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afeguards\GC-2025-001\Working Files\Research\Questionnaires\"/>
    </mc:Choice>
  </mc:AlternateContent>
  <xr:revisionPtr revIDLastSave="0" documentId="13_ncr:1_{80AD4ED9-CD52-4560-B87C-E09E37C3B7FD}" xr6:coauthVersionLast="47" xr6:coauthVersionMax="47" xr10:uidLastSave="{00000000-0000-0000-0000-000000000000}"/>
  <workbookProtection workbookAlgorithmName="SHA-512" workbookHashValue="X/Nb/pZ5mYphn2FOr6PpIkJEoCPt3w43KYQaWPpI/rlgAPv1HIgIpxIRCXmrJg4lHDjl1BhqgSx69aQhxS53bQ==" workbookSaltValue="VHrRXbmapqIW9V7Jl9OsQQ==" workbookSpinCount="100000" lockStructure="1"/>
  <bookViews>
    <workbookView xWindow="-120" yWindow="-120" windowWidth="29040" windowHeight="15720"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Country-Pays 1-5" sheetId="110" r:id="rId8"/>
    <sheet name="Country-Pays 6-10" sheetId="111" r:id="rId9"/>
    <sheet name="Country-Pays 11-15" sheetId="112" r:id="rId10"/>
    <sheet name="Country-Pays 16-20" sheetId="113" r:id="rId11"/>
    <sheet name="Country-Pays 21-25" sheetId="114" r:id="rId12"/>
    <sheet name="End" sheetId="94" state="hidden" r:id="rId13"/>
    <sheet name="Export" sheetId="109" r:id="rId14"/>
    <sheet name="AddPro" sheetId="89" r:id="rId15"/>
    <sheet name="Confirm" sheetId="90" r:id="rId16"/>
    <sheet name="DBFirm" sheetId="115" state="hidden" r:id="rId17"/>
    <sheet name="DBSales" sheetId="116" state="hidden" r:id="rId18"/>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4">AddPro!$B$1:$L$63</definedName>
    <definedName name="_xlnm.Print_Area" localSheetId="4">AddPub!$B$1:$L$63</definedName>
    <definedName name="_xlnm.Print_Area" localSheetId="15">Confirm!$B$1:$L$66</definedName>
    <definedName name="_xlnm.Print_Area" localSheetId="9">'Country-Pays 11-15'!$B$1:$L$118</definedName>
    <definedName name="_xlnm.Print_Area" localSheetId="7">'Country-Pays 1-5'!$B$1:$L$118</definedName>
    <definedName name="_xlnm.Print_Area" localSheetId="10">'Country-Pays 16-20'!$B$1:$L$118</definedName>
    <definedName name="_xlnm.Print_Area" localSheetId="11">'Country-Pays 21-25'!$B$1:$L$118</definedName>
    <definedName name="_xlnm.Print_Area" localSheetId="8">'Country-Pays 6-10'!$B$1:$L$118</definedName>
    <definedName name="_xlnm.Print_Area" localSheetId="13">Export!$B$1:$L$27</definedName>
    <definedName name="_xlnm.Print_Area" localSheetId="2">Info!$B$1:$L$45</definedName>
    <definedName name="_xlnm.Print_Area" localSheetId="1">Intro!$B$1:$L$140</definedName>
    <definedName name="_xlnm.Print_Area" localSheetId="5">Pro!$B$1:$L$98</definedName>
    <definedName name="_xlnm.Print_Area" localSheetId="3">Public!$B$1:$L$214</definedName>
    <definedName name="_xlnm.Print_Titles" localSheetId="14">AddPro!$1:$8</definedName>
    <definedName name="_xlnm.Print_Titles" localSheetId="4">AddPub!$1:$8</definedName>
    <definedName name="_xlnm.Print_Titles" localSheetId="15">Confirm!$1:$8</definedName>
    <definedName name="_xlnm.Print_Titles" localSheetId="9">'Country-Pays 11-15'!$1:$7</definedName>
    <definedName name="_xlnm.Print_Titles" localSheetId="7">'Country-Pays 1-5'!$1:$7</definedName>
    <definedName name="_xlnm.Print_Titles" localSheetId="10">'Country-Pays 16-20'!$1:$7</definedName>
    <definedName name="_xlnm.Print_Titles" localSheetId="11">'Country-Pays 21-25'!$1:$7</definedName>
    <definedName name="_xlnm.Print_Titles" localSheetId="8">'Country-Pays 6-10'!$1:$7</definedName>
    <definedName name="_xlnm.Print_Titles" localSheetId="13">Export!$1:$7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quest8" localSheetId="14">AddPro!#REF!</definedName>
    <definedName name="quest8" localSheetId="4">AddPub!#REF!</definedName>
    <definedName name="quest8" localSheetId="15">Confirm!#REF!</definedName>
    <definedName name="quest8" localSheetId="9">'Country-Pays 11-15'!#REF!</definedName>
    <definedName name="quest8" localSheetId="7">'Country-Pays 1-5'!#REF!</definedName>
    <definedName name="quest8" localSheetId="10">'Country-Pays 16-20'!#REF!</definedName>
    <definedName name="quest8" localSheetId="11">'Country-Pays 21-25'!#REF!</definedName>
    <definedName name="quest8" localSheetId="8">'Country-Pays 6-10'!#REF!</definedName>
    <definedName name="quest8" localSheetId="13">Export!#REF!</definedName>
    <definedName name="quest8" localSheetId="2">Info!#REF!</definedName>
    <definedName name="quest8" localSheetId="1">Intro!#REF!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3" i="80" l="1"/>
  <c r="D72" i="80"/>
  <c r="G9" i="116"/>
  <c r="G10" i="116" s="1"/>
  <c r="G11" i="116" s="1"/>
  <c r="G12" i="116" s="1"/>
  <c r="G13" i="116" s="1"/>
  <c r="G14" i="116" s="1"/>
  <c r="G15" i="116" s="1"/>
  <c r="G16" i="116" s="1"/>
  <c r="G17" i="116" s="1"/>
  <c r="G18" i="116" s="1"/>
  <c r="G19" i="116" s="1"/>
  <c r="G20" i="116" s="1"/>
  <c r="G21" i="116" s="1"/>
  <c r="G22" i="116" s="1"/>
  <c r="G23" i="116" s="1"/>
  <c r="G24" i="116" s="1"/>
  <c r="G25" i="116" s="1"/>
  <c r="G26" i="116" s="1"/>
  <c r="G27" i="116" s="1"/>
  <c r="G28" i="116" s="1"/>
  <c r="G29" i="116" s="1"/>
  <c r="G30" i="116" s="1"/>
  <c r="G31" i="116" s="1"/>
  <c r="G32" i="116" s="1"/>
  <c r="G33" i="116" s="1"/>
  <c r="G34" i="116" s="1"/>
  <c r="G35" i="116" s="1"/>
  <c r="G36" i="116" s="1"/>
  <c r="G37" i="116" s="1"/>
  <c r="G38" i="116" s="1"/>
  <c r="G39" i="116" s="1"/>
  <c r="G40" i="116" s="1"/>
  <c r="G41" i="116" s="1"/>
  <c r="G42" i="116" s="1"/>
  <c r="G43" i="116" s="1"/>
  <c r="G44" i="116" s="1"/>
  <c r="G45" i="116" s="1"/>
  <c r="G46" i="116" s="1"/>
  <c r="G47" i="116" s="1"/>
  <c r="G48" i="116" s="1"/>
  <c r="G49" i="116" s="1"/>
  <c r="G50" i="116" s="1"/>
  <c r="G51" i="116" s="1"/>
  <c r="G52" i="116" s="1"/>
  <c r="G53" i="116" s="1"/>
  <c r="G54" i="116" s="1"/>
  <c r="G55" i="116" s="1"/>
  <c r="G56" i="116" s="1"/>
  <c r="G57" i="116" s="1"/>
  <c r="G58" i="116" s="1"/>
  <c r="G59" i="116" s="1"/>
  <c r="G60" i="116" s="1"/>
  <c r="G61" i="116" s="1"/>
  <c r="G62" i="116" s="1"/>
  <c r="G63" i="116" s="1"/>
  <c r="G64" i="116" s="1"/>
  <c r="G65" i="116" s="1"/>
  <c r="G66" i="116" s="1"/>
  <c r="G67" i="116" s="1"/>
  <c r="G68" i="116" s="1"/>
  <c r="G69" i="116" s="1"/>
  <c r="G70" i="116" s="1"/>
  <c r="G71" i="116" s="1"/>
  <c r="G72" i="116" s="1"/>
  <c r="G73" i="116" s="1"/>
  <c r="G74" i="116" s="1"/>
  <c r="G75" i="116" s="1"/>
  <c r="G76" i="116" s="1"/>
  <c r="G77" i="116" s="1"/>
  <c r="G78" i="116" s="1"/>
  <c r="G79" i="116" s="1"/>
  <c r="G80" i="116" s="1"/>
  <c r="G8" i="116"/>
  <c r="G7" i="116"/>
  <c r="G8" i="115"/>
  <c r="G9" i="115" s="1"/>
  <c r="G10" i="115" s="1"/>
  <c r="G11" i="115" s="1"/>
  <c r="G12" i="115" s="1"/>
  <c r="G13" i="115" s="1"/>
  <c r="G14" i="115" s="1"/>
  <c r="G15" i="115" s="1"/>
  <c r="G16" i="115" s="1"/>
  <c r="G17" i="115" s="1"/>
  <c r="G18" i="115" s="1"/>
  <c r="G19" i="115" s="1"/>
  <c r="G20" i="115" s="1"/>
  <c r="G21" i="115" s="1"/>
  <c r="G22" i="115" s="1"/>
  <c r="G23" i="115" s="1"/>
  <c r="G24" i="115" s="1"/>
  <c r="G25" i="115" s="1"/>
  <c r="G26" i="115" s="1"/>
  <c r="G27" i="115" s="1"/>
  <c r="G28" i="115" s="1"/>
  <c r="G29" i="115" s="1"/>
  <c r="G30" i="115" s="1"/>
  <c r="G31" i="115" s="1"/>
  <c r="G32" i="115" s="1"/>
  <c r="G33" i="115" s="1"/>
  <c r="G7" i="115"/>
  <c r="P61" i="81"/>
  <c r="O61" i="81"/>
  <c r="P60" i="81"/>
  <c r="O60" i="81"/>
  <c r="E59" i="81"/>
  <c r="D56" i="80"/>
  <c r="D55" i="80"/>
  <c r="B7" i="90" l="1"/>
  <c r="B7" i="89"/>
  <c r="B16" i="109"/>
  <c r="B18" i="114"/>
  <c r="B18" i="113"/>
  <c r="B18" i="112"/>
  <c r="B18" i="111"/>
  <c r="B18" i="110"/>
  <c r="B17" i="86"/>
  <c r="B7" i="84"/>
  <c r="B11" i="83"/>
  <c r="B10" i="83"/>
  <c r="B16" i="86"/>
  <c r="P59" i="81" l="1"/>
  <c r="O59" i="81" l="1"/>
  <c r="D57" i="80" l="1"/>
  <c r="M91" i="116" l="1"/>
  <c r="L91" i="116"/>
  <c r="K91" i="116"/>
  <c r="J91" i="116"/>
  <c r="I91" i="116"/>
  <c r="H91" i="116"/>
  <c r="N89" i="116"/>
  <c r="K89" i="116"/>
  <c r="H89" i="116"/>
  <c r="D91" i="116"/>
  <c r="N91" i="116" l="1"/>
  <c r="O91" i="116"/>
  <c r="P91" i="116"/>
  <c r="S61" i="116"/>
  <c r="S59" i="116"/>
  <c r="S43" i="116"/>
  <c r="R43" i="116"/>
  <c r="S40" i="116"/>
  <c r="S19" i="116"/>
  <c r="R18" i="116"/>
  <c r="S17" i="116"/>
  <c r="R17" i="116"/>
  <c r="S14" i="116"/>
  <c r="R12" i="116"/>
  <c r="R6" i="116"/>
  <c r="Q63" i="116"/>
  <c r="Q60" i="116"/>
  <c r="Q12" i="116"/>
  <c r="Q6" i="116"/>
  <c r="M80" i="116"/>
  <c r="S80" i="116" s="1"/>
  <c r="L80" i="116"/>
  <c r="R80" i="116" s="1"/>
  <c r="M79" i="116"/>
  <c r="S79" i="116" s="1"/>
  <c r="L79" i="116"/>
  <c r="R79" i="116" s="1"/>
  <c r="M78" i="116"/>
  <c r="S78" i="116" s="1"/>
  <c r="L78" i="116"/>
  <c r="R78" i="116" s="1"/>
  <c r="M77" i="116"/>
  <c r="L77" i="116"/>
  <c r="M76" i="116"/>
  <c r="S76" i="116" s="1"/>
  <c r="L76" i="116"/>
  <c r="R76" i="116" s="1"/>
  <c r="M75" i="116"/>
  <c r="S75" i="116" s="1"/>
  <c r="L75" i="116"/>
  <c r="R75" i="116" s="1"/>
  <c r="M74" i="116"/>
  <c r="S74" i="116" s="1"/>
  <c r="L74" i="116"/>
  <c r="M73" i="116"/>
  <c r="S73" i="116" s="1"/>
  <c r="L73" i="116"/>
  <c r="R73" i="116" s="1"/>
  <c r="M72" i="116"/>
  <c r="S72" i="116" s="1"/>
  <c r="L72" i="116"/>
  <c r="R72" i="116" s="1"/>
  <c r="M71" i="116"/>
  <c r="S71" i="116" s="1"/>
  <c r="L71" i="116"/>
  <c r="R71" i="116" s="1"/>
  <c r="M70" i="116"/>
  <c r="S70" i="116" s="1"/>
  <c r="L70" i="116"/>
  <c r="R70" i="116" s="1"/>
  <c r="M69" i="116"/>
  <c r="S69" i="116" s="1"/>
  <c r="L69" i="116"/>
  <c r="R69" i="116" s="1"/>
  <c r="M68" i="116"/>
  <c r="L68" i="116"/>
  <c r="R68" i="116" s="1"/>
  <c r="M67" i="116"/>
  <c r="S67" i="116" s="1"/>
  <c r="L67" i="116"/>
  <c r="R67" i="116" s="1"/>
  <c r="M66" i="116"/>
  <c r="S66" i="116" s="1"/>
  <c r="L66" i="116"/>
  <c r="R66" i="116" s="1"/>
  <c r="M65" i="116"/>
  <c r="S65" i="116" s="1"/>
  <c r="L65" i="116"/>
  <c r="R65" i="116" s="1"/>
  <c r="M64" i="116"/>
  <c r="S64" i="116" s="1"/>
  <c r="L64" i="116"/>
  <c r="M63" i="116"/>
  <c r="S63" i="116" s="1"/>
  <c r="L63" i="116"/>
  <c r="R63" i="116" s="1"/>
  <c r="M62" i="116"/>
  <c r="S62" i="116" s="1"/>
  <c r="L62" i="116"/>
  <c r="R62" i="116" s="1"/>
  <c r="M61" i="116"/>
  <c r="L61" i="116"/>
  <c r="R61" i="116" s="1"/>
  <c r="M60" i="116"/>
  <c r="S60" i="116" s="1"/>
  <c r="L60" i="116"/>
  <c r="R60" i="116" s="1"/>
  <c r="M59" i="116"/>
  <c r="L59" i="116"/>
  <c r="R59" i="116" s="1"/>
  <c r="M58" i="116"/>
  <c r="S58" i="116" s="1"/>
  <c r="L58" i="116"/>
  <c r="R58" i="116" s="1"/>
  <c r="M57" i="116"/>
  <c r="S57" i="116" s="1"/>
  <c r="L57" i="116"/>
  <c r="R57" i="116" s="1"/>
  <c r="M56" i="116"/>
  <c r="L56" i="116"/>
  <c r="M55" i="116"/>
  <c r="L55" i="116"/>
  <c r="R55" i="116" s="1"/>
  <c r="M54" i="116"/>
  <c r="S54" i="116" s="1"/>
  <c r="L54" i="116"/>
  <c r="R54" i="116" s="1"/>
  <c r="M53" i="116"/>
  <c r="S53" i="116" s="1"/>
  <c r="L53" i="116"/>
  <c r="R53" i="116" s="1"/>
  <c r="M52" i="116"/>
  <c r="S52" i="116" s="1"/>
  <c r="L52" i="116"/>
  <c r="M51" i="116"/>
  <c r="S51" i="116" s="1"/>
  <c r="L51" i="116"/>
  <c r="M50" i="116"/>
  <c r="S50" i="116" s="1"/>
  <c r="L50" i="116"/>
  <c r="R50" i="116" s="1"/>
  <c r="M49" i="116"/>
  <c r="S49" i="116" s="1"/>
  <c r="L49" i="116"/>
  <c r="R49" i="116" s="1"/>
  <c r="M48" i="116"/>
  <c r="S48" i="116" s="1"/>
  <c r="L48" i="116"/>
  <c r="R48" i="116" s="1"/>
  <c r="M47" i="116"/>
  <c r="S47" i="116" s="1"/>
  <c r="L47" i="116"/>
  <c r="R47" i="116" s="1"/>
  <c r="M46" i="116"/>
  <c r="S46" i="116" s="1"/>
  <c r="L46" i="116"/>
  <c r="R46" i="116" s="1"/>
  <c r="M45" i="116"/>
  <c r="L45" i="116"/>
  <c r="R45" i="116" s="1"/>
  <c r="M44" i="116"/>
  <c r="S44" i="116" s="1"/>
  <c r="L44" i="116"/>
  <c r="R44" i="116" s="1"/>
  <c r="M43" i="116"/>
  <c r="L43" i="116"/>
  <c r="M42" i="116"/>
  <c r="S42" i="116" s="1"/>
  <c r="L42" i="116"/>
  <c r="R42" i="116" s="1"/>
  <c r="M41" i="116"/>
  <c r="S41" i="116" s="1"/>
  <c r="L41" i="116"/>
  <c r="R41" i="116" s="1"/>
  <c r="M40" i="116"/>
  <c r="L40" i="116"/>
  <c r="R40" i="116" s="1"/>
  <c r="M39" i="116"/>
  <c r="L39" i="116"/>
  <c r="R39" i="116" s="1"/>
  <c r="M38" i="116"/>
  <c r="S38" i="116" s="1"/>
  <c r="L38" i="116"/>
  <c r="R38" i="116" s="1"/>
  <c r="M37" i="116"/>
  <c r="S37" i="116" s="1"/>
  <c r="L37" i="116"/>
  <c r="R37" i="116" s="1"/>
  <c r="M36" i="116"/>
  <c r="L36" i="116"/>
  <c r="R36" i="116" s="1"/>
  <c r="M35" i="116"/>
  <c r="S35" i="116" s="1"/>
  <c r="L35" i="116"/>
  <c r="R35" i="116" s="1"/>
  <c r="M34" i="116"/>
  <c r="S34" i="116" s="1"/>
  <c r="L34" i="116"/>
  <c r="R34" i="116" s="1"/>
  <c r="M33" i="116"/>
  <c r="S33" i="116" s="1"/>
  <c r="L33" i="116"/>
  <c r="R33" i="116" s="1"/>
  <c r="M32" i="116"/>
  <c r="S32" i="116" s="1"/>
  <c r="L32" i="116"/>
  <c r="R32" i="116" s="1"/>
  <c r="M31" i="116"/>
  <c r="S31" i="116" s="1"/>
  <c r="L31" i="116"/>
  <c r="R31" i="116" s="1"/>
  <c r="M30" i="116"/>
  <c r="S30" i="116" s="1"/>
  <c r="L30" i="116"/>
  <c r="R30" i="116" s="1"/>
  <c r="M29" i="116"/>
  <c r="L29" i="116"/>
  <c r="R29" i="116" s="1"/>
  <c r="M28" i="116"/>
  <c r="S28" i="116" s="1"/>
  <c r="L28" i="116"/>
  <c r="R28" i="116" s="1"/>
  <c r="M27" i="116"/>
  <c r="S27" i="116" s="1"/>
  <c r="L27" i="116"/>
  <c r="R27" i="116" s="1"/>
  <c r="M26" i="116"/>
  <c r="S26" i="116" s="1"/>
  <c r="L26" i="116"/>
  <c r="R26" i="116" s="1"/>
  <c r="M25" i="116"/>
  <c r="L25" i="116"/>
  <c r="M24" i="116"/>
  <c r="S24" i="116" s="1"/>
  <c r="L24" i="116"/>
  <c r="R24" i="116" s="1"/>
  <c r="M23" i="116"/>
  <c r="S23" i="116" s="1"/>
  <c r="L23" i="116"/>
  <c r="R23" i="116" s="1"/>
  <c r="M22" i="116"/>
  <c r="S22" i="116" s="1"/>
  <c r="L22" i="116"/>
  <c r="R22" i="116" s="1"/>
  <c r="M21" i="116"/>
  <c r="S21" i="116" s="1"/>
  <c r="L21" i="116"/>
  <c r="R21" i="116" s="1"/>
  <c r="M20" i="116"/>
  <c r="S20" i="116" s="1"/>
  <c r="L20" i="116"/>
  <c r="R20" i="116" s="1"/>
  <c r="M19" i="116"/>
  <c r="L19" i="116"/>
  <c r="R19" i="116" s="1"/>
  <c r="M18" i="116"/>
  <c r="S18" i="116" s="1"/>
  <c r="L18" i="116"/>
  <c r="M17" i="116"/>
  <c r="L17" i="116"/>
  <c r="M16" i="116"/>
  <c r="S16" i="116" s="1"/>
  <c r="L16" i="116"/>
  <c r="R16" i="116" s="1"/>
  <c r="M15" i="116"/>
  <c r="S15" i="116" s="1"/>
  <c r="L15" i="116"/>
  <c r="R15" i="116" s="1"/>
  <c r="M14" i="116"/>
  <c r="L14" i="116"/>
  <c r="R14" i="116" s="1"/>
  <c r="M13" i="116"/>
  <c r="S13" i="116" s="1"/>
  <c r="L13" i="116"/>
  <c r="R13" i="116" s="1"/>
  <c r="M12" i="116"/>
  <c r="S12" i="116" s="1"/>
  <c r="L12" i="116"/>
  <c r="M11" i="116"/>
  <c r="S11" i="116" s="1"/>
  <c r="L11" i="116"/>
  <c r="R11" i="116" s="1"/>
  <c r="M10" i="116"/>
  <c r="S10" i="116" s="1"/>
  <c r="L10" i="116"/>
  <c r="R10" i="116" s="1"/>
  <c r="M9" i="116"/>
  <c r="S9" i="116" s="1"/>
  <c r="L9" i="116"/>
  <c r="R9" i="116" s="1"/>
  <c r="M8" i="116"/>
  <c r="S8" i="116" s="1"/>
  <c r="L8" i="116"/>
  <c r="R8" i="116" s="1"/>
  <c r="M7" i="116"/>
  <c r="S7" i="116" s="1"/>
  <c r="L7" i="116"/>
  <c r="R7" i="116" s="1"/>
  <c r="M6" i="116"/>
  <c r="S6" i="116" s="1"/>
  <c r="L6" i="116"/>
  <c r="J80" i="116"/>
  <c r="I80" i="116"/>
  <c r="J79" i="116"/>
  <c r="P79" i="116" s="1"/>
  <c r="I79" i="116"/>
  <c r="O79" i="116" s="1"/>
  <c r="J78" i="116"/>
  <c r="I78" i="116"/>
  <c r="J77" i="116"/>
  <c r="I77" i="116"/>
  <c r="J76" i="116"/>
  <c r="I76" i="116"/>
  <c r="J75" i="116"/>
  <c r="I75" i="116"/>
  <c r="J74" i="116"/>
  <c r="I74" i="116"/>
  <c r="J73" i="116"/>
  <c r="P73" i="116" s="1"/>
  <c r="I73" i="116"/>
  <c r="J72" i="116"/>
  <c r="I72" i="116"/>
  <c r="J71" i="116"/>
  <c r="I71" i="116"/>
  <c r="J70" i="116"/>
  <c r="I70" i="116"/>
  <c r="J69" i="116"/>
  <c r="I69" i="116"/>
  <c r="J68" i="116"/>
  <c r="I68" i="116"/>
  <c r="J67" i="116"/>
  <c r="I67" i="116"/>
  <c r="J66" i="116"/>
  <c r="P66" i="116" s="1"/>
  <c r="I66" i="116"/>
  <c r="O66" i="116" s="1"/>
  <c r="J65" i="116"/>
  <c r="I65" i="116"/>
  <c r="J64" i="116"/>
  <c r="I64" i="116"/>
  <c r="J63" i="116"/>
  <c r="I63" i="116"/>
  <c r="J62" i="116"/>
  <c r="I62" i="116"/>
  <c r="J61" i="116"/>
  <c r="P61" i="116" s="1"/>
  <c r="I61" i="116"/>
  <c r="J60" i="116"/>
  <c r="P60" i="116" s="1"/>
  <c r="I60" i="116"/>
  <c r="J59" i="116"/>
  <c r="I59" i="116"/>
  <c r="J58" i="116"/>
  <c r="I58" i="116"/>
  <c r="J57" i="116"/>
  <c r="I57" i="116"/>
  <c r="J56" i="116"/>
  <c r="I56" i="116"/>
  <c r="J55" i="116"/>
  <c r="I55" i="116"/>
  <c r="J54" i="116"/>
  <c r="P54" i="116" s="1"/>
  <c r="I54" i="116"/>
  <c r="O54" i="116" s="1"/>
  <c r="J53" i="116"/>
  <c r="I53" i="116"/>
  <c r="J52" i="116"/>
  <c r="I52" i="116"/>
  <c r="J51" i="116"/>
  <c r="I51" i="116"/>
  <c r="J50" i="116"/>
  <c r="I50" i="116"/>
  <c r="J49" i="116"/>
  <c r="P49" i="116" s="1"/>
  <c r="I49" i="116"/>
  <c r="J48" i="116"/>
  <c r="I48" i="116"/>
  <c r="J47" i="116"/>
  <c r="I47" i="116"/>
  <c r="J46" i="116"/>
  <c r="I46" i="116"/>
  <c r="J45" i="116"/>
  <c r="I45" i="116"/>
  <c r="J44" i="116"/>
  <c r="I44" i="116"/>
  <c r="J43" i="116"/>
  <c r="I43" i="116"/>
  <c r="J42" i="116"/>
  <c r="I42" i="116"/>
  <c r="J41" i="116"/>
  <c r="I41" i="116"/>
  <c r="J40" i="116"/>
  <c r="I40" i="116"/>
  <c r="J39" i="116"/>
  <c r="I39" i="116"/>
  <c r="J38" i="116"/>
  <c r="I38" i="116"/>
  <c r="J37" i="116"/>
  <c r="I37" i="116"/>
  <c r="J36" i="116"/>
  <c r="I36" i="116"/>
  <c r="J35" i="116"/>
  <c r="I35" i="116"/>
  <c r="J34" i="116"/>
  <c r="I34" i="116"/>
  <c r="J33" i="116"/>
  <c r="I33" i="116"/>
  <c r="J32" i="116"/>
  <c r="I32" i="116"/>
  <c r="J31" i="116"/>
  <c r="I31" i="116"/>
  <c r="J30" i="116"/>
  <c r="P30" i="116" s="1"/>
  <c r="I30" i="116"/>
  <c r="J29" i="116"/>
  <c r="I29" i="116"/>
  <c r="J28" i="116"/>
  <c r="I28" i="116"/>
  <c r="J27" i="116"/>
  <c r="I27" i="116"/>
  <c r="J26" i="116"/>
  <c r="I26" i="116"/>
  <c r="J25" i="116"/>
  <c r="I25" i="116"/>
  <c r="J24" i="116"/>
  <c r="I24" i="116"/>
  <c r="J23" i="116"/>
  <c r="P23" i="116" s="1"/>
  <c r="I23" i="116"/>
  <c r="J22" i="116"/>
  <c r="I22" i="116"/>
  <c r="J21" i="116"/>
  <c r="I21" i="116"/>
  <c r="J20" i="116"/>
  <c r="I20" i="116"/>
  <c r="J19" i="116"/>
  <c r="I19" i="116"/>
  <c r="J18" i="116"/>
  <c r="I18" i="116"/>
  <c r="J17" i="116"/>
  <c r="I17" i="116"/>
  <c r="J16" i="116"/>
  <c r="I16" i="116"/>
  <c r="J15" i="116"/>
  <c r="I15" i="116"/>
  <c r="J14" i="116"/>
  <c r="I14" i="116"/>
  <c r="J13" i="116"/>
  <c r="I13" i="116"/>
  <c r="J12" i="116"/>
  <c r="I12" i="116"/>
  <c r="J11" i="116"/>
  <c r="I11" i="116"/>
  <c r="J10" i="116"/>
  <c r="I10" i="116"/>
  <c r="J9" i="116"/>
  <c r="I9" i="116"/>
  <c r="J8" i="116"/>
  <c r="I8" i="116"/>
  <c r="J7" i="116"/>
  <c r="I7" i="116"/>
  <c r="J6" i="116"/>
  <c r="I6" i="116"/>
  <c r="K80" i="116"/>
  <c r="Q80" i="116" s="1"/>
  <c r="H80" i="116"/>
  <c r="K79" i="116"/>
  <c r="H79" i="116"/>
  <c r="K78" i="116"/>
  <c r="H78" i="116"/>
  <c r="K77" i="116"/>
  <c r="Q77" i="116" s="1"/>
  <c r="H77" i="116"/>
  <c r="N77" i="116" s="1"/>
  <c r="K76" i="116"/>
  <c r="Q76" i="116" s="1"/>
  <c r="H76" i="116"/>
  <c r="K75" i="116"/>
  <c r="Q75" i="116" s="1"/>
  <c r="H75" i="116"/>
  <c r="K74" i="116"/>
  <c r="Q74" i="116" s="1"/>
  <c r="H74" i="116"/>
  <c r="K73" i="116"/>
  <c r="Q73" i="116" s="1"/>
  <c r="H73" i="116"/>
  <c r="K72" i="116"/>
  <c r="Q72" i="116" s="1"/>
  <c r="H72" i="116"/>
  <c r="N72" i="116" s="1"/>
  <c r="K71" i="116"/>
  <c r="Q71" i="116" s="1"/>
  <c r="H71" i="116"/>
  <c r="K70" i="116"/>
  <c r="Q70" i="116" s="1"/>
  <c r="H70" i="116"/>
  <c r="K69" i="116"/>
  <c r="Q69" i="116" s="1"/>
  <c r="H69" i="116"/>
  <c r="K68" i="116"/>
  <c r="Q68" i="116" s="1"/>
  <c r="H68" i="116"/>
  <c r="K67" i="116"/>
  <c r="Q67" i="116" s="1"/>
  <c r="H67" i="116"/>
  <c r="K66" i="116"/>
  <c r="Q66" i="116" s="1"/>
  <c r="H66" i="116"/>
  <c r="K65" i="116"/>
  <c r="Q65" i="116" s="1"/>
  <c r="H65" i="116"/>
  <c r="K64" i="116"/>
  <c r="Q64" i="116" s="1"/>
  <c r="H64" i="116"/>
  <c r="K63" i="116"/>
  <c r="H63" i="116"/>
  <c r="K62" i="116"/>
  <c r="Q62" i="116" s="1"/>
  <c r="H62" i="116"/>
  <c r="N62" i="116" s="1"/>
  <c r="K61" i="116"/>
  <c r="Q61" i="116" s="1"/>
  <c r="H61" i="116"/>
  <c r="K60" i="116"/>
  <c r="H60" i="116"/>
  <c r="N60" i="116" s="1"/>
  <c r="K59" i="116"/>
  <c r="Q59" i="116" s="1"/>
  <c r="H59" i="116"/>
  <c r="K58" i="116"/>
  <c r="Q58" i="116" s="1"/>
  <c r="H58" i="116"/>
  <c r="K57" i="116"/>
  <c r="H57" i="116"/>
  <c r="K56" i="116"/>
  <c r="Q56" i="116" s="1"/>
  <c r="H56" i="116"/>
  <c r="K55" i="116"/>
  <c r="Q55" i="116" s="1"/>
  <c r="H55" i="116"/>
  <c r="K54" i="116"/>
  <c r="Q54" i="116" s="1"/>
  <c r="H54" i="116"/>
  <c r="K53" i="116"/>
  <c r="Q53" i="116" s="1"/>
  <c r="H53" i="116"/>
  <c r="K52" i="116"/>
  <c r="Q52" i="116" s="1"/>
  <c r="H52" i="116"/>
  <c r="K51" i="116"/>
  <c r="Q51" i="116" s="1"/>
  <c r="H51" i="116"/>
  <c r="K50" i="116"/>
  <c r="Q50" i="116" s="1"/>
  <c r="H50" i="116"/>
  <c r="K49" i="116"/>
  <c r="Q49" i="116" s="1"/>
  <c r="H49" i="116"/>
  <c r="K48" i="116"/>
  <c r="Q48" i="116" s="1"/>
  <c r="H48" i="116"/>
  <c r="K47" i="116"/>
  <c r="Q47" i="116" s="1"/>
  <c r="H47" i="116"/>
  <c r="N47" i="116" s="1"/>
  <c r="K46" i="116"/>
  <c r="Q46" i="116" s="1"/>
  <c r="H46" i="116"/>
  <c r="K45" i="116"/>
  <c r="Q45" i="116" s="1"/>
  <c r="H45" i="116"/>
  <c r="K44" i="116"/>
  <c r="Q44" i="116" s="1"/>
  <c r="H44" i="116"/>
  <c r="K43" i="116"/>
  <c r="Q43" i="116" s="1"/>
  <c r="H43" i="116"/>
  <c r="K42" i="116"/>
  <c r="H42" i="116"/>
  <c r="K41" i="116"/>
  <c r="Q41" i="116" s="1"/>
  <c r="H41" i="116"/>
  <c r="N41" i="116" s="1"/>
  <c r="K40" i="116"/>
  <c r="Q40" i="116" s="1"/>
  <c r="H40" i="116"/>
  <c r="K39" i="116"/>
  <c r="Q39" i="116" s="1"/>
  <c r="H39" i="116"/>
  <c r="K38" i="116"/>
  <c r="Q38" i="116" s="1"/>
  <c r="H38" i="116"/>
  <c r="K37" i="116"/>
  <c r="Q37" i="116" s="1"/>
  <c r="H37" i="116"/>
  <c r="K36" i="116"/>
  <c r="Q36" i="116" s="1"/>
  <c r="H36" i="116"/>
  <c r="K35" i="116"/>
  <c r="Q35" i="116" s="1"/>
  <c r="K34" i="116"/>
  <c r="Q34" i="116" s="1"/>
  <c r="K33" i="116"/>
  <c r="Q33" i="116" s="1"/>
  <c r="K32" i="116"/>
  <c r="K31" i="116"/>
  <c r="Q31" i="116" s="1"/>
  <c r="K30" i="116"/>
  <c r="Q30" i="116" s="1"/>
  <c r="K29" i="116"/>
  <c r="Q29" i="116" s="1"/>
  <c r="K28" i="116"/>
  <c r="Q28" i="116" s="1"/>
  <c r="K27" i="116"/>
  <c r="Q27" i="116" s="1"/>
  <c r="K26" i="116"/>
  <c r="Q26" i="116" s="1"/>
  <c r="K25" i="116"/>
  <c r="Q25" i="116" s="1"/>
  <c r="K24" i="116"/>
  <c r="Q24" i="116" s="1"/>
  <c r="K23" i="116"/>
  <c r="Q23" i="116" s="1"/>
  <c r="K22" i="116"/>
  <c r="Q22" i="116" s="1"/>
  <c r="K21" i="116"/>
  <c r="H35" i="116"/>
  <c r="H34" i="116"/>
  <c r="H33" i="116"/>
  <c r="H32" i="116"/>
  <c r="H31" i="116"/>
  <c r="H30" i="116"/>
  <c r="H29" i="116"/>
  <c r="H28" i="116"/>
  <c r="H27" i="116"/>
  <c r="H26" i="116"/>
  <c r="H25" i="116"/>
  <c r="H24" i="116"/>
  <c r="H23" i="116"/>
  <c r="H22" i="116"/>
  <c r="H21" i="116"/>
  <c r="K20" i="116"/>
  <c r="Q20" i="116" s="1"/>
  <c r="K19" i="116"/>
  <c r="Q19" i="116" s="1"/>
  <c r="K18" i="116"/>
  <c r="Q18" i="116" s="1"/>
  <c r="K17" i="116"/>
  <c r="Q17" i="116" s="1"/>
  <c r="K16" i="116"/>
  <c r="Q16" i="116" s="1"/>
  <c r="K15" i="116"/>
  <c r="Q15" i="116" s="1"/>
  <c r="K14" i="116"/>
  <c r="Q14" i="116" s="1"/>
  <c r="K13" i="116"/>
  <c r="Q13" i="116" s="1"/>
  <c r="K12" i="116"/>
  <c r="K11" i="116"/>
  <c r="Q11" i="116" s="1"/>
  <c r="K10" i="116"/>
  <c r="Q10" i="116" s="1"/>
  <c r="K9" i="116"/>
  <c r="Q9" i="116" s="1"/>
  <c r="H20" i="116"/>
  <c r="H19" i="116"/>
  <c r="H18" i="116"/>
  <c r="H17" i="116"/>
  <c r="H16" i="116"/>
  <c r="H15" i="116"/>
  <c r="H14" i="116"/>
  <c r="H13" i="116"/>
  <c r="H12" i="116"/>
  <c r="H11" i="116"/>
  <c r="H10" i="116"/>
  <c r="H9" i="116"/>
  <c r="K8" i="116"/>
  <c r="Q8" i="116" s="1"/>
  <c r="H8" i="116"/>
  <c r="K7" i="116"/>
  <c r="Q7" i="116" s="1"/>
  <c r="K6" i="116"/>
  <c r="H7" i="116"/>
  <c r="H6" i="116"/>
  <c r="O49" i="116"/>
  <c r="O37" i="116"/>
  <c r="B7" i="116"/>
  <c r="B8" i="116" s="1"/>
  <c r="B9" i="116" s="1"/>
  <c r="B10" i="116" s="1"/>
  <c r="B11" i="116" s="1"/>
  <c r="B12" i="116" s="1"/>
  <c r="B13" i="116" s="1"/>
  <c r="B14" i="116" s="1"/>
  <c r="B15" i="116" s="1"/>
  <c r="B16" i="116" s="1"/>
  <c r="B17" i="116" s="1"/>
  <c r="B18" i="116" s="1"/>
  <c r="B19" i="116" s="1"/>
  <c r="B20" i="116" s="1"/>
  <c r="B21" i="116" s="1"/>
  <c r="B22" i="116" s="1"/>
  <c r="B23" i="116" s="1"/>
  <c r="B24" i="116" s="1"/>
  <c r="B25" i="116" s="1"/>
  <c r="B26" i="116" s="1"/>
  <c r="B27" i="116" s="1"/>
  <c r="B28" i="116" s="1"/>
  <c r="B29" i="116" s="1"/>
  <c r="B30" i="116" s="1"/>
  <c r="B31" i="116" s="1"/>
  <c r="B32" i="116" s="1"/>
  <c r="B33" i="116" s="1"/>
  <c r="B34" i="116" s="1"/>
  <c r="B35" i="116" s="1"/>
  <c r="B36" i="116" s="1"/>
  <c r="B37" i="116" s="1"/>
  <c r="B38" i="116" s="1"/>
  <c r="B39" i="116" s="1"/>
  <c r="B40" i="116" s="1"/>
  <c r="B41" i="116" s="1"/>
  <c r="B42" i="116" s="1"/>
  <c r="B43" i="116" s="1"/>
  <c r="B44" i="116" s="1"/>
  <c r="B45" i="116" s="1"/>
  <c r="B46" i="116" s="1"/>
  <c r="B47" i="116" s="1"/>
  <c r="B48" i="116" s="1"/>
  <c r="B49" i="116" s="1"/>
  <c r="B50" i="116" s="1"/>
  <c r="B51" i="116" s="1"/>
  <c r="B52" i="116" s="1"/>
  <c r="B53" i="116" s="1"/>
  <c r="B54" i="116" s="1"/>
  <c r="B55" i="116" s="1"/>
  <c r="B56" i="116" s="1"/>
  <c r="B57" i="116" s="1"/>
  <c r="B58" i="116" s="1"/>
  <c r="B59" i="116" s="1"/>
  <c r="B60" i="116" s="1"/>
  <c r="B61" i="116" s="1"/>
  <c r="B62" i="116" s="1"/>
  <c r="B63" i="116" s="1"/>
  <c r="B64" i="116" s="1"/>
  <c r="B65" i="116" s="1"/>
  <c r="B66" i="116" s="1"/>
  <c r="B67" i="116" s="1"/>
  <c r="B68" i="116" s="1"/>
  <c r="B69" i="116" s="1"/>
  <c r="B70" i="116" s="1"/>
  <c r="B71" i="116" s="1"/>
  <c r="B72" i="116" s="1"/>
  <c r="B73" i="116" s="1"/>
  <c r="B74" i="116" s="1"/>
  <c r="B75" i="116" s="1"/>
  <c r="B76" i="116" s="1"/>
  <c r="B77" i="116" s="1"/>
  <c r="B78" i="116" s="1"/>
  <c r="B79" i="116" s="1"/>
  <c r="B80" i="116" s="1"/>
  <c r="D78" i="116"/>
  <c r="D79" i="116" s="1"/>
  <c r="D80" i="116" s="1"/>
  <c r="D75" i="116"/>
  <c r="D76" i="116" s="1"/>
  <c r="D77" i="116" s="1"/>
  <c r="D72" i="116"/>
  <c r="D73" i="116" s="1"/>
  <c r="D74" i="116" s="1"/>
  <c r="D69" i="116"/>
  <c r="D70" i="116" s="1"/>
  <c r="D71" i="116" s="1"/>
  <c r="D66" i="116"/>
  <c r="D67" i="116" s="1"/>
  <c r="D68" i="116" s="1"/>
  <c r="D63" i="116"/>
  <c r="D64" i="116" s="1"/>
  <c r="D65" i="116" s="1"/>
  <c r="D60" i="116"/>
  <c r="D61" i="116" s="1"/>
  <c r="D62" i="116" s="1"/>
  <c r="D57" i="116"/>
  <c r="D58" i="116" s="1"/>
  <c r="D59" i="116" s="1"/>
  <c r="D54" i="116"/>
  <c r="D55" i="116" s="1"/>
  <c r="D56" i="116" s="1"/>
  <c r="D51" i="116"/>
  <c r="D52" i="116" s="1"/>
  <c r="D53" i="116" s="1"/>
  <c r="D48" i="116"/>
  <c r="D49" i="116" s="1"/>
  <c r="D50" i="116" s="1"/>
  <c r="D45" i="116"/>
  <c r="D46" i="116" s="1"/>
  <c r="D47" i="116" s="1"/>
  <c r="D42" i="116"/>
  <c r="D43" i="116" s="1"/>
  <c r="D44" i="116" s="1"/>
  <c r="D39" i="116"/>
  <c r="D40" i="116" s="1"/>
  <c r="D41" i="116" s="1"/>
  <c r="D36" i="116"/>
  <c r="D37" i="116" s="1"/>
  <c r="D38" i="116" s="1"/>
  <c r="D33" i="116"/>
  <c r="D34" i="116" s="1"/>
  <c r="D35" i="116" s="1"/>
  <c r="D30" i="116"/>
  <c r="D31" i="116" s="1"/>
  <c r="D32" i="116" s="1"/>
  <c r="D27" i="116"/>
  <c r="D28" i="116" s="1"/>
  <c r="D29" i="116" s="1"/>
  <c r="D24" i="116"/>
  <c r="D25" i="116" s="1"/>
  <c r="D26" i="116" s="1"/>
  <c r="D21" i="116"/>
  <c r="D22" i="116" s="1"/>
  <c r="D23" i="116" s="1"/>
  <c r="D18" i="116"/>
  <c r="D19" i="116" s="1"/>
  <c r="D20" i="116" s="1"/>
  <c r="D15" i="116"/>
  <c r="D16" i="116" s="1"/>
  <c r="D17" i="116" s="1"/>
  <c r="D12" i="116"/>
  <c r="D13" i="116" s="1"/>
  <c r="D14" i="116" s="1"/>
  <c r="D9" i="116"/>
  <c r="D10" i="116" s="1"/>
  <c r="D11" i="116" s="1"/>
  <c r="D6" i="116"/>
  <c r="D7" i="116" s="1"/>
  <c r="D8" i="116" s="1"/>
  <c r="A6" i="116"/>
  <c r="A7" i="116" s="1"/>
  <c r="A8" i="116" s="1"/>
  <c r="A9" i="116" s="1"/>
  <c r="A10" i="116" s="1"/>
  <c r="A11" i="116" s="1"/>
  <c r="A12" i="116" s="1"/>
  <c r="A13" i="116" s="1"/>
  <c r="A14" i="116" s="1"/>
  <c r="A15" i="116" s="1"/>
  <c r="A16" i="116" s="1"/>
  <c r="A17" i="116" s="1"/>
  <c r="A18" i="116" s="1"/>
  <c r="A19" i="116" s="1"/>
  <c r="A20" i="116" s="1"/>
  <c r="A21" i="116" s="1"/>
  <c r="A22" i="116" s="1"/>
  <c r="A23" i="116" s="1"/>
  <c r="A24" i="116" s="1"/>
  <c r="A25" i="116" s="1"/>
  <c r="A26" i="116" s="1"/>
  <c r="A27" i="116" s="1"/>
  <c r="A28" i="116" s="1"/>
  <c r="A29" i="116" s="1"/>
  <c r="A30" i="116" s="1"/>
  <c r="A31" i="116" s="1"/>
  <c r="A32" i="116" s="1"/>
  <c r="A33" i="116" s="1"/>
  <c r="A34" i="116" s="1"/>
  <c r="A35" i="116" s="1"/>
  <c r="A36" i="116" s="1"/>
  <c r="A37" i="116" s="1"/>
  <c r="A38" i="116" s="1"/>
  <c r="A39" i="116" s="1"/>
  <c r="A40" i="116" s="1"/>
  <c r="A41" i="116" s="1"/>
  <c r="A42" i="116" s="1"/>
  <c r="A43" i="116" s="1"/>
  <c r="A44" i="116" s="1"/>
  <c r="A45" i="116" s="1"/>
  <c r="A46" i="116" s="1"/>
  <c r="A47" i="116" s="1"/>
  <c r="A48" i="116" s="1"/>
  <c r="A49" i="116" s="1"/>
  <c r="A50" i="116" s="1"/>
  <c r="A51" i="116" s="1"/>
  <c r="A52" i="116" s="1"/>
  <c r="A53" i="116" s="1"/>
  <c r="A54" i="116" s="1"/>
  <c r="A55" i="116" s="1"/>
  <c r="A56" i="116" s="1"/>
  <c r="A57" i="116" s="1"/>
  <c r="A58" i="116" s="1"/>
  <c r="A59" i="116" s="1"/>
  <c r="A60" i="116" s="1"/>
  <c r="A61" i="116" s="1"/>
  <c r="A62" i="116" s="1"/>
  <c r="A63" i="116" s="1"/>
  <c r="A64" i="116" s="1"/>
  <c r="A65" i="116" s="1"/>
  <c r="A66" i="116" s="1"/>
  <c r="A67" i="116" s="1"/>
  <c r="A68" i="116" s="1"/>
  <c r="A69" i="116" s="1"/>
  <c r="A70" i="116" s="1"/>
  <c r="A71" i="116" s="1"/>
  <c r="A72" i="116" s="1"/>
  <c r="A73" i="116" s="1"/>
  <c r="A74" i="116" s="1"/>
  <c r="A75" i="116" s="1"/>
  <c r="A76" i="116" s="1"/>
  <c r="A77" i="116" s="1"/>
  <c r="A78" i="116" s="1"/>
  <c r="A79" i="116" s="1"/>
  <c r="A80" i="116" s="1"/>
  <c r="C6" i="116"/>
  <c r="C7" i="116" s="1"/>
  <c r="C8" i="116" s="1"/>
  <c r="C9" i="116" s="1"/>
  <c r="C10" i="116" s="1"/>
  <c r="C11" i="116" s="1"/>
  <c r="C12" i="116" s="1"/>
  <c r="C13" i="116" s="1"/>
  <c r="C14" i="116" s="1"/>
  <c r="C15" i="116" s="1"/>
  <c r="C16" i="116" s="1"/>
  <c r="C17" i="116" s="1"/>
  <c r="C18" i="116" s="1"/>
  <c r="C19" i="116" s="1"/>
  <c r="C20" i="116" s="1"/>
  <c r="C21" i="116" s="1"/>
  <c r="C22" i="116" s="1"/>
  <c r="C23" i="116" s="1"/>
  <c r="C24" i="116" s="1"/>
  <c r="C25" i="116" s="1"/>
  <c r="C26" i="116" s="1"/>
  <c r="C27" i="116" s="1"/>
  <c r="C28" i="116" s="1"/>
  <c r="C29" i="116" s="1"/>
  <c r="C30" i="116" s="1"/>
  <c r="C31" i="116" s="1"/>
  <c r="C32" i="116" s="1"/>
  <c r="C33" i="116" s="1"/>
  <c r="C34" i="116" s="1"/>
  <c r="C35" i="116" s="1"/>
  <c r="C36" i="116" s="1"/>
  <c r="C37" i="116" s="1"/>
  <c r="C38" i="116" s="1"/>
  <c r="C39" i="116" s="1"/>
  <c r="C40" i="116" s="1"/>
  <c r="C41" i="116" s="1"/>
  <c r="C42" i="116" s="1"/>
  <c r="C43" i="116" s="1"/>
  <c r="C44" i="116" s="1"/>
  <c r="C45" i="116" s="1"/>
  <c r="C46" i="116" s="1"/>
  <c r="C47" i="116" s="1"/>
  <c r="C48" i="116" s="1"/>
  <c r="C49" i="116" s="1"/>
  <c r="C50" i="116" s="1"/>
  <c r="C51" i="116" s="1"/>
  <c r="C52" i="116" s="1"/>
  <c r="C53" i="116" s="1"/>
  <c r="C54" i="116" s="1"/>
  <c r="C55" i="116" s="1"/>
  <c r="C56" i="116" s="1"/>
  <c r="C57" i="116" s="1"/>
  <c r="C58" i="116" s="1"/>
  <c r="C59" i="116" s="1"/>
  <c r="C60" i="116" s="1"/>
  <c r="C61" i="116" s="1"/>
  <c r="C62" i="116" s="1"/>
  <c r="C63" i="116" s="1"/>
  <c r="C64" i="116" s="1"/>
  <c r="C65" i="116" s="1"/>
  <c r="C66" i="116" s="1"/>
  <c r="C67" i="116" s="1"/>
  <c r="C68" i="116" s="1"/>
  <c r="C69" i="116" s="1"/>
  <c r="C70" i="116" s="1"/>
  <c r="C71" i="116" s="1"/>
  <c r="C72" i="116" s="1"/>
  <c r="C73" i="116" s="1"/>
  <c r="C74" i="116" s="1"/>
  <c r="C75" i="116" s="1"/>
  <c r="C76" i="116" s="1"/>
  <c r="C77" i="116" s="1"/>
  <c r="C78" i="116" s="1"/>
  <c r="C79" i="116" s="1"/>
  <c r="C80" i="116" s="1"/>
  <c r="E6" i="115"/>
  <c r="N35" i="116" l="1"/>
  <c r="N32" i="116"/>
  <c r="N57" i="116"/>
  <c r="N63" i="116"/>
  <c r="P37" i="116"/>
  <c r="N21" i="116"/>
  <c r="O52" i="116"/>
  <c r="P14" i="116"/>
  <c r="P50" i="116"/>
  <c r="N42" i="116"/>
  <c r="O14" i="116"/>
  <c r="O20" i="116"/>
  <c r="O44" i="116"/>
  <c r="O50" i="116"/>
  <c r="O62" i="116"/>
  <c r="O77" i="116"/>
  <c r="P20" i="116"/>
  <c r="P62" i="116"/>
  <c r="P77" i="116"/>
  <c r="N29" i="116"/>
  <c r="P36" i="116"/>
  <c r="P44" i="116"/>
  <c r="N30" i="116"/>
  <c r="N55" i="116"/>
  <c r="N61" i="116"/>
  <c r="N73" i="116"/>
  <c r="O25" i="116"/>
  <c r="N31" i="116"/>
  <c r="N38" i="116"/>
  <c r="N44" i="116"/>
  <c r="N50" i="116"/>
  <c r="P25" i="116"/>
  <c r="P72" i="116"/>
  <c r="P78" i="116"/>
  <c r="O67" i="116"/>
  <c r="O74" i="116"/>
  <c r="N78" i="116"/>
  <c r="Q78" i="116"/>
  <c r="N79" i="116"/>
  <c r="P68" i="116"/>
  <c r="N51" i="116"/>
  <c r="P55" i="116"/>
  <c r="O56" i="116"/>
  <c r="P56" i="116"/>
  <c r="O51" i="116"/>
  <c r="Q42" i="116"/>
  <c r="O48" i="116"/>
  <c r="P42" i="116"/>
  <c r="P39" i="116"/>
  <c r="P45" i="116"/>
  <c r="S36" i="116"/>
  <c r="N36" i="116"/>
  <c r="P32" i="116"/>
  <c r="P29" i="116"/>
  <c r="O32" i="116"/>
  <c r="P31" i="116"/>
  <c r="N26" i="116"/>
  <c r="O30" i="116"/>
  <c r="O12" i="116"/>
  <c r="O8" i="116"/>
  <c r="P8" i="116"/>
  <c r="O19" i="116"/>
  <c r="O34" i="116"/>
  <c r="O64" i="116"/>
  <c r="P19" i="116"/>
  <c r="P34" i="116"/>
  <c r="N49" i="116"/>
  <c r="R64" i="116"/>
  <c r="P18" i="116"/>
  <c r="P48" i="116"/>
  <c r="Q32" i="116"/>
  <c r="P17" i="116"/>
  <c r="N46" i="116"/>
  <c r="O31" i="116"/>
  <c r="O61" i="116"/>
  <c r="O46" i="116"/>
  <c r="S45" i="116"/>
  <c r="S29" i="116"/>
  <c r="P13" i="116"/>
  <c r="O13" i="116"/>
  <c r="O43" i="116"/>
  <c r="P43" i="116"/>
  <c r="Q57" i="116"/>
  <c r="P12" i="116"/>
  <c r="O26" i="116"/>
  <c r="P26" i="116"/>
  <c r="R56" i="116"/>
  <c r="P41" i="116"/>
  <c r="S56" i="116"/>
  <c r="R25" i="116"/>
  <c r="S25" i="116"/>
  <c r="S55" i="116"/>
  <c r="O55" i="116"/>
  <c r="O40" i="116"/>
  <c r="P40" i="116"/>
  <c r="N40" i="116"/>
  <c r="P24" i="116"/>
  <c r="S39" i="116"/>
  <c r="O38" i="116"/>
  <c r="P38" i="116"/>
  <c r="R52" i="116"/>
  <c r="P6" i="116"/>
  <c r="P51" i="116"/>
  <c r="R51" i="116"/>
  <c r="Q21" i="116"/>
  <c r="O80" i="116"/>
  <c r="P80" i="116"/>
  <c r="Q79" i="116"/>
  <c r="O78" i="116"/>
  <c r="R77" i="116"/>
  <c r="S77" i="116"/>
  <c r="N74" i="116"/>
  <c r="P74" i="116"/>
  <c r="R74" i="116"/>
  <c r="O73" i="116"/>
  <c r="O71" i="116"/>
  <c r="P71" i="116"/>
  <c r="N70" i="116"/>
  <c r="O68" i="116"/>
  <c r="S68" i="116"/>
  <c r="P67" i="116"/>
  <c r="N67" i="116"/>
  <c r="N66" i="116"/>
  <c r="N80" i="116"/>
  <c r="N76" i="116"/>
  <c r="N75" i="116"/>
  <c r="O72" i="116"/>
  <c r="N71" i="116"/>
  <c r="N69" i="116"/>
  <c r="N68" i="116"/>
  <c r="N65" i="116"/>
  <c r="N64" i="116"/>
  <c r="O60" i="116"/>
  <c r="N59" i="116"/>
  <c r="O58" i="116"/>
  <c r="N58" i="116"/>
  <c r="N56" i="116"/>
  <c r="N54" i="116"/>
  <c r="N53" i="116"/>
  <c r="N52" i="116"/>
  <c r="N48" i="116"/>
  <c r="N45" i="116"/>
  <c r="N43" i="116"/>
  <c r="O42" i="116"/>
  <c r="O41" i="116"/>
  <c r="N39" i="116"/>
  <c r="N37" i="116"/>
  <c r="O36" i="116"/>
  <c r="N34" i="116"/>
  <c r="N33" i="116"/>
  <c r="N28" i="116"/>
  <c r="N27" i="116"/>
  <c r="O24" i="116"/>
  <c r="N23" i="116"/>
  <c r="N22" i="116"/>
  <c r="O18" i="116"/>
  <c r="N12" i="116"/>
  <c r="P11" i="116"/>
  <c r="N8" i="116"/>
  <c r="P7" i="116"/>
  <c r="O7" i="116"/>
  <c r="O6" i="116"/>
  <c r="O9" i="116"/>
  <c r="O15" i="116"/>
  <c r="O21" i="116"/>
  <c r="O45" i="116"/>
  <c r="O57" i="116"/>
  <c r="O63" i="116"/>
  <c r="O69" i="116"/>
  <c r="O75" i="116"/>
  <c r="P9" i="116"/>
  <c r="P15" i="116"/>
  <c r="P21" i="116"/>
  <c r="P27" i="116"/>
  <c r="P33" i="116"/>
  <c r="P57" i="116"/>
  <c r="P63" i="116"/>
  <c r="P69" i="116"/>
  <c r="P75" i="116"/>
  <c r="O39" i="116"/>
  <c r="O10" i="116"/>
  <c r="O16" i="116"/>
  <c r="O22" i="116"/>
  <c r="O28" i="116"/>
  <c r="O70" i="116"/>
  <c r="O76" i="116"/>
  <c r="O33" i="116"/>
  <c r="P10" i="116"/>
  <c r="P16" i="116"/>
  <c r="P22" i="116"/>
  <c r="P28" i="116"/>
  <c r="P46" i="116"/>
  <c r="P52" i="116"/>
  <c r="P58" i="116"/>
  <c r="P64" i="116"/>
  <c r="P70" i="116"/>
  <c r="P76" i="116"/>
  <c r="O11" i="116"/>
  <c r="O17" i="116"/>
  <c r="O23" i="116"/>
  <c r="O29" i="116"/>
  <c r="O35" i="116"/>
  <c r="O47" i="116"/>
  <c r="O53" i="116"/>
  <c r="O59" i="116"/>
  <c r="O65" i="116"/>
  <c r="O27" i="116"/>
  <c r="P35" i="116"/>
  <c r="P47" i="116"/>
  <c r="P53" i="116"/>
  <c r="P59" i="116"/>
  <c r="P65" i="116"/>
  <c r="N24" i="116"/>
  <c r="N25" i="116"/>
  <c r="N11" i="116"/>
  <c r="N10" i="116"/>
  <c r="N9" i="116"/>
  <c r="N20" i="116"/>
  <c r="N19" i="116"/>
  <c r="N18" i="116"/>
  <c r="N17" i="116"/>
  <c r="N16" i="116"/>
  <c r="N15" i="116"/>
  <c r="N14" i="116"/>
  <c r="N13" i="116"/>
  <c r="N7" i="116"/>
  <c r="N6" i="116"/>
  <c r="E7" i="115" l="1"/>
  <c r="E8" i="115" s="1"/>
  <c r="E9" i="115" s="1"/>
  <c r="E10" i="115" s="1"/>
  <c r="E11" i="115" s="1"/>
  <c r="E12" i="115" s="1"/>
  <c r="E13" i="115" s="1"/>
  <c r="E14" i="115" s="1"/>
  <c r="E15" i="115" s="1"/>
  <c r="E16" i="115" s="1"/>
  <c r="E17" i="115" s="1"/>
  <c r="E18" i="115" s="1"/>
  <c r="E19" i="115" s="1"/>
  <c r="E20" i="115" s="1"/>
  <c r="E21" i="115" s="1"/>
  <c r="E22" i="115" s="1"/>
  <c r="E23" i="115" s="1"/>
  <c r="E24" i="115" s="1"/>
  <c r="E25" i="115" s="1"/>
  <c r="E26" i="115" s="1"/>
  <c r="E27" i="115" s="1"/>
  <c r="E28" i="115" s="1"/>
  <c r="E29" i="115" s="1"/>
  <c r="E30" i="115" s="1"/>
  <c r="E31" i="115" s="1"/>
  <c r="D30" i="115"/>
  <c r="D29" i="115"/>
  <c r="D28" i="115"/>
  <c r="D27" i="115"/>
  <c r="D26" i="115"/>
  <c r="D25" i="115"/>
  <c r="D24" i="115"/>
  <c r="D23" i="115"/>
  <c r="D22" i="115"/>
  <c r="D21" i="115"/>
  <c r="D20" i="115"/>
  <c r="D19" i="115"/>
  <c r="D18" i="115"/>
  <c r="D17" i="115"/>
  <c r="D16" i="115"/>
  <c r="D15" i="115"/>
  <c r="D14" i="115"/>
  <c r="D13" i="115"/>
  <c r="D12" i="115"/>
  <c r="D11" i="115"/>
  <c r="D10" i="115"/>
  <c r="D9" i="115"/>
  <c r="D8" i="115"/>
  <c r="D7" i="115"/>
  <c r="D6" i="115"/>
  <c r="A6" i="115"/>
  <c r="A7" i="115" s="1"/>
  <c r="A8" i="115" s="1"/>
  <c r="A9" i="115" s="1"/>
  <c r="A10" i="115" s="1"/>
  <c r="A11" i="115" s="1"/>
  <c r="A12" i="115" s="1"/>
  <c r="A13" i="115" s="1"/>
  <c r="A14" i="115" s="1"/>
  <c r="A15" i="115" s="1"/>
  <c r="A16" i="115" s="1"/>
  <c r="A17" i="115" s="1"/>
  <c r="A18" i="115" s="1"/>
  <c r="A19" i="115" s="1"/>
  <c r="A20" i="115" s="1"/>
  <c r="A21" i="115" s="1"/>
  <c r="A22" i="115" s="1"/>
  <c r="A23" i="115" s="1"/>
  <c r="A24" i="115" s="1"/>
  <c r="A25" i="115" s="1"/>
  <c r="A26" i="115" s="1"/>
  <c r="A27" i="115" s="1"/>
  <c r="A28" i="115" s="1"/>
  <c r="A29" i="115" s="1"/>
  <c r="A30" i="115" s="1"/>
  <c r="A31" i="115" s="1"/>
  <c r="E32" i="115" l="1"/>
  <c r="E33" i="115" s="1"/>
  <c r="A32" i="115"/>
  <c r="A33" i="115" s="1"/>
  <c r="B114" i="86" l="1"/>
  <c r="F61" i="90" l="1"/>
  <c r="I30" i="115" s="1"/>
  <c r="G61" i="90"/>
  <c r="J30" i="115" s="1"/>
  <c r="F60" i="90"/>
  <c r="I29" i="115" s="1"/>
  <c r="G60" i="90"/>
  <c r="J29" i="115" s="1"/>
  <c r="F59" i="90"/>
  <c r="I28" i="115" s="1"/>
  <c r="G59" i="90"/>
  <c r="J28" i="115" s="1"/>
  <c r="E61" i="90"/>
  <c r="H30" i="115" s="1"/>
  <c r="E60" i="90"/>
  <c r="H29" i="115" s="1"/>
  <c r="E59" i="90"/>
  <c r="H28" i="115" s="1"/>
  <c r="F58" i="90"/>
  <c r="I27" i="115" s="1"/>
  <c r="G58" i="90"/>
  <c r="J27" i="115" s="1"/>
  <c r="E58" i="90"/>
  <c r="H27" i="115" s="1"/>
  <c r="F57" i="90"/>
  <c r="I26" i="115" s="1"/>
  <c r="G57" i="90"/>
  <c r="J26" i="115" s="1"/>
  <c r="E57" i="90"/>
  <c r="H26" i="115" s="1"/>
  <c r="F56" i="90"/>
  <c r="I25" i="115" s="1"/>
  <c r="G56" i="90"/>
  <c r="J25" i="115" s="1"/>
  <c r="E56" i="90"/>
  <c r="H25" i="115" s="1"/>
  <c r="F55" i="90"/>
  <c r="I24" i="115" s="1"/>
  <c r="G55" i="90"/>
  <c r="J24" i="115" s="1"/>
  <c r="E55" i="90"/>
  <c r="H24" i="115" s="1"/>
  <c r="F54" i="90"/>
  <c r="I23" i="115" s="1"/>
  <c r="G54" i="90"/>
  <c r="J23" i="115" s="1"/>
  <c r="E54" i="90"/>
  <c r="H23" i="115" s="1"/>
  <c r="F53" i="90"/>
  <c r="I22" i="115" s="1"/>
  <c r="G53" i="90"/>
  <c r="J22" i="115" s="1"/>
  <c r="E53" i="90"/>
  <c r="H22" i="115" s="1"/>
  <c r="F52" i="90"/>
  <c r="I21" i="115" s="1"/>
  <c r="G52" i="90"/>
  <c r="J21" i="115" s="1"/>
  <c r="E52" i="90"/>
  <c r="H21" i="115" s="1"/>
  <c r="F51" i="90"/>
  <c r="I20" i="115" s="1"/>
  <c r="G51" i="90"/>
  <c r="J20" i="115" s="1"/>
  <c r="E51" i="90"/>
  <c r="H20" i="115" s="1"/>
  <c r="F50" i="90"/>
  <c r="I19" i="115" s="1"/>
  <c r="G50" i="90"/>
  <c r="J19" i="115" s="1"/>
  <c r="E50" i="90"/>
  <c r="H19" i="115" s="1"/>
  <c r="F49" i="90"/>
  <c r="I18" i="115" s="1"/>
  <c r="G49" i="90"/>
  <c r="J18" i="115" s="1"/>
  <c r="E49" i="90"/>
  <c r="H18" i="115" s="1"/>
  <c r="F48" i="90"/>
  <c r="I17" i="115" s="1"/>
  <c r="G48" i="90"/>
  <c r="J17" i="115" s="1"/>
  <c r="E48" i="90"/>
  <c r="H17" i="115" s="1"/>
  <c r="F47" i="90"/>
  <c r="I16" i="115" s="1"/>
  <c r="G47" i="90"/>
  <c r="J16" i="115" s="1"/>
  <c r="E47" i="90"/>
  <c r="H16" i="115" s="1"/>
  <c r="F46" i="90"/>
  <c r="I15" i="115" s="1"/>
  <c r="G46" i="90"/>
  <c r="J15" i="115" s="1"/>
  <c r="F45" i="90"/>
  <c r="I14" i="115" s="1"/>
  <c r="G45" i="90"/>
  <c r="J14" i="115" s="1"/>
  <c r="E46" i="90"/>
  <c r="H15" i="115" s="1"/>
  <c r="E45" i="90"/>
  <c r="H14" i="115" s="1"/>
  <c r="F44" i="90"/>
  <c r="I13" i="115" s="1"/>
  <c r="G44" i="90"/>
  <c r="J13" i="115" s="1"/>
  <c r="E44" i="90"/>
  <c r="H13" i="115" s="1"/>
  <c r="F43" i="90"/>
  <c r="I12" i="115" s="1"/>
  <c r="G43" i="90"/>
  <c r="J12" i="115" s="1"/>
  <c r="E43" i="90"/>
  <c r="H12" i="115" s="1"/>
  <c r="F42" i="90"/>
  <c r="I11" i="115" s="1"/>
  <c r="G42" i="90"/>
  <c r="J11" i="115" s="1"/>
  <c r="E42" i="90"/>
  <c r="H11" i="115" s="1"/>
  <c r="F41" i="90"/>
  <c r="I10" i="115" s="1"/>
  <c r="G41" i="90"/>
  <c r="J10" i="115" s="1"/>
  <c r="E41" i="90"/>
  <c r="H10" i="115" s="1"/>
  <c r="F40" i="90"/>
  <c r="I9" i="115" s="1"/>
  <c r="G40" i="90"/>
  <c r="J9" i="115" s="1"/>
  <c r="E40" i="90"/>
  <c r="H9" i="115" s="1"/>
  <c r="C61" i="90" l="1"/>
  <c r="C60" i="90"/>
  <c r="C59" i="90"/>
  <c r="C58" i="90"/>
  <c r="C57" i="90"/>
  <c r="C56" i="90"/>
  <c r="C55" i="90"/>
  <c r="C54" i="90"/>
  <c r="C53" i="90"/>
  <c r="C52" i="90"/>
  <c r="C51" i="90"/>
  <c r="C50" i="90"/>
  <c r="C49" i="90"/>
  <c r="C48" i="90"/>
  <c r="C47" i="90"/>
  <c r="C46" i="90"/>
  <c r="C45" i="90"/>
  <c r="C44" i="90"/>
  <c r="C43" i="90"/>
  <c r="C42" i="90"/>
  <c r="C41" i="90"/>
  <c r="C37" i="90"/>
  <c r="H6" i="94"/>
  <c r="G6" i="94"/>
  <c r="F6" i="94"/>
  <c r="E6" i="94"/>
  <c r="D6" i="94"/>
  <c r="H5" i="94"/>
  <c r="G5" i="94"/>
  <c r="F5" i="94"/>
  <c r="E5" i="94"/>
  <c r="D5" i="94"/>
  <c r="H4" i="94"/>
  <c r="G4" i="94"/>
  <c r="F4" i="94"/>
  <c r="E4" i="94"/>
  <c r="D4" i="94"/>
  <c r="H3" i="94"/>
  <c r="G3" i="94"/>
  <c r="F3" i="94"/>
  <c r="E3" i="94"/>
  <c r="D3" i="94"/>
  <c r="D2" i="94"/>
  <c r="C6" i="94"/>
  <c r="C5" i="94"/>
  <c r="C4" i="94"/>
  <c r="C3" i="94"/>
  <c r="I115" i="114" l="1"/>
  <c r="H115" i="114"/>
  <c r="G115" i="114"/>
  <c r="D115" i="114"/>
  <c r="I114" i="114"/>
  <c r="H114" i="114"/>
  <c r="H116" i="114" s="1"/>
  <c r="G114" i="114"/>
  <c r="B114" i="114"/>
  <c r="I113" i="114"/>
  <c r="H113" i="114"/>
  <c r="G113" i="114"/>
  <c r="D112" i="114"/>
  <c r="P111" i="114"/>
  <c r="O111" i="114"/>
  <c r="B111" i="114" s="1"/>
  <c r="I110" i="114"/>
  <c r="H110" i="114"/>
  <c r="G110" i="114"/>
  <c r="D109" i="114"/>
  <c r="P108" i="114"/>
  <c r="O108" i="114"/>
  <c r="B108" i="114" s="1"/>
  <c r="B107" i="114"/>
  <c r="I106" i="114"/>
  <c r="H106" i="114"/>
  <c r="G106" i="114"/>
  <c r="D106" i="114"/>
  <c r="D110" i="114" s="1"/>
  <c r="D113" i="114" s="1"/>
  <c r="D116" i="114" s="1"/>
  <c r="D105" i="114"/>
  <c r="D104" i="114"/>
  <c r="D108" i="114" s="1"/>
  <c r="D111" i="114" s="1"/>
  <c r="D114" i="114" s="1"/>
  <c r="B104" i="114"/>
  <c r="B103" i="114"/>
  <c r="G102" i="114"/>
  <c r="H102" i="114" s="1"/>
  <c r="I102" i="114" s="1"/>
  <c r="B100" i="114"/>
  <c r="B99" i="114"/>
  <c r="I96" i="114"/>
  <c r="H96" i="114"/>
  <c r="G96" i="114"/>
  <c r="D96" i="114"/>
  <c r="I95" i="114"/>
  <c r="H95" i="114"/>
  <c r="G95" i="114"/>
  <c r="B95" i="114"/>
  <c r="I94" i="114"/>
  <c r="H94" i="114"/>
  <c r="G94" i="114"/>
  <c r="D93" i="114"/>
  <c r="P92" i="114"/>
  <c r="O92" i="114"/>
  <c r="B92" i="114" s="1"/>
  <c r="I91" i="114"/>
  <c r="H91" i="114"/>
  <c r="G91" i="114"/>
  <c r="D90" i="114"/>
  <c r="P89" i="114"/>
  <c r="O89" i="114"/>
  <c r="B89" i="114" s="1"/>
  <c r="B88" i="114"/>
  <c r="I87" i="114"/>
  <c r="H87" i="114"/>
  <c r="G87" i="114"/>
  <c r="D87" i="114"/>
  <c r="D91" i="114" s="1"/>
  <c r="D94" i="114" s="1"/>
  <c r="D97" i="114" s="1"/>
  <c r="D86" i="114"/>
  <c r="D85" i="114"/>
  <c r="D89" i="114" s="1"/>
  <c r="D92" i="114" s="1"/>
  <c r="D95" i="114" s="1"/>
  <c r="B85" i="114"/>
  <c r="B84" i="114"/>
  <c r="G83" i="114"/>
  <c r="H83" i="114" s="1"/>
  <c r="I83" i="114" s="1"/>
  <c r="B81" i="114"/>
  <c r="B80" i="114"/>
  <c r="I77" i="114"/>
  <c r="I78" i="114" s="1"/>
  <c r="H77" i="114"/>
  <c r="G77" i="114"/>
  <c r="D77" i="114"/>
  <c r="I76" i="114"/>
  <c r="H76" i="114"/>
  <c r="G76" i="114"/>
  <c r="B76" i="114"/>
  <c r="I75" i="114"/>
  <c r="H75" i="114"/>
  <c r="G75" i="114"/>
  <c r="D74" i="114"/>
  <c r="P73" i="114"/>
  <c r="B73" i="114" s="1"/>
  <c r="O73" i="114"/>
  <c r="I72" i="114"/>
  <c r="H72" i="114"/>
  <c r="G72" i="114"/>
  <c r="D71" i="114"/>
  <c r="P70" i="114"/>
  <c r="O70" i="114"/>
  <c r="B69" i="114"/>
  <c r="I68" i="114"/>
  <c r="H68" i="114"/>
  <c r="G68" i="114"/>
  <c r="D68" i="114"/>
  <c r="D72" i="114" s="1"/>
  <c r="D75" i="114" s="1"/>
  <c r="D78" i="114" s="1"/>
  <c r="D67" i="114"/>
  <c r="D66" i="114"/>
  <c r="D70" i="114" s="1"/>
  <c r="D73" i="114" s="1"/>
  <c r="D76" i="114" s="1"/>
  <c r="B66" i="114"/>
  <c r="B65" i="114"/>
  <c r="G64" i="114"/>
  <c r="H64" i="114" s="1"/>
  <c r="I64" i="114" s="1"/>
  <c r="B62" i="114"/>
  <c r="B61" i="114"/>
  <c r="I58" i="114"/>
  <c r="H58" i="114"/>
  <c r="G58" i="114"/>
  <c r="D58" i="114"/>
  <c r="I57" i="114"/>
  <c r="H57" i="114"/>
  <c r="G57" i="114"/>
  <c r="B57" i="114"/>
  <c r="I56" i="114"/>
  <c r="H56" i="114"/>
  <c r="G56" i="114"/>
  <c r="D55" i="114"/>
  <c r="P54" i="114"/>
  <c r="O54" i="114"/>
  <c r="B54" i="114" s="1"/>
  <c r="I53" i="114"/>
  <c r="H53" i="114"/>
  <c r="G53" i="114"/>
  <c r="D52" i="114"/>
  <c r="P51" i="114"/>
  <c r="O51" i="114"/>
  <c r="B51" i="114" s="1"/>
  <c r="B50" i="114"/>
  <c r="I49" i="114"/>
  <c r="H49" i="114"/>
  <c r="G49" i="114"/>
  <c r="D49" i="114"/>
  <c r="D53" i="114" s="1"/>
  <c r="D56" i="114" s="1"/>
  <c r="D59" i="114" s="1"/>
  <c r="D48" i="114"/>
  <c r="D47" i="114"/>
  <c r="D51" i="114" s="1"/>
  <c r="D54" i="114" s="1"/>
  <c r="D57" i="114" s="1"/>
  <c r="B47" i="114"/>
  <c r="B46" i="114"/>
  <c r="G45" i="114"/>
  <c r="H45" i="114" s="1"/>
  <c r="I45" i="114" s="1"/>
  <c r="B43" i="114"/>
  <c r="B42" i="114"/>
  <c r="I39" i="114"/>
  <c r="H39" i="114"/>
  <c r="G39" i="114"/>
  <c r="D39" i="114"/>
  <c r="I38" i="114"/>
  <c r="I40" i="114" s="1"/>
  <c r="H38" i="114"/>
  <c r="H40" i="114" s="1"/>
  <c r="G38" i="114"/>
  <c r="B38" i="114"/>
  <c r="I37" i="114"/>
  <c r="H37" i="114"/>
  <c r="G37" i="114"/>
  <c r="D36" i="114"/>
  <c r="P35" i="114"/>
  <c r="O35" i="114"/>
  <c r="B35" i="114" s="1"/>
  <c r="I34" i="114"/>
  <c r="H34" i="114"/>
  <c r="G34" i="114"/>
  <c r="D33" i="114"/>
  <c r="P32" i="114"/>
  <c r="O32" i="114"/>
  <c r="B31" i="114"/>
  <c r="I30" i="114"/>
  <c r="H30" i="114"/>
  <c r="G30" i="114"/>
  <c r="D30" i="114"/>
  <c r="D34" i="114" s="1"/>
  <c r="D37" i="114" s="1"/>
  <c r="D40" i="114" s="1"/>
  <c r="D29" i="114"/>
  <c r="D28" i="114"/>
  <c r="D32" i="114" s="1"/>
  <c r="D35" i="114" s="1"/>
  <c r="D38" i="114" s="1"/>
  <c r="B28" i="114"/>
  <c r="B27" i="114"/>
  <c r="G26" i="114"/>
  <c r="H26" i="114" s="1"/>
  <c r="I26" i="114" s="1"/>
  <c r="B24" i="114"/>
  <c r="B23" i="114"/>
  <c r="B22" i="114"/>
  <c r="B20" i="114"/>
  <c r="B17" i="114"/>
  <c r="I115" i="113"/>
  <c r="H115" i="113"/>
  <c r="G115" i="113"/>
  <c r="D115" i="113"/>
  <c r="I114" i="113"/>
  <c r="H114" i="113"/>
  <c r="G114" i="113"/>
  <c r="B114" i="113"/>
  <c r="I113" i="113"/>
  <c r="H113" i="113"/>
  <c r="G113" i="113"/>
  <c r="D112" i="113"/>
  <c r="P111" i="113"/>
  <c r="O111" i="113"/>
  <c r="I110" i="113"/>
  <c r="H110" i="113"/>
  <c r="G110" i="113"/>
  <c r="D109" i="113"/>
  <c r="P108" i="113"/>
  <c r="O108" i="113"/>
  <c r="B107" i="113"/>
  <c r="I106" i="113"/>
  <c r="H106" i="113"/>
  <c r="G106" i="113"/>
  <c r="D106" i="113"/>
  <c r="D110" i="113" s="1"/>
  <c r="D113" i="113" s="1"/>
  <c r="D116" i="113" s="1"/>
  <c r="D105" i="113"/>
  <c r="D104" i="113"/>
  <c r="D108" i="113" s="1"/>
  <c r="D111" i="113" s="1"/>
  <c r="D114" i="113" s="1"/>
  <c r="B104" i="113"/>
  <c r="B103" i="113"/>
  <c r="G102" i="113"/>
  <c r="H102" i="113" s="1"/>
  <c r="I102" i="113" s="1"/>
  <c r="B100" i="113"/>
  <c r="B99" i="113"/>
  <c r="I96" i="113"/>
  <c r="H96" i="113"/>
  <c r="G96" i="113"/>
  <c r="D96" i="113"/>
  <c r="I95" i="113"/>
  <c r="H95" i="113"/>
  <c r="G95" i="113"/>
  <c r="G97" i="113" s="1"/>
  <c r="B95" i="113"/>
  <c r="I94" i="113"/>
  <c r="H94" i="113"/>
  <c r="G94" i="113"/>
  <c r="D93" i="113"/>
  <c r="P92" i="113"/>
  <c r="O92" i="113"/>
  <c r="B92" i="113" s="1"/>
  <c r="I91" i="113"/>
  <c r="H91" i="113"/>
  <c r="G91" i="113"/>
  <c r="D90" i="113"/>
  <c r="P89" i="113"/>
  <c r="O89" i="113"/>
  <c r="B88" i="113"/>
  <c r="I87" i="113"/>
  <c r="H87" i="113"/>
  <c r="G87" i="113"/>
  <c r="D87" i="113"/>
  <c r="D91" i="113" s="1"/>
  <c r="D94" i="113" s="1"/>
  <c r="D97" i="113" s="1"/>
  <c r="D86" i="113"/>
  <c r="D85" i="113"/>
  <c r="D89" i="113" s="1"/>
  <c r="D92" i="113" s="1"/>
  <c r="D95" i="113" s="1"/>
  <c r="B85" i="113"/>
  <c r="B84" i="113"/>
  <c r="G83" i="113"/>
  <c r="H83" i="113" s="1"/>
  <c r="I83" i="113" s="1"/>
  <c r="B81" i="113"/>
  <c r="B80" i="113"/>
  <c r="I77" i="113"/>
  <c r="H77" i="113"/>
  <c r="G77" i="113"/>
  <c r="D77" i="113"/>
  <c r="I76" i="113"/>
  <c r="I78" i="113" s="1"/>
  <c r="H76" i="113"/>
  <c r="H78" i="113" s="1"/>
  <c r="G76" i="113"/>
  <c r="G78" i="113" s="1"/>
  <c r="B76" i="113"/>
  <c r="I75" i="113"/>
  <c r="H75" i="113"/>
  <c r="G75" i="113"/>
  <c r="D74" i="113"/>
  <c r="P73" i="113"/>
  <c r="O73" i="113"/>
  <c r="I72" i="113"/>
  <c r="H72" i="113"/>
  <c r="G72" i="113"/>
  <c r="D71" i="113"/>
  <c r="P70" i="113"/>
  <c r="O70" i="113"/>
  <c r="B70" i="113" s="1"/>
  <c r="B69" i="113"/>
  <c r="I68" i="113"/>
  <c r="H68" i="113"/>
  <c r="G68" i="113"/>
  <c r="D68" i="113"/>
  <c r="D72" i="113" s="1"/>
  <c r="D75" i="113" s="1"/>
  <c r="D78" i="113" s="1"/>
  <c r="D67" i="113"/>
  <c r="D66" i="113"/>
  <c r="D70" i="113" s="1"/>
  <c r="D73" i="113" s="1"/>
  <c r="D76" i="113" s="1"/>
  <c r="B66" i="113"/>
  <c r="B65" i="113"/>
  <c r="G64" i="113"/>
  <c r="H64" i="113" s="1"/>
  <c r="I64" i="113" s="1"/>
  <c r="B62" i="113"/>
  <c r="B61" i="113"/>
  <c r="I58" i="113"/>
  <c r="H58" i="113"/>
  <c r="G58" i="113"/>
  <c r="D58" i="113"/>
  <c r="I57" i="113"/>
  <c r="I59" i="113" s="1"/>
  <c r="H57" i="113"/>
  <c r="H59" i="113" s="1"/>
  <c r="G57" i="113"/>
  <c r="G59" i="113" s="1"/>
  <c r="B57" i="113"/>
  <c r="I56" i="113"/>
  <c r="H56" i="113"/>
  <c r="G56" i="113"/>
  <c r="D55" i="113"/>
  <c r="P54" i="113"/>
  <c r="O54" i="113"/>
  <c r="I53" i="113"/>
  <c r="H53" i="113"/>
  <c r="G53" i="113"/>
  <c r="D52" i="113"/>
  <c r="P51" i="113"/>
  <c r="O51" i="113"/>
  <c r="B50" i="113"/>
  <c r="I49" i="113"/>
  <c r="H49" i="113"/>
  <c r="G49" i="113"/>
  <c r="D49" i="113"/>
  <c r="D53" i="113" s="1"/>
  <c r="D56" i="113" s="1"/>
  <c r="D59" i="113" s="1"/>
  <c r="D48" i="113"/>
  <c r="D47" i="113"/>
  <c r="D51" i="113" s="1"/>
  <c r="D54" i="113" s="1"/>
  <c r="D57" i="113" s="1"/>
  <c r="B47" i="113"/>
  <c r="B46" i="113"/>
  <c r="G45" i="113"/>
  <c r="H45" i="113" s="1"/>
  <c r="I45" i="113" s="1"/>
  <c r="B43" i="113"/>
  <c r="B42" i="113"/>
  <c r="I39" i="113"/>
  <c r="H39" i="113"/>
  <c r="G39" i="113"/>
  <c r="D39" i="113"/>
  <c r="I38" i="113"/>
  <c r="H38" i="113"/>
  <c r="G38" i="113"/>
  <c r="B38" i="113"/>
  <c r="I37" i="113"/>
  <c r="H37" i="113"/>
  <c r="G37" i="113"/>
  <c r="D36" i="113"/>
  <c r="P35" i="113"/>
  <c r="O35" i="113"/>
  <c r="B35" i="113" s="1"/>
  <c r="I34" i="113"/>
  <c r="H34" i="113"/>
  <c r="G34" i="113"/>
  <c r="D33" i="113"/>
  <c r="P32" i="113"/>
  <c r="O32" i="113"/>
  <c r="B31" i="113"/>
  <c r="I30" i="113"/>
  <c r="H30" i="113"/>
  <c r="G30" i="113"/>
  <c r="D30" i="113"/>
  <c r="D34" i="113" s="1"/>
  <c r="D37" i="113" s="1"/>
  <c r="D40" i="113" s="1"/>
  <c r="D29" i="113"/>
  <c r="D28" i="113"/>
  <c r="D32" i="113" s="1"/>
  <c r="D35" i="113" s="1"/>
  <c r="D38" i="113" s="1"/>
  <c r="B28" i="113"/>
  <c r="B27" i="113"/>
  <c r="G26" i="113"/>
  <c r="H26" i="113" s="1"/>
  <c r="I26" i="113" s="1"/>
  <c r="B24" i="113"/>
  <c r="B23" i="113"/>
  <c r="B22" i="113"/>
  <c r="B20" i="113"/>
  <c r="B17" i="113"/>
  <c r="I115" i="112"/>
  <c r="H115" i="112"/>
  <c r="G115" i="112"/>
  <c r="D115" i="112"/>
  <c r="I114" i="112"/>
  <c r="H114" i="112"/>
  <c r="G114" i="112"/>
  <c r="B114" i="112"/>
  <c r="I113" i="112"/>
  <c r="H113" i="112"/>
  <c r="G113" i="112"/>
  <c r="D112" i="112"/>
  <c r="P111" i="112"/>
  <c r="O111" i="112"/>
  <c r="B111" i="112" s="1"/>
  <c r="I110" i="112"/>
  <c r="H110" i="112"/>
  <c r="G110" i="112"/>
  <c r="D109" i="112"/>
  <c r="P108" i="112"/>
  <c r="O108" i="112"/>
  <c r="B108" i="112" s="1"/>
  <c r="B107" i="112"/>
  <c r="I106" i="112"/>
  <c r="H106" i="112"/>
  <c r="G106" i="112"/>
  <c r="D106" i="112"/>
  <c r="D110" i="112" s="1"/>
  <c r="D113" i="112" s="1"/>
  <c r="D116" i="112" s="1"/>
  <c r="D105" i="112"/>
  <c r="D104" i="112"/>
  <c r="D108" i="112" s="1"/>
  <c r="D111" i="112" s="1"/>
  <c r="D114" i="112" s="1"/>
  <c r="B104" i="112"/>
  <c r="B103" i="112"/>
  <c r="G102" i="112"/>
  <c r="H102" i="112" s="1"/>
  <c r="I102" i="112" s="1"/>
  <c r="B100" i="112"/>
  <c r="B99" i="112"/>
  <c r="I96" i="112"/>
  <c r="H96" i="112"/>
  <c r="G96" i="112"/>
  <c r="D96" i="112"/>
  <c r="I95" i="112"/>
  <c r="H95" i="112"/>
  <c r="G95" i="112"/>
  <c r="B95" i="112"/>
  <c r="I94" i="112"/>
  <c r="H94" i="112"/>
  <c r="G94" i="112"/>
  <c r="D93" i="112"/>
  <c r="P92" i="112"/>
  <c r="O92" i="112"/>
  <c r="B92" i="112" s="1"/>
  <c r="I91" i="112"/>
  <c r="H91" i="112"/>
  <c r="G91" i="112"/>
  <c r="D90" i="112"/>
  <c r="P89" i="112"/>
  <c r="O89" i="112"/>
  <c r="B88" i="112"/>
  <c r="I87" i="112"/>
  <c r="H87" i="112"/>
  <c r="G87" i="112"/>
  <c r="D87" i="112"/>
  <c r="D91" i="112" s="1"/>
  <c r="D94" i="112" s="1"/>
  <c r="D97" i="112" s="1"/>
  <c r="D86" i="112"/>
  <c r="D85" i="112"/>
  <c r="D89" i="112" s="1"/>
  <c r="D92" i="112" s="1"/>
  <c r="D95" i="112" s="1"/>
  <c r="B85" i="112"/>
  <c r="B84" i="112"/>
  <c r="G83" i="112"/>
  <c r="H83" i="112" s="1"/>
  <c r="I83" i="112" s="1"/>
  <c r="B81" i="112"/>
  <c r="B80" i="112"/>
  <c r="I77" i="112"/>
  <c r="H77" i="112"/>
  <c r="G77" i="112"/>
  <c r="D77" i="112"/>
  <c r="I76" i="112"/>
  <c r="I78" i="112" s="1"/>
  <c r="H76" i="112"/>
  <c r="G76" i="112"/>
  <c r="B76" i="112"/>
  <c r="I75" i="112"/>
  <c r="H75" i="112"/>
  <c r="G75" i="112"/>
  <c r="D74" i="112"/>
  <c r="P73" i="112"/>
  <c r="O73" i="112"/>
  <c r="B73" i="112" s="1"/>
  <c r="I72" i="112"/>
  <c r="H72" i="112"/>
  <c r="G72" i="112"/>
  <c r="D71" i="112"/>
  <c r="P70" i="112"/>
  <c r="B70" i="112" s="1"/>
  <c r="O70" i="112"/>
  <c r="B69" i="112"/>
  <c r="I68" i="112"/>
  <c r="H68" i="112"/>
  <c r="G68" i="112"/>
  <c r="D68" i="112"/>
  <c r="D72" i="112" s="1"/>
  <c r="D75" i="112" s="1"/>
  <c r="D78" i="112" s="1"/>
  <c r="D67" i="112"/>
  <c r="D66" i="112"/>
  <c r="D70" i="112" s="1"/>
  <c r="D73" i="112" s="1"/>
  <c r="D76" i="112" s="1"/>
  <c r="B66" i="112"/>
  <c r="B65" i="112"/>
  <c r="G64" i="112"/>
  <c r="H64" i="112" s="1"/>
  <c r="I64" i="112" s="1"/>
  <c r="B62" i="112"/>
  <c r="B61" i="112"/>
  <c r="I58" i="112"/>
  <c r="H58" i="112"/>
  <c r="G58" i="112"/>
  <c r="D58" i="112"/>
  <c r="I57" i="112"/>
  <c r="H57" i="112"/>
  <c r="G57" i="112"/>
  <c r="B57" i="112"/>
  <c r="I56" i="112"/>
  <c r="H56" i="112"/>
  <c r="G56" i="112"/>
  <c r="D55" i="112"/>
  <c r="P54" i="112"/>
  <c r="O54" i="112"/>
  <c r="B54" i="112" s="1"/>
  <c r="I53" i="112"/>
  <c r="H53" i="112"/>
  <c r="G53" i="112"/>
  <c r="D52" i="112"/>
  <c r="P51" i="112"/>
  <c r="B51" i="112" s="1"/>
  <c r="O51" i="112"/>
  <c r="B50" i="112"/>
  <c r="I49" i="112"/>
  <c r="H49" i="112"/>
  <c r="G49" i="112"/>
  <c r="D49" i="112"/>
  <c r="D53" i="112" s="1"/>
  <c r="D56" i="112" s="1"/>
  <c r="D59" i="112" s="1"/>
  <c r="D48" i="112"/>
  <c r="D47" i="112"/>
  <c r="D51" i="112" s="1"/>
  <c r="D54" i="112" s="1"/>
  <c r="D57" i="112" s="1"/>
  <c r="B47" i="112"/>
  <c r="B46" i="112"/>
  <c r="G45" i="112"/>
  <c r="H45" i="112" s="1"/>
  <c r="I45" i="112" s="1"/>
  <c r="B43" i="112"/>
  <c r="B42" i="112"/>
  <c r="I39" i="112"/>
  <c r="H39" i="112"/>
  <c r="G39" i="112"/>
  <c r="D39" i="112"/>
  <c r="I38" i="112"/>
  <c r="H38" i="112"/>
  <c r="G38" i="112"/>
  <c r="B38" i="112"/>
  <c r="I37" i="112"/>
  <c r="H37" i="112"/>
  <c r="G37" i="112"/>
  <c r="D36" i="112"/>
  <c r="P35" i="112"/>
  <c r="B35" i="112" s="1"/>
  <c r="O35" i="112"/>
  <c r="I34" i="112"/>
  <c r="H34" i="112"/>
  <c r="G34" i="112"/>
  <c r="D33" i="112"/>
  <c r="P32" i="112"/>
  <c r="O32" i="112"/>
  <c r="B31" i="112"/>
  <c r="I30" i="112"/>
  <c r="H30" i="112"/>
  <c r="G30" i="112"/>
  <c r="D30" i="112"/>
  <c r="D34" i="112" s="1"/>
  <c r="D37" i="112" s="1"/>
  <c r="D40" i="112" s="1"/>
  <c r="D29" i="112"/>
  <c r="D28" i="112"/>
  <c r="D32" i="112" s="1"/>
  <c r="D35" i="112" s="1"/>
  <c r="D38" i="112" s="1"/>
  <c r="B28" i="112"/>
  <c r="B27" i="112"/>
  <c r="G26" i="112"/>
  <c r="H26" i="112" s="1"/>
  <c r="I26" i="112" s="1"/>
  <c r="B24" i="112"/>
  <c r="B23" i="112"/>
  <c r="B22" i="112"/>
  <c r="B20" i="112"/>
  <c r="B17" i="112"/>
  <c r="I115" i="111"/>
  <c r="H115" i="111"/>
  <c r="G115" i="111"/>
  <c r="D115" i="111"/>
  <c r="I114" i="111"/>
  <c r="H114" i="111"/>
  <c r="G114" i="111"/>
  <c r="B114" i="111"/>
  <c r="I113" i="111"/>
  <c r="H113" i="111"/>
  <c r="G113" i="111"/>
  <c r="D112" i="111"/>
  <c r="P111" i="111"/>
  <c r="O111" i="111"/>
  <c r="B111" i="111" s="1"/>
  <c r="I110" i="111"/>
  <c r="H110" i="111"/>
  <c r="G110" i="111"/>
  <c r="D109" i="111"/>
  <c r="P108" i="111"/>
  <c r="O108" i="111"/>
  <c r="B107" i="111"/>
  <c r="I106" i="111"/>
  <c r="H106" i="111"/>
  <c r="G106" i="111"/>
  <c r="D106" i="111"/>
  <c r="D110" i="111" s="1"/>
  <c r="D113" i="111" s="1"/>
  <c r="D116" i="111" s="1"/>
  <c r="D105" i="111"/>
  <c r="D104" i="111"/>
  <c r="D108" i="111" s="1"/>
  <c r="D111" i="111" s="1"/>
  <c r="D114" i="111" s="1"/>
  <c r="B104" i="111"/>
  <c r="B103" i="111"/>
  <c r="G102" i="111"/>
  <c r="H102" i="111" s="1"/>
  <c r="I102" i="111" s="1"/>
  <c r="B100" i="111"/>
  <c r="B99" i="111"/>
  <c r="I96" i="111"/>
  <c r="H96" i="111"/>
  <c r="G96" i="111"/>
  <c r="D96" i="111"/>
  <c r="I95" i="111"/>
  <c r="H95" i="111"/>
  <c r="H97" i="111" s="1"/>
  <c r="G95" i="111"/>
  <c r="B95" i="111"/>
  <c r="I94" i="111"/>
  <c r="H94" i="111"/>
  <c r="G94" i="111"/>
  <c r="D93" i="111"/>
  <c r="P92" i="111"/>
  <c r="O92" i="111"/>
  <c r="I91" i="111"/>
  <c r="H91" i="111"/>
  <c r="G91" i="111"/>
  <c r="D90" i="111"/>
  <c r="P89" i="111"/>
  <c r="O89" i="111"/>
  <c r="B88" i="111"/>
  <c r="I87" i="111"/>
  <c r="H87" i="111"/>
  <c r="G87" i="111"/>
  <c r="D87" i="111"/>
  <c r="D91" i="111" s="1"/>
  <c r="D94" i="111" s="1"/>
  <c r="D97" i="111" s="1"/>
  <c r="D86" i="111"/>
  <c r="D85" i="111"/>
  <c r="D89" i="111" s="1"/>
  <c r="D92" i="111" s="1"/>
  <c r="D95" i="111" s="1"/>
  <c r="B85" i="111"/>
  <c r="B84" i="111"/>
  <c r="G83" i="111"/>
  <c r="H83" i="111" s="1"/>
  <c r="I83" i="111" s="1"/>
  <c r="B81" i="111"/>
  <c r="B80" i="111"/>
  <c r="I77" i="111"/>
  <c r="H77" i="111"/>
  <c r="G77" i="111"/>
  <c r="D77" i="111"/>
  <c r="I76" i="111"/>
  <c r="I78" i="111" s="1"/>
  <c r="H76" i="111"/>
  <c r="G76" i="111"/>
  <c r="B76" i="111"/>
  <c r="I75" i="111"/>
  <c r="H75" i="111"/>
  <c r="G75" i="111"/>
  <c r="D74" i="111"/>
  <c r="P73" i="111"/>
  <c r="B73" i="111" s="1"/>
  <c r="O73" i="111"/>
  <c r="I72" i="111"/>
  <c r="H72" i="111"/>
  <c r="G72" i="111"/>
  <c r="D71" i="111"/>
  <c r="P70" i="111"/>
  <c r="B70" i="111" s="1"/>
  <c r="O70" i="111"/>
  <c r="B69" i="111"/>
  <c r="I68" i="111"/>
  <c r="H68" i="111"/>
  <c r="G68" i="111"/>
  <c r="D68" i="111"/>
  <c r="D72" i="111" s="1"/>
  <c r="D75" i="111" s="1"/>
  <c r="D78" i="111" s="1"/>
  <c r="D67" i="111"/>
  <c r="D66" i="111"/>
  <c r="D70" i="111" s="1"/>
  <c r="D73" i="111" s="1"/>
  <c r="D76" i="111" s="1"/>
  <c r="B66" i="111"/>
  <c r="B65" i="111"/>
  <c r="G64" i="111"/>
  <c r="H64" i="111" s="1"/>
  <c r="I64" i="111" s="1"/>
  <c r="B62" i="111"/>
  <c r="B61" i="111"/>
  <c r="I58" i="111"/>
  <c r="H58" i="111"/>
  <c r="G58" i="111"/>
  <c r="D58" i="111"/>
  <c r="I57" i="111"/>
  <c r="H57" i="111"/>
  <c r="G57" i="111"/>
  <c r="B57" i="111"/>
  <c r="I56" i="111"/>
  <c r="H56" i="111"/>
  <c r="G56" i="111"/>
  <c r="D55" i="111"/>
  <c r="P54" i="111"/>
  <c r="O54" i="111"/>
  <c r="B54" i="111" s="1"/>
  <c r="I53" i="111"/>
  <c r="H53" i="111"/>
  <c r="G53" i="111"/>
  <c r="D52" i="111"/>
  <c r="P51" i="111"/>
  <c r="O51" i="111"/>
  <c r="B50" i="111"/>
  <c r="I49" i="111"/>
  <c r="H49" i="111"/>
  <c r="G49" i="111"/>
  <c r="D49" i="111"/>
  <c r="D53" i="111" s="1"/>
  <c r="D56" i="111" s="1"/>
  <c r="D59" i="111" s="1"/>
  <c r="D48" i="111"/>
  <c r="D47" i="111"/>
  <c r="D51" i="111" s="1"/>
  <c r="D54" i="111" s="1"/>
  <c r="D57" i="111" s="1"/>
  <c r="B47" i="111"/>
  <c r="B46" i="111"/>
  <c r="G45" i="111"/>
  <c r="H45" i="111" s="1"/>
  <c r="I45" i="111" s="1"/>
  <c r="B43" i="111"/>
  <c r="B42" i="111"/>
  <c r="I39" i="111"/>
  <c r="H39" i="111"/>
  <c r="G39" i="111"/>
  <c r="D39" i="111"/>
  <c r="I38" i="111"/>
  <c r="I40" i="111" s="1"/>
  <c r="H38" i="111"/>
  <c r="G38" i="111"/>
  <c r="B38" i="111"/>
  <c r="I37" i="111"/>
  <c r="H37" i="111"/>
  <c r="G37" i="111"/>
  <c r="D36" i="111"/>
  <c r="P35" i="111"/>
  <c r="B35" i="111" s="1"/>
  <c r="O35" i="111"/>
  <c r="I34" i="111"/>
  <c r="H34" i="111"/>
  <c r="G34" i="111"/>
  <c r="D33" i="111"/>
  <c r="P32" i="111"/>
  <c r="O32" i="111"/>
  <c r="B31" i="111"/>
  <c r="I30" i="111"/>
  <c r="H30" i="111"/>
  <c r="G30" i="111"/>
  <c r="D30" i="111"/>
  <c r="D34" i="111" s="1"/>
  <c r="D37" i="111" s="1"/>
  <c r="D40" i="111" s="1"/>
  <c r="D29" i="111"/>
  <c r="D28" i="111"/>
  <c r="D32" i="111" s="1"/>
  <c r="D35" i="111" s="1"/>
  <c r="D38" i="111" s="1"/>
  <c r="B28" i="111"/>
  <c r="B27" i="111"/>
  <c r="G26" i="111"/>
  <c r="H26" i="111" s="1"/>
  <c r="I26" i="111" s="1"/>
  <c r="B24" i="111"/>
  <c r="B23" i="111"/>
  <c r="B22" i="111"/>
  <c r="B20" i="111"/>
  <c r="B17" i="111"/>
  <c r="B111" i="113" l="1"/>
  <c r="B89" i="112"/>
  <c r="B32" i="111"/>
  <c r="B32" i="113"/>
  <c r="B89" i="113"/>
  <c r="B32" i="114"/>
  <c r="B89" i="111"/>
  <c r="B70" i="114"/>
  <c r="B51" i="113"/>
  <c r="B73" i="113"/>
  <c r="B108" i="113"/>
  <c r="B54" i="113"/>
  <c r="B32" i="112"/>
  <c r="B108" i="111"/>
  <c r="B51" i="111"/>
  <c r="B92" i="111"/>
  <c r="H116" i="113"/>
  <c r="G116" i="113"/>
  <c r="G116" i="112"/>
  <c r="I97" i="112"/>
  <c r="H97" i="113"/>
  <c r="I97" i="111"/>
  <c r="H78" i="112"/>
  <c r="G59" i="112"/>
  <c r="H59" i="112"/>
  <c r="H59" i="111"/>
  <c r="I116" i="114"/>
  <c r="G97" i="114"/>
  <c r="H59" i="114"/>
  <c r="G59" i="114"/>
  <c r="G40" i="114"/>
  <c r="G116" i="114"/>
  <c r="I97" i="114"/>
  <c r="H97" i="114"/>
  <c r="H78" i="114"/>
  <c r="G78" i="114"/>
  <c r="I59" i="114"/>
  <c r="I116" i="113"/>
  <c r="I97" i="113"/>
  <c r="I40" i="113"/>
  <c r="H40" i="113"/>
  <c r="G40" i="113"/>
  <c r="I116" i="112"/>
  <c r="H116" i="112"/>
  <c r="H97" i="112"/>
  <c r="G97" i="112"/>
  <c r="G78" i="112"/>
  <c r="I59" i="112"/>
  <c r="I40" i="112"/>
  <c r="H40" i="112"/>
  <c r="G40" i="112"/>
  <c r="I116" i="111"/>
  <c r="H116" i="111"/>
  <c r="G116" i="111"/>
  <c r="G97" i="111"/>
  <c r="H78" i="111"/>
  <c r="G78" i="111"/>
  <c r="I59" i="111"/>
  <c r="G59" i="111"/>
  <c r="H40" i="111"/>
  <c r="G40" i="111"/>
  <c r="J118" i="86"/>
  <c r="C118" i="86"/>
  <c r="B133" i="86"/>
  <c r="B137" i="81" l="1"/>
  <c r="B36" i="90" l="1"/>
  <c r="C40" i="90" l="1"/>
  <c r="C39" i="90"/>
  <c r="C38" i="90"/>
  <c r="H2" i="94"/>
  <c r="G64" i="90" s="1"/>
  <c r="J32" i="115" s="1"/>
  <c r="C2" i="94"/>
  <c r="E63" i="90" s="1"/>
  <c r="H31" i="115" s="1"/>
  <c r="E2" i="94"/>
  <c r="F63" i="90" s="1"/>
  <c r="I31" i="115" s="1"/>
  <c r="F2" i="94"/>
  <c r="F64" i="90" s="1"/>
  <c r="I32" i="115" s="1"/>
  <c r="G2" i="94"/>
  <c r="G63" i="90" s="1"/>
  <c r="J31" i="115" s="1"/>
  <c r="E64" i="90"/>
  <c r="H32" i="115" s="1"/>
  <c r="B84" i="110"/>
  <c r="P111" i="110"/>
  <c r="O111" i="110"/>
  <c r="P108" i="110"/>
  <c r="O108" i="110"/>
  <c r="P92" i="110"/>
  <c r="O92" i="110"/>
  <c r="P89" i="110"/>
  <c r="O89" i="110"/>
  <c r="P73" i="110"/>
  <c r="O73" i="110"/>
  <c r="P70" i="110"/>
  <c r="O70" i="110"/>
  <c r="P54" i="110"/>
  <c r="P51" i="110"/>
  <c r="P35" i="110"/>
  <c r="P32" i="110"/>
  <c r="O54" i="110"/>
  <c r="O51" i="110"/>
  <c r="G45" i="110"/>
  <c r="O35" i="110"/>
  <c r="O32" i="110"/>
  <c r="B114" i="110"/>
  <c r="B104" i="110"/>
  <c r="B103" i="110"/>
  <c r="G102" i="110"/>
  <c r="B100" i="110"/>
  <c r="B99" i="110"/>
  <c r="G83" i="110"/>
  <c r="B81" i="110"/>
  <c r="B80" i="110"/>
  <c r="B66" i="110"/>
  <c r="B65" i="110"/>
  <c r="G64" i="110"/>
  <c r="B62" i="110"/>
  <c r="B61" i="110"/>
  <c r="B47" i="110"/>
  <c r="B46" i="110"/>
  <c r="B43" i="110"/>
  <c r="B17" i="110"/>
  <c r="B20" i="110"/>
  <c r="B27" i="110"/>
  <c r="G26" i="110"/>
  <c r="B23" i="110"/>
  <c r="B42" i="110"/>
  <c r="B85" i="110"/>
  <c r="B95" i="110"/>
  <c r="B76" i="110"/>
  <c r="B57" i="110"/>
  <c r="B38" i="110"/>
  <c r="B31" i="110"/>
  <c r="B50" i="110"/>
  <c r="B69" i="110"/>
  <c r="B88" i="110"/>
  <c r="B107" i="110"/>
  <c r="D115" i="110"/>
  <c r="D112" i="110"/>
  <c r="D109" i="110"/>
  <c r="D96" i="110"/>
  <c r="D93" i="110"/>
  <c r="D90" i="110"/>
  <c r="D77" i="110"/>
  <c r="D74" i="110"/>
  <c r="D71" i="110"/>
  <c r="D58" i="110"/>
  <c r="D55" i="110"/>
  <c r="D52" i="110"/>
  <c r="D106" i="110"/>
  <c r="D110" i="110" s="1"/>
  <c r="D113" i="110" s="1"/>
  <c r="D116" i="110" s="1"/>
  <c r="D105" i="110"/>
  <c r="D104" i="110"/>
  <c r="D108" i="110" s="1"/>
  <c r="D111" i="110" s="1"/>
  <c r="D114" i="110" s="1"/>
  <c r="D87" i="110"/>
  <c r="D91" i="110" s="1"/>
  <c r="D94" i="110" s="1"/>
  <c r="D97" i="110" s="1"/>
  <c r="D86" i="110"/>
  <c r="D85" i="110"/>
  <c r="D89" i="110" s="1"/>
  <c r="D92" i="110" s="1"/>
  <c r="D95" i="110" s="1"/>
  <c r="D68" i="110"/>
  <c r="D72" i="110" s="1"/>
  <c r="D75" i="110" s="1"/>
  <c r="D78" i="110" s="1"/>
  <c r="D67" i="110"/>
  <c r="D66" i="110"/>
  <c r="D70" i="110" s="1"/>
  <c r="D73" i="110" s="1"/>
  <c r="D76" i="110" s="1"/>
  <c r="D49" i="110"/>
  <c r="D53" i="110" s="1"/>
  <c r="D56" i="110" s="1"/>
  <c r="D59" i="110" s="1"/>
  <c r="D48" i="110"/>
  <c r="D47" i="110"/>
  <c r="D51" i="110" s="1"/>
  <c r="D54" i="110" s="1"/>
  <c r="D57" i="110" s="1"/>
  <c r="D39" i="110"/>
  <c r="D36" i="110"/>
  <c r="D33" i="110"/>
  <c r="D30" i="110"/>
  <c r="D29" i="110"/>
  <c r="D28" i="110"/>
  <c r="B28" i="110" l="1"/>
  <c r="B24" i="110"/>
  <c r="B22" i="110"/>
  <c r="G39" i="90"/>
  <c r="J8" i="115" s="1"/>
  <c r="F39" i="90"/>
  <c r="I8" i="115" s="1"/>
  <c r="E39" i="90"/>
  <c r="H8" i="115" s="1"/>
  <c r="G38" i="90" l="1"/>
  <c r="J7" i="115" s="1"/>
  <c r="F38" i="90"/>
  <c r="I7" i="115" s="1"/>
  <c r="E38" i="90"/>
  <c r="H7" i="115" s="1"/>
  <c r="G37" i="90"/>
  <c r="J6" i="115" s="1"/>
  <c r="F37" i="90"/>
  <c r="I6" i="115" s="1"/>
  <c r="E37" i="90"/>
  <c r="H6" i="115" s="1"/>
  <c r="D79" i="80"/>
  <c r="I115" i="110" l="1"/>
  <c r="H115" i="110"/>
  <c r="G115" i="110"/>
  <c r="I114" i="110"/>
  <c r="H114" i="110"/>
  <c r="H116" i="110" s="1"/>
  <c r="G114" i="110"/>
  <c r="G116" i="110" s="1"/>
  <c r="I113" i="110"/>
  <c r="H113" i="110"/>
  <c r="G113" i="110"/>
  <c r="B111" i="110"/>
  <c r="I110" i="110"/>
  <c r="H110" i="110"/>
  <c r="G110" i="110"/>
  <c r="B108" i="110"/>
  <c r="I106" i="110"/>
  <c r="H106" i="110"/>
  <c r="G106" i="110"/>
  <c r="H102" i="110"/>
  <c r="I102" i="110" s="1"/>
  <c r="I96" i="110"/>
  <c r="H96" i="110"/>
  <c r="G96" i="110"/>
  <c r="I95" i="110"/>
  <c r="H95" i="110"/>
  <c r="H97" i="110" s="1"/>
  <c r="G95" i="110"/>
  <c r="G97" i="110" s="1"/>
  <c r="I94" i="110"/>
  <c r="H94" i="110"/>
  <c r="G94" i="110"/>
  <c r="B92" i="110"/>
  <c r="I91" i="110"/>
  <c r="H91" i="110"/>
  <c r="G91" i="110"/>
  <c r="B89" i="110"/>
  <c r="I87" i="110"/>
  <c r="H87" i="110"/>
  <c r="G87" i="110"/>
  <c r="H83" i="110"/>
  <c r="I83" i="110" s="1"/>
  <c r="I77" i="110"/>
  <c r="H77" i="110"/>
  <c r="G77" i="110"/>
  <c r="I76" i="110"/>
  <c r="I78" i="110" s="1"/>
  <c r="H76" i="110"/>
  <c r="H78" i="110" s="1"/>
  <c r="G76" i="110"/>
  <c r="I75" i="110"/>
  <c r="H75" i="110"/>
  <c r="G75" i="110"/>
  <c r="B73" i="110"/>
  <c r="I72" i="110"/>
  <c r="H72" i="110"/>
  <c r="G72" i="110"/>
  <c r="B70" i="110"/>
  <c r="I68" i="110"/>
  <c r="H68" i="110"/>
  <c r="G68" i="110"/>
  <c r="H64" i="110"/>
  <c r="I64" i="110" s="1"/>
  <c r="I58" i="110"/>
  <c r="H58" i="110"/>
  <c r="G58" i="110"/>
  <c r="I57" i="110"/>
  <c r="H57" i="110"/>
  <c r="G57" i="110"/>
  <c r="G59" i="110" s="1"/>
  <c r="I56" i="110"/>
  <c r="H56" i="110"/>
  <c r="G56" i="110"/>
  <c r="B54" i="110"/>
  <c r="I53" i="110"/>
  <c r="H53" i="110"/>
  <c r="G53" i="110"/>
  <c r="B51" i="110"/>
  <c r="I49" i="110"/>
  <c r="H49" i="110"/>
  <c r="G49" i="110"/>
  <c r="H45" i="110"/>
  <c r="I45" i="110" s="1"/>
  <c r="I39" i="110"/>
  <c r="H39" i="110"/>
  <c r="G39" i="110"/>
  <c r="I38" i="110"/>
  <c r="H38" i="110"/>
  <c r="G38" i="110"/>
  <c r="I37" i="110"/>
  <c r="H37" i="110"/>
  <c r="G37" i="110"/>
  <c r="I34" i="110"/>
  <c r="H34" i="110"/>
  <c r="G34" i="110"/>
  <c r="I30" i="110"/>
  <c r="H30" i="110"/>
  <c r="G30" i="110"/>
  <c r="D34" i="110"/>
  <c r="D37" i="110" s="1"/>
  <c r="D40" i="110" s="1"/>
  <c r="D32" i="110"/>
  <c r="D35" i="110" s="1"/>
  <c r="D38" i="110" s="1"/>
  <c r="H26" i="110"/>
  <c r="I26" i="110" s="1"/>
  <c r="I116" i="110" l="1"/>
  <c r="I97" i="110"/>
  <c r="G78" i="110"/>
  <c r="I59" i="110"/>
  <c r="H59" i="110"/>
  <c r="I40" i="110"/>
  <c r="H40" i="110"/>
  <c r="G40" i="110"/>
  <c r="B32" i="110"/>
  <c r="B63" i="90" s="1"/>
  <c r="B35" i="110"/>
  <c r="B64" i="90" s="1"/>
  <c r="F65" i="90" l="1"/>
  <c r="I33" i="115" s="1"/>
  <c r="G65" i="90"/>
  <c r="J33" i="115" s="1"/>
  <c r="E65" i="90"/>
  <c r="H33" i="115" s="1"/>
  <c r="B25" i="109"/>
  <c r="I26" i="109"/>
  <c r="H26" i="109"/>
  <c r="G26" i="109"/>
  <c r="B26" i="109"/>
  <c r="B24" i="109"/>
  <c r="B23" i="109"/>
  <c r="B65" i="90" s="1"/>
  <c r="G22" i="109"/>
  <c r="H22" i="109" s="1"/>
  <c r="I22" i="109" s="1"/>
  <c r="B20" i="109"/>
  <c r="B18" i="109"/>
  <c r="O101" i="86" l="1"/>
  <c r="P101" i="86"/>
  <c r="B101" i="86" s="1"/>
  <c r="P50" i="86"/>
  <c r="O50" i="86"/>
  <c r="B48" i="86"/>
  <c r="E46" i="86"/>
  <c r="F46" i="86" s="1"/>
  <c r="G46" i="86" s="1"/>
  <c r="B43" i="86"/>
  <c r="B92" i="83"/>
  <c r="O133" i="83" l="1"/>
  <c r="P133" i="83"/>
  <c r="D81" i="80" l="1"/>
  <c r="D82" i="80"/>
  <c r="D83" i="80"/>
  <c r="D84" i="80"/>
  <c r="D85" i="80"/>
  <c r="D86" i="80"/>
  <c r="D87" i="80"/>
  <c r="D88" i="80"/>
  <c r="D89" i="80"/>
  <c r="D90" i="80"/>
  <c r="D91" i="80"/>
  <c r="D92" i="80"/>
  <c r="D93" i="80"/>
  <c r="D94" i="80"/>
  <c r="D95" i="80"/>
  <c r="D96" i="80"/>
  <c r="D97" i="80"/>
  <c r="D98" i="80"/>
  <c r="D99" i="80"/>
  <c r="D100" i="80"/>
  <c r="D101" i="80"/>
  <c r="D102" i="80"/>
  <c r="D103" i="80"/>
  <c r="D104" i="80"/>
  <c r="D105" i="80"/>
  <c r="D106" i="80"/>
  <c r="D107" i="80"/>
  <c r="D108" i="80"/>
  <c r="D109" i="80"/>
  <c r="D110" i="80"/>
  <c r="D111" i="80"/>
  <c r="D112" i="80"/>
  <c r="D113" i="80"/>
  <c r="D114" i="80"/>
  <c r="D115" i="80"/>
  <c r="D116" i="80"/>
  <c r="D117" i="80"/>
  <c r="D118" i="80"/>
  <c r="D119" i="80"/>
  <c r="D120" i="80"/>
  <c r="D121" i="80"/>
  <c r="D122" i="80"/>
  <c r="D123" i="80"/>
  <c r="D124" i="80"/>
  <c r="D125" i="80"/>
  <c r="D126" i="80"/>
  <c r="D127" i="80"/>
  <c r="D128" i="80"/>
  <c r="D129" i="80"/>
  <c r="D130" i="80"/>
  <c r="D131" i="80"/>
  <c r="D132" i="80"/>
  <c r="D133" i="80"/>
  <c r="D134" i="80"/>
  <c r="D135" i="80"/>
  <c r="D136" i="80"/>
  <c r="D137" i="80"/>
  <c r="D138" i="80"/>
  <c r="D139" i="80"/>
  <c r="D140" i="80"/>
  <c r="D141" i="80"/>
  <c r="D142" i="80"/>
  <c r="D143" i="80"/>
  <c r="D144" i="80"/>
  <c r="D145" i="80"/>
  <c r="D146" i="80"/>
  <c r="D147" i="80"/>
  <c r="D148" i="80"/>
  <c r="D149" i="80"/>
  <c r="D150" i="80"/>
  <c r="D151" i="80"/>
  <c r="D152" i="80"/>
  <c r="D153" i="80"/>
  <c r="D154" i="80"/>
  <c r="D155" i="80"/>
  <c r="D156" i="80"/>
  <c r="D157" i="80"/>
  <c r="D158" i="80"/>
  <c r="D159" i="80"/>
  <c r="D160" i="80"/>
  <c r="D161" i="80"/>
  <c r="D162" i="80"/>
  <c r="D163" i="80"/>
  <c r="D164" i="80"/>
  <c r="D165" i="80"/>
  <c r="D166" i="80"/>
  <c r="D167" i="80"/>
  <c r="D168" i="80"/>
  <c r="D169" i="80"/>
  <c r="D170" i="80"/>
  <c r="D171" i="80"/>
  <c r="D172" i="80"/>
  <c r="D173" i="80"/>
  <c r="D174" i="80"/>
  <c r="D175" i="80"/>
  <c r="D176" i="80"/>
  <c r="D177" i="80"/>
  <c r="D178" i="80"/>
  <c r="D179" i="80"/>
  <c r="D180" i="80"/>
  <c r="D181" i="80"/>
  <c r="D182" i="80"/>
  <c r="D183" i="80"/>
  <c r="D184" i="80"/>
  <c r="D185" i="80"/>
  <c r="D186" i="80"/>
  <c r="D187" i="80"/>
  <c r="D188" i="80"/>
  <c r="D189" i="80"/>
  <c r="D190" i="80"/>
  <c r="D191" i="80"/>
  <c r="D192" i="80"/>
  <c r="D193" i="80"/>
  <c r="D194" i="80"/>
  <c r="D195" i="80"/>
  <c r="D196" i="80"/>
  <c r="D197" i="80"/>
  <c r="D198" i="80"/>
  <c r="D199" i="80"/>
  <c r="D200" i="80"/>
  <c r="D201" i="80"/>
  <c r="D202" i="80"/>
  <c r="D203" i="80"/>
  <c r="D204" i="80"/>
  <c r="D205" i="80"/>
  <c r="D206" i="80"/>
  <c r="D207" i="80"/>
  <c r="D208" i="80"/>
  <c r="D209" i="80"/>
  <c r="D210" i="80"/>
  <c r="D211" i="80"/>
  <c r="D212" i="80"/>
  <c r="D213" i="80"/>
  <c r="D214" i="80"/>
  <c r="D215" i="80"/>
  <c r="D216" i="80"/>
  <c r="D217" i="80"/>
  <c r="D218" i="80"/>
  <c r="D219" i="80"/>
  <c r="D220" i="80"/>
  <c r="D221" i="80"/>
  <c r="D222" i="80"/>
  <c r="D223" i="80"/>
  <c r="D224" i="80"/>
  <c r="D225" i="80"/>
  <c r="D226" i="80"/>
  <c r="D227" i="80"/>
  <c r="D228" i="80"/>
  <c r="D229" i="80"/>
  <c r="D230" i="80"/>
  <c r="D231" i="80"/>
  <c r="D232" i="80"/>
  <c r="D233" i="80"/>
  <c r="D234" i="80"/>
  <c r="D235" i="80"/>
  <c r="D236" i="80"/>
  <c r="D237" i="80"/>
  <c r="D238" i="80"/>
  <c r="D239" i="80"/>
  <c r="D240" i="80"/>
  <c r="D241" i="80"/>
  <c r="D242" i="80"/>
  <c r="D243" i="80"/>
  <c r="D244" i="80"/>
  <c r="D245" i="80"/>
  <c r="D246" i="80"/>
  <c r="D247" i="80"/>
  <c r="D248" i="80"/>
  <c r="D249" i="80"/>
  <c r="D250" i="80"/>
  <c r="D251" i="80"/>
  <c r="D252" i="80"/>
  <c r="D253" i="80"/>
  <c r="D254" i="80"/>
  <c r="D255" i="80"/>
  <c r="D256" i="80"/>
  <c r="D257" i="80"/>
  <c r="D258" i="80"/>
  <c r="D259" i="80"/>
  <c r="D260" i="80"/>
  <c r="D261" i="80"/>
  <c r="D262" i="80"/>
  <c r="D263" i="80"/>
  <c r="D264" i="80"/>
  <c r="D265" i="80"/>
  <c r="D266" i="80"/>
  <c r="D267" i="80"/>
  <c r="D268" i="80"/>
  <c r="D269" i="80"/>
  <c r="D270" i="80"/>
  <c r="D271" i="80"/>
  <c r="D272" i="80"/>
  <c r="D273" i="80"/>
  <c r="D274" i="80"/>
  <c r="D275" i="80"/>
  <c r="D276" i="80"/>
  <c r="D277" i="80"/>
  <c r="D278" i="80"/>
  <c r="D279" i="80"/>
  <c r="D280" i="80"/>
  <c r="D281" i="80"/>
  <c r="D282" i="80"/>
  <c r="D283" i="80"/>
  <c r="D284" i="80"/>
  <c r="D285" i="80"/>
  <c r="D286" i="80"/>
  <c r="D287" i="80"/>
  <c r="D288" i="80"/>
  <c r="D289" i="80"/>
  <c r="D290" i="80"/>
  <c r="D291" i="80"/>
  <c r="D292" i="80"/>
  <c r="D293" i="80"/>
  <c r="D294" i="80"/>
  <c r="D295" i="80"/>
  <c r="D296" i="80"/>
  <c r="D297" i="80"/>
  <c r="D298" i="80"/>
  <c r="D299" i="80"/>
  <c r="D300" i="80"/>
  <c r="D301" i="80"/>
  <c r="D302" i="80"/>
  <c r="D303" i="80"/>
  <c r="D304" i="80"/>
  <c r="D305" i="80"/>
  <c r="D306" i="80"/>
  <c r="D307" i="80"/>
  <c r="D308" i="80"/>
  <c r="D309" i="80"/>
  <c r="D310" i="80"/>
  <c r="D311" i="80"/>
  <c r="D312" i="80"/>
  <c r="D313" i="80"/>
  <c r="D314" i="80"/>
  <c r="D315" i="80"/>
  <c r="D316" i="80"/>
  <c r="D317" i="80"/>
  <c r="D318" i="80"/>
  <c r="D319" i="80"/>
  <c r="D320" i="80"/>
  <c r="D321" i="80"/>
  <c r="D322" i="80"/>
  <c r="D323" i="80"/>
  <c r="D324" i="80"/>
  <c r="D325" i="80"/>
  <c r="D326" i="80"/>
  <c r="D327" i="80"/>
  <c r="D328" i="80"/>
  <c r="D80" i="80"/>
  <c r="F69" i="86"/>
  <c r="F64" i="86"/>
  <c r="B67" i="86"/>
  <c r="D67" i="86"/>
  <c r="D69" i="86"/>
  <c r="G69" i="86"/>
  <c r="H69" i="86"/>
  <c r="I69" i="86"/>
  <c r="G65" i="86"/>
  <c r="H65" i="86" s="1"/>
  <c r="I65" i="86" s="1"/>
  <c r="B63" i="86"/>
  <c r="F65" i="86" l="1"/>
  <c r="P87" i="86" l="1"/>
  <c r="P73" i="86"/>
  <c r="O87" i="86"/>
  <c r="B87" i="86" s="1"/>
  <c r="O73" i="86"/>
  <c r="B73" i="86" l="1"/>
  <c r="B28" i="82"/>
  <c r="B72" i="83"/>
  <c r="B14" i="90" l="1"/>
  <c r="O62" i="81"/>
  <c r="P62" i="81"/>
  <c r="O159" i="83"/>
  <c r="O146" i="83"/>
  <c r="B22" i="83"/>
  <c r="B20" i="83"/>
  <c r="B19" i="83"/>
  <c r="B18" i="83"/>
  <c r="O16" i="83"/>
  <c r="J12" i="90"/>
  <c r="P159" i="83" l="1"/>
  <c r="D70" i="80" l="1"/>
  <c r="D69" i="80"/>
  <c r="D68" i="80"/>
  <c r="P56" i="83"/>
  <c r="D32" i="82"/>
  <c r="B32" i="82"/>
  <c r="D13" i="89" l="1"/>
  <c r="E13" i="89"/>
  <c r="D13" i="84"/>
  <c r="E13" i="84"/>
  <c r="P106" i="83"/>
  <c r="P188" i="83" l="1"/>
  <c r="P8" i="83"/>
  <c r="O8" i="83" l="1"/>
  <c r="P146" i="83" l="1"/>
  <c r="B41" i="80" l="1"/>
  <c r="B42" i="80" s="1"/>
  <c r="J17" i="80"/>
  <c r="K17" i="80" s="1"/>
  <c r="J16" i="80"/>
  <c r="K16" i="80" s="1"/>
  <c r="J15" i="80"/>
  <c r="K15" i="80" s="1"/>
  <c r="J18" i="80"/>
  <c r="K18" i="80" s="1"/>
  <c r="J19" i="80"/>
  <c r="K19" i="80" s="1"/>
  <c r="J20" i="80"/>
  <c r="K20" i="80" s="1"/>
  <c r="J21" i="80"/>
  <c r="K21" i="80" s="1"/>
  <c r="J22" i="80"/>
  <c r="K22" i="80" s="1"/>
  <c r="J23" i="80"/>
  <c r="K23" i="80" s="1"/>
  <c r="J24" i="80"/>
  <c r="K24" i="80" s="1"/>
  <c r="J25" i="80"/>
  <c r="K25" i="80" s="1"/>
  <c r="J14" i="80"/>
  <c r="K14" i="80" s="1"/>
  <c r="B43" i="80"/>
  <c r="B19" i="90"/>
  <c r="B6" i="82"/>
  <c r="B6" i="81"/>
  <c r="B6" i="110" l="1"/>
  <c r="B6" i="114"/>
  <c r="B6" i="113"/>
  <c r="B6" i="111"/>
  <c r="B6" i="112"/>
  <c r="B6" i="109"/>
  <c r="B44" i="80"/>
  <c r="B6" i="89"/>
  <c r="B6" i="84"/>
  <c r="B6" i="83"/>
  <c r="B6" i="90"/>
  <c r="B6" i="86"/>
  <c r="D58" i="80" l="1"/>
  <c r="O202" i="83"/>
  <c r="O188" i="83"/>
  <c r="O57" i="81"/>
  <c r="O23" i="86"/>
  <c r="B54" i="89"/>
  <c r="B44" i="89"/>
  <c r="B34" i="89"/>
  <c r="B24" i="89"/>
  <c r="B14" i="89"/>
  <c r="B24" i="84"/>
  <c r="B34" i="84"/>
  <c r="B44" i="84"/>
  <c r="B54" i="84"/>
  <c r="B84" i="83"/>
  <c r="B79" i="83"/>
  <c r="D64" i="80"/>
  <c r="D48" i="80"/>
  <c r="D49" i="80"/>
  <c r="D50" i="80"/>
  <c r="D51" i="80"/>
  <c r="D52" i="80"/>
  <c r="D47" i="80"/>
  <c r="D23" i="82" l="1"/>
  <c r="B30" i="90"/>
  <c r="B10" i="90"/>
  <c r="B9" i="90"/>
  <c r="B9" i="89" l="1"/>
  <c r="D65" i="80"/>
  <c r="D66" i="80"/>
  <c r="B2" i="86"/>
  <c r="D60" i="80"/>
  <c r="D61" i="80"/>
  <c r="D62" i="80"/>
  <c r="D59" i="80"/>
  <c r="B172" i="83"/>
  <c r="B68" i="83"/>
  <c r="B13" i="83"/>
  <c r="B4" i="82"/>
  <c r="B126" i="81"/>
  <c r="B108" i="81"/>
  <c r="B86" i="81"/>
  <c r="B80" i="81"/>
  <c r="B4" i="110" l="1"/>
  <c r="B4" i="113"/>
  <c r="B4" i="112"/>
  <c r="B4" i="111"/>
  <c r="B4" i="114"/>
  <c r="B2" i="112"/>
  <c r="B2" i="113"/>
  <c r="B2" i="111"/>
  <c r="B2" i="114"/>
  <c r="B2" i="109"/>
  <c r="B2" i="110"/>
  <c r="B4" i="109"/>
  <c r="B2" i="89"/>
  <c r="B55" i="81"/>
  <c r="C37" i="81"/>
  <c r="B33" i="81"/>
  <c r="B5" i="81"/>
  <c r="P16" i="83"/>
  <c r="B16" i="83" s="1"/>
  <c r="C2" i="80"/>
  <c r="P23" i="86" l="1"/>
  <c r="P57" i="81"/>
  <c r="H123" i="81"/>
  <c r="B62" i="81" l="1"/>
  <c r="P23" i="82" l="1"/>
  <c r="O23" i="82"/>
  <c r="B13" i="90"/>
  <c r="J31" i="83"/>
  <c r="G31" i="83"/>
  <c r="E31" i="83"/>
  <c r="C31" i="83"/>
  <c r="P15" i="90" l="1"/>
  <c r="O15" i="90"/>
  <c r="O106" i="83" l="1"/>
  <c r="O175" i="83" l="1"/>
  <c r="O120" i="83"/>
  <c r="O56" i="83"/>
  <c r="P202" i="83"/>
  <c r="P175" i="83"/>
  <c r="P120" i="83"/>
  <c r="B23" i="86" l="1"/>
  <c r="B44" i="86" l="1"/>
  <c r="D39" i="82" l="1"/>
  <c r="B39" i="82"/>
  <c r="D35" i="82"/>
  <c r="B35" i="82"/>
  <c r="D42" i="82"/>
  <c r="B42" i="82"/>
  <c r="B31" i="82"/>
  <c r="B74" i="83" l="1"/>
  <c r="B71" i="83"/>
  <c r="E35" i="90" l="1"/>
  <c r="B32" i="90"/>
  <c r="B17" i="90"/>
  <c r="G16" i="90"/>
  <c r="F16" i="90"/>
  <c r="E16" i="90"/>
  <c r="D16" i="90"/>
  <c r="C16" i="90"/>
  <c r="B16" i="90"/>
  <c r="B50" i="86"/>
  <c r="B41" i="86"/>
  <c r="E39" i="86"/>
  <c r="B36" i="86"/>
  <c r="B22" i="86"/>
  <c r="B19" i="86"/>
  <c r="B15" i="86"/>
  <c r="B14" i="86"/>
  <c r="B13" i="86"/>
  <c r="B12" i="86"/>
  <c r="P10" i="86"/>
  <c r="B10" i="86" s="1"/>
  <c r="B14" i="84"/>
  <c r="B11" i="84"/>
  <c r="B11" i="89" s="1"/>
  <c r="B9" i="84"/>
  <c r="B202" i="83"/>
  <c r="B188" i="83"/>
  <c r="B175" i="83"/>
  <c r="B159" i="83"/>
  <c r="B146" i="83"/>
  <c r="B133" i="83"/>
  <c r="B120" i="83"/>
  <c r="B106" i="83"/>
  <c r="B56" i="83"/>
  <c r="B27" i="83"/>
  <c r="B9" i="83"/>
  <c r="B8" i="83"/>
  <c r="B21" i="82"/>
  <c r="L19" i="82"/>
  <c r="K19" i="82"/>
  <c r="J19" i="82"/>
  <c r="I19" i="82"/>
  <c r="H19" i="82"/>
  <c r="G19" i="82"/>
  <c r="F19" i="82"/>
  <c r="E19" i="82"/>
  <c r="D19" i="82"/>
  <c r="B19" i="82"/>
  <c r="B15" i="82"/>
  <c r="B12" i="82"/>
  <c r="B10" i="82"/>
  <c r="L8" i="82"/>
  <c r="K8" i="82"/>
  <c r="J8" i="82"/>
  <c r="I8" i="82"/>
  <c r="H8" i="82"/>
  <c r="G8" i="82"/>
  <c r="F8" i="82"/>
  <c r="E8" i="82"/>
  <c r="D8" i="82"/>
  <c r="B8" i="82"/>
  <c r="L135" i="81"/>
  <c r="K135" i="81"/>
  <c r="J135" i="81"/>
  <c r="I135" i="81"/>
  <c r="H135" i="81"/>
  <c r="F135" i="81"/>
  <c r="E135" i="81"/>
  <c r="D135" i="81"/>
  <c r="C135" i="81"/>
  <c r="B130" i="81"/>
  <c r="B132" i="81"/>
  <c r="B129" i="81"/>
  <c r="B128" i="81"/>
  <c r="L126" i="81"/>
  <c r="K126" i="81"/>
  <c r="J126" i="81"/>
  <c r="I126" i="81"/>
  <c r="H126" i="81"/>
  <c r="F126" i="81"/>
  <c r="E126" i="81"/>
  <c r="D126" i="81"/>
  <c r="C126" i="81"/>
  <c r="B118" i="81"/>
  <c r="B116" i="81"/>
  <c r="B114" i="81"/>
  <c r="B112" i="81"/>
  <c r="B110" i="81"/>
  <c r="B96" i="81"/>
  <c r="B95" i="81"/>
  <c r="B92" i="81"/>
  <c r="B90" i="81"/>
  <c r="B88" i="81"/>
  <c r="B82" i="81"/>
  <c r="L80" i="81"/>
  <c r="K80" i="81"/>
  <c r="J80" i="81"/>
  <c r="I80" i="81"/>
  <c r="H80" i="81"/>
  <c r="F80" i="81"/>
  <c r="E80" i="81"/>
  <c r="D80" i="81"/>
  <c r="C80" i="81"/>
  <c r="P76" i="81"/>
  <c r="O76" i="81"/>
  <c r="L74" i="81"/>
  <c r="K74" i="81"/>
  <c r="J74" i="81"/>
  <c r="I74" i="81"/>
  <c r="H74" i="81"/>
  <c r="F74" i="81"/>
  <c r="E74" i="81"/>
  <c r="D74" i="81"/>
  <c r="C74" i="81"/>
  <c r="B74" i="81"/>
  <c r="B57" i="81"/>
  <c r="B59" i="81"/>
  <c r="B52" i="81"/>
  <c r="B35" i="81"/>
  <c r="L33" i="81"/>
  <c r="K33" i="81"/>
  <c r="J33" i="81"/>
  <c r="I33" i="81"/>
  <c r="H33" i="81"/>
  <c r="F33" i="81"/>
  <c r="E33" i="81"/>
  <c r="D33" i="81"/>
  <c r="C33" i="81"/>
  <c r="B9" i="112" l="1"/>
  <c r="B9" i="111"/>
  <c r="B9" i="113"/>
  <c r="B9" i="114"/>
  <c r="B12" i="112"/>
  <c r="B12" i="111"/>
  <c r="B12" i="114"/>
  <c r="B12" i="113"/>
  <c r="B8" i="113"/>
  <c r="B8" i="114"/>
  <c r="B8" i="112"/>
  <c r="B8" i="111"/>
  <c r="B13" i="112"/>
  <c r="B13" i="111"/>
  <c r="B13" i="114"/>
  <c r="B13" i="113"/>
  <c r="B14" i="111"/>
  <c r="B14" i="112"/>
  <c r="B14" i="114"/>
  <c r="B14" i="113"/>
  <c r="B15" i="113"/>
  <c r="B15" i="111"/>
  <c r="B15" i="114"/>
  <c r="B15" i="112"/>
  <c r="B16" i="112"/>
  <c r="B16" i="114"/>
  <c r="B16" i="111"/>
  <c r="B16" i="113"/>
  <c r="B13" i="109"/>
  <c r="B14" i="110"/>
  <c r="B9" i="109"/>
  <c r="B9" i="110"/>
  <c r="B14" i="109"/>
  <c r="B15" i="110"/>
  <c r="B8" i="109"/>
  <c r="B8" i="110"/>
  <c r="B12" i="109"/>
  <c r="B13" i="110"/>
  <c r="B15" i="109"/>
  <c r="B16" i="110"/>
  <c r="B11" i="109"/>
  <c r="B12" i="110"/>
  <c r="B4" i="86"/>
  <c r="B4" i="89"/>
  <c r="B4" i="84"/>
  <c r="B4" i="90"/>
  <c r="B4" i="83"/>
  <c r="B8" i="86"/>
  <c r="B9" i="86"/>
  <c r="D76" i="81"/>
  <c r="B15" i="90"/>
  <c r="B5" i="82"/>
  <c r="C17" i="90"/>
  <c r="G17" i="90"/>
  <c r="F17" i="90"/>
  <c r="E17" i="90"/>
  <c r="D17" i="90"/>
  <c r="F39" i="86"/>
  <c r="G39" i="86" s="1"/>
  <c r="F35" i="90"/>
  <c r="G35" i="90" s="1"/>
  <c r="B5" i="110" l="1"/>
  <c r="B5" i="113"/>
  <c r="B5" i="114"/>
  <c r="B5" i="112"/>
  <c r="B5" i="111"/>
  <c r="B5" i="109"/>
  <c r="B5" i="90"/>
  <c r="B5" i="83"/>
  <c r="B5" i="84"/>
  <c r="B5" i="86"/>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tc={32958E7C-C115-44D2-8ECA-B8DB96EAAE61}</author>
  </authors>
  <commentList>
    <comment ref="O1" authorId="0" shapeId="0" xr:uid="{32958E7C-C115-44D2-8ECA-B8DB96EAAE6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tc={487DB43E-DC63-4781-A0EA-80032FBBC6A0}</author>
  </authors>
  <commentList>
    <comment ref="P92" authorId="0" shapeId="0" xr:uid="{487DB43E-DC63-4781-A0EA-80032FBBC6A0}">
      <text>
        <t>[Threaded comment]
Your version of Excel allows you to read this threaded comment; however, any edits to it will get removed if the file is opened in a newer version of Excel. Learn more: https://go.microsoft.com/fwlink/?linkid=870924
Comment:
    Check french
Reply:
    checked</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tc={F0D7464E-80E7-457E-B3E2-1E87B2FD3FAA}</author>
    <author>tc={5AD1002A-F66F-4720-AC90-7E35D6DD7AC8}</author>
    <author>tc={E7993F81-71AA-4068-8E95-A8C77B8DB798}</author>
  </authors>
  <commentList>
    <comment ref="O43" authorId="0" shapeId="0" xr:uid="{F0D7464E-80E7-457E-B3E2-1E87B2FD3FAA}">
      <text>
        <t>[Threaded comment]
Your version of Excel allows you to read this threaded comment; however, any edits to it will get removed if the file is opened in a newer version of Excel. Learn more: https://go.microsoft.com/fwlink/?linkid=870924
Comment:
    Confirm wording is correct, and the French is correct.
Reply:
    French is ok</t>
      </text>
    </comment>
    <comment ref="O50" authorId="1" shapeId="0" xr:uid="{5AD1002A-F66F-4720-AC90-7E35D6DD7AC8}">
      <text>
        <t>[Threaded comment]
Your version of Excel allows you to read this threaded comment; however, any edits to it will get removed if the file is opened in a newer version of Excel. Learn more: https://go.microsoft.com/fwlink/?linkid=870924
Comment:
    Reworded. Confirm it is ok, and confirm French is OK
Reply:
    ok
Reply:
    French is ok</t>
      </text>
    </comment>
    <comment ref="P101" authorId="2" shapeId="0" xr:uid="{E7993F81-71AA-4068-8E95-A8C77B8DB798}">
      <text>
        <t>[Threaded comment]
Your version of Excel allows you to read this threaded comment; however, any edits to it will get removed if the file is opened in a newer version of Excel. Learn more: https://go.microsoft.com/fwlink/?linkid=870924
Comment:
    Check french
Reply:
    checked</t>
      </text>
    </comment>
  </commentList>
</comments>
</file>

<file path=xl/sharedStrings.xml><?xml version="1.0" encoding="utf-8"?>
<sst xmlns="http://schemas.openxmlformats.org/spreadsheetml/2006/main" count="1920" uniqueCount="981">
  <si>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</si>
  <si>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</si>
  <si>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</si>
  <si>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</si>
  <si>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</si>
  <si>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</si>
  <si>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</si>
  <si>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</si>
  <si>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</si>
  <si>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</si>
  <si>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</si>
  <si>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</si>
  <si>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</si>
  <si>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</si>
  <si>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</si>
  <si>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</si>
  <si>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</si>
  <si>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</si>
  <si>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</si>
  <si>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</si>
  <si>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</si>
  <si>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9</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</si>
  <si>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</si>
  <si>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</si>
  <si>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</si>
  <si>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</si>
  <si>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</si>
  <si>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</si>
  <si>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</si>
  <si>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</si>
  <si>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</si>
  <si>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</si>
  <si>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</si>
  <si>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</si>
  <si>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</si>
  <si>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</si>
  <si>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</si>
  <si>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</si>
  <si>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</si>
  <si>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</si>
  <si>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</si>
  <si>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</si>
  <si>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</si>
  <si>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</si>
  <si>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</si>
  <si>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</si>
  <si>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</si>
  <si>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COMMENTAIRES PUBLICS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</si>
  <si>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</si>
  <si>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</si>
  <si>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</si>
  <si>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</si>
  <si>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</si>
  <si>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</si>
  <si>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</si>
  <si>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</si>
  <si>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</si>
  <si>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</si>
  <si>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</si>
  <si>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</si>
  <si>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</si>
  <si>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</si>
  <si>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</si>
  <si>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</si>
  <si>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</si>
  <si>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</si>
  <si>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</si>
  <si>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</si>
  <si>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</si>
  <si>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</si>
  <si>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</si>
  <si>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</si>
  <si>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</si>
  <si>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</si>
  <si>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</si>
  <si>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</si>
  <si>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</si>
  <si>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</si>
  <si>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</si>
  <si>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</si>
  <si>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</si>
  <si>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</si>
  <si>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</si>
  <si>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</si>
  <si>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</si>
  <si>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</si>
  <si>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Sales</t>
  </si>
  <si>
    <t>Ventes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</si>
  <si>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</si>
  <si>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</si>
  <si>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</si>
  <si>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</si>
  <si>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</si>
  <si>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</si>
  <si>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</si>
  <si>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</si>
  <si>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</si>
  <si>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</si>
  <si>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</si>
  <si>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</si>
  <si>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</si>
  <si>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</si>
  <si>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</si>
  <si>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</si>
  <si>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</si>
  <si>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Delivery Cost</t>
  </si>
  <si>
    <t>Coût de livraison</t>
  </si>
  <si>
    <t>For additional details, view the Info tab.</t>
  </si>
  <si>
    <t>Pour plus de détails, consultez l'onglet Info.</t>
  </si>
  <si>
    <t>References to "the goods" in this questionnaire refer to:</t>
  </si>
  <si>
    <t>Les références aux « marchandises » dans ce questionnaire font référence à :</t>
  </si>
  <si>
    <t xml:space="preserve">Primary Industry 1 </t>
  </si>
  <si>
    <t>Segment de marché 1</t>
  </si>
  <si>
    <t>Primary Industry 2</t>
  </si>
  <si>
    <t>Segment de marché 2</t>
  </si>
  <si>
    <t>Primary Industry 3</t>
  </si>
  <si>
    <t>Segment de marché 3</t>
  </si>
  <si>
    <t>Type</t>
  </si>
  <si>
    <t>Importations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</si>
  <si>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</si>
  <si>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</si>
  <si>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</si>
  <si>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</si>
  <si>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</si>
  <si>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</si>
  <si>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</si>
  <si>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</si>
  <si>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</si>
  <si>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Error</t>
  </si>
  <si>
    <t>Erreur</t>
  </si>
  <si>
    <t>Okay</t>
  </si>
  <si>
    <t>GLOSSAIRE</t>
  </si>
  <si>
    <t/>
  </si>
  <si>
    <t>Benchmark Products 6</t>
  </si>
  <si>
    <t>Dénomination sociale 
(en français et en anglais, le cas échéant)</t>
  </si>
  <si>
    <t>Dans quelle langue préférez-vous remplir ce questionnaire?</t>
  </si>
  <si>
    <t>Nature of association</t>
  </si>
  <si>
    <t>Si votre entreprise désire ajouter des commentaires concernant vos réponses, vous les inscrivez ici. Indiquez à quelle question se rapportent vos commentaires.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</si>
  <si>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</si>
  <si>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</si>
  <si>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</si>
  <si>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</si>
  <si>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</si>
  <si>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</si>
  <si>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</si>
  <si>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</si>
  <si>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Benchmark Products 7</t>
  </si>
  <si>
    <t>Benchmark Products 8</t>
  </si>
  <si>
    <t>Int period 1</t>
  </si>
  <si>
    <t>Int period 2</t>
  </si>
  <si>
    <t>Should your firm wish to add any comments related to its responses, submit them here. Be sure to indicate the applicable question number.</t>
  </si>
  <si>
    <t>Imports in Canada</t>
  </si>
  <si>
    <t>Importations au Canada</t>
  </si>
  <si>
    <t>CAD</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</si>
  <si>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</si>
  <si>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</si>
  <si>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</si>
  <si>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</si>
  <si>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</si>
  <si>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BMP1</t>
  </si>
  <si>
    <t>BMP2</t>
  </si>
  <si>
    <t>BMP3</t>
  </si>
  <si>
    <t>BMP4</t>
  </si>
  <si>
    <t>BMP5</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</si>
  <si>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</si>
  <si>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</si>
  <si>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</si>
  <si>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</si>
  <si>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</si>
  <si>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</si>
  <si>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</si>
  <si>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</si>
  <si>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</si>
  <si>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</si>
  <si>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</si>
  <si>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</si>
  <si>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</si>
  <si>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</si>
  <si>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</si>
  <si>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</si>
  <si>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</si>
  <si>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</si>
  <si>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</si>
  <si>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</si>
  <si>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</si>
  <si>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</si>
  <si>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</si>
  <si>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</si>
  <si>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</si>
  <si>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</si>
  <si>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</si>
  <si>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</si>
  <si>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</si>
  <si>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</si>
  <si>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</si>
  <si>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</si>
  <si>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</si>
  <si>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</si>
  <si>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Additional Product Info</t>
  </si>
  <si>
    <t>Analyst 1</t>
  </si>
  <si>
    <t>Analyst 2</t>
  </si>
  <si>
    <t>Unit of measure (plural)</t>
  </si>
  <si>
    <t>Unit of measure (singular)</t>
  </si>
  <si>
    <t>distributors</t>
  </si>
  <si>
    <t>distributeurs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</si>
  <si>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</si>
  <si>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</si>
  <si>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</si>
  <si>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</si>
  <si>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</si>
  <si>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</si>
  <si>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</si>
  <si>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</si>
  <si>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</si>
  <si>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</si>
  <si>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</si>
  <si>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</si>
  <si>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</si>
  <si>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</si>
  <si>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</si>
  <si>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</si>
  <si>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</si>
  <si>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</si>
  <si>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</si>
  <si>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</si>
  <si>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MARKET CHARACTERISTICS OF THE GOODS</t>
  </si>
  <si>
    <t>CARACTÉRISTIQUES DU MARCHÉ DES MARCHANDISES</t>
  </si>
  <si>
    <t>SALES</t>
  </si>
  <si>
    <t>VENTES</t>
  </si>
  <si>
    <t>Other</t>
  </si>
  <si>
    <t>Autre</t>
  </si>
  <si>
    <t>PROTECTED</t>
  </si>
  <si>
    <t>PROTÉGÉ</t>
  </si>
  <si>
    <t>IMPORTS AND SALES</t>
  </si>
  <si>
    <t>IMPORTATIONS ET VENTES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</si>
  <si>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</si>
  <si>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</si>
  <si>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</si>
  <si>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</si>
  <si>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</si>
  <si>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</si>
  <si>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</si>
  <si>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</si>
  <si>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</si>
  <si>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</si>
  <si>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</si>
  <si>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</si>
  <si>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</si>
  <si>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</si>
  <si>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Subject country 1</t>
  </si>
  <si>
    <t>Pays sujet 1</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</si>
  <si>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</si>
  <si>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</si>
  <si>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</si>
  <si>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</si>
  <si>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</si>
  <si>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</si>
  <si>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</si>
  <si>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</si>
  <si>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</si>
  <si>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Distributor</t>
  </si>
  <si>
    <t>Distributeur</t>
  </si>
  <si>
    <t>Drop down lists (MODIFY AS PER CASE SPECIFICS)</t>
  </si>
  <si>
    <t>Intro</t>
  </si>
  <si>
    <t>No</t>
  </si>
  <si>
    <t>Non</t>
  </si>
  <si>
    <t>If no, explain.</t>
  </si>
  <si>
    <t>Si non, expliquez.</t>
  </si>
  <si>
    <t>Q1</t>
  </si>
  <si>
    <t>T1</t>
  </si>
  <si>
    <t>Jan 2024 - Dec 2024</t>
  </si>
  <si>
    <t>janv 2024 - déc 2024</t>
  </si>
  <si>
    <t>Other Countries</t>
  </si>
  <si>
    <t>Autre pays</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</si>
  <si>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</si>
  <si>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</si>
  <si>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</si>
  <si>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</si>
  <si>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</si>
  <si>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</si>
  <si>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</si>
  <si>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</si>
  <si>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</si>
  <si>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</si>
  <si>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</si>
  <si>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</si>
  <si>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</si>
  <si>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</si>
  <si>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</si>
  <si>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</si>
  <si>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</si>
  <si>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</si>
  <si>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</si>
  <si>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</si>
  <si>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</si>
  <si>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</si>
  <si>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</si>
  <si>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</si>
  <si>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</si>
  <si>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</si>
  <si>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</si>
  <si>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</si>
  <si>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</si>
  <si>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</si>
  <si>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</si>
  <si>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</si>
  <si>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</si>
  <si>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</si>
  <si>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</si>
  <si>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</si>
  <si>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</si>
  <si>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</si>
  <si>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Sélectionnez oui ou non</t>
  </si>
  <si>
    <t>Stock de clôture</t>
  </si>
  <si>
    <t>oct.-déc.</t>
  </si>
  <si>
    <t>janv.</t>
  </si>
  <si>
    <t>janv.-févr.</t>
  </si>
  <si>
    <t>janv.-mars</t>
  </si>
  <si>
    <t>avr.</t>
  </si>
  <si>
    <t>avr.-mai</t>
  </si>
  <si>
    <t>avr.-juin</t>
  </si>
  <si>
    <t>juill.</t>
  </si>
  <si>
    <t>juill.-août</t>
  </si>
  <si>
    <t>oct.-nov.</t>
  </si>
  <si>
    <t>Tab and Question</t>
  </si>
  <si>
    <t>Onglet et question</t>
  </si>
  <si>
    <t>juill.-sept.</t>
  </si>
  <si>
    <t>dumping</t>
  </si>
  <si>
    <t>le dumping</t>
  </si>
  <si>
    <t>i.e. columns B-L should be 160 pixels each.</t>
  </si>
  <si>
    <t>When adding or modifying columns, please ensure the total of all column widths in a tab equals 1760 pixels to allow for consistent scaling when exported to PDF.</t>
  </si>
  <si>
    <t>Pro Questions 2, 3, 4</t>
  </si>
  <si>
    <t>hiddenc</t>
  </si>
  <si>
    <t>https://www.cbsa-asfc.gc.ca/sima-lmsi/mif-mev/mif-mev-stats-eng.html</t>
  </si>
  <si>
    <t>https://www.cbsa-asfc.gc.ca/sima-lmsi/mif-mev/mif-mev-stats-fra.html</t>
  </si>
  <si>
    <t>Delivery costs</t>
  </si>
  <si>
    <t>Coûts de livraison</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</si>
  <si>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</si>
  <si>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</si>
  <si>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</si>
  <si>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</si>
  <si>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</si>
  <si>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</si>
  <si>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</si>
  <si>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Your firm sold the goods, without modification, to members of the public (i.e. a retailer)?</t>
  </si>
  <si>
    <t>Your firm sold the goods, without modification, to other businesses (i.e. a distributor of the goods)?</t>
  </si>
  <si>
    <t>Your firm used the goods for its own purposes and the goods were not sold in any capacity (i.e. an end user of the goods)?</t>
  </si>
  <si>
    <t>Votre entreprise a vendu les marchandises, sans modification, à des particuliers (c'est-à-dire un détaillant) ?</t>
  </si>
  <si>
    <t>Votre entreprise a vendu les marchandises, sans modification, à d'autres entreprises (c'est-à-dire un distributeur des marchandises) ?</t>
  </si>
  <si>
    <t>Your firm used the goods in the production of a different product which you then sold (i.e. an end user of the goods)?</t>
  </si>
  <si>
    <t>Votre entreprise a utilisé les marchandises dans la production d'un produit différent que vous avez ensuite vendu (c'est-à-dire un utilisateur final des marchandises) ?</t>
  </si>
  <si>
    <t>Votre entreprise a utilisé les marchandises à ses propres fins et les marchandises n'ont été vendues sous aucune forme (c'est-à-dire un utilisateur final des marchandises) ?</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</si>
  <si>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</si>
  <si>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</si>
  <si>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Confirm that all the sources of imports (countries) of the goods have been reported in this questionnaire.</t>
  </si>
  <si>
    <t>Confirmez que toutes les sources d'importations (pays) des marchandises ont été déclarées dans ce questionnaire.</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</si>
  <si>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</si>
  <si>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</si>
  <si>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</si>
  <si>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If your firm is an end user, indicate your primary industries.</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</si>
  <si>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</si>
  <si>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</si>
  <si>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COUNTRY 1</t>
  </si>
  <si>
    <t>PAYS 1</t>
  </si>
  <si>
    <t>Sales of imports in Canada</t>
  </si>
  <si>
    <t>Ventes des importations au Canada</t>
  </si>
  <si>
    <t>Country List:</t>
  </si>
  <si>
    <t>Afghanistan</t>
  </si>
  <si>
    <t>Angola</t>
  </si>
  <si>
    <t>Anguilla</t>
  </si>
  <si>
    <t>Aruba</t>
  </si>
  <si>
    <t>Bahamas</t>
  </si>
  <si>
    <t>Bangladesh</t>
  </si>
  <si>
    <t>Belize</t>
  </si>
  <si>
    <t>Burundi</t>
  </si>
  <si>
    <t>Canada</t>
  </si>
  <si>
    <t>Chile</t>
  </si>
  <si>
    <t>Costa Rica</t>
  </si>
  <si>
    <t>Cuba</t>
  </si>
  <si>
    <t>Djibouti</t>
  </si>
  <si>
    <t>France</t>
  </si>
  <si>
    <t>Gabon</t>
  </si>
  <si>
    <t>Ghana</t>
  </si>
  <si>
    <t>Gibraltar</t>
  </si>
  <si>
    <t>Guadeloupe</t>
  </si>
  <si>
    <t>Guam</t>
  </si>
  <si>
    <t>Guatemala</t>
  </si>
  <si>
    <t>Guyana</t>
  </si>
  <si>
    <t>Honduras</t>
  </si>
  <si>
    <t>Iraq</t>
  </si>
  <si>
    <t>Kenya</t>
  </si>
  <si>
    <t>Kiribati</t>
  </si>
  <si>
    <t>Kosovo</t>
  </si>
  <si>
    <t>Lesotho</t>
  </si>
  <si>
    <t>Luxembourg</t>
  </si>
  <si>
    <t>Madagascar</t>
  </si>
  <si>
    <t>Malawi</t>
  </si>
  <si>
    <t>Maldives</t>
  </si>
  <si>
    <t>Martinique</t>
  </si>
  <si>
    <t>Mayotte</t>
  </si>
  <si>
    <t>Montserrat</t>
  </si>
  <si>
    <t>Myanmar</t>
  </si>
  <si>
    <t>Nauru</t>
  </si>
  <si>
    <t>Nicaragua</t>
  </si>
  <si>
    <t>Niger</t>
  </si>
  <si>
    <t>Oman</t>
  </si>
  <si>
    <t>Pakistan</t>
  </si>
  <si>
    <t>Panama</t>
  </si>
  <si>
    <t>Paraguay</t>
  </si>
  <si>
    <t>Philippines</t>
  </si>
  <si>
    <t>Portugal</t>
  </si>
  <si>
    <t>Qatar</t>
  </si>
  <si>
    <t>Rwanda</t>
  </si>
  <si>
    <t>Samoa</t>
  </si>
  <si>
    <t>Seychelles</t>
  </si>
  <si>
    <t>Sierra Leone</t>
  </si>
  <si>
    <t>Suriname</t>
  </si>
  <si>
    <t>Togo</t>
  </si>
  <si>
    <t>Tokelau</t>
  </si>
  <si>
    <t>Tonga</t>
  </si>
  <si>
    <t>Tuvalu</t>
  </si>
  <si>
    <t>Ukraine</t>
  </si>
  <si>
    <t>Uruguay</t>
  </si>
  <si>
    <t>Vanuatu</t>
  </si>
  <si>
    <t>Zimbabwe</t>
  </si>
  <si>
    <t>Albanie</t>
  </si>
  <si>
    <t>Algérie</t>
  </si>
  <si>
    <t>Albania</t>
  </si>
  <si>
    <t>Algeria</t>
  </si>
  <si>
    <t>American Samoa</t>
  </si>
  <si>
    <t>Andorra</t>
  </si>
  <si>
    <t>Andorre</t>
  </si>
  <si>
    <t>Antarctique</t>
  </si>
  <si>
    <t>Antarctica</t>
  </si>
  <si>
    <t>Antigua and Barbuda</t>
  </si>
  <si>
    <t>Antigua-et-Barbuda</t>
  </si>
  <si>
    <t>Argentine</t>
  </si>
  <si>
    <t>Argentina</t>
  </si>
  <si>
    <t>Arménie</t>
  </si>
  <si>
    <t>Armenia</t>
  </si>
  <si>
    <t>Australie</t>
  </si>
  <si>
    <t>Australia</t>
  </si>
  <si>
    <t>Austria</t>
  </si>
  <si>
    <t>Azerbaijan</t>
  </si>
  <si>
    <t>Bahrain</t>
  </si>
  <si>
    <t>Bahreïn</t>
  </si>
  <si>
    <t>Barbados</t>
  </si>
  <si>
    <t>Barbade</t>
  </si>
  <si>
    <t>Belarus</t>
  </si>
  <si>
    <t>Bélarus</t>
  </si>
  <si>
    <t>Belgium</t>
  </si>
  <si>
    <t>Belgique</t>
  </si>
  <si>
    <t>Benin</t>
  </si>
  <si>
    <t>Bénin</t>
  </si>
  <si>
    <t>Bermuda</t>
  </si>
  <si>
    <t>Bermudes</t>
  </si>
  <si>
    <t>Bhutan</t>
  </si>
  <si>
    <t>Bhoutan</t>
  </si>
  <si>
    <t>Bolivia</t>
  </si>
  <si>
    <t>Bolivie</t>
  </si>
  <si>
    <t>Bonaire, Sint Eustatius and Saba</t>
  </si>
  <si>
    <t>Bosnia and Herzegovina</t>
  </si>
  <si>
    <t>Bosnie-Herzégovine</t>
  </si>
  <si>
    <t>Autriche</t>
  </si>
  <si>
    <t>Azerbaïdjan</t>
  </si>
  <si>
    <t>COUNTRY 2</t>
  </si>
  <si>
    <t>PAYS 2</t>
  </si>
  <si>
    <t>Samoa américaines</t>
  </si>
  <si>
    <t>Bélize</t>
  </si>
  <si>
    <t>Bonaire, Saint-Eustache et Saba</t>
  </si>
  <si>
    <t>Botswana</t>
  </si>
  <si>
    <t>Bouvet Island</t>
  </si>
  <si>
    <t>Île Bouvet</t>
  </si>
  <si>
    <t>Brazil</t>
  </si>
  <si>
    <t>Brésil</t>
  </si>
  <si>
    <t>British Indian Ocean Territory</t>
  </si>
  <si>
    <t>Territoire britannique de l’océan Indien</t>
  </si>
  <si>
    <t>Brunei Darussalam</t>
  </si>
  <si>
    <t>Brunéi Darussalam</t>
  </si>
  <si>
    <t>Bulgaria</t>
  </si>
  <si>
    <t>Bulgarie</t>
  </si>
  <si>
    <t>Burkina Faso</t>
  </si>
  <si>
    <t>Cambodia</t>
  </si>
  <si>
    <t>Cambodge</t>
  </si>
  <si>
    <t>Cameroon</t>
  </si>
  <si>
    <t>Cameroun</t>
  </si>
  <si>
    <t>Cape Verde</t>
  </si>
  <si>
    <t>Cap-Vert</t>
  </si>
  <si>
    <t>Cayman Islands</t>
  </si>
  <si>
    <t>Caïmanes, Îles</t>
  </si>
  <si>
    <t>Central African Republic</t>
  </si>
  <si>
    <t>République centrafricaine</t>
  </si>
  <si>
    <t>Ceuta and Melilla</t>
  </si>
  <si>
    <t xml:space="preserve">Ceuta et Melila </t>
  </si>
  <si>
    <t>Chad</t>
  </si>
  <si>
    <t>Tchad</t>
  </si>
  <si>
    <t>Chili</t>
  </si>
  <si>
    <t>China</t>
  </si>
  <si>
    <t>Chine</t>
  </si>
  <si>
    <t>Chinese Taipei</t>
  </si>
  <si>
    <t>Taipei chinois</t>
  </si>
  <si>
    <t>Christmas Island</t>
  </si>
  <si>
    <t>Île Christmas</t>
  </si>
  <si>
    <t>Cocos (Keeling) Islands</t>
  </si>
  <si>
    <t>Îles Cocos (Keeling)</t>
  </si>
  <si>
    <t>Colombia</t>
  </si>
  <si>
    <t>Colombie</t>
  </si>
  <si>
    <t>Comoros</t>
  </si>
  <si>
    <t>Comores</t>
  </si>
  <si>
    <t>Congo</t>
  </si>
  <si>
    <t>Congo (Democratic Republic of)</t>
  </si>
  <si>
    <t>Congo, La république démocratique du</t>
  </si>
  <si>
    <t>Cook Islands</t>
  </si>
  <si>
    <t>Îles Cook</t>
  </si>
  <si>
    <t>Croatia</t>
  </si>
  <si>
    <t>Croatie</t>
  </si>
  <si>
    <t>Curacao</t>
  </si>
  <si>
    <t>Curaçao</t>
  </si>
  <si>
    <t>Cyprus</t>
  </si>
  <si>
    <t>Chypre</t>
  </si>
  <si>
    <t>Czech Republic</t>
  </si>
  <si>
    <t>République tchèque</t>
  </si>
  <si>
    <t>Denmark</t>
  </si>
  <si>
    <t>Danemark</t>
  </si>
  <si>
    <t>Dominica</t>
  </si>
  <si>
    <t>Dominique</t>
  </si>
  <si>
    <t>Dominican Republic</t>
  </si>
  <si>
    <t>République dominicaine</t>
  </si>
  <si>
    <t>East Timor</t>
  </si>
  <si>
    <t>Timor-Leste (Timor Oriental)</t>
  </si>
  <si>
    <t>Ecuador</t>
  </si>
  <si>
    <t>Équateur</t>
  </si>
  <si>
    <t>Egypt</t>
  </si>
  <si>
    <t>Égypte</t>
  </si>
  <si>
    <t>El Salvador</t>
  </si>
  <si>
    <t>Salvador</t>
  </si>
  <si>
    <t>Equatorial Guinea</t>
  </si>
  <si>
    <t>Guinée équatoriale</t>
  </si>
  <si>
    <t>Eritrea</t>
  </si>
  <si>
    <t>Érythrée</t>
  </si>
  <si>
    <t>Estonia</t>
  </si>
  <si>
    <t>Estonie</t>
  </si>
  <si>
    <t>Ethiopia</t>
  </si>
  <si>
    <t>Éthiopie</t>
  </si>
  <si>
    <t>Falkland Islands (Malvinas) </t>
  </si>
  <si>
    <t>Falkland, Îles (Malvinas)</t>
  </si>
  <si>
    <t>Faroe Islands</t>
  </si>
  <si>
    <t>Îles Féroé</t>
  </si>
  <si>
    <t>Fiji</t>
  </si>
  <si>
    <t>Fidji</t>
  </si>
  <si>
    <t>Finland</t>
  </si>
  <si>
    <t>Finlande</t>
  </si>
  <si>
    <t>French Guiana</t>
  </si>
  <si>
    <t>Guyane française</t>
  </si>
  <si>
    <t>French Polynesia</t>
  </si>
  <si>
    <t>Polynésie française</t>
  </si>
  <si>
    <t>French Southern Territories</t>
  </si>
  <si>
    <t>Terres australes françaises</t>
  </si>
  <si>
    <t>Gambia</t>
  </si>
  <si>
    <t>Gambie</t>
  </si>
  <si>
    <t>Georgia</t>
  </si>
  <si>
    <t>Géorgie</t>
  </si>
  <si>
    <t>Germany</t>
  </si>
  <si>
    <t>Allemagne</t>
  </si>
  <si>
    <t>Greece</t>
  </si>
  <si>
    <t>Grèce</t>
  </si>
  <si>
    <t>Greenland</t>
  </si>
  <si>
    <t>Groenland</t>
  </si>
  <si>
    <t>Grenada</t>
  </si>
  <si>
    <t>Grenade</t>
  </si>
  <si>
    <t>Guernsey</t>
  </si>
  <si>
    <t>Guernesey</t>
  </si>
  <si>
    <t>Guinea</t>
  </si>
  <si>
    <t>Guinée</t>
  </si>
  <si>
    <t>Guinea-Bissau</t>
  </si>
  <si>
    <t>Guinée-Bissau</t>
  </si>
  <si>
    <t>Guyane</t>
  </si>
  <si>
    <t>Haiti</t>
  </si>
  <si>
    <t>Haïti</t>
  </si>
  <si>
    <t>Heard Islands and McDonald</t>
  </si>
  <si>
    <t> Îles Heard-et-MacDonald</t>
  </si>
  <si>
    <t>Holy See (Vatican City State)</t>
  </si>
  <si>
    <t>Saint-Siège (État de la cité du Vatican)</t>
  </si>
  <si>
    <t>Hong Kong</t>
  </si>
  <si>
    <t>Hungary</t>
  </si>
  <si>
    <t>Hongrie</t>
  </si>
  <si>
    <t>Iceland</t>
  </si>
  <si>
    <t>Islande</t>
  </si>
  <si>
    <t>India</t>
  </si>
  <si>
    <t>Inde</t>
  </si>
  <si>
    <t>Indonesia</t>
  </si>
  <si>
    <t>Indonésie</t>
  </si>
  <si>
    <t>Iran (Islamic Republic of)</t>
  </si>
  <si>
    <t>Iran (République islamique d')</t>
  </si>
  <si>
    <t>Irak</t>
  </si>
  <si>
    <t>Ireland</t>
  </si>
  <si>
    <t>Irlande</t>
  </si>
  <si>
    <t>Isle of Man</t>
  </si>
  <si>
    <t>Île de Man</t>
  </si>
  <si>
    <t>Israel</t>
  </si>
  <si>
    <t>Israël</t>
  </si>
  <si>
    <t>Italy</t>
  </si>
  <si>
    <t>Italie</t>
  </si>
  <si>
    <t>Ivory Coast</t>
  </si>
  <si>
    <t>Côte d'Ivoire</t>
  </si>
  <si>
    <t>Jamaica</t>
  </si>
  <si>
    <t>Jamaïque</t>
  </si>
  <si>
    <t>Japan</t>
  </si>
  <si>
    <t>Japon</t>
  </si>
  <si>
    <t>Jersey</t>
  </si>
  <si>
    <t>Jordan</t>
  </si>
  <si>
    <t>Jordanie</t>
  </si>
  <si>
    <t>Kazakhstan</t>
  </si>
  <si>
    <t>Korea</t>
  </si>
  <si>
    <t>Corée</t>
  </si>
  <si>
    <t>Korea, Democratic People's Republic of</t>
  </si>
  <si>
    <t>Corée, République populaire démocratique de</t>
  </si>
  <si>
    <t>Kuwait</t>
  </si>
  <si>
    <t>Koweït</t>
  </si>
  <si>
    <t>Kyrgyzstan</t>
  </si>
  <si>
    <t>Kirghizistan</t>
  </si>
  <si>
    <t>Lao, People's Democratic Republic</t>
  </si>
  <si>
    <t>République démocratique populaire lao</t>
  </si>
  <si>
    <t>Latvia</t>
  </si>
  <si>
    <t>Lettonie</t>
  </si>
  <si>
    <t>Lebanon</t>
  </si>
  <si>
    <t>Liban</t>
  </si>
  <si>
    <t>Liberia</t>
  </si>
  <si>
    <t>Libéria</t>
  </si>
  <si>
    <t>Libyan, Arab Jamahiriya</t>
  </si>
  <si>
    <t>Libye</t>
  </si>
  <si>
    <t>Liechtenstein</t>
  </si>
  <si>
    <t>Lithuania</t>
  </si>
  <si>
    <t>Lituanie</t>
  </si>
  <si>
    <t>Macau</t>
  </si>
  <si>
    <t>Macao</t>
  </si>
  <si>
    <t>Macedonia, Republic of</t>
  </si>
  <si>
    <t>Macédoine, l'ex-République yougoslave de</t>
  </si>
  <si>
    <t>Malaysia</t>
  </si>
  <si>
    <t>Malaisie</t>
  </si>
  <si>
    <t>Mali</t>
  </si>
  <si>
    <t>Malta</t>
  </si>
  <si>
    <t>Malte</t>
  </si>
  <si>
    <t>Marshall Islands</t>
  </si>
  <si>
    <t>Îles Marshall</t>
  </si>
  <si>
    <t>Mauritania</t>
  </si>
  <si>
    <t>Mauritanie</t>
  </si>
  <si>
    <t>Mauritius</t>
  </si>
  <si>
    <t>Maurice</t>
  </si>
  <si>
    <t>Mexico</t>
  </si>
  <si>
    <t>Mexique</t>
  </si>
  <si>
    <t>Micronesia, Federated States of</t>
  </si>
  <si>
    <t>Micronésie (États fédérés de)</t>
  </si>
  <si>
    <t>Moldova, Republic of </t>
  </si>
  <si>
    <t>Moldova, République de</t>
  </si>
  <si>
    <t>Monaco</t>
  </si>
  <si>
    <t>Mongolia</t>
  </si>
  <si>
    <t>Mongolie</t>
  </si>
  <si>
    <t>Montenegro</t>
  </si>
  <si>
    <t>Monténégro</t>
  </si>
  <si>
    <t>Morocco</t>
  </si>
  <si>
    <t>Maroc</t>
  </si>
  <si>
    <t>Mozambique</t>
  </si>
  <si>
    <t>Namibia </t>
  </si>
  <si>
    <t>Namibie</t>
  </si>
  <si>
    <t>Nepal</t>
  </si>
  <si>
    <t>Népal</t>
  </si>
  <si>
    <t>Netherlands</t>
  </si>
  <si>
    <t>Pays-Bas</t>
  </si>
  <si>
    <t>Netherlands Antilles</t>
  </si>
  <si>
    <t>Antilles néerlandaises</t>
  </si>
  <si>
    <t>New Caledonia</t>
  </si>
  <si>
    <t>Nouvelle-Calédonie</t>
  </si>
  <si>
    <t>New Zealand</t>
  </si>
  <si>
    <t>Nouvelle-Zélande</t>
  </si>
  <si>
    <t>Nigeria</t>
  </si>
  <si>
    <t>Nigéria</t>
  </si>
  <si>
    <t>Niue</t>
  </si>
  <si>
    <t>Nioué</t>
  </si>
  <si>
    <t>Norfolk Island</t>
  </si>
  <si>
    <t>Norfolk, Ile de</t>
  </si>
  <si>
    <t>Northern Mariana Islands</t>
  </si>
  <si>
    <t>Îles Mariannes du Nord</t>
  </si>
  <si>
    <t>Norway</t>
  </si>
  <si>
    <t>Norvège</t>
  </si>
  <si>
    <t>Palau</t>
  </si>
  <si>
    <t>Palaos</t>
  </si>
  <si>
    <t>Papua New Guinea</t>
  </si>
  <si>
    <t>Papouasie-Nouvelle-Guinée</t>
  </si>
  <si>
    <t>Peru</t>
  </si>
  <si>
    <t>Pérou</t>
  </si>
  <si>
    <t>Pitcairn</t>
  </si>
  <si>
    <t>Poland</t>
  </si>
  <si>
    <t>Pologne</t>
  </si>
  <si>
    <t>Puerto Rico</t>
  </si>
  <si>
    <t>Porto Rico</t>
  </si>
  <si>
    <t>Reunion Island</t>
  </si>
  <si>
    <t>Ile de la Réunion</t>
  </si>
  <si>
    <t>Romania</t>
  </si>
  <si>
    <t>Roumanie</t>
  </si>
  <si>
    <t>Russian Federation</t>
  </si>
  <si>
    <t>Fédération de Russie</t>
  </si>
  <si>
    <t>Saint Helena</t>
  </si>
  <si>
    <t>Sainte-Hélène</t>
  </si>
  <si>
    <t>Saint Kitts and Nevis</t>
  </si>
  <si>
    <t>Saint-Kitts-et-Nevis</t>
  </si>
  <si>
    <t>Saint Lucia</t>
  </si>
  <si>
    <t>Sainte-Lucie</t>
  </si>
  <si>
    <t>Saint Pierre and Miquelon </t>
  </si>
  <si>
    <t>Saint Vincent and the Grenadines</t>
  </si>
  <si>
    <t>Saint-Vincent-et-les Grenadines</t>
  </si>
  <si>
    <t>San Marino</t>
  </si>
  <si>
    <t>Saint-Marin</t>
  </si>
  <si>
    <t>Sao Tome and Principe</t>
  </si>
  <si>
    <t>Sao Tomé-et-Principe</t>
  </si>
  <si>
    <t>Saudi Arabia</t>
  </si>
  <si>
    <t>Arabie saoudite</t>
  </si>
  <si>
    <t>Senegal</t>
  </si>
  <si>
    <t>Sénégal</t>
  </si>
  <si>
    <t>Serbia</t>
  </si>
  <si>
    <t>Serbie</t>
  </si>
  <si>
    <t>Singapore</t>
  </si>
  <si>
    <t>Singapour</t>
  </si>
  <si>
    <t>Saint Maarten </t>
  </si>
  <si>
    <t>Île de Saint-Martin</t>
  </si>
  <si>
    <t>Slovakia</t>
  </si>
  <si>
    <t>Slovaquie</t>
  </si>
  <si>
    <t>Slovenia</t>
  </si>
  <si>
    <t>Slovénie</t>
  </si>
  <si>
    <t>Solomon Islands</t>
  </si>
  <si>
    <t>Îles Salomon</t>
  </si>
  <si>
    <t>Somalia</t>
  </si>
  <si>
    <t>Somalie</t>
  </si>
  <si>
    <t>South Africa</t>
  </si>
  <si>
    <t>Afrique du Sud</t>
  </si>
  <si>
    <t>South Georgia </t>
  </si>
  <si>
    <t>Géorgie du Sud</t>
  </si>
  <si>
    <t>South Sudan</t>
  </si>
  <si>
    <t>Soudan du Sud</t>
  </si>
  <si>
    <t>Spain</t>
  </si>
  <si>
    <t>Espagne</t>
  </si>
  <si>
    <t>Sri Lanka</t>
  </si>
  <si>
    <t>Sudan</t>
  </si>
  <si>
    <t>Soudan</t>
  </si>
  <si>
    <t>Svalbard and Jan Mayen Islands</t>
  </si>
  <si>
    <t>Svalbard et Île Jan Mayen</t>
  </si>
  <si>
    <t>Swaziland</t>
  </si>
  <si>
    <t>Sweden</t>
  </si>
  <si>
    <t>Suède</t>
  </si>
  <si>
    <t>Switzerland</t>
  </si>
  <si>
    <t>Suisse</t>
  </si>
  <si>
    <t>Syria Arab Republic</t>
  </si>
  <si>
    <t>République arabe syrienne</t>
  </si>
  <si>
    <t>Tajikistan</t>
  </si>
  <si>
    <t>Tadjikistan</t>
  </si>
  <si>
    <t>Tanzania, United Republic of</t>
  </si>
  <si>
    <t>Tanzanie, République-Unie de</t>
  </si>
  <si>
    <t>Thailand</t>
  </si>
  <si>
    <t>Thaïlande</t>
  </si>
  <si>
    <t>Trinidad and Tobago</t>
  </si>
  <si>
    <t>Trinité-et-Tobago</t>
  </si>
  <si>
    <t>Tunisia</t>
  </si>
  <si>
    <t>Tunisie</t>
  </si>
  <si>
    <t>Turkmenistan</t>
  </si>
  <si>
    <t>Turkménistan</t>
  </si>
  <si>
    <t>Turks and Caicos Islands</t>
  </si>
  <si>
    <t>Turks et Caïques, Îles</t>
  </si>
  <si>
    <t>Uganda</t>
  </si>
  <si>
    <t>Ouganda</t>
  </si>
  <si>
    <t>United Arab Emirates</t>
  </si>
  <si>
    <t>Émirats arabes unis</t>
  </si>
  <si>
    <t>United Kingdom</t>
  </si>
  <si>
    <t>Royaume-Uni</t>
  </si>
  <si>
    <t>United States</t>
  </si>
  <si>
    <t xml:space="preserve">États-Unis </t>
  </si>
  <si>
    <t>Uzbekistan</t>
  </si>
  <si>
    <t>Ouzbékistan</t>
  </si>
  <si>
    <t>Venezuela</t>
  </si>
  <si>
    <t>Venezuela (République bolivarienne du)</t>
  </si>
  <si>
    <t>Vietnam</t>
  </si>
  <si>
    <t>Virgin Islands, British</t>
  </si>
  <si>
    <t>Îles Vierges Britanniques</t>
  </si>
  <si>
    <t>Virgin Islands, U.S.</t>
  </si>
  <si>
    <t>Îles Vierges des États-Unis</t>
  </si>
  <si>
    <t>Wallis and Futuna </t>
  </si>
  <si>
    <t>Wallis et Futuna</t>
  </si>
  <si>
    <t>West Bank and Gaza Strip </t>
  </si>
  <si>
    <t>Cisjordanie et la bande de Gaza</t>
  </si>
  <si>
    <t>Western Sahara</t>
  </si>
  <si>
    <t>Sahara Occidental</t>
  </si>
  <si>
    <t>Yemen</t>
  </si>
  <si>
    <t>Yémen</t>
  </si>
  <si>
    <t>Yugoslavia</t>
  </si>
  <si>
    <t>République yougoslave de Macédoine</t>
  </si>
  <si>
    <t>Zambia</t>
  </si>
  <si>
    <t>Zambie</t>
  </si>
  <si>
    <t>Provide your firm's volume and value of finished inventory of imports of the goods.</t>
  </si>
  <si>
    <t>Fournissez le volume et la valeur des stock des marchandises finies importées par votre entreprise.</t>
  </si>
  <si>
    <t>December 31</t>
  </si>
  <si>
    <t>31 décembre</t>
  </si>
  <si>
    <t>March 31</t>
  </si>
  <si>
    <t>31 mars</t>
  </si>
  <si>
    <t xml:space="preserve">Provide your firm's imports and sales of imports of the goods, by country. </t>
  </si>
  <si>
    <t xml:space="preserve">Indiquez les importations et les ventes de marchandises de votre entreprise, par pays. </t>
  </si>
  <si>
    <t>Türkiye</t>
  </si>
  <si>
    <t>Jan-Mar 2025</t>
  </si>
  <si>
    <t>janv.-mars 2026</t>
  </si>
  <si>
    <t>janv.-mars 2025</t>
  </si>
  <si>
    <t>Jan-Mar 2026</t>
  </si>
  <si>
    <t>citt-tcce@tribunal.gc.ca</t>
  </si>
  <si>
    <t>Question 8</t>
  </si>
  <si>
    <t>Question 10</t>
  </si>
  <si>
    <t>des autres pays</t>
  </si>
  <si>
    <t>end users/retailers</t>
  </si>
  <si>
    <t>utilisateurs finals/détaillants</t>
  </si>
  <si>
    <t>kg</t>
  </si>
  <si>
    <t>other countries</t>
  </si>
  <si>
    <t>Provide the proportion of your import net delivered purchase value that is represented by delivery costs.</t>
  </si>
  <si>
    <t>Indiquez la proportion de la valeur d'achat nette rendue de vos importations qui est représentée par les frais de livraison.</t>
  </si>
  <si>
    <t>Provide the proportion of your sales of import net delivered selling value that is represented by delivery costs.</t>
  </si>
  <si>
    <t>Note: Public/non-confidential information in this table is automatically generated from the information provided in the "Country-Pays" tabs and "Export" tab. Any changes to this public summary must therefore be made in those tabs.</t>
  </si>
  <si>
    <t>Les informations publiques/non confidentielles de ce tableau sont automatiquement générées à partir des informations fournies dans les onglets "Country-Pays" et l'onglet "Export". Toute modification de ce résumé public doit donc être effectuée dans ces onglets.</t>
  </si>
  <si>
    <t>EXPORT SALES</t>
  </si>
  <si>
    <t>VENTES DE EXPORTATION</t>
  </si>
  <si>
    <t>vegetable goods</t>
  </si>
  <si>
    <t>produits de légumes</t>
  </si>
  <si>
    <t>Frozen and canned corn, peas, green beans, wax beans, mixes of peas and carrots, mixed vegetables, white, black, red or pinto beans and chickpeas, whether packaged for retail, foodservice, industrial or other use, whether cleaned, individually quick frozen or block frozen, prepared, blanched, cooked or preserved, whether in metal cans, whether whole, cut, sliced, diced or otherwise mechanically prepared, whether seasoned with salt or containing added sugars or preservatives or other common canning, freezing or other packaging, whether from organic or conventional vegetables or whether sold in consumer, foodservice or industrial or bulk formats.
The following goods are excluded:
• fresh or dried vegetables,
• ready-to-eat meals or entrées where vegetables are combined with grains, meats, pastas or sauces such that vegetables are not the primary component, and 
• vegetable goods substantially altered into purées, powders, juices, spreads, dips or pastes.</t>
  </si>
  <si>
    <t>COUNTRY 3</t>
  </si>
  <si>
    <t>PAYS 3</t>
  </si>
  <si>
    <t>COUNTRY 4</t>
  </si>
  <si>
    <t>PAYS 4</t>
  </si>
  <si>
    <t>COUNTRY 5</t>
  </si>
  <si>
    <t>PAYS 5</t>
  </si>
  <si>
    <t>Please specify country here</t>
  </si>
  <si>
    <t>Veuillez spécifier pays ici</t>
  </si>
  <si>
    <t>Country 1-5</t>
  </si>
  <si>
    <t>Country 6-10</t>
  </si>
  <si>
    <t>Country 11-15</t>
  </si>
  <si>
    <t>Country 16-20</t>
  </si>
  <si>
    <t>Country 21-25</t>
  </si>
  <si>
    <t>Distributors 2023</t>
  </si>
  <si>
    <t>End users 2023</t>
  </si>
  <si>
    <t>Distributors 2024</t>
  </si>
  <si>
    <t>End users 2024</t>
  </si>
  <si>
    <t>Distributors 2025</t>
  </si>
  <si>
    <t>End users 2025</t>
  </si>
  <si>
    <t>Thy Dao</t>
  </si>
  <si>
    <t>thy.dao@tribunal.gc.ca</t>
  </si>
  <si>
    <t>613-558-6438</t>
  </si>
  <si>
    <t>Josée St-Amand</t>
  </si>
  <si>
    <t>josee.st-amand@tribunal.gc.ca</t>
  </si>
  <si>
    <t>613-558-8439</t>
  </si>
  <si>
    <t>Describe how recent trade measures on the goods in major global markets, like the United States and European Union, will affect your firm's sources, volume, and prices of imports of the goods. (e.g., user preferences, government policy, economic conditions, exchange rate)?</t>
  </si>
  <si>
    <t>Décrivez de quelle manière les récentes mesures commerciales sur les machandises dans les principaux marchés mondiaux, comme les États-Unis et l’Union européenne, auront une incidence sur la source, le volume et les prix des importations des marchandises de votre entreprise.</t>
  </si>
  <si>
    <t>Question 13</t>
  </si>
  <si>
    <t>Please specify the country of origin here:</t>
  </si>
  <si>
    <t>Provide your firm's export sales of imports of the goods.</t>
  </si>
  <si>
    <t>Fournissez les ventes à l'exportation des marchandises importées.</t>
  </si>
  <si>
    <t>Veuillez spécifier le pays d'origine ici :</t>
  </si>
  <si>
    <t>April 10, 2026</t>
  </si>
  <si>
    <t>10 avril 2026</t>
  </si>
  <si>
    <t>Product</t>
  </si>
  <si>
    <t>% of total sales of the goods in 2025</t>
  </si>
  <si>
    <t>Indicate your firm's top products (by volume) sold in 2025 and each products' proportion (%) of your firm's total sales of the goods in Canada in 2025.</t>
  </si>
  <si>
    <t>Produit</t>
  </si>
  <si>
    <t>Identify any significant price differential between the different products that your firm sells. Describe the main factors that contribute to those price differences.</t>
  </si>
  <si>
    <t>Identifiez toute différence de prix significative entre les différents produits vendus par votre entreprise. Décrivez les principaux facteurs qui contribuent à ces différences de prix.</t>
  </si>
  <si>
    <t>COUNTRY 6</t>
  </si>
  <si>
    <t>PAYS 6</t>
  </si>
  <si>
    <t>COUNTRY 7</t>
  </si>
  <si>
    <t>PAYS 7</t>
  </si>
  <si>
    <t>COUNTRY 8</t>
  </si>
  <si>
    <t>PAYS 8</t>
  </si>
  <si>
    <t>COUNTRY 9</t>
  </si>
  <si>
    <t>PAYS 9</t>
  </si>
  <si>
    <t>COUNTRY 10</t>
  </si>
  <si>
    <t>PAYS 10</t>
  </si>
  <si>
    <t>COUNTRY 11</t>
  </si>
  <si>
    <t>PAYS 11</t>
  </si>
  <si>
    <t>COUNTRY 12</t>
  </si>
  <si>
    <t>PAYS 12</t>
  </si>
  <si>
    <t>COUNTRY 13</t>
  </si>
  <si>
    <t>PAYS 13</t>
  </si>
  <si>
    <t>COUNTRY 14</t>
  </si>
  <si>
    <t>PAYS 14</t>
  </si>
  <si>
    <t>COUNTRY 15</t>
  </si>
  <si>
    <t>PAYS 15</t>
  </si>
  <si>
    <t>COUNTRY 16</t>
  </si>
  <si>
    <t>PAYS 16</t>
  </si>
  <si>
    <t>COUNTRY 17</t>
  </si>
  <si>
    <t>PAYS 17</t>
  </si>
  <si>
    <t>COUNTRY 18</t>
  </si>
  <si>
    <t>PAYS 18</t>
  </si>
  <si>
    <t>COUNTRY 19</t>
  </si>
  <si>
    <t>PAYS 19</t>
  </si>
  <si>
    <t>COUNTRY 20</t>
  </si>
  <si>
    <t>PAYS 20</t>
  </si>
  <si>
    <t>COUNTRY 21</t>
  </si>
  <si>
    <t>PAYS 21</t>
  </si>
  <si>
    <t>COUNTRY 22</t>
  </si>
  <si>
    <t>PAYS 22</t>
  </si>
  <si>
    <t>COUNTRY 23</t>
  </si>
  <si>
    <t>PAYS 23</t>
  </si>
  <si>
    <t>COUNTRY 24</t>
  </si>
  <si>
    <t>PAYS 24</t>
  </si>
  <si>
    <t>COUNTRY 25</t>
  </si>
  <si>
    <t>PAYS 25</t>
  </si>
  <si>
    <t>GC-2025-001</t>
  </si>
  <si>
    <t>Indiquez la proportion de la valeur de vente nette rendue de vos ventes d'importations qui est représentée par les frais de livraison.</t>
  </si>
  <si>
    <t>% des ventes totales des marchandises en 2025</t>
  </si>
  <si>
    <t xml:space="preserve">Questions relating to this questionnaire should be directed to the Tribunal's safeguard inquiry phone lines:  
1-855-307-2488 (North American Toll-Free Number) or 613-993-3595 (Local and International Callers), or by email at citt-tcce@tribunal.gc.ca.
</t>
  </si>
  <si>
    <t>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t>
  </si>
  <si>
    <t>0710.22.00.10, 0710.21.00.00, 0710.22.00.90, 0710.40.00.00, 0710.80.00.20, 0710.80.00.90, 0710.90.00.00, 2005.40.00.00, 2005.51.90.19, 2005.51.90.90, 2005.59.00.00, 2005.80.00.00, 2005.99.11.00, 2005.99.19.00, 2005.99.20.19, 2005.99.20.99, 2005.99.90.15, 2005.99.90.18, 2005.99.90.19, 2005.99.90.98, 2005.99.90.99</t>
  </si>
  <si>
    <t>Indiquez les produits les plus importants (en volume) vendus par votre entreprise en 2025 et indiquez la part (%) de chaque produit par rapport aux ventes totales des marchandises de votre entreprise au Canada en 2025.</t>
  </si>
  <si>
    <t>Company:</t>
  </si>
  <si>
    <t>Respondent Type:</t>
  </si>
  <si>
    <t>Activity:</t>
  </si>
  <si>
    <t>Other Country:</t>
  </si>
  <si>
    <t>Trade Level:</t>
  </si>
  <si>
    <t>Sales To:</t>
  </si>
  <si>
    <t>2022</t>
  </si>
  <si>
    <t>2023</t>
  </si>
  <si>
    <t>2024</t>
  </si>
  <si>
    <t>Importer   |  Importateurs</t>
  </si>
  <si>
    <t>Imports from  |  Importations de</t>
  </si>
  <si>
    <t>Sales to | Ventes à</t>
  </si>
  <si>
    <t>Export Sales |  Ventes à l'exportation</t>
  </si>
  <si>
    <t>-</t>
  </si>
  <si>
    <t>Distributors  |  Distributeurs</t>
  </si>
  <si>
    <t>End users/Retailers  |  Utilisateurs finals/Détaillants</t>
  </si>
  <si>
    <t>Respondent</t>
  </si>
  <si>
    <t>Resp. Type</t>
  </si>
  <si>
    <t>Transaction</t>
  </si>
  <si>
    <t>Sales to:</t>
  </si>
  <si>
    <t>VOL  - 2023</t>
  </si>
  <si>
    <t>VOL  - 2024</t>
  </si>
  <si>
    <t>VOL  - 2025</t>
  </si>
  <si>
    <t>VAL  - 2023</t>
  </si>
  <si>
    <t>VAL  - 2024</t>
  </si>
  <si>
    <t>VAL  - 2025</t>
  </si>
  <si>
    <t>UV  - 2023</t>
  </si>
  <si>
    <t>UV  - 2024</t>
  </si>
  <si>
    <t>UV  - 2025</t>
  </si>
  <si>
    <t>Trade Level</t>
  </si>
  <si>
    <t>2 - Importer</t>
  </si>
  <si>
    <t>Imp</t>
  </si>
  <si>
    <t>Imp-Sls</t>
  </si>
  <si>
    <t>1 - Distributor</t>
  </si>
  <si>
    <t>2 - End user/Retailer</t>
  </si>
  <si>
    <t>VOLUME (kg)</t>
  </si>
  <si>
    <t>VALUE ($000)</t>
  </si>
  <si>
    <t>UNIT VALUE ($/kg)</t>
  </si>
  <si>
    <t>DELIVERY COST VALUE (000$)</t>
  </si>
  <si>
    <t>DEL - 2023</t>
  </si>
  <si>
    <t>DEL - 2024</t>
  </si>
  <si>
    <t>DEL - 2025</t>
  </si>
  <si>
    <t>Firm type</t>
  </si>
  <si>
    <t>Importer</t>
  </si>
  <si>
    <t>INVENTORIES</t>
  </si>
  <si>
    <r>
      <t>The Canadian International Trade Tribunal (the Tribunal) is conducting a safeguard inquiry to determine whether certain</t>
    </r>
    <r>
      <rPr>
        <sz val="10.5"/>
        <color theme="4"/>
        <rFont val="Calibri"/>
        <family val="2"/>
        <scheme val="minor"/>
      </rPr>
      <t xml:space="preserve"> </t>
    </r>
    <r>
      <rPr>
        <sz val="10.5"/>
        <rFont val="Calibri"/>
        <family val="2"/>
        <scheme val="minor"/>
      </rPr>
      <t>vegetable goods are being imported into Canada, from all sources, in such increased quantities and under such conditions as to be a principal cause of serious injury or threat thereof to domestic producers of like or directly competitive goods.  This inquiry is being conducted pursuant to paragraph 20(2)(a) of the Canadian International Trade Tribunal Act, further to the referral of the matter to the Tribunal by the Governor in Council by Order in Council No. P.C. 2026-0209.
Your firm's knowledge and experience would aid the Tribunal in the proper conduct of its safeguard inquiry by helping it better understand the Canadian market for certain vegetable goods. The Tribunal therefore requests a response to this questionnaire from your firm.</t>
    </r>
  </si>
  <si>
    <t>Marchandises congelées ou en conserve — maïs, pois, haricots verts ou jaunes, mélanges de pois et carottes, mélanges de légumes, haricots blancs, noirs, rouges ou pintos, et pois chiches —, qu’elles soient emballées pour la vente au détail, la restauration, l’industrie ou tout autre usage; qu’elles soient nettoyées, surgelées individuellement ou en bloc, préparées, blanchies, cuites ou conservées; qu’elles soient emballées dans des boîtes de conserve; qu’elles soient entières, coupées, tranchées, coupées en dés ou autrement préparées mécaniquement; qu’elles soient assaisonnées de sel ou qu’elles contiennent des sucres ajoutés, des agents de conservation ou d’autres ingrédients courants utilisés dans la mise en conserve, dans la congélation ou dans d’autres types d’emballage; qu’elles proviennent de légumes biologiques ou conventionnels; qu’elles soient vendues dans des formats en vrac ou destinés aux consommateurs, à la restauration ou à l’industrie.
Les marchandises suivantes sont exclues :
• les légumes frais ou séchés;
• les repas prêts à consommer ou les plats cuisinés dans lesquels les légumes sont combinés avec des céréales, de la viande, des pâtes ou des sauces de telle sorte que les légumes ne constituent pas la composante principale de ces repas ou de ces plats;
• les produits de légumes substantiellement transformés en purée, en poudre, en jus, en tartinade, en trempette ou en pâte.</t>
  </si>
  <si>
    <t>Le Tribunal canadien du commerce extérieur (le Tribunal) mène une enquête de sauvegarde afin de déterminer si certains produits de légumes sont importés au Canada, en provenance de toutes les sources, en quantité tellement accrue et dans des conditions telles que leur importation constitue une cause principale du dommage grave porté aux producteurs nationaux de marchandises similaires ou directement concurrentes, ou de la menace de dommage grave. Le Tribunal, sur saisine par le gouverneur en conseil par l’entremise du décret nº C.P. 2026-0209, procède à la présente enquête aux termes de l’alinéa 20(2)a) de la Loi sur le Tribunal canadien du commerce extérieur. 
Les connaissances et l'expérience de votre entreprise aideraient le Tribunal à mener correctement son enquête de sauvegarde en lui permettant de mieux comprendre le marché canadien de certains produits de légumes. Le Tribunal demande donc à votre entreprise de répondre à ce questionnaire.</t>
  </si>
  <si>
    <t>Yes, canned goods only.</t>
  </si>
  <si>
    <t>Yes, frozen goods only.</t>
  </si>
  <si>
    <t>Yes, both canned and frozen goods.</t>
  </si>
  <si>
    <t>Oui, marchandises en conserve seulement.</t>
  </si>
  <si>
    <t>Oui, marchandises congelées seulement.</t>
  </si>
  <si>
    <t>Oui, marchandises en conserve et congelées.</t>
  </si>
  <si>
    <t>Information in this questionnaire should be provided for FROZEN GOODS only</t>
  </si>
  <si>
    <t>Toute information dans ce questionnaire se rapporte aux MARCHANDISES CONGELÉES seulement</t>
  </si>
  <si>
    <t>Confirm that all data reported in this questionnaire pertain to the frozen goods as defined in the "Intro" tab.</t>
  </si>
  <si>
    <t>Confirmez que toutes les données déclarées dans ce questionnaire concernent les marchandises congelées telles que définies dans l’onglet « Intro ».</t>
  </si>
  <si>
    <t>Imports - frozen goods</t>
  </si>
  <si>
    <t>Importations de marchandises congelées de:</t>
  </si>
  <si>
    <t>Select an answer</t>
  </si>
  <si>
    <t>Sélectionnez une réponse</t>
  </si>
  <si>
    <t>Canned/Frozen</t>
  </si>
  <si>
    <t>Frozen</t>
  </si>
  <si>
    <t>Yes</t>
  </si>
  <si>
    <t>Oui</t>
  </si>
  <si>
    <t>Confirm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</si>
</sst>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s>
  <fonts count="61"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sz val="12"/>
      <color rgb="FF000000"/>
      <name val="Calibri"/>
      <family val="2"/>
      <scheme val="minor"/>
    </font>
    <font>
      <sz val="10.5"/>
      <color theme="4"/>
      <name val="Calibri"/>
      <family val="2"/>
      <scheme val="minor"/>
    </font>
    <font>
      <b/>
      <u/>
      <sz val="10"/>
      <color theme="0"/>
      <name val="Cambria"/>
      <family val="2"/>
      <scheme val="major"/>
    </font>
    <font>
      <b/>
      <sz val="9"/>
      <color theme="0"/>
      <name val="Cambria"/>
      <family val="2"/>
      <scheme val="major"/>
    </font>
    <font>
      <b/>
      <sz val="9"/>
      <name val="Calibri"/>
      <family val="2"/>
      <scheme val="minor"/>
    </font>
    <font>
      <sz val="9"/>
      <name val="Calibri"/>
      <family val="2"/>
      <scheme val="minor"/>
    </font>
    <font>
      <b/>
      <sz val="11"/>
      <color theme="1"/>
      <name val="Calibri"/>
      <family val="2"/>
      <scheme val="minor"/>
    </font>
    <font>
      <sz val="11"/>
      <color theme="0"/>
      <name val="Calibri"/>
      <family val="2"/>
      <scheme val="minor"/>
    </font>
    <font>
      <b/>
      <sz val="11"/>
      <color theme="0"/>
      <name val="Calibri"/>
      <family val="2"/>
      <scheme val="minor"/>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3" tint="0.39997558519241921"/>
        <bgColor indexed="64"/>
      </patternFill>
    </fill>
  </fills>
  <borders count="8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indexed="64"/>
      </left>
      <right/>
      <top style="medium">
        <color theme="0" tint="-0.499984740745262"/>
      </top>
      <bottom/>
      <diagonal/>
    </border>
    <border>
      <left/>
      <right style="thin">
        <color theme="0" tint="-0.499984740745262"/>
      </right>
      <top style="medium">
        <color theme="0" tint="-0.499984740745262"/>
      </top>
      <bottom/>
      <diagonal/>
    </border>
    <border>
      <left style="thin">
        <color indexed="64"/>
      </left>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0" fontId="29" fillId="0" borderId="0"/>
  </cellStyleXfs>
  <cellXfs count="550">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0" fontId="41" fillId="0" borderId="0" xfId="0" applyFont="1" applyFill="1" applyAlignment="1">
      <alignment vertical="top" wrapText="1"/>
    </xf>
    <xf numFmtId="0" fontId="3" fillId="0" borderId="0" xfId="0" applyFont="1" applyFill="1" applyAlignment="1">
      <alignmen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34" borderId="0" xfId="0" applyFont="1" applyFill="1" applyAlignment="1">
      <alignment horizontal="lef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47" fillId="0" borderId="0" xfId="0" applyFont="1"/>
    <xf numFmtId="0" fontId="4" fillId="0" borderId="0" xfId="0" applyFont="1" applyAlignment="1">
      <alignment horizontal="left"/>
    </xf>
    <xf numFmtId="0" fontId="4" fillId="37" borderId="0" xfId="0" applyFont="1" applyFill="1" applyAlignment="1">
      <alignment wrapText="1"/>
    </xf>
    <xf numFmtId="0" fontId="47"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49" fillId="0" borderId="0" xfId="0" applyFont="1" applyAlignment="1">
      <alignment vertical="center"/>
    </xf>
    <xf numFmtId="0" fontId="39" fillId="0" borderId="0" xfId="0" applyFont="1"/>
    <xf numFmtId="0" fontId="49" fillId="40" borderId="0" xfId="0" applyFont="1" applyFill="1" applyAlignment="1">
      <alignment vertical="center"/>
    </xf>
    <xf numFmtId="0" fontId="4" fillId="34" borderId="7" xfId="0" applyFont="1" applyFill="1" applyBorder="1" applyAlignment="1">
      <alignment horizontal="left" vertical="top" wrapText="1"/>
    </xf>
    <xf numFmtId="0" fontId="4" fillId="34"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 fillId="0" borderId="0" xfId="0" applyFont="1" applyBorder="1" applyAlignment="1">
      <alignment vertical="top" wrapText="1"/>
    </xf>
    <xf numFmtId="0" fontId="5" fillId="0" borderId="8" xfId="0" applyFont="1" applyBorder="1" applyAlignment="1">
      <alignmen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48" fillId="35" borderId="20" xfId="183" applyNumberFormat="1" applyFont="1" applyFill="1" applyBorder="1" applyAlignment="1" applyProtection="1">
      <alignment horizontal="center" vertical="center" wrapText="1"/>
      <protection locked="0"/>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0" fontId="46" fillId="0" borderId="7" xfId="0" applyFont="1" applyBorder="1" applyAlignment="1">
      <alignment vertical="top" wrapText="1"/>
    </xf>
    <xf numFmtId="0" fontId="46"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67" fontId="40" fillId="36" borderId="20" xfId="25686" applyNumberFormat="1" applyFont="1" applyFill="1" applyBorder="1" applyAlignment="1" applyProtection="1">
      <alignment horizontal="right" vertical="center" wrapText="1"/>
    </xf>
    <xf numFmtId="167" fontId="40" fillId="36" borderId="23" xfId="25686" applyNumberFormat="1" applyFont="1" applyFill="1" applyBorder="1" applyAlignment="1" applyProtection="1">
      <alignment horizontal="right" vertical="center" wrapText="1"/>
    </xf>
    <xf numFmtId="1" fontId="39" fillId="36" borderId="20" xfId="183" applyNumberFormat="1" applyFont="1" applyFill="1" applyBorder="1" applyAlignment="1" applyProtection="1">
      <alignment horizontal="center" vertical="top" wrapText="1"/>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0" fontId="4" fillId="0" borderId="0" xfId="0" quotePrefix="1" applyFont="1" applyAlignment="1">
      <alignment vertical="top"/>
    </xf>
    <xf numFmtId="165" fontId="39" fillId="36" borderId="20" xfId="25686" applyNumberFormat="1" applyFont="1" applyFill="1" applyBorder="1" applyAlignment="1" applyProtection="1">
      <alignment horizontal="right" vertical="top"/>
    </xf>
    <xf numFmtId="0" fontId="4" fillId="0" borderId="0" xfId="0" applyFont="1" applyFill="1" applyAlignment="1">
      <alignmen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7" fillId="0" borderId="0" xfId="0" applyFont="1" applyAlignment="1">
      <alignment vertical="top"/>
    </xf>
    <xf numFmtId="0" fontId="39" fillId="35" borderId="20" xfId="183" applyNumberFormat="1" applyFont="1" applyFill="1" applyBorder="1" applyAlignment="1" applyProtection="1">
      <alignment horizontal="center" vertical="top" wrapText="1"/>
      <protection locked="0"/>
    </xf>
    <xf numFmtId="15" fontId="4" fillId="0" borderId="0" xfId="0" quotePrefix="1" applyNumberFormat="1" applyFont="1" applyAlignment="1">
      <alignment horizontal="left" vertical="top"/>
    </xf>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5" fillId="37" borderId="0" xfId="0" applyFont="1" applyFill="1" applyAlignment="1">
      <alignment vertical="top"/>
    </xf>
    <xf numFmtId="167" fontId="39" fillId="35" borderId="20" xfId="25686" applyNumberFormat="1" applyFont="1" applyFill="1" applyBorder="1" applyAlignment="1" applyProtection="1">
      <alignment vertical="center"/>
      <protection locked="0"/>
    </xf>
    <xf numFmtId="167" fontId="39" fillId="35" borderId="45" xfId="25686" applyNumberFormat="1" applyFont="1" applyFill="1" applyBorder="1" applyAlignment="1" applyProtection="1">
      <alignment vertical="center"/>
      <protection locked="0"/>
    </xf>
    <xf numFmtId="167" fontId="39" fillId="35" borderId="20" xfId="25686" applyNumberFormat="1" applyFont="1" applyFill="1" applyBorder="1" applyAlignment="1" applyProtection="1">
      <alignment horizontal="center" vertical="top"/>
      <protection locked="0"/>
    </xf>
    <xf numFmtId="0" fontId="4" fillId="34" borderId="7" xfId="0" applyFont="1" applyFill="1" applyBorder="1" applyAlignment="1">
      <alignment vertical="top" wrapText="1"/>
    </xf>
    <xf numFmtId="1" fontId="4" fillId="0" borderId="0" xfId="0" applyNumberFormat="1" applyFont="1" applyAlignment="1">
      <alignment horizontal="left" vertical="top"/>
    </xf>
    <xf numFmtId="0" fontId="4" fillId="0" borderId="0" xfId="0" applyFont="1" applyAlignment="1">
      <alignment vertical="top" wrapText="1"/>
    </xf>
    <xf numFmtId="0" fontId="4" fillId="0" borderId="8" xfId="0" applyFont="1" applyBorder="1" applyAlignment="1">
      <alignment vertical="top" wrapTex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7" fillId="0" borderId="0" xfId="0" applyFont="1" applyAlignment="1">
      <alignment vertical="top"/>
    </xf>
    <xf numFmtId="0" fontId="5" fillId="34" borderId="0" xfId="0" applyFont="1" applyFill="1" applyAlignment="1">
      <alignment vertical="top" wrapText="1"/>
    </xf>
    <xf numFmtId="0" fontId="4" fillId="0" borderId="8" xfId="0" applyFont="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14583" applyFont="1"/>
    <xf numFmtId="3" fontId="5" fillId="0" borderId="0" xfId="14583" applyNumberFormat="1" applyFont="1"/>
    <xf numFmtId="49" fontId="5" fillId="0" borderId="0" xfId="0" applyNumberFormat="1" applyFont="1" applyAlignment="1">
      <alignment horizontal="left" vertical="top"/>
    </xf>
    <xf numFmtId="0" fontId="5" fillId="34" borderId="0" xfId="14583"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2" xfId="0" applyFont="1" applyFill="1" applyBorder="1" applyAlignment="1">
      <alignment horizontal="center" vertical="center" wrapText="1"/>
    </xf>
    <xf numFmtId="0" fontId="4" fillId="39" borderId="0" xfId="0" applyFont="1" applyFill="1" applyAlignment="1">
      <alignment vertical="top"/>
    </xf>
    <xf numFmtId="0" fontId="5" fillId="0" borderId="8"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0" fontId="5" fillId="0" borderId="0" xfId="0" applyFont="1" applyBorder="1" applyAlignment="1">
      <alignment vertical="top" wrapText="1"/>
    </xf>
    <xf numFmtId="0" fontId="36" fillId="33" borderId="0" xfId="0" applyFont="1" applyFill="1" applyAlignment="1">
      <alignment vertical="top" wrapText="1"/>
    </xf>
    <xf numFmtId="0" fontId="4" fillId="0" borderId="0" xfId="0" applyFont="1" applyAlignment="1">
      <alignment horizontal="centerContinuous" vertical="top" wrapText="1"/>
    </xf>
    <xf numFmtId="0" fontId="46" fillId="0" borderId="0" xfId="0" applyFont="1" applyAlignment="1">
      <alignment vertical="top" wrapText="1"/>
    </xf>
    <xf numFmtId="0" fontId="41" fillId="0" borderId="0" xfId="0" applyFont="1" applyAlignment="1">
      <alignment vertical="top" wrapText="1"/>
    </xf>
    <xf numFmtId="0" fontId="0" fillId="34" borderId="0" xfId="0" applyFill="1"/>
    <xf numFmtId="0" fontId="0" fillId="43" borderId="0" xfId="0" applyFill="1"/>
    <xf numFmtId="0" fontId="5" fillId="0" borderId="0"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165" fontId="39" fillId="36" borderId="44" xfId="25686" applyNumberFormat="1" applyFont="1" applyFill="1" applyBorder="1" applyAlignment="1" applyProtection="1">
      <alignment vertical="center"/>
    </xf>
    <xf numFmtId="0" fontId="4" fillId="0" borderId="0" xfId="0" applyFont="1" applyAlignment="1">
      <alignment horizontal="left" indent="1"/>
    </xf>
    <xf numFmtId="0" fontId="4" fillId="0" borderId="7" xfId="0" applyFont="1" applyBorder="1" applyAlignment="1" applyProtection="1">
      <alignment vertical="top" wrapText="1"/>
    </xf>
    <xf numFmtId="0" fontId="4" fillId="0" borderId="0" xfId="0" applyFont="1" applyBorder="1" applyAlignment="1" applyProtection="1">
      <alignment vertical="top" wrapText="1"/>
    </xf>
    <xf numFmtId="0" fontId="5" fillId="0" borderId="7" xfId="0" applyFont="1" applyBorder="1" applyAlignment="1" applyProtection="1">
      <alignment horizontal="left" vertical="top" wrapText="1"/>
    </xf>
    <xf numFmtId="0" fontId="4" fillId="34" borderId="0" xfId="0" applyFont="1" applyFill="1" applyAlignment="1" applyProtection="1">
      <alignment vertical="top" wrapText="1"/>
    </xf>
    <xf numFmtId="0" fontId="4" fillId="34" borderId="0" xfId="0" applyFont="1" applyFill="1" applyAlignment="1" applyProtection="1">
      <alignment horizontal="right" vertical="top" indent="1"/>
    </xf>
    <xf numFmtId="0" fontId="5" fillId="0" borderId="7" xfId="0" applyFont="1" applyBorder="1" applyAlignment="1" applyProtection="1">
      <alignment horizontal="left" vertical="top" indent="2"/>
    </xf>
    <xf numFmtId="0" fontId="5" fillId="0" borderId="0" xfId="0" applyFont="1" applyBorder="1" applyAlignment="1" applyProtection="1">
      <alignment horizontal="right" vertical="top" wrapText="1" indent="1"/>
    </xf>
    <xf numFmtId="0" fontId="4" fillId="0" borderId="9" xfId="0" applyFont="1" applyBorder="1" applyAlignment="1" applyProtection="1">
      <alignment vertical="top" wrapText="1"/>
    </xf>
    <xf numFmtId="0" fontId="4" fillId="0" borderId="16" xfId="0" applyFont="1" applyBorder="1" applyAlignment="1" applyProtection="1">
      <alignment vertical="top" wrapText="1"/>
    </xf>
    <xf numFmtId="0" fontId="50" fillId="34" borderId="0" xfId="0" applyFont="1" applyFill="1" applyAlignment="1">
      <alignment vertical="top" wrapText="1"/>
    </xf>
    <xf numFmtId="165" fontId="39" fillId="36" borderId="20" xfId="25686" applyNumberFormat="1" applyFont="1" applyFill="1" applyBorder="1" applyAlignment="1" applyProtection="1">
      <alignment horizontal="right" vertical="center" wrapText="1"/>
    </xf>
    <xf numFmtId="0" fontId="10" fillId="44" borderId="17" xfId="0" applyFont="1" applyFill="1" applyBorder="1"/>
    <xf numFmtId="0" fontId="9" fillId="34" borderId="0" xfId="0" applyFont="1" applyFill="1" applyBorder="1"/>
    <xf numFmtId="0" fontId="9" fillId="45" borderId="0" xfId="0" applyFont="1" applyFill="1" applyBorder="1"/>
    <xf numFmtId="0" fontId="54" fillId="33" borderId="68" xfId="0" applyFont="1" applyFill="1" applyBorder="1"/>
    <xf numFmtId="0" fontId="54" fillId="33" borderId="69" xfId="0" applyFont="1" applyFill="1" applyBorder="1"/>
    <xf numFmtId="167" fontId="54" fillId="33" borderId="69" xfId="25686" applyNumberFormat="1" applyFont="1" applyFill="1" applyBorder="1"/>
    <xf numFmtId="167" fontId="54" fillId="33" borderId="69" xfId="25686" applyNumberFormat="1" applyFont="1" applyFill="1" applyBorder="1" applyAlignment="1">
      <alignment horizontal="left"/>
    </xf>
    <xf numFmtId="167" fontId="54" fillId="33" borderId="67" xfId="25686" applyNumberFormat="1" applyFont="1" applyFill="1" applyBorder="1"/>
    <xf numFmtId="0" fontId="9" fillId="34" borderId="74" xfId="0" applyFont="1" applyFill="1" applyBorder="1"/>
    <xf numFmtId="0" fontId="54" fillId="33" borderId="76" xfId="0" applyFont="1" applyFill="1" applyBorder="1" applyAlignment="1">
      <alignment horizontal="center"/>
    </xf>
    <xf numFmtId="0" fontId="54" fillId="33" borderId="77" xfId="0" applyFont="1" applyFill="1" applyBorder="1" applyAlignment="1">
      <alignment horizontal="center"/>
    </xf>
    <xf numFmtId="0" fontId="55" fillId="33" borderId="0" xfId="25688" applyFont="1" applyFill="1" applyAlignment="1">
      <alignment wrapText="1"/>
    </xf>
    <xf numFmtId="167" fontId="56" fillId="42" borderId="78" xfId="25686" applyNumberFormat="1" applyFont="1" applyFill="1" applyBorder="1"/>
    <xf numFmtId="0" fontId="56" fillId="42" borderId="76" xfId="25688" applyFont="1" applyFill="1" applyBorder="1"/>
    <xf numFmtId="0" fontId="57" fillId="42" borderId="0" xfId="25688" applyFont="1" applyFill="1" applyBorder="1"/>
    <xf numFmtId="0" fontId="56" fillId="42" borderId="0" xfId="25688" applyFont="1" applyFill="1" applyBorder="1"/>
    <xf numFmtId="0" fontId="57" fillId="42" borderId="74" xfId="25688" applyFont="1" applyFill="1" applyBorder="1"/>
    <xf numFmtId="0" fontId="56" fillId="42" borderId="78" xfId="25688" applyFont="1" applyFill="1" applyBorder="1"/>
    <xf numFmtId="0" fontId="56" fillId="35" borderId="76" xfId="25688" applyFont="1" applyFill="1" applyBorder="1"/>
    <xf numFmtId="0" fontId="57" fillId="0" borderId="71" xfId="25688" applyFont="1" applyBorder="1"/>
    <xf numFmtId="0" fontId="57" fillId="0" borderId="0" xfId="25688" applyFont="1" applyBorder="1"/>
    <xf numFmtId="0" fontId="56" fillId="35" borderId="71" xfId="25688" applyFont="1" applyFill="1" applyBorder="1"/>
    <xf numFmtId="0" fontId="56" fillId="35" borderId="0" xfId="25688" applyFont="1" applyFill="1" applyBorder="1"/>
    <xf numFmtId="0" fontId="57" fillId="0" borderId="73" xfId="25688" applyFont="1" applyBorder="1"/>
    <xf numFmtId="0" fontId="57" fillId="0" borderId="74" xfId="25688" applyFont="1" applyBorder="1"/>
    <xf numFmtId="165" fontId="56" fillId="35" borderId="76" xfId="25686" applyFont="1" applyFill="1" applyBorder="1"/>
    <xf numFmtId="165" fontId="56" fillId="35" borderId="77" xfId="25686" applyFont="1" applyFill="1" applyBorder="1"/>
    <xf numFmtId="165" fontId="57" fillId="0" borderId="0" xfId="25688" applyNumberFormat="1" applyFont="1" applyBorder="1"/>
    <xf numFmtId="165" fontId="57" fillId="0" borderId="72" xfId="25688" applyNumberFormat="1" applyFont="1" applyBorder="1"/>
    <xf numFmtId="165" fontId="56" fillId="35" borderId="0" xfId="25688" applyNumberFormat="1" applyFont="1" applyFill="1" applyBorder="1"/>
    <xf numFmtId="165" fontId="56" fillId="35" borderId="72" xfId="25688" applyNumberFormat="1" applyFont="1" applyFill="1" applyBorder="1"/>
    <xf numFmtId="165" fontId="57" fillId="0" borderId="74" xfId="25688" applyNumberFormat="1" applyFont="1" applyBorder="1"/>
    <xf numFmtId="165" fontId="57" fillId="0" borderId="75" xfId="25688" applyNumberFormat="1" applyFont="1" applyBorder="1"/>
    <xf numFmtId="167" fontId="56" fillId="42" borderId="76" xfId="25686" applyNumberFormat="1" applyFont="1" applyFill="1" applyBorder="1"/>
    <xf numFmtId="167" fontId="56" fillId="42" borderId="82" xfId="25686" applyNumberFormat="1" applyFont="1" applyFill="1" applyBorder="1"/>
    <xf numFmtId="167" fontId="56" fillId="42" borderId="83" xfId="25686" applyNumberFormat="1" applyFont="1" applyFill="1" applyBorder="1"/>
    <xf numFmtId="167" fontId="56" fillId="42" borderId="77" xfId="25686" applyNumberFormat="1" applyFont="1" applyFill="1" applyBorder="1"/>
    <xf numFmtId="167" fontId="57" fillId="42" borderId="71" xfId="25686" applyNumberFormat="1" applyFont="1" applyFill="1" applyBorder="1"/>
    <xf numFmtId="167" fontId="56" fillId="42" borderId="71" xfId="25686" applyNumberFormat="1" applyFont="1" applyFill="1" applyBorder="1"/>
    <xf numFmtId="167" fontId="57" fillId="42" borderId="7" xfId="25686" applyNumberFormat="1" applyFont="1" applyFill="1" applyBorder="1"/>
    <xf numFmtId="167" fontId="56" fillId="42" borderId="7" xfId="25686" applyNumberFormat="1" applyFont="1" applyFill="1" applyBorder="1"/>
    <xf numFmtId="167" fontId="57" fillId="42" borderId="0" xfId="25686" applyNumberFormat="1" applyFont="1" applyFill="1" applyBorder="1"/>
    <xf numFmtId="167" fontId="57" fillId="42" borderId="8" xfId="25686" applyNumberFormat="1" applyFont="1" applyFill="1" applyBorder="1"/>
    <xf numFmtId="167" fontId="57" fillId="42" borderId="72" xfId="25686" applyNumberFormat="1" applyFont="1" applyFill="1" applyBorder="1"/>
    <xf numFmtId="167" fontId="56" fillId="42" borderId="0" xfId="25686" applyNumberFormat="1" applyFont="1" applyFill="1" applyBorder="1"/>
    <xf numFmtId="167" fontId="56" fillId="42" borderId="8" xfId="25686" applyNumberFormat="1" applyFont="1" applyFill="1" applyBorder="1"/>
    <xf numFmtId="167" fontId="56" fillId="42" borderId="72" xfId="25686" applyNumberFormat="1" applyFont="1" applyFill="1" applyBorder="1"/>
    <xf numFmtId="167" fontId="57" fillId="42" borderId="73" xfId="25686" applyNumberFormat="1" applyFont="1" applyFill="1" applyBorder="1"/>
    <xf numFmtId="167" fontId="57" fillId="42" borderId="74" xfId="25686" applyNumberFormat="1" applyFont="1" applyFill="1" applyBorder="1"/>
    <xf numFmtId="167" fontId="57" fillId="42" borderId="84" xfId="25686" applyNumberFormat="1" applyFont="1" applyFill="1" applyBorder="1"/>
    <xf numFmtId="167" fontId="57" fillId="42" borderId="85" xfId="25686" applyNumberFormat="1" applyFont="1" applyFill="1" applyBorder="1"/>
    <xf numFmtId="167" fontId="57" fillId="42" borderId="75" xfId="25686" applyNumberFormat="1" applyFont="1" applyFill="1" applyBorder="1"/>
    <xf numFmtId="1" fontId="10" fillId="42" borderId="78" xfId="0" applyNumberFormat="1" applyFont="1" applyFill="1" applyBorder="1" applyAlignment="1">
      <alignment horizontal="center"/>
    </xf>
    <xf numFmtId="0" fontId="10" fillId="42" borderId="76" xfId="0" applyFont="1" applyFill="1" applyBorder="1" applyAlignment="1">
      <alignment horizontal="center"/>
    </xf>
    <xf numFmtId="0" fontId="10" fillId="42" borderId="77" xfId="0" applyFont="1" applyFill="1" applyBorder="1" applyAlignment="1">
      <alignment horizontal="center"/>
    </xf>
    <xf numFmtId="0" fontId="9" fillId="42" borderId="71" xfId="0" applyFont="1" applyFill="1" applyBorder="1" applyAlignment="1">
      <alignment horizontal="center"/>
    </xf>
    <xf numFmtId="0" fontId="9" fillId="42" borderId="0" xfId="0" applyFont="1" applyFill="1" applyBorder="1" applyAlignment="1">
      <alignment horizontal="center"/>
    </xf>
    <xf numFmtId="0" fontId="9" fillId="42" borderId="72" xfId="0" applyFont="1" applyFill="1" applyBorder="1" applyAlignment="1">
      <alignment horizontal="center"/>
    </xf>
    <xf numFmtId="1" fontId="9" fillId="42" borderId="71" xfId="0" applyNumberFormat="1" applyFont="1" applyFill="1" applyBorder="1" applyAlignment="1">
      <alignment horizontal="center"/>
    </xf>
    <xf numFmtId="0" fontId="9" fillId="42" borderId="73" xfId="0" applyFont="1" applyFill="1" applyBorder="1" applyAlignment="1">
      <alignment horizontal="center"/>
    </xf>
    <xf numFmtId="0" fontId="9" fillId="42" borderId="74" xfId="0" applyFont="1" applyFill="1" applyBorder="1" applyAlignment="1">
      <alignment horizontal="center"/>
    </xf>
    <xf numFmtId="0" fontId="9" fillId="42" borderId="75" xfId="0" applyFont="1" applyFill="1" applyBorder="1" applyAlignment="1">
      <alignment horizontal="center"/>
    </xf>
    <xf numFmtId="0" fontId="10" fillId="42" borderId="17" xfId="0" applyFont="1" applyFill="1" applyBorder="1" applyAlignment="1">
      <alignment horizontal="left"/>
    </xf>
    <xf numFmtId="0" fontId="9" fillId="42" borderId="0" xfId="0" applyFont="1" applyFill="1" applyBorder="1" applyAlignment="1">
      <alignment horizontal="left"/>
    </xf>
    <xf numFmtId="0" fontId="10" fillId="42" borderId="70" xfId="0" applyFont="1" applyFill="1" applyBorder="1" applyAlignment="1">
      <alignment horizontal="left"/>
    </xf>
    <xf numFmtId="0" fontId="9" fillId="34" borderId="71" xfId="0" applyFont="1" applyFill="1" applyBorder="1" applyAlignment="1">
      <alignment horizontal="left"/>
    </xf>
    <xf numFmtId="0" fontId="9" fillId="45" borderId="71" xfId="0" applyFont="1" applyFill="1" applyBorder="1" applyAlignment="1">
      <alignment horizontal="left"/>
    </xf>
    <xf numFmtId="0" fontId="9" fillId="34" borderId="73" xfId="0" applyFont="1" applyFill="1" applyBorder="1" applyAlignment="1">
      <alignment horizontal="left"/>
    </xf>
    <xf numFmtId="0" fontId="0" fillId="0" borderId="0" xfId="0" applyBorder="1"/>
    <xf numFmtId="167" fontId="0" fillId="42" borderId="78" xfId="25686" applyNumberFormat="1" applyFont="1" applyFill="1" applyBorder="1"/>
    <xf numFmtId="167" fontId="0" fillId="42" borderId="76" xfId="25686" applyNumberFormat="1" applyFont="1" applyFill="1" applyBorder="1"/>
    <xf numFmtId="167" fontId="0" fillId="42" borderId="77" xfId="25686" applyNumberFormat="1" applyFont="1" applyFill="1" applyBorder="1"/>
    <xf numFmtId="167" fontId="0" fillId="42" borderId="71" xfId="25686" applyNumberFormat="1" applyFont="1" applyFill="1" applyBorder="1"/>
    <xf numFmtId="167" fontId="0" fillId="42" borderId="0" xfId="25686" applyNumberFormat="1" applyFont="1" applyFill="1" applyBorder="1"/>
    <xf numFmtId="167" fontId="0" fillId="42" borderId="72" xfId="25686" applyNumberFormat="1" applyFont="1" applyFill="1" applyBorder="1"/>
    <xf numFmtId="167" fontId="0" fillId="42" borderId="73" xfId="25686" applyNumberFormat="1" applyFont="1" applyFill="1" applyBorder="1"/>
    <xf numFmtId="167" fontId="0" fillId="42" borderId="74" xfId="25686" applyNumberFormat="1" applyFont="1" applyFill="1" applyBorder="1"/>
    <xf numFmtId="167" fontId="0" fillId="42" borderId="75" xfId="25686" applyNumberFormat="1" applyFont="1" applyFill="1" applyBorder="1"/>
    <xf numFmtId="0" fontId="0" fillId="42" borderId="79" xfId="0" applyFill="1" applyBorder="1"/>
    <xf numFmtId="0" fontId="0" fillId="42" borderId="80" xfId="0" applyFill="1" applyBorder="1"/>
    <xf numFmtId="0" fontId="0" fillId="42" borderId="81" xfId="0" applyFill="1" applyBorder="1"/>
    <xf numFmtId="0" fontId="0" fillId="42" borderId="86" xfId="0" applyFill="1" applyBorder="1"/>
    <xf numFmtId="0" fontId="0" fillId="42" borderId="87" xfId="0" applyFill="1" applyBorder="1"/>
    <xf numFmtId="0" fontId="0" fillId="34" borderId="80" xfId="0" applyFill="1" applyBorder="1"/>
    <xf numFmtId="0" fontId="0" fillId="34" borderId="81" xfId="0" applyFill="1" applyBorder="1"/>
    <xf numFmtId="0" fontId="59" fillId="33" borderId="71" xfId="0" applyFont="1" applyFill="1" applyBorder="1"/>
    <xf numFmtId="0" fontId="59" fillId="33" borderId="0" xfId="0" applyFont="1" applyFill="1" applyBorder="1"/>
    <xf numFmtId="0" fontId="60" fillId="33" borderId="0" xfId="0" applyFont="1" applyFill="1" applyBorder="1" applyAlignment="1">
      <alignment horizontal="center"/>
    </xf>
    <xf numFmtId="0" fontId="60" fillId="33" borderId="72" xfId="0" applyFont="1" applyFill="1" applyBorder="1" applyAlignment="1">
      <alignment horizontal="center"/>
    </xf>
    <xf numFmtId="0" fontId="5" fillId="0" borderId="0" xfId="0" applyFont="1" applyBorder="1" applyAlignment="1">
      <alignment vertical="top" wrapText="1"/>
    </xf>
    <xf numFmtId="0" fontId="5" fillId="0" borderId="8" xfId="0" applyFont="1" applyBorder="1" applyAlignment="1">
      <alignment vertical="top" wrapText="1"/>
    </xf>
    <xf numFmtId="0" fontId="39" fillId="35" borderId="20" xfId="183" applyNumberFormat="1" applyFont="1" applyFill="1" applyBorder="1" applyAlignment="1" applyProtection="1">
      <alignment horizontal="center" vertical="top" wrapText="1"/>
      <protection locked="0"/>
    </xf>
    <xf numFmtId="0" fontId="10" fillId="42" borderId="17" xfId="0" applyFont="1" applyFill="1" applyBorder="1"/>
    <xf numFmtId="0" fontId="0" fillId="0" borderId="0" xfId="0" applyBorder="1" applyAlignment="1"/>
    <xf numFmtId="0" fontId="45" fillId="41" borderId="0" xfId="0" applyFont="1" applyFill="1" applyAlignment="1">
      <alignment horizontal="center" vertical="top"/>
    </xf>
    <xf numFmtId="0" fontId="45" fillId="37" borderId="0" xfId="0" applyFont="1" applyFill="1" applyAlignment="1">
      <alignment horizontal="center" vertical="top" wrapText="1"/>
    </xf>
    <xf numFmtId="0" fontId="45" fillId="37" borderId="0" xfId="0" applyFont="1" applyFill="1" applyAlignment="1">
      <alignment horizontal="center" vertical="top"/>
    </xf>
    <xf numFmtId="0" fontId="5" fillId="0" borderId="34"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4" xfId="0" applyBorder="1" applyAlignment="1">
      <alignment horizontal="left" vertical="center" wrapText="1"/>
    </xf>
    <xf numFmtId="0" fontId="0" fillId="0" borderId="20" xfId="0" applyBorder="1" applyAlignment="1">
      <alignment horizontal="left" vertical="center"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5" xfId="0" applyFont="1" applyBorder="1" applyAlignment="1">
      <alignment horizontal="left" vertical="center" wrapText="1"/>
    </xf>
    <xf numFmtId="0" fontId="5" fillId="0" borderId="22"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39"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 fillId="0" borderId="31"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6" fillId="0" borderId="34" xfId="0" applyFont="1" applyBorder="1" applyAlignment="1">
      <alignment horizontal="left" vertical="center" wrapText="1"/>
    </xf>
    <xf numFmtId="0" fontId="6" fillId="0" borderId="20" xfId="0" applyFont="1" applyBorder="1" applyAlignment="1">
      <alignment horizontal="left" vertical="center" wrapText="1"/>
    </xf>
    <xf numFmtId="0" fontId="6" fillId="0" borderId="40" xfId="0" applyFont="1" applyBorder="1" applyAlignment="1">
      <alignment horizontal="left" vertical="center" wrapText="1"/>
    </xf>
    <xf numFmtId="0" fontId="6" fillId="0" borderId="41" xfId="0" applyFont="1" applyBorder="1" applyAlignment="1">
      <alignment horizontal="left" vertical="center" wrapText="1"/>
    </xf>
    <xf numFmtId="0" fontId="6" fillId="0" borderId="39" xfId="0" applyFont="1" applyBorder="1" applyAlignment="1">
      <alignment horizontal="left" vertical="center" wrapText="1"/>
    </xf>
    <xf numFmtId="0" fontId="6" fillId="0" borderId="23"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5" fillId="34" borderId="52" xfId="0" applyFont="1" applyFill="1" applyBorder="1" applyAlignment="1">
      <alignment horizontal="left" vertical="center" wrapText="1"/>
    </xf>
    <xf numFmtId="0" fontId="5" fillId="34" borderId="53" xfId="0" applyFont="1" applyFill="1" applyBorder="1" applyAlignment="1">
      <alignment horizontal="left" vertical="center"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41" fillId="33" borderId="19" xfId="0" applyFont="1" applyFill="1" applyBorder="1" applyAlignment="1">
      <alignment horizontal="center" vertical="top"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4" fillId="0" borderId="48"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6"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39" fillId="35" borderId="43" xfId="183" applyNumberFormat="1" applyFont="1" applyFill="1" applyBorder="1" applyAlignment="1" applyProtection="1">
      <alignment horizontal="left" vertical="center" wrapText="1"/>
      <protection locked="0"/>
    </xf>
    <xf numFmtId="0" fontId="7" fillId="34" borderId="34" xfId="0" applyFont="1" applyFill="1" applyBorder="1" applyAlignment="1">
      <alignment horizontal="center" vertical="center"/>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4" fillId="0" borderId="34" xfId="0" applyFont="1" applyBorder="1" applyAlignment="1">
      <alignment horizontal="left" vertical="top" wrapText="1" indent="1"/>
    </xf>
    <xf numFmtId="0" fontId="4" fillId="0" borderId="20" xfId="0" applyFont="1" applyBorder="1" applyAlignment="1">
      <alignment horizontal="left" vertical="top" wrapText="1" indent="1"/>
    </xf>
    <xf numFmtId="0" fontId="6" fillId="39" borderId="9" xfId="0" applyFont="1" applyFill="1" applyBorder="1" applyAlignment="1">
      <alignment horizontal="center" vertical="top" wrapText="1"/>
    </xf>
    <xf numFmtId="0" fontId="6" fillId="39" borderId="16" xfId="0" applyFont="1" applyFill="1" applyBorder="1" applyAlignment="1">
      <alignment horizontal="center" vertical="top" wrapText="1"/>
    </xf>
    <xf numFmtId="0" fontId="6" fillId="39" borderId="10" xfId="0" applyFont="1" applyFill="1" applyBorder="1" applyAlignment="1">
      <alignment horizontal="center" vertical="top" wrapTex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6" fillId="34" borderId="7" xfId="0" applyFont="1" applyFill="1" applyBorder="1" applyAlignment="1">
      <alignment horizontal="center" vertical="top" wrapText="1"/>
    </xf>
    <xf numFmtId="0" fontId="5" fillId="0" borderId="34" xfId="0" applyFont="1" applyBorder="1" applyAlignment="1">
      <alignment horizontal="left" vertical="top" wrapText="1"/>
    </xf>
    <xf numFmtId="0" fontId="5" fillId="0" borderId="20" xfId="0" applyFont="1" applyBorder="1" applyAlignment="1">
      <alignment horizontal="left" vertical="top" wrapText="1"/>
    </xf>
    <xf numFmtId="0" fontId="5" fillId="0" borderId="40" xfId="0" applyFont="1" applyBorder="1" applyAlignment="1">
      <alignment horizontal="left" vertical="top" wrapText="1"/>
    </xf>
    <xf numFmtId="0" fontId="5" fillId="0" borderId="41"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41"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39" fillId="35" borderId="4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6" fillId="39" borderId="11" xfId="0" applyFont="1" applyFill="1" applyBorder="1" applyAlignment="1">
      <alignment horizontal="center" vertical="top"/>
    </xf>
    <xf numFmtId="0" fontId="6" fillId="39" borderId="15" xfId="0" applyFont="1" applyFill="1" applyBorder="1" applyAlignment="1">
      <alignment horizontal="center" vertical="top"/>
    </xf>
    <xf numFmtId="0" fontId="6" fillId="39" borderId="12" xfId="0" applyFont="1" applyFill="1" applyBorder="1" applyAlignment="1">
      <alignment horizontal="center" vertical="top"/>
    </xf>
    <xf numFmtId="9" fontId="39" fillId="35" borderId="20" xfId="25687" applyFont="1" applyFill="1" applyBorder="1" applyAlignment="1" applyProtection="1">
      <alignment horizontal="left" vertical="center" wrapText="1"/>
      <protection locked="0"/>
    </xf>
    <xf numFmtId="9" fontId="39" fillId="35" borderId="31" xfId="25687" applyFont="1" applyFill="1" applyBorder="1" applyAlignment="1" applyProtection="1">
      <alignment horizontal="left" vertical="center" wrapText="1"/>
      <protection locked="0"/>
    </xf>
    <xf numFmtId="9" fontId="0" fillId="0" borderId="20" xfId="25687" applyFont="1" applyBorder="1" applyAlignment="1" applyProtection="1">
      <alignment horizontal="left" vertical="center" wrapText="1"/>
      <protection locked="0"/>
    </xf>
    <xf numFmtId="9" fontId="0" fillId="0" borderId="31" xfId="25687" applyFont="1" applyBorder="1" applyAlignment="1" applyProtection="1">
      <alignment horizontal="left" vertical="center" wrapText="1"/>
      <protection locked="0"/>
    </xf>
    <xf numFmtId="0" fontId="39" fillId="35" borderId="24" xfId="183" applyNumberFormat="1" applyFont="1" applyFill="1" applyBorder="1" applyAlignment="1" applyProtection="1">
      <alignment horizontal="center" vertical="center" wrapText="1"/>
      <protection locked="0"/>
    </xf>
    <xf numFmtId="0" fontId="39" fillId="35" borderId="25" xfId="183" applyNumberFormat="1" applyFont="1" applyFill="1" applyBorder="1" applyAlignment="1" applyProtection="1">
      <alignment horizontal="center" vertical="center" wrapText="1"/>
      <protection locked="0"/>
    </xf>
    <xf numFmtId="0" fontId="39" fillId="35" borderId="26" xfId="183" applyNumberFormat="1" applyFont="1" applyFill="1" applyBorder="1" applyAlignment="1" applyProtection="1">
      <alignment horizontal="center" vertical="center" wrapText="1"/>
      <protection locked="0"/>
    </xf>
    <xf numFmtId="0" fontId="39" fillId="35" borderId="28"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39" fillId="35" borderId="30" xfId="183" applyNumberFormat="1" applyFont="1" applyFill="1" applyBorder="1" applyAlignment="1" applyProtection="1">
      <alignment horizontal="center" vertical="center" wrapText="1"/>
      <protection locked="0"/>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5" fillId="0" borderId="21" xfId="0" applyFont="1" applyBorder="1" applyAlignment="1">
      <alignment horizontal="left" vertical="center" wrapText="1"/>
    </xf>
    <xf numFmtId="0" fontId="5" fillId="0" borderId="59" xfId="0" applyFont="1" applyBorder="1" applyAlignment="1">
      <alignment horizontal="left" vertical="center" wrapText="1"/>
    </xf>
    <xf numFmtId="0" fontId="5" fillId="0" borderId="60" xfId="0" applyFont="1" applyBorder="1" applyAlignment="1">
      <alignment horizontal="left" vertical="center" wrapText="1"/>
    </xf>
    <xf numFmtId="0" fontId="7" fillId="38" borderId="20" xfId="0" applyFont="1" applyFill="1" applyBorder="1" applyAlignment="1">
      <alignment horizontal="center" vertical="center" wrapText="1"/>
    </xf>
    <xf numFmtId="0" fontId="5" fillId="0" borderId="56" xfId="0" applyFont="1" applyBorder="1" applyAlignment="1">
      <alignment horizontal="right" vertical="center" wrapText="1" indent="1"/>
    </xf>
    <xf numFmtId="0" fontId="5" fillId="0" borderId="64" xfId="0" applyFont="1" applyBorder="1" applyAlignment="1">
      <alignment horizontal="right" vertical="center" wrapText="1" indent="1"/>
    </xf>
    <xf numFmtId="0" fontId="5" fillId="0" borderId="47" xfId="0" applyFont="1" applyBorder="1" applyAlignment="1">
      <alignment horizontal="right" vertical="center" wrapText="1" indent="1"/>
    </xf>
    <xf numFmtId="0" fontId="5" fillId="0" borderId="43" xfId="0" applyFont="1" applyBorder="1" applyAlignment="1">
      <alignment horizontal="right" vertical="center" wrapText="1" indent="1"/>
    </xf>
    <xf numFmtId="0" fontId="5" fillId="0" borderId="55" xfId="0" applyFont="1" applyBorder="1" applyAlignment="1">
      <alignment horizontal="right" vertical="center" wrapText="1" indent="1"/>
    </xf>
    <xf numFmtId="0" fontId="5" fillId="0" borderId="54" xfId="0" applyFont="1" applyBorder="1" applyAlignment="1">
      <alignment horizontal="right" vertical="center" wrapText="1" indent="1"/>
    </xf>
    <xf numFmtId="0" fontId="7" fillId="0" borderId="11" xfId="0" applyFont="1" applyBorder="1" applyAlignment="1">
      <alignment horizontal="center" vertical="top" wrapText="1"/>
    </xf>
    <xf numFmtId="0" fontId="7" fillId="0" borderId="15" xfId="0" applyFont="1" applyBorder="1" applyAlignment="1">
      <alignment horizontal="center" vertical="top" wrapText="1"/>
    </xf>
    <xf numFmtId="0" fontId="7" fillId="0" borderId="12" xfId="0" applyFont="1" applyBorder="1" applyAlignment="1">
      <alignment horizontal="center" vertical="top" wrapText="1"/>
    </xf>
    <xf numFmtId="0" fontId="52" fillId="35" borderId="61" xfId="183" applyNumberFormat="1" applyFont="1" applyFill="1" applyBorder="1" applyAlignment="1" applyProtection="1">
      <alignment horizontal="center" vertical="center" wrapText="1"/>
      <protection locked="0"/>
    </xf>
    <xf numFmtId="0" fontId="52" fillId="35" borderId="62" xfId="183" applyNumberFormat="1" applyFont="1" applyFill="1" applyBorder="1" applyAlignment="1" applyProtection="1">
      <alignment horizontal="center" vertical="center" wrapText="1"/>
      <protection locked="0"/>
    </xf>
    <xf numFmtId="0" fontId="52" fillId="35" borderId="63"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xf>
    <xf numFmtId="0" fontId="5" fillId="0" borderId="0" xfId="0" applyFont="1" applyBorder="1" applyAlignment="1">
      <alignment horizontal="right" vertical="top"/>
    </xf>
    <xf numFmtId="0" fontId="6" fillId="0" borderId="23" xfId="0" applyFont="1" applyBorder="1" applyAlignment="1">
      <alignment horizontal="right" vertical="center" wrapText="1" indent="1"/>
    </xf>
    <xf numFmtId="0" fontId="6" fillId="0" borderId="20" xfId="0" applyFont="1" applyBorder="1" applyAlignment="1">
      <alignment horizontal="right" vertical="center" wrapText="1" indent="1"/>
    </xf>
    <xf numFmtId="0" fontId="5" fillId="0" borderId="65" xfId="0" applyFont="1" applyBorder="1" applyAlignment="1">
      <alignment horizontal="left" vertical="center" wrapText="1"/>
    </xf>
    <xf numFmtId="0" fontId="5" fillId="0" borderId="44" xfId="0" applyFont="1" applyBorder="1" applyAlignment="1">
      <alignment horizontal="left" vertical="center" wrapText="1"/>
    </xf>
    <xf numFmtId="0" fontId="5" fillId="0" borderId="20" xfId="0" applyFont="1" applyBorder="1" applyAlignment="1">
      <alignment horizontal="right" vertical="center" wrapText="1" indent="1"/>
    </xf>
    <xf numFmtId="0" fontId="5" fillId="0" borderId="44" xfId="0" applyFont="1" applyBorder="1" applyAlignment="1">
      <alignment horizontal="right" vertical="center" wrapText="1" indent="1"/>
    </xf>
    <xf numFmtId="0" fontId="5" fillId="0" borderId="66" xfId="0" applyFont="1" applyBorder="1" applyAlignment="1">
      <alignment horizontal="left" vertical="center" wrapText="1"/>
    </xf>
    <xf numFmtId="0" fontId="5" fillId="0" borderId="45" xfId="0" applyFont="1" applyBorder="1" applyAlignment="1">
      <alignment horizontal="left" vertical="center" wrapText="1"/>
    </xf>
    <xf numFmtId="0" fontId="6" fillId="0" borderId="45" xfId="0" applyFont="1" applyBorder="1" applyAlignment="1">
      <alignment horizontal="right" vertical="center" wrapText="1" indent="1"/>
    </xf>
    <xf numFmtId="0" fontId="6" fillId="38" borderId="49" xfId="0" applyFont="1" applyFill="1" applyBorder="1" applyAlignment="1">
      <alignment horizontal="center" vertical="top" wrapText="1"/>
    </xf>
    <xf numFmtId="0" fontId="6" fillId="38" borderId="50" xfId="0" applyFont="1" applyFill="1" applyBorder="1" applyAlignment="1">
      <alignment horizontal="center" vertical="top" wrapText="1"/>
    </xf>
    <xf numFmtId="0" fontId="6" fillId="38" borderId="43" xfId="0" applyFont="1" applyFill="1" applyBorder="1" applyAlignment="1">
      <alignment horizontal="center" vertical="top" wrapText="1"/>
    </xf>
    <xf numFmtId="0" fontId="6" fillId="38" borderId="49" xfId="0" applyFont="1" applyFill="1" applyBorder="1" applyAlignment="1">
      <alignment horizontal="center" vertical="top"/>
    </xf>
    <xf numFmtId="0" fontId="6" fillId="38" borderId="50" xfId="0" applyFont="1" applyFill="1" applyBorder="1" applyAlignment="1">
      <alignment horizontal="center" vertical="top"/>
    </xf>
    <xf numFmtId="0" fontId="6" fillId="38" borderId="43" xfId="0" applyFont="1" applyFill="1" applyBorder="1" applyAlignment="1">
      <alignment horizontal="center" vertical="top"/>
    </xf>
    <xf numFmtId="0" fontId="41" fillId="33" borderId="0" xfId="0" applyFont="1" applyFill="1" applyAlignment="1">
      <alignment horizontal="left" vertical="top" wrapText="1"/>
    </xf>
    <xf numFmtId="0" fontId="41" fillId="33" borderId="0" xfId="0" applyFont="1" applyFill="1" applyAlignment="1">
      <alignment horizontal="left" wrapText="1"/>
    </xf>
    <xf numFmtId="0" fontId="41" fillId="33" borderId="0" xfId="0" applyFont="1" applyFill="1" applyAlignment="1">
      <alignment horizontal="center" vertical="top"/>
    </xf>
    <xf numFmtId="0" fontId="6" fillId="37" borderId="0" xfId="0" applyFont="1" applyFill="1" applyAlignment="1">
      <alignment horizontal="center" vertical="top" wrapText="1"/>
    </xf>
    <xf numFmtId="0" fontId="5" fillId="0" borderId="0" xfId="0" applyFont="1" applyAlignment="1">
      <alignment horizontal="left" vertical="top" wrapText="1" indent="1"/>
    </xf>
    <xf numFmtId="0" fontId="6" fillId="39" borderId="11" xfId="0" applyFont="1" applyFill="1" applyBorder="1" applyAlignment="1">
      <alignment horizontal="center" vertical="top" wrapText="1"/>
    </xf>
    <xf numFmtId="0" fontId="6" fillId="39" borderId="15" xfId="0" applyFont="1" applyFill="1" applyBorder="1" applyAlignment="1">
      <alignment horizontal="center" vertical="top" wrapText="1"/>
    </xf>
    <xf numFmtId="0" fontId="6" fillId="39" borderId="12" xfId="0" applyFont="1" applyFill="1" applyBorder="1" applyAlignment="1">
      <alignment horizontal="center" vertical="top" wrapText="1"/>
    </xf>
    <xf numFmtId="0" fontId="5" fillId="0" borderId="49" xfId="0" applyFont="1" applyBorder="1" applyAlignment="1">
      <alignment horizontal="right" vertical="center" wrapText="1" indent="1"/>
    </xf>
    <xf numFmtId="0" fontId="5" fillId="0" borderId="50" xfId="0" applyFont="1" applyBorder="1" applyAlignment="1">
      <alignment horizontal="right" vertical="center" wrapText="1" indent="1"/>
    </xf>
    <xf numFmtId="0" fontId="5" fillId="0" borderId="7" xfId="0" applyFont="1" applyBorder="1" applyAlignment="1" applyProtection="1">
      <alignment horizontal="right" vertical="top" indent="1"/>
    </xf>
    <xf numFmtId="0" fontId="5" fillId="0" borderId="0" xfId="0" applyFont="1" applyBorder="1" applyAlignment="1" applyProtection="1">
      <alignment horizontal="right" vertical="top" indent="1"/>
    </xf>
    <xf numFmtId="0" fontId="5" fillId="0" borderId="21" xfId="0" applyFont="1" applyBorder="1" applyAlignment="1" applyProtection="1">
      <alignment horizontal="right" vertical="top" indent="1"/>
    </xf>
    <xf numFmtId="0" fontId="4" fillId="35" borderId="0" xfId="0" applyFont="1" applyFill="1" applyAlignment="1" applyProtection="1">
      <alignment horizontal="left" vertical="top" wrapText="1"/>
      <protection locked="0"/>
    </xf>
    <xf numFmtId="0" fontId="5" fillId="0" borderId="0" xfId="0" applyFont="1" applyAlignment="1" applyProtection="1">
      <alignment horizontal="right" vertical="top" indent="1"/>
    </xf>
    <xf numFmtId="0" fontId="6" fillId="0" borderId="7" xfId="0" applyFont="1" applyBorder="1" applyAlignment="1" applyProtection="1">
      <alignment horizontal="right" vertical="top" wrapText="1" indent="1"/>
    </xf>
    <xf numFmtId="0" fontId="6" fillId="0" borderId="0" xfId="0" applyFont="1" applyBorder="1" applyAlignment="1" applyProtection="1">
      <alignment horizontal="right" vertical="top" wrapText="1" indent="1"/>
    </xf>
    <xf numFmtId="0" fontId="6" fillId="0" borderId="21" xfId="0" applyFont="1" applyBorder="1" applyAlignment="1" applyProtection="1">
      <alignment horizontal="right" vertical="top" wrapText="1" indent="1"/>
    </xf>
    <xf numFmtId="0" fontId="58" fillId="35" borderId="79" xfId="0" applyFont="1" applyFill="1" applyBorder="1" applyAlignment="1">
      <alignment horizontal="center"/>
    </xf>
    <xf numFmtId="0" fontId="58" fillId="35" borderId="80" xfId="0" applyFont="1" applyFill="1" applyBorder="1" applyAlignment="1">
      <alignment horizontal="center"/>
    </xf>
    <xf numFmtId="0" fontId="58" fillId="35" borderId="81" xfId="0" applyFont="1" applyFill="1" applyBorder="1" applyAlignment="1">
      <alignment horizontal="center"/>
    </xf>
    <xf numFmtId="0" fontId="58" fillId="36" borderId="79" xfId="0" applyFont="1" applyFill="1" applyBorder="1" applyAlignment="1">
      <alignment horizontal="center"/>
    </xf>
    <xf numFmtId="0" fontId="58" fillId="36" borderId="80" xfId="0" applyFont="1" applyFill="1" applyBorder="1" applyAlignment="1">
      <alignment horizontal="center"/>
    </xf>
    <xf numFmtId="0" fontId="58" fillId="36" borderId="81" xfId="0" applyFont="1" applyFill="1" applyBorder="1" applyAlignment="1">
      <alignment horizontal="center"/>
    </xf>
    <xf numFmtId="0" fontId="58" fillId="46" borderId="79" xfId="0" applyFont="1" applyFill="1" applyBorder="1" applyAlignment="1">
      <alignment horizontal="center"/>
    </xf>
    <xf numFmtId="0" fontId="58" fillId="46" borderId="80" xfId="0" applyFont="1" applyFill="1" applyBorder="1" applyAlignment="1">
      <alignment horizontal="center"/>
    </xf>
    <xf numFmtId="0" fontId="58" fillId="46" borderId="81" xfId="0" applyFont="1" applyFill="1" applyBorder="1" applyAlignment="1">
      <alignment horizontal="center"/>
    </xf>
    <xf numFmtId="0" fontId="58" fillId="47" borderId="79" xfId="0" applyFont="1" applyFill="1" applyBorder="1" applyAlignment="1">
      <alignment horizontal="center"/>
    </xf>
    <xf numFmtId="0" fontId="58" fillId="47" borderId="80" xfId="0" applyFont="1" applyFill="1" applyBorder="1" applyAlignment="1">
      <alignment horizontal="center"/>
    </xf>
    <xf numFmtId="0" fontId="58" fillId="47" borderId="81" xfId="0" applyFont="1" applyFill="1" applyBorder="1" applyAlignment="1">
      <alignment horizontal="center"/>
    </xf>
    <xf numFmtId="0" fontId="0" fillId="35" borderId="79" xfId="0" applyFill="1" applyBorder="1" applyAlignment="1">
      <alignment horizontal="center"/>
    </xf>
    <xf numFmtId="0" fontId="0" fillId="35" borderId="80" xfId="0" applyFill="1" applyBorder="1" applyAlignment="1">
      <alignment horizontal="center"/>
    </xf>
    <xf numFmtId="0" fontId="0" fillId="35" borderId="81" xfId="0" applyFill="1" applyBorder="1" applyAlignment="1">
      <alignment horizontal="center"/>
    </xf>
    <xf numFmtId="0" fontId="0" fillId="36" borderId="79" xfId="0" applyFill="1" applyBorder="1" applyAlignment="1">
      <alignment horizontal="center"/>
    </xf>
    <xf numFmtId="0" fontId="0" fillId="36" borderId="80" xfId="0" applyFill="1" applyBorder="1" applyAlignment="1">
      <alignment horizontal="center"/>
    </xf>
    <xf numFmtId="0" fontId="0" fillId="36" borderId="81" xfId="0" applyFill="1" applyBorder="1" applyAlignment="1">
      <alignment horizontal="center"/>
    </xf>
    <xf numFmtId="0" fontId="0" fillId="46" borderId="79" xfId="0" applyFill="1" applyBorder="1" applyAlignment="1">
      <alignment horizontal="center"/>
    </xf>
    <xf numFmtId="0" fontId="0" fillId="46" borderId="80" xfId="0" applyFill="1" applyBorder="1" applyAlignment="1">
      <alignment horizontal="center"/>
    </xf>
    <xf numFmtId="0" fontId="0" fillId="46" borderId="81" xfId="0" applyFill="1" applyBorder="1" applyAlignment="1">
      <alignment horizontal="center"/>
    </xf>
    <xf numFmtId="0" fontId="0" fillId="0" borderId="78" xfId="0" applyBorder="1" applyAlignment="1">
      <alignment horizontal="center"/>
    </xf>
    <xf numFmtId="0" fontId="0" fillId="0" borderId="76" xfId="0" applyBorder="1" applyAlignment="1">
      <alignment horizontal="center"/>
    </xf>
    <xf numFmtId="0" fontId="0" fillId="0" borderId="77" xfId="0" applyBorder="1" applyAlignment="1">
      <alignment horizontal="center"/>
    </xf>
    <xf numFmtId="0" fontId="58" fillId="0" borderId="71" xfId="0" applyFont="1" applyBorder="1" applyAlignment="1">
      <alignment horizontal="center"/>
    </xf>
    <xf numFmtId="0" fontId="58" fillId="0" borderId="0" xfId="0" applyFont="1" applyBorder="1" applyAlignment="1">
      <alignment horizont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Sheet1" xfId="25688" xr:uid="{5C11D6E3-17A5-47AA-AEE5-166EFEE38782}"/>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0"/>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60BBF25-4CB2-4C4B-90AE-20D0D996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A4739FC-D806-4ED7-8A8C-47BBD287A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7D6800B-0A05-4052-A89B-80D49773B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089DBE7-61D5-4C10-A40F-4EC6A670F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E5A6543-C98C-4596-8D39-181C7707B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ADEE49C-504D-4DA0-A6AE-E8EB6A7B0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9C106936-19D7-471B-99E9-CB9A15CA5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0A60D56-DB0D-48FE-843C-14A4402A4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22CF6DC-98AF-4652-9396-E95C552B7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4CD47D9-CA42-4EAE-9F41-F1669AE4F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B535532-CBEC-4E45-88DB-3EB70036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C1801AA-63AC-4CAB-B011-426974376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1F9324D-0052-4282-866E-B91470036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E50BE7-7EE8-48B8-89C3-6206B967DD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8F19035-147D-4287-9555-9D1487365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271DF0-BCBE-43C1-AEBF-A8F2D2ED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804FE5E-A241-4DB1-BE17-E04F86BF2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64A863A8-457F-4551-82E6-A72662B55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ao, Thy" id="{B73EE0B2-9DDD-4B51-9489-C65A105D482C}" userId="S::thy.dao@tribunal.gc.ca::cb739012-cca3-4444-97e9-eee5b45f29f6" providerId="AD"/>
  <person displayName="Arboleda, Jameyn" id="{9511D01A-9748-48D8-9681-CEDE6E6DC653}" userId="S::Jameyn.Arboleda@tribunal.gc.ca::914a611a-fd6b-460a-90bd-5bd9dc82c70e" providerId="AD"/>
  <person displayName="Lanthier, Mylène" id="{7FC6F924-7DCF-4930-A3A1-5A880B60D415}" userId="S::Mylene.Lanthier@tribunal.gc.ca::033d3c80-e0a2-4c48-9e9a-b695455a48f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8:33.15" personId="{9511D01A-9748-48D8-9681-CEDE6E6DC653}" id="{32958E7C-C115-44D2-8ECA-B8DB96EAAE61}">
    <text>Hide EN and FR columns
TRIB &gt; Hide R/C</text>
  </threadedComment>
</ThreadedComments>
</file>

<file path=xl/threadedComments/threadedComment2.xml><?xml version="1.0" encoding="utf-8"?>
<ThreadedComments xmlns="http://schemas.microsoft.com/office/spreadsheetml/2018/threadedcomments" xmlns:x="http://schemas.openxmlformats.org/spreadsheetml/2006/main">
  <threadedComment ref="P92" dT="2026-03-10T15:30:02.26" personId="{B73EE0B2-9DDD-4B51-9489-C65A105D482C}" id="{487DB43E-DC63-4781-A0EA-80032FBBC6A0}">
    <text>Check french</text>
  </threadedComment>
  <threadedComment ref="P92" dT="2026-03-10T23:34:27.41" personId="{7FC6F924-7DCF-4930-A3A1-5A880B60D415}" id="{7889BA2B-F094-4926-8C75-692CEB823091}" parentId="{487DB43E-DC63-4781-A0EA-80032FBBC6A0}">
    <text>checked</text>
  </threadedComment>
</ThreadedComments>
</file>

<file path=xl/threadedComments/threadedComment3.xml><?xml version="1.0" encoding="utf-8"?>
<ThreadedComments xmlns="http://schemas.microsoft.com/office/spreadsheetml/2018/threadedcomments" xmlns:x="http://schemas.openxmlformats.org/spreadsheetml/2006/main">
  <threadedComment ref="O43" dT="2026-03-03T19:04:57.83" personId="{B73EE0B2-9DDD-4B51-9489-C65A105D482C}" id="{F0D7464E-80E7-457E-B3E2-1E87B2FD3FAA}">
    <text>Confirm wording is correct, and the French is correct.</text>
  </threadedComment>
  <threadedComment ref="O43" dT="2026-03-10T23:34:01.52" personId="{7FC6F924-7DCF-4930-A3A1-5A880B60D415}" id="{C4912DFF-B9A4-4F08-AAA5-FE3ADD0BE7C5}" parentId="{F0D7464E-80E7-457E-B3E2-1E87B2FD3FAA}">
    <text>French is ok</text>
  </threadedComment>
  <threadedComment ref="O50" dT="2026-03-03T19:07:26.57" personId="{B73EE0B2-9DDD-4B51-9489-C65A105D482C}" id="{5AD1002A-F66F-4720-AC90-7E35D6DD7AC8}">
    <text>Reworded. Confirm it is ok, and confirm French is OK</text>
  </threadedComment>
  <threadedComment ref="O50" dT="2026-03-10T14:52:06.40" personId="{B73EE0B2-9DDD-4B51-9489-C65A105D482C}" id="{26002976-A3ED-476B-B040-BA7CB410F270}" parentId="{5AD1002A-F66F-4720-AC90-7E35D6DD7AC8}">
    <text>ok</text>
  </threadedComment>
  <threadedComment ref="O50" dT="2026-03-10T23:33:51.27" personId="{7FC6F924-7DCF-4930-A3A1-5A880B60D415}" id="{C5DB1DDD-DEEF-45E5-B3B3-37A5AC97A853}" parentId="{5AD1002A-F66F-4720-AC90-7E35D6DD7AC8}">
    <text>French is ok</text>
  </threadedComment>
  <threadedComment ref="P101" dT="2026-03-10T15:30:54.30" personId="{B73EE0B2-9DDD-4B51-9489-C65A105D482C}" id="{E7993F81-71AA-4068-8E95-A8C77B8DB798}">
    <text>Check french</text>
  </threadedComment>
  <threadedComment ref="P101" dT="2026-03-10T23:33:35.29" personId="{7FC6F924-7DCF-4930-A3A1-5A880B60D415}" id="{68EF42A4-2947-4061-8E10-0A8174B46828}" parentId="{E7993F81-71AA-4068-8E95-A8C77B8DB798}">
    <text>checked</text>
  </threadedComment>
</ThreadedComments>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328"/>
  <sheetViews>
    <sheetView showGridLines="0" topLeftCell="A50" zoomScaleNormal="100" workbookViewId="0">
      <selection activeCell="C76" sqref="C76"/>
    </sheetView>
  </sheetViews>
  <sheetFormatPr defaultColWidth="8.7109375" defaultRowHeight="14.25" x14ac:dyDescent="0.25"/>
  <cols>
    <col min="1" max="1" width="24.42578125" style="67" bestFit="1" customWidth="1"/>
    <col min="2" max="2" width="26.42578125" style="10" customWidth="1"/>
    <col min="3" max="3" width="32.28515625" style="10" bestFit="1" customWidth="1"/>
    <col min="4" max="4" width="18.7109375" style="10" bestFit="1" customWidth="1"/>
    <col min="5" max="5" width="8.7109375" style="10"/>
    <col min="6" max="6" width="11.7109375" style="10" customWidth="1"/>
    <col min="7" max="7" width="10.7109375" style="10" customWidth="1"/>
    <col min="8" max="10" width="8.7109375" style="10"/>
    <col min="11" max="11" width="12" style="10" bestFit="1" customWidth="1"/>
    <col min="12" max="16384" width="8.7109375" style="10"/>
  </cols>
  <sheetData>
    <row r="1" spans="1:12" s="80" customFormat="1" x14ac:dyDescent="0.25">
      <c r="A1" s="80" t="s">
        <v>54</v>
      </c>
      <c r="B1" s="80" t="s">
        <v>55</v>
      </c>
      <c r="C1" s="80" t="s">
        <v>56</v>
      </c>
      <c r="F1" s="80" t="s">
        <v>57</v>
      </c>
    </row>
    <row r="2" spans="1:12" x14ac:dyDescent="0.25">
      <c r="A2" s="67" t="s">
        <v>58</v>
      </c>
      <c r="B2" s="29" t="s">
        <v>907</v>
      </c>
      <c r="C2" s="29" t="str">
        <f>B2</f>
        <v>GC-2025-001</v>
      </c>
      <c r="F2" s="10" t="s">
        <v>143</v>
      </c>
    </row>
    <row r="3" spans="1:12" x14ac:dyDescent="0.25">
      <c r="A3" s="67" t="s">
        <v>59</v>
      </c>
      <c r="B3" s="10" t="s">
        <v>824</v>
      </c>
      <c r="C3" s="10" t="s">
        <v>825</v>
      </c>
      <c r="F3" s="10" t="s">
        <v>142</v>
      </c>
    </row>
    <row r="4" spans="1:12" x14ac:dyDescent="0.25">
      <c r="A4" s="67" t="s">
        <v>117</v>
      </c>
      <c r="B4" s="29" t="s">
        <v>327</v>
      </c>
      <c r="C4" s="29" t="s">
        <v>328</v>
      </c>
      <c r="F4" s="10" t="s">
        <v>141</v>
      </c>
    </row>
    <row r="5" spans="1:12" ht="28.5" x14ac:dyDescent="0.25">
      <c r="A5" s="79" t="s">
        <v>207</v>
      </c>
      <c r="B5" s="29" t="s">
        <v>816</v>
      </c>
      <c r="C5" s="29" t="s">
        <v>812</v>
      </c>
      <c r="D5" s="78" t="s">
        <v>311</v>
      </c>
    </row>
    <row r="6" spans="1:12" x14ac:dyDescent="0.25">
      <c r="A6" s="67" t="s">
        <v>172</v>
      </c>
      <c r="B6" s="55">
        <v>2023</v>
      </c>
      <c r="C6" s="55">
        <v>2023</v>
      </c>
      <c r="F6" s="77" t="s">
        <v>205</v>
      </c>
    </row>
    <row r="7" spans="1:12" x14ac:dyDescent="0.25">
      <c r="A7" s="67" t="s">
        <v>187</v>
      </c>
      <c r="B7" s="68" t="s">
        <v>798</v>
      </c>
      <c r="C7" s="110" t="s">
        <v>799</v>
      </c>
      <c r="F7" s="29" t="s">
        <v>330</v>
      </c>
    </row>
    <row r="8" spans="1:12" x14ac:dyDescent="0.25">
      <c r="A8" s="67" t="s">
        <v>171</v>
      </c>
      <c r="B8" s="129">
        <v>2025</v>
      </c>
      <c r="C8" s="129">
        <v>2025</v>
      </c>
      <c r="F8" s="29" t="s">
        <v>329</v>
      </c>
    </row>
    <row r="9" spans="1:12" x14ac:dyDescent="0.25">
      <c r="A9" s="67" t="s">
        <v>148</v>
      </c>
      <c r="B9" s="10" t="s">
        <v>805</v>
      </c>
      <c r="C9" s="10" t="s">
        <v>807</v>
      </c>
      <c r="F9" s="78" t="s">
        <v>206</v>
      </c>
    </row>
    <row r="10" spans="1:12" x14ac:dyDescent="0.25">
      <c r="A10" s="67" t="s">
        <v>149</v>
      </c>
      <c r="B10" s="10" t="s">
        <v>808</v>
      </c>
      <c r="C10" s="10" t="s">
        <v>806</v>
      </c>
    </row>
    <row r="11" spans="1:12" x14ac:dyDescent="0.25">
      <c r="A11" s="67" t="s">
        <v>60</v>
      </c>
      <c r="B11" s="75" t="s">
        <v>859</v>
      </c>
      <c r="C11" s="68" t="s">
        <v>860</v>
      </c>
    </row>
    <row r="12" spans="1:12" x14ac:dyDescent="0.25">
      <c r="B12" s="60"/>
      <c r="C12" s="10">
        <v>2026</v>
      </c>
      <c r="F12" s="80" t="s">
        <v>274</v>
      </c>
      <c r="G12" s="67"/>
      <c r="H12" s="67"/>
      <c r="I12" s="67"/>
      <c r="J12" s="67"/>
      <c r="K12" s="67"/>
      <c r="L12" s="67"/>
    </row>
    <row r="13" spans="1:12" x14ac:dyDescent="0.25">
      <c r="A13" s="76" t="s">
        <v>199</v>
      </c>
      <c r="B13" s="29" t="s">
        <v>846</v>
      </c>
      <c r="C13" s="29" t="s">
        <v>847</v>
      </c>
      <c r="D13" s="29" t="s">
        <v>848</v>
      </c>
      <c r="F13" s="124" t="s">
        <v>307</v>
      </c>
      <c r="G13" s="124" t="s">
        <v>287</v>
      </c>
      <c r="H13" s="274" t="s">
        <v>291</v>
      </c>
      <c r="I13" s="274"/>
      <c r="J13" s="124" t="s">
        <v>302</v>
      </c>
      <c r="K13" s="80" t="s">
        <v>45</v>
      </c>
      <c r="L13" s="124" t="s">
        <v>308</v>
      </c>
    </row>
    <row r="14" spans="1:12" x14ac:dyDescent="0.25">
      <c r="A14" s="76" t="s">
        <v>200</v>
      </c>
      <c r="B14" s="29" t="s">
        <v>849</v>
      </c>
      <c r="C14" s="29" t="s">
        <v>850</v>
      </c>
      <c r="D14" s="29" t="s">
        <v>851</v>
      </c>
      <c r="F14" s="67" t="s">
        <v>275</v>
      </c>
      <c r="G14" s="67" t="s">
        <v>288</v>
      </c>
      <c r="H14" s="67" t="s">
        <v>292</v>
      </c>
      <c r="I14" s="67" t="s">
        <v>314</v>
      </c>
      <c r="J14" s="67">
        <f>$B$8</f>
        <v>2025</v>
      </c>
      <c r="K14" s="67" t="str">
        <f>IF(Intro!$G$29="English",Variables!H14&amp;" "&amp;Variables!J14,Variables!I14&amp;" "&amp;Variables!J14)</f>
        <v>oct.-déc. 2025</v>
      </c>
      <c r="L14" s="67" t="s">
        <v>268</v>
      </c>
    </row>
    <row r="15" spans="1:12" x14ac:dyDescent="0.25">
      <c r="B15" s="10" t="s">
        <v>809</v>
      </c>
      <c r="F15" s="67" t="s">
        <v>276</v>
      </c>
      <c r="G15" s="67" t="s">
        <v>289</v>
      </c>
      <c r="H15" s="67" t="s">
        <v>275</v>
      </c>
      <c r="I15" s="67" t="s">
        <v>315</v>
      </c>
      <c r="J15" s="67">
        <f>$B$8+1</f>
        <v>2026</v>
      </c>
      <c r="K15" s="67" t="str">
        <f>IF(Intro!$G$29="English",Variables!H15&amp;" "&amp;Variables!J15,Variables!I15&amp;" "&amp;Variables!J15)</f>
        <v>janv. 2026</v>
      </c>
      <c r="L15" s="67" t="s">
        <v>268</v>
      </c>
    </row>
    <row r="16" spans="1:12" ht="409.5" x14ac:dyDescent="0.25">
      <c r="A16" s="67" t="s">
        <v>67</v>
      </c>
      <c r="B16" s="130" t="s">
        <v>826</v>
      </c>
      <c r="C16" s="130" t="s">
        <v>960</v>
      </c>
      <c r="F16" s="67" t="s">
        <v>277</v>
      </c>
      <c r="G16" s="67" t="s">
        <v>289</v>
      </c>
      <c r="H16" s="67" t="s">
        <v>293</v>
      </c>
      <c r="I16" s="67" t="s">
        <v>316</v>
      </c>
      <c r="J16" s="67">
        <f>$B$8+1</f>
        <v>2026</v>
      </c>
      <c r="K16" s="67" t="str">
        <f>IF(Intro!$G$29="English",Variables!H16&amp;" "&amp;Variables!J16,Variables!I16&amp;" "&amp;Variables!J16)</f>
        <v>janv.-févr. 2026</v>
      </c>
      <c r="L16" s="67" t="s">
        <v>268</v>
      </c>
    </row>
    <row r="17" spans="1:12" s="29" customFormat="1" x14ac:dyDescent="0.25">
      <c r="A17" s="74" t="s">
        <v>198</v>
      </c>
      <c r="B17" s="149" t="s">
        <v>333</v>
      </c>
      <c r="C17" s="149" t="s">
        <v>334</v>
      </c>
      <c r="F17" s="67" t="s">
        <v>278</v>
      </c>
      <c r="G17" s="76" t="s">
        <v>289</v>
      </c>
      <c r="H17" s="76" t="s">
        <v>294</v>
      </c>
      <c r="I17" s="76" t="s">
        <v>317</v>
      </c>
      <c r="J17" s="67">
        <f>$B$8+1</f>
        <v>2026</v>
      </c>
      <c r="K17" s="67" t="str">
        <f>IF(Intro!$G$29="English",Variables!H17&amp;" "&amp;Variables!J17,Variables!I17&amp;" "&amp;Variables!J17)</f>
        <v>janv.-mars 2026</v>
      </c>
      <c r="L17" s="76" t="s">
        <v>290</v>
      </c>
    </row>
    <row r="18" spans="1:12" s="29" customFormat="1" x14ac:dyDescent="0.25">
      <c r="A18" s="74"/>
      <c r="B18" s="10"/>
      <c r="F18" s="67" t="s">
        <v>279</v>
      </c>
      <c r="G18" s="76" t="s">
        <v>268</v>
      </c>
      <c r="H18" s="76" t="s">
        <v>278</v>
      </c>
      <c r="I18" s="76" t="s">
        <v>318</v>
      </c>
      <c r="J18" s="67">
        <f t="shared" ref="J18:J25" si="0">$B$8</f>
        <v>2025</v>
      </c>
      <c r="K18" s="67" t="str">
        <f>IF(Intro!$G$29="English",Variables!H18&amp;" "&amp;Variables!J18,Variables!I18&amp;" "&amp;Variables!J18)</f>
        <v>avr. 2025</v>
      </c>
      <c r="L18" s="76" t="s">
        <v>290</v>
      </c>
    </row>
    <row r="19" spans="1:12" x14ac:dyDescent="0.25">
      <c r="A19" s="67" t="s">
        <v>68</v>
      </c>
      <c r="B19" s="31" t="s">
        <v>167</v>
      </c>
      <c r="C19" s="31" t="s">
        <v>167</v>
      </c>
      <c r="F19" s="67" t="s">
        <v>280</v>
      </c>
      <c r="G19" s="67" t="s">
        <v>268</v>
      </c>
      <c r="H19" s="67" t="s">
        <v>295</v>
      </c>
      <c r="I19" s="67" t="s">
        <v>319</v>
      </c>
      <c r="J19" s="67">
        <f t="shared" si="0"/>
        <v>2025</v>
      </c>
      <c r="K19" s="67" t="str">
        <f>IF(Intro!$G$29="English",Variables!H19&amp;" "&amp;Variables!J19,Variables!I19&amp;" "&amp;Variables!J19)</f>
        <v>avr.-mai 2025</v>
      </c>
      <c r="L19" s="76" t="s">
        <v>290</v>
      </c>
    </row>
    <row r="20" spans="1:12" ht="285" x14ac:dyDescent="0.25">
      <c r="A20" s="67" t="s">
        <v>69</v>
      </c>
      <c r="B20" s="130" t="s">
        <v>912</v>
      </c>
      <c r="C20" s="31" t="s">
        <v>303</v>
      </c>
      <c r="F20" s="67" t="s">
        <v>281</v>
      </c>
      <c r="G20" s="67" t="s">
        <v>268</v>
      </c>
      <c r="H20" s="67" t="s">
        <v>296</v>
      </c>
      <c r="I20" s="67" t="s">
        <v>320</v>
      </c>
      <c r="J20" s="67">
        <f t="shared" si="0"/>
        <v>2025</v>
      </c>
      <c r="K20" s="67" t="str">
        <f>IF(Intro!$G$29="English",Variables!H20&amp;" "&amp;Variables!J20,Variables!I20&amp;" "&amp;Variables!J20)</f>
        <v>avr.-juin 2025</v>
      </c>
      <c r="L20" s="67" t="s">
        <v>288</v>
      </c>
    </row>
    <row r="21" spans="1:12" x14ac:dyDescent="0.25">
      <c r="A21" s="67" t="s">
        <v>70</v>
      </c>
      <c r="B21" s="31" t="s">
        <v>158</v>
      </c>
      <c r="C21" s="31" t="s">
        <v>303</v>
      </c>
      <c r="F21" s="67" t="s">
        <v>282</v>
      </c>
      <c r="G21" s="67" t="s">
        <v>290</v>
      </c>
      <c r="H21" s="67" t="s">
        <v>281</v>
      </c>
      <c r="I21" s="67" t="s">
        <v>321</v>
      </c>
      <c r="J21" s="67">
        <f t="shared" si="0"/>
        <v>2025</v>
      </c>
      <c r="K21" s="67" t="str">
        <f>IF(Intro!$G$29="English",Variables!H21&amp;" "&amp;Variables!J21,Variables!I21&amp;" "&amp;Variables!J21)</f>
        <v>juill. 2025</v>
      </c>
      <c r="L21" s="67" t="s">
        <v>288</v>
      </c>
    </row>
    <row r="22" spans="1:12" x14ac:dyDescent="0.25">
      <c r="F22" s="67" t="s">
        <v>283</v>
      </c>
      <c r="G22" s="67" t="s">
        <v>290</v>
      </c>
      <c r="H22" s="67" t="s">
        <v>297</v>
      </c>
      <c r="I22" s="67" t="s">
        <v>322</v>
      </c>
      <c r="J22" s="67">
        <f t="shared" si="0"/>
        <v>2025</v>
      </c>
      <c r="K22" s="67" t="str">
        <f>IF(Intro!$G$29="English",Variables!H22&amp;" "&amp;Variables!J22,Variables!I22&amp;" "&amp;Variables!J22)</f>
        <v>juill.-août 2025</v>
      </c>
      <c r="L22" s="67" t="s">
        <v>288</v>
      </c>
    </row>
    <row r="23" spans="1:12" x14ac:dyDescent="0.25">
      <c r="A23" s="76" t="s">
        <v>201</v>
      </c>
      <c r="B23" s="10" t="s">
        <v>815</v>
      </c>
      <c r="C23" s="10" t="s">
        <v>815</v>
      </c>
      <c r="F23" s="67" t="s">
        <v>284</v>
      </c>
      <c r="G23" s="67" t="s">
        <v>290</v>
      </c>
      <c r="H23" s="67" t="s">
        <v>298</v>
      </c>
      <c r="I23" s="67" t="s">
        <v>326</v>
      </c>
      <c r="J23" s="67">
        <f t="shared" si="0"/>
        <v>2025</v>
      </c>
      <c r="K23" s="67" t="str">
        <f>IF(Intro!$G$29="English",Variables!H23&amp;" "&amp;Variables!J23,Variables!I23&amp;" "&amp;Variables!J23)</f>
        <v>juill.-sept. 2025</v>
      </c>
      <c r="L23" s="67" t="s">
        <v>289</v>
      </c>
    </row>
    <row r="24" spans="1:12" x14ac:dyDescent="0.25">
      <c r="A24" s="76" t="s">
        <v>202</v>
      </c>
      <c r="B24" s="10" t="s">
        <v>815</v>
      </c>
      <c r="C24" s="10" t="s">
        <v>815</v>
      </c>
      <c r="F24" s="67" t="s">
        <v>285</v>
      </c>
      <c r="G24" s="67" t="s">
        <v>288</v>
      </c>
      <c r="H24" s="67" t="s">
        <v>284</v>
      </c>
      <c r="I24" s="67" t="s">
        <v>314</v>
      </c>
      <c r="J24" s="67">
        <f t="shared" si="0"/>
        <v>2025</v>
      </c>
      <c r="K24" s="67" t="str">
        <f>IF(Intro!$G$29="English",Variables!H24&amp;" "&amp;Variables!J24,Variables!I24&amp;" "&amp;Variables!J24)</f>
        <v>oct.-déc. 2025</v>
      </c>
      <c r="L24" s="67" t="s">
        <v>289</v>
      </c>
    </row>
    <row r="25" spans="1:12" x14ac:dyDescent="0.25">
      <c r="F25" s="67" t="s">
        <v>286</v>
      </c>
      <c r="G25" s="67" t="s">
        <v>288</v>
      </c>
      <c r="H25" s="67" t="s">
        <v>299</v>
      </c>
      <c r="I25" s="67" t="s">
        <v>323</v>
      </c>
      <c r="J25" s="67">
        <f t="shared" si="0"/>
        <v>2025</v>
      </c>
      <c r="K25" s="67" t="str">
        <f>IF(Intro!$G$29="English",Variables!H25&amp;" "&amp;Variables!J25,Variables!I25&amp;" "&amp;Variables!J25)</f>
        <v>oct.-nov. 2025</v>
      </c>
      <c r="L25" s="67" t="s">
        <v>289</v>
      </c>
    </row>
    <row r="26" spans="1:12" x14ac:dyDescent="0.25">
      <c r="A26" s="67" t="s">
        <v>61</v>
      </c>
      <c r="B26" s="10" t="s">
        <v>203</v>
      </c>
      <c r="C26" s="10" t="s">
        <v>204</v>
      </c>
    </row>
    <row r="27" spans="1:12" x14ac:dyDescent="0.25">
      <c r="A27" s="67" t="s">
        <v>157</v>
      </c>
      <c r="B27" s="10" t="s">
        <v>813</v>
      </c>
      <c r="C27" s="10" t="s">
        <v>814</v>
      </c>
    </row>
    <row r="29" spans="1:12" x14ac:dyDescent="0.25">
      <c r="A29" s="67" t="s">
        <v>170</v>
      </c>
      <c r="B29" s="29" t="s">
        <v>268</v>
      </c>
      <c r="C29" s="29" t="s">
        <v>269</v>
      </c>
    </row>
    <row r="30" spans="1:12" x14ac:dyDescent="0.25">
      <c r="A30" s="67" t="s">
        <v>62</v>
      </c>
      <c r="B30" s="10" t="s">
        <v>159</v>
      </c>
      <c r="C30" s="10" t="s">
        <v>159</v>
      </c>
    </row>
    <row r="31" spans="1:12" x14ac:dyDescent="0.25">
      <c r="A31" s="67" t="s">
        <v>63</v>
      </c>
      <c r="B31" s="10" t="s">
        <v>160</v>
      </c>
      <c r="C31" s="10" t="s">
        <v>160</v>
      </c>
    </row>
    <row r="32" spans="1:12" x14ac:dyDescent="0.25">
      <c r="A32" s="67" t="s">
        <v>64</v>
      </c>
      <c r="B32" s="10" t="s">
        <v>161</v>
      </c>
      <c r="C32" s="10" t="s">
        <v>161</v>
      </c>
    </row>
    <row r="33" spans="1:4" x14ac:dyDescent="0.25">
      <c r="A33" s="67" t="s">
        <v>65</v>
      </c>
      <c r="B33" s="10" t="s">
        <v>162</v>
      </c>
      <c r="C33" s="10" t="s">
        <v>162</v>
      </c>
    </row>
    <row r="34" spans="1:4" x14ac:dyDescent="0.25">
      <c r="A34" s="67" t="s">
        <v>66</v>
      </c>
      <c r="B34" s="10" t="s">
        <v>163</v>
      </c>
      <c r="C34" s="10" t="s">
        <v>163</v>
      </c>
    </row>
    <row r="35" spans="1:4" x14ac:dyDescent="0.25">
      <c r="A35" s="67" t="s">
        <v>133</v>
      </c>
      <c r="B35" s="10" t="s">
        <v>164</v>
      </c>
      <c r="C35" s="10" t="s">
        <v>164</v>
      </c>
    </row>
    <row r="36" spans="1:4" x14ac:dyDescent="0.25">
      <c r="A36" s="67" t="s">
        <v>146</v>
      </c>
      <c r="B36" s="10" t="s">
        <v>165</v>
      </c>
      <c r="C36" s="10" t="s">
        <v>165</v>
      </c>
    </row>
    <row r="37" spans="1:4" x14ac:dyDescent="0.25">
      <c r="A37" s="67" t="s">
        <v>147</v>
      </c>
      <c r="B37" s="10" t="s">
        <v>166</v>
      </c>
      <c r="C37" s="10" t="s">
        <v>166</v>
      </c>
    </row>
    <row r="39" spans="1:4" x14ac:dyDescent="0.25">
      <c r="A39" s="67" t="s">
        <v>176</v>
      </c>
      <c r="B39" s="120" t="s">
        <v>270</v>
      </c>
      <c r="C39" s="120" t="s">
        <v>271</v>
      </c>
    </row>
    <row r="40" spans="1:4" x14ac:dyDescent="0.25">
      <c r="A40" s="67" t="s">
        <v>304</v>
      </c>
      <c r="B40" s="120">
        <v>45817</v>
      </c>
      <c r="C40" s="120"/>
    </row>
    <row r="41" spans="1:4" x14ac:dyDescent="0.25">
      <c r="A41" s="67" t="s">
        <v>305</v>
      </c>
      <c r="B41" s="121">
        <f>B40-90</f>
        <v>45727</v>
      </c>
      <c r="C41" s="122"/>
    </row>
    <row r="42" spans="1:4" x14ac:dyDescent="0.25">
      <c r="A42" s="67" t="s">
        <v>306</v>
      </c>
      <c r="B42" s="122" t="str">
        <f>VLOOKUP(TEXT(B41,"mmm"),F14:L25,7,FALSE)</f>
        <v>Q1</v>
      </c>
      <c r="C42" s="121"/>
    </row>
    <row r="43" spans="1:4" x14ac:dyDescent="0.25">
      <c r="A43" s="67" t="s">
        <v>300</v>
      </c>
      <c r="B43" s="123" t="str">
        <f>TEXT(((DATEVALUE(B11))-21),"mmm")</f>
        <v>Mar</v>
      </c>
      <c r="C43" s="123" t="s">
        <v>303</v>
      </c>
      <c r="D43" s="109"/>
    </row>
    <row r="44" spans="1:4" x14ac:dyDescent="0.25">
      <c r="A44" s="67" t="s">
        <v>301</v>
      </c>
      <c r="B44" s="121" t="str">
        <f>VLOOKUP(B43,F14:K25,6,FALSE)</f>
        <v>janv.-févr. 2026</v>
      </c>
      <c r="C44" s="121" t="s">
        <v>303</v>
      </c>
    </row>
    <row r="45" spans="1:4" x14ac:dyDescent="0.25">
      <c r="B45" s="60"/>
    </row>
    <row r="46" spans="1:4" x14ac:dyDescent="0.25">
      <c r="A46" s="273" t="s">
        <v>248</v>
      </c>
      <c r="B46" s="273"/>
      <c r="C46" s="273"/>
      <c r="D46" s="273"/>
    </row>
    <row r="47" spans="1:4" x14ac:dyDescent="0.25">
      <c r="A47" s="74" t="s">
        <v>257</v>
      </c>
      <c r="B47" s="10" t="s">
        <v>249</v>
      </c>
      <c r="C47" s="10" t="s">
        <v>250</v>
      </c>
      <c r="D47" s="67" t="str">
        <f>IF(Intro!$G$29="English",B47,C47)</f>
        <v>Pays sujet 1</v>
      </c>
    </row>
    <row r="48" spans="1:4" x14ac:dyDescent="0.25">
      <c r="B48" s="10" t="s">
        <v>173</v>
      </c>
      <c r="C48" s="10" t="s">
        <v>174</v>
      </c>
      <c r="D48" s="67" t="str">
        <f>IF(Intro!$G$29="English",B48,C48)</f>
        <v>États-Unis d'Amérique</v>
      </c>
    </row>
    <row r="49" spans="1:4" x14ac:dyDescent="0.25">
      <c r="A49" s="74"/>
      <c r="B49" s="10" t="s">
        <v>272</v>
      </c>
      <c r="C49" s="10" t="s">
        <v>273</v>
      </c>
      <c r="D49" s="67" t="str">
        <f>IF(Intro!$G$29="English",B49,C49)</f>
        <v>Autre pays</v>
      </c>
    </row>
    <row r="50" spans="1:4" x14ac:dyDescent="0.25">
      <c r="A50" s="74"/>
      <c r="B50" s="10" t="s">
        <v>251</v>
      </c>
      <c r="C50" s="10" t="s">
        <v>252</v>
      </c>
      <c r="D50" s="67" t="str">
        <f>IF(Intro!$G$29="English",B50,C50)</f>
        <v>Autre pays 3</v>
      </c>
    </row>
    <row r="51" spans="1:4" x14ac:dyDescent="0.25">
      <c r="A51" s="74"/>
      <c r="B51" s="10" t="s">
        <v>253</v>
      </c>
      <c r="C51" s="10" t="s">
        <v>254</v>
      </c>
      <c r="D51" s="67" t="str">
        <f>IF(Intro!$G$29="English",B51,C51)</f>
        <v>Autre pays 4</v>
      </c>
    </row>
    <row r="52" spans="1:4" x14ac:dyDescent="0.25">
      <c r="A52" s="74"/>
      <c r="B52" s="10" t="s">
        <v>255</v>
      </c>
      <c r="C52" s="10" t="s">
        <v>256</v>
      </c>
      <c r="D52" s="67" t="str">
        <f>IF(Intro!$G$29="English",B52,C52)</f>
        <v>Autre pays 5</v>
      </c>
    </row>
    <row r="54" spans="1:4" x14ac:dyDescent="0.25">
      <c r="A54" s="272" t="s">
        <v>262</v>
      </c>
      <c r="B54" s="272"/>
      <c r="C54" s="272"/>
      <c r="D54" s="272"/>
    </row>
    <row r="55" spans="1:4" x14ac:dyDescent="0.25">
      <c r="B55" s="10" t="s">
        <v>963</v>
      </c>
      <c r="C55" s="10" t="s">
        <v>966</v>
      </c>
      <c r="D55" s="67" t="str">
        <f>IF(Intro!$G$29="English",B55,C55)</f>
        <v>Oui, marchandises congelées seulement.</v>
      </c>
    </row>
    <row r="56" spans="1:4" x14ac:dyDescent="0.25">
      <c r="A56" s="67" t="s">
        <v>263</v>
      </c>
      <c r="B56" s="10" t="s">
        <v>962</v>
      </c>
      <c r="C56" s="10" t="s">
        <v>965</v>
      </c>
      <c r="D56" s="67" t="str">
        <f>IF(Intro!$G$29="English",B56,C56)</f>
        <v>Oui, marchandises en conserve seulement.</v>
      </c>
    </row>
    <row r="57" spans="1:4" x14ac:dyDescent="0.25">
      <c r="B57" s="10" t="s">
        <v>964</v>
      </c>
      <c r="C57" s="10" t="s">
        <v>967</v>
      </c>
      <c r="D57" s="67" t="str">
        <f>IF(Intro!$G$29="English",B57,C57)</f>
        <v>Oui, marchandises en conserve et congelées.</v>
      </c>
    </row>
    <row r="58" spans="1:4" x14ac:dyDescent="0.25">
      <c r="B58" s="10" t="s">
        <v>264</v>
      </c>
      <c r="C58" s="10" t="s">
        <v>265</v>
      </c>
      <c r="D58" s="67" t="str">
        <f>IF(Intro!$G$29="English",B58,C58)</f>
        <v>Non</v>
      </c>
    </row>
    <row r="59" spans="1:4" x14ac:dyDescent="0.25">
      <c r="A59" s="67" t="s">
        <v>247</v>
      </c>
      <c r="B59" s="10" t="s">
        <v>260</v>
      </c>
      <c r="C59" s="10" t="s">
        <v>261</v>
      </c>
      <c r="D59" s="67" t="str">
        <f>IF(Intro!$G$29="English",B59,C59)</f>
        <v>Distributeur</v>
      </c>
    </row>
    <row r="60" spans="1:4" x14ac:dyDescent="0.25">
      <c r="B60" s="10" t="s">
        <v>46</v>
      </c>
      <c r="C60" s="10" t="s">
        <v>37</v>
      </c>
      <c r="D60" s="67" t="str">
        <f>IF(Intro!$G$29="English",B60,C60)</f>
        <v>Utilisateur final</v>
      </c>
    </row>
    <row r="61" spans="1:4" x14ac:dyDescent="0.25">
      <c r="B61" s="10" t="s">
        <v>144</v>
      </c>
      <c r="C61" s="10" t="s">
        <v>145</v>
      </c>
      <c r="D61" s="67" t="str">
        <f>IF(Intro!$G$29="English",B61,C61)</f>
        <v>Courtier ou commerçant</v>
      </c>
    </row>
    <row r="62" spans="1:4" x14ac:dyDescent="0.25">
      <c r="B62" s="29" t="s">
        <v>229</v>
      </c>
      <c r="C62" s="29" t="s">
        <v>230</v>
      </c>
      <c r="D62" s="67" t="str">
        <f>IF(Intro!$G$29="English",B62,C62)</f>
        <v>Autre</v>
      </c>
    </row>
    <row r="64" spans="1:4" x14ac:dyDescent="0.25">
      <c r="A64" s="67" t="s">
        <v>258</v>
      </c>
      <c r="B64" s="10" t="s">
        <v>340</v>
      </c>
      <c r="C64" s="10" t="s">
        <v>341</v>
      </c>
      <c r="D64" s="67" t="str">
        <f>IF(Intro!$G$29="English",B64,C64)</f>
        <v>Vérification - volume</v>
      </c>
    </row>
    <row r="65" spans="1:4" x14ac:dyDescent="0.25">
      <c r="A65" s="67" t="s">
        <v>331</v>
      </c>
      <c r="B65" s="10" t="s">
        <v>128</v>
      </c>
      <c r="C65" s="10" t="s">
        <v>129</v>
      </c>
      <c r="D65" s="67" t="str">
        <f>IF(Intro!$G$29="English",B65,C65)</f>
        <v>Erreur</v>
      </c>
    </row>
    <row r="66" spans="1:4" x14ac:dyDescent="0.25">
      <c r="B66" s="10" t="s">
        <v>130</v>
      </c>
      <c r="C66" s="10" t="s">
        <v>175</v>
      </c>
      <c r="D66" s="67" t="str">
        <f>IF(Intro!$G$29="English",B66,C66)</f>
        <v>Correct</v>
      </c>
    </row>
    <row r="68" spans="1:4" x14ac:dyDescent="0.25">
      <c r="B68" s="10" t="s">
        <v>342</v>
      </c>
      <c r="C68" s="10" t="s">
        <v>343</v>
      </c>
      <c r="D68" s="67" t="str">
        <f>IF(Intro!$G$29="English",B68,C68)</f>
        <v>Vérification - valeur</v>
      </c>
    </row>
    <row r="69" spans="1:4" x14ac:dyDescent="0.25">
      <c r="B69" s="10" t="s">
        <v>128</v>
      </c>
      <c r="C69" s="10" t="s">
        <v>129</v>
      </c>
      <c r="D69" s="67" t="str">
        <f>IF(Intro!$G$29="English",B69,C69)</f>
        <v>Erreur</v>
      </c>
    </row>
    <row r="70" spans="1:4" x14ac:dyDescent="0.25">
      <c r="B70" s="10" t="s">
        <v>130</v>
      </c>
      <c r="C70" s="10" t="s">
        <v>175</v>
      </c>
      <c r="D70" s="67" t="str">
        <f>IF(Intro!$G$29="English",B70,C70)</f>
        <v>Correct</v>
      </c>
    </row>
    <row r="72" spans="1:4" x14ac:dyDescent="0.25">
      <c r="A72" s="67" t="s">
        <v>980</v>
      </c>
      <c r="B72" s="29" t="s">
        <v>978</v>
      </c>
      <c r="C72" s="29" t="s">
        <v>979</v>
      </c>
      <c r="D72" s="67" t="str">
        <f>IF(Intro!$G$29="English",B72,C72)</f>
        <v>Oui</v>
      </c>
    </row>
    <row r="73" spans="1:4" x14ac:dyDescent="0.25">
      <c r="B73" s="29" t="s">
        <v>264</v>
      </c>
      <c r="C73" s="29" t="s">
        <v>265</v>
      </c>
      <c r="D73" s="67" t="str">
        <f>IF(Intro!$G$29="English",B73,C73)</f>
        <v>Non</v>
      </c>
    </row>
    <row r="78" spans="1:4" x14ac:dyDescent="0.25">
      <c r="B78" s="77" t="s">
        <v>366</v>
      </c>
      <c r="D78" s="77"/>
    </row>
    <row r="79" spans="1:4" x14ac:dyDescent="0.25">
      <c r="B79" s="29" t="s">
        <v>833</v>
      </c>
      <c r="C79" s="10" t="s">
        <v>834</v>
      </c>
      <c r="D79" s="29" t="str">
        <f>IF(Intro!$G$29="English",B79,C79)</f>
        <v>Veuillez spécifier pays ici</v>
      </c>
    </row>
    <row r="80" spans="1:4" x14ac:dyDescent="0.25">
      <c r="B80" s="141" t="s">
        <v>367</v>
      </c>
      <c r="C80" s="141" t="s">
        <v>367</v>
      </c>
      <c r="D80" s="29" t="str">
        <f>IF(Intro!$G$29="English",B80,C80)</f>
        <v>Afghanistan</v>
      </c>
    </row>
    <row r="81" spans="2:4" x14ac:dyDescent="0.25">
      <c r="B81" s="141" t="s">
        <v>427</v>
      </c>
      <c r="C81" s="141" t="s">
        <v>425</v>
      </c>
      <c r="D81" s="29" t="str">
        <f>IF(Intro!$G$29="English",B81,C81)</f>
        <v>Albanie</v>
      </c>
    </row>
    <row r="82" spans="2:4" x14ac:dyDescent="0.25">
      <c r="B82" s="141" t="s">
        <v>428</v>
      </c>
      <c r="C82" s="141" t="s">
        <v>426</v>
      </c>
      <c r="D82" s="29" t="str">
        <f>IF(Intro!$G$29="English",B82,C82)</f>
        <v>Algérie</v>
      </c>
    </row>
    <row r="83" spans="2:4" x14ac:dyDescent="0.25">
      <c r="B83" s="141" t="s">
        <v>429</v>
      </c>
      <c r="C83" s="141" t="s">
        <v>467</v>
      </c>
      <c r="D83" s="29" t="str">
        <f>IF(Intro!$G$29="English",B83,C83)</f>
        <v>Samoa américaines</v>
      </c>
    </row>
    <row r="84" spans="2:4" x14ac:dyDescent="0.25">
      <c r="B84" s="141" t="s">
        <v>430</v>
      </c>
      <c r="C84" s="141" t="s">
        <v>431</v>
      </c>
      <c r="D84" s="29" t="str">
        <f>IF(Intro!$G$29="English",B84,C84)</f>
        <v>Andorre</v>
      </c>
    </row>
    <row r="85" spans="2:4" x14ac:dyDescent="0.25">
      <c r="B85" s="141" t="s">
        <v>368</v>
      </c>
      <c r="C85" s="141" t="s">
        <v>368</v>
      </c>
      <c r="D85" s="29" t="str">
        <f>IF(Intro!$G$29="English",B85,C85)</f>
        <v>Angola</v>
      </c>
    </row>
    <row r="86" spans="2:4" x14ac:dyDescent="0.25">
      <c r="B86" s="141" t="s">
        <v>369</v>
      </c>
      <c r="C86" s="141" t="s">
        <v>369</v>
      </c>
      <c r="D86" s="29" t="str">
        <f>IF(Intro!$G$29="English",B86,C86)</f>
        <v>Anguilla</v>
      </c>
    </row>
    <row r="87" spans="2:4" x14ac:dyDescent="0.25">
      <c r="B87" s="141" t="s">
        <v>433</v>
      </c>
      <c r="C87" s="141" t="s">
        <v>432</v>
      </c>
      <c r="D87" s="29" t="str">
        <f>IF(Intro!$G$29="English",B87,C87)</f>
        <v>Antarctique</v>
      </c>
    </row>
    <row r="88" spans="2:4" x14ac:dyDescent="0.25">
      <c r="B88" s="141" t="s">
        <v>434</v>
      </c>
      <c r="C88" s="141" t="s">
        <v>435</v>
      </c>
      <c r="D88" s="29" t="str">
        <f>IF(Intro!$G$29="English",B88,C88)</f>
        <v>Antigua-et-Barbuda</v>
      </c>
    </row>
    <row r="89" spans="2:4" x14ac:dyDescent="0.25">
      <c r="B89" s="141" t="s">
        <v>437</v>
      </c>
      <c r="C89" s="141" t="s">
        <v>436</v>
      </c>
      <c r="D89" s="29" t="str">
        <f>IF(Intro!$G$29="English",B89,C89)</f>
        <v>Argentine</v>
      </c>
    </row>
    <row r="90" spans="2:4" x14ac:dyDescent="0.25">
      <c r="B90" s="141" t="s">
        <v>439</v>
      </c>
      <c r="C90" s="141" t="s">
        <v>438</v>
      </c>
      <c r="D90" s="29" t="str">
        <f>IF(Intro!$G$29="English",B90,C90)</f>
        <v>Arménie</v>
      </c>
    </row>
    <row r="91" spans="2:4" x14ac:dyDescent="0.25">
      <c r="B91" s="141" t="s">
        <v>370</v>
      </c>
      <c r="C91" s="141" t="s">
        <v>370</v>
      </c>
      <c r="D91" s="29" t="str">
        <f>IF(Intro!$G$29="English",B91,C91)</f>
        <v>Aruba</v>
      </c>
    </row>
    <row r="92" spans="2:4" x14ac:dyDescent="0.25">
      <c r="B92" s="141" t="s">
        <v>441</v>
      </c>
      <c r="C92" s="141" t="s">
        <v>440</v>
      </c>
      <c r="D92" s="29" t="str">
        <f>IF(Intro!$G$29="English",B92,C92)</f>
        <v>Australie</v>
      </c>
    </row>
    <row r="93" spans="2:4" x14ac:dyDescent="0.25">
      <c r="B93" s="141" t="s">
        <v>442</v>
      </c>
      <c r="C93" s="141" t="s">
        <v>463</v>
      </c>
      <c r="D93" s="29" t="str">
        <f>IF(Intro!$G$29="English",B93,C93)</f>
        <v>Autriche</v>
      </c>
    </row>
    <row r="94" spans="2:4" x14ac:dyDescent="0.25">
      <c r="B94" s="141" t="s">
        <v>443</v>
      </c>
      <c r="C94" s="141" t="s">
        <v>464</v>
      </c>
      <c r="D94" s="29" t="str">
        <f>IF(Intro!$G$29="English",B94,C94)</f>
        <v>Azerbaïdjan</v>
      </c>
    </row>
    <row r="95" spans="2:4" x14ac:dyDescent="0.25">
      <c r="B95" s="141" t="s">
        <v>371</v>
      </c>
      <c r="C95" s="141" t="s">
        <v>371</v>
      </c>
      <c r="D95" s="29" t="str">
        <f>IF(Intro!$G$29="English",B95,C95)</f>
        <v>Bahamas</v>
      </c>
    </row>
    <row r="96" spans="2:4" x14ac:dyDescent="0.25">
      <c r="B96" s="141" t="s">
        <v>444</v>
      </c>
      <c r="C96" s="141" t="s">
        <v>445</v>
      </c>
      <c r="D96" s="29" t="str">
        <f>IF(Intro!$G$29="English",B96,C96)</f>
        <v>Bahreïn</v>
      </c>
    </row>
    <row r="97" spans="2:4" x14ac:dyDescent="0.25">
      <c r="B97" s="141" t="s">
        <v>372</v>
      </c>
      <c r="C97" s="142" t="s">
        <v>372</v>
      </c>
      <c r="D97" s="29" t="str">
        <f>IF(Intro!$G$29="English",B97,C97)</f>
        <v>Bangladesh</v>
      </c>
    </row>
    <row r="98" spans="2:4" x14ac:dyDescent="0.25">
      <c r="B98" s="142" t="s">
        <v>446</v>
      </c>
      <c r="C98" s="142" t="s">
        <v>447</v>
      </c>
      <c r="D98" s="29" t="str">
        <f>IF(Intro!$G$29="English",B98,C98)</f>
        <v>Barbade</v>
      </c>
    </row>
    <row r="99" spans="2:4" x14ac:dyDescent="0.25">
      <c r="B99" s="141" t="s">
        <v>448</v>
      </c>
      <c r="C99" s="141" t="s">
        <v>449</v>
      </c>
      <c r="D99" s="29" t="str">
        <f>IF(Intro!$G$29="English",B99,C99)</f>
        <v>Bélarus</v>
      </c>
    </row>
    <row r="100" spans="2:4" x14ac:dyDescent="0.25">
      <c r="B100" s="141" t="s">
        <v>450</v>
      </c>
      <c r="C100" s="141" t="s">
        <v>451</v>
      </c>
      <c r="D100" s="29" t="str">
        <f>IF(Intro!$G$29="English",B100,C100)</f>
        <v>Belgique</v>
      </c>
    </row>
    <row r="101" spans="2:4" x14ac:dyDescent="0.25">
      <c r="B101" s="141" t="s">
        <v>373</v>
      </c>
      <c r="C101" s="141" t="s">
        <v>468</v>
      </c>
      <c r="D101" s="29" t="str">
        <f>IF(Intro!$G$29="English",B101,C101)</f>
        <v>Bélize</v>
      </c>
    </row>
    <row r="102" spans="2:4" x14ac:dyDescent="0.25">
      <c r="B102" s="141" t="s">
        <v>452</v>
      </c>
      <c r="C102" s="142" t="s">
        <v>453</v>
      </c>
      <c r="D102" s="29" t="str">
        <f>IF(Intro!$G$29="English",B102,C102)</f>
        <v>Bénin</v>
      </c>
    </row>
    <row r="103" spans="2:4" x14ac:dyDescent="0.25">
      <c r="B103" s="141" t="s">
        <v>454</v>
      </c>
      <c r="C103" s="141" t="s">
        <v>455</v>
      </c>
      <c r="D103" s="29" t="str">
        <f>IF(Intro!$G$29="English",B103,C103)</f>
        <v>Bermudes</v>
      </c>
    </row>
    <row r="104" spans="2:4" x14ac:dyDescent="0.25">
      <c r="B104" s="141" t="s">
        <v>456</v>
      </c>
      <c r="C104" s="141" t="s">
        <v>457</v>
      </c>
      <c r="D104" s="29" t="str">
        <f>IF(Intro!$G$29="English",B104,C104)</f>
        <v>Bhoutan</v>
      </c>
    </row>
    <row r="105" spans="2:4" x14ac:dyDescent="0.25">
      <c r="B105" s="141" t="s">
        <v>458</v>
      </c>
      <c r="C105" s="141" t="s">
        <v>459</v>
      </c>
      <c r="D105" s="29" t="str">
        <f>IF(Intro!$G$29="English",B105,C105)</f>
        <v>Bolivie</v>
      </c>
    </row>
    <row r="106" spans="2:4" x14ac:dyDescent="0.25">
      <c r="B106" s="141" t="s">
        <v>460</v>
      </c>
      <c r="C106" s="141" t="s">
        <v>469</v>
      </c>
      <c r="D106" s="29" t="str">
        <f>IF(Intro!$G$29="English",B106,C106)</f>
        <v>Bonaire, Saint-Eustache et Saba</v>
      </c>
    </row>
    <row r="107" spans="2:4" x14ac:dyDescent="0.25">
      <c r="B107" s="142" t="s">
        <v>461</v>
      </c>
      <c r="C107" s="141" t="s">
        <v>462</v>
      </c>
      <c r="D107" s="29" t="str">
        <f>IF(Intro!$G$29="English",B107,C107)</f>
        <v>Bosnie-Herzégovine</v>
      </c>
    </row>
    <row r="108" spans="2:4" x14ac:dyDescent="0.25">
      <c r="B108" s="141" t="s">
        <v>470</v>
      </c>
      <c r="C108" s="141" t="s">
        <v>470</v>
      </c>
      <c r="D108" s="29" t="str">
        <f>IF(Intro!$G$29="English",B108,C108)</f>
        <v>Botswana</v>
      </c>
    </row>
    <row r="109" spans="2:4" x14ac:dyDescent="0.25">
      <c r="B109" s="141" t="s">
        <v>471</v>
      </c>
      <c r="C109" s="141" t="s">
        <v>472</v>
      </c>
      <c r="D109" s="29" t="str">
        <f>IF(Intro!$G$29="English",B109,C109)</f>
        <v>Île Bouvet</v>
      </c>
    </row>
    <row r="110" spans="2:4" x14ac:dyDescent="0.25">
      <c r="B110" s="141" t="s">
        <v>473</v>
      </c>
      <c r="C110" s="141" t="s">
        <v>474</v>
      </c>
      <c r="D110" s="29" t="str">
        <f>IF(Intro!$G$29="English",B110,C110)</f>
        <v>Brésil</v>
      </c>
    </row>
    <row r="111" spans="2:4" x14ac:dyDescent="0.25">
      <c r="B111" s="141" t="s">
        <v>475</v>
      </c>
      <c r="C111" s="141" t="s">
        <v>476</v>
      </c>
      <c r="D111" s="29" t="str">
        <f>IF(Intro!$G$29="English",B111,C111)</f>
        <v>Territoire britannique de l’océan Indien</v>
      </c>
    </row>
    <row r="112" spans="2:4" x14ac:dyDescent="0.25">
      <c r="B112" s="141" t="s">
        <v>477</v>
      </c>
      <c r="C112" s="141" t="s">
        <v>478</v>
      </c>
      <c r="D112" s="29" t="str">
        <f>IF(Intro!$G$29="English",B112,C112)</f>
        <v>Brunéi Darussalam</v>
      </c>
    </row>
    <row r="113" spans="2:4" x14ac:dyDescent="0.25">
      <c r="B113" s="142" t="s">
        <v>479</v>
      </c>
      <c r="C113" s="141" t="s">
        <v>480</v>
      </c>
      <c r="D113" s="29" t="str">
        <f>IF(Intro!$G$29="English",B113,C113)</f>
        <v>Bulgarie</v>
      </c>
    </row>
    <row r="114" spans="2:4" x14ac:dyDescent="0.25">
      <c r="B114" s="141" t="s">
        <v>481</v>
      </c>
      <c r="C114" s="141" t="s">
        <v>481</v>
      </c>
      <c r="D114" s="29" t="str">
        <f>IF(Intro!$G$29="English",B114,C114)</f>
        <v>Burkina Faso</v>
      </c>
    </row>
    <row r="115" spans="2:4" x14ac:dyDescent="0.25">
      <c r="B115" s="141" t="s">
        <v>374</v>
      </c>
      <c r="C115" s="141" t="s">
        <v>374</v>
      </c>
      <c r="D115" s="29" t="str">
        <f>IF(Intro!$G$29="English",B115,C115)</f>
        <v>Burundi</v>
      </c>
    </row>
    <row r="116" spans="2:4" x14ac:dyDescent="0.25">
      <c r="B116" s="141" t="s">
        <v>482</v>
      </c>
      <c r="C116" s="141" t="s">
        <v>483</v>
      </c>
      <c r="D116" s="29" t="str">
        <f>IF(Intro!$G$29="English",B116,C116)</f>
        <v>Cambodge</v>
      </c>
    </row>
    <row r="117" spans="2:4" x14ac:dyDescent="0.25">
      <c r="B117" s="141" t="s">
        <v>484</v>
      </c>
      <c r="C117" s="141" t="s">
        <v>485</v>
      </c>
      <c r="D117" s="29" t="str">
        <f>IF(Intro!$G$29="English",B117,C117)</f>
        <v>Cameroun</v>
      </c>
    </row>
    <row r="118" spans="2:4" x14ac:dyDescent="0.25">
      <c r="B118" s="141" t="s">
        <v>375</v>
      </c>
      <c r="C118" s="141" t="s">
        <v>375</v>
      </c>
      <c r="D118" s="29" t="str">
        <f>IF(Intro!$G$29="English",B118,C118)</f>
        <v>Canada</v>
      </c>
    </row>
    <row r="119" spans="2:4" x14ac:dyDescent="0.25">
      <c r="B119" s="141" t="s">
        <v>486</v>
      </c>
      <c r="C119" s="141" t="s">
        <v>487</v>
      </c>
      <c r="D119" s="29" t="str">
        <f>IF(Intro!$G$29="English",B119,C119)</f>
        <v>Cap-Vert</v>
      </c>
    </row>
    <row r="120" spans="2:4" x14ac:dyDescent="0.25">
      <c r="B120" s="141" t="s">
        <v>488</v>
      </c>
      <c r="C120" s="141" t="s">
        <v>489</v>
      </c>
      <c r="D120" s="29" t="str">
        <f>IF(Intro!$G$29="English",B120,C120)</f>
        <v>Caïmanes, Îles</v>
      </c>
    </row>
    <row r="121" spans="2:4" x14ac:dyDescent="0.25">
      <c r="B121" s="141" t="s">
        <v>490</v>
      </c>
      <c r="C121" s="141" t="s">
        <v>491</v>
      </c>
      <c r="D121" s="29" t="str">
        <f>IF(Intro!$G$29="English",B121,C121)</f>
        <v>République centrafricaine</v>
      </c>
    </row>
    <row r="122" spans="2:4" x14ac:dyDescent="0.25">
      <c r="B122" s="141" t="s">
        <v>492</v>
      </c>
      <c r="C122" s="141" t="s">
        <v>493</v>
      </c>
      <c r="D122" s="29" t="str">
        <f>IF(Intro!$G$29="English",B122,C122)</f>
        <v xml:space="preserve">Ceuta et Melila </v>
      </c>
    </row>
    <row r="123" spans="2:4" x14ac:dyDescent="0.25">
      <c r="B123" s="141" t="s">
        <v>494</v>
      </c>
      <c r="C123" s="141" t="s">
        <v>495</v>
      </c>
      <c r="D123" s="29" t="str">
        <f>IF(Intro!$G$29="English",B123,C123)</f>
        <v>Tchad</v>
      </c>
    </row>
    <row r="124" spans="2:4" x14ac:dyDescent="0.25">
      <c r="B124" s="141" t="s">
        <v>376</v>
      </c>
      <c r="C124" s="141" t="s">
        <v>496</v>
      </c>
      <c r="D124" s="29" t="str">
        <f>IF(Intro!$G$29="English",B124,C124)</f>
        <v>Chili</v>
      </c>
    </row>
    <row r="125" spans="2:4" x14ac:dyDescent="0.25">
      <c r="B125" s="141" t="s">
        <v>497</v>
      </c>
      <c r="C125" s="141" t="s">
        <v>498</v>
      </c>
      <c r="D125" s="29" t="str">
        <f>IF(Intro!$G$29="English",B125,C125)</f>
        <v>Chine</v>
      </c>
    </row>
    <row r="126" spans="2:4" x14ac:dyDescent="0.25">
      <c r="B126" s="141" t="s">
        <v>499</v>
      </c>
      <c r="C126" s="141" t="s">
        <v>500</v>
      </c>
      <c r="D126" s="29" t="str">
        <f>IF(Intro!$G$29="English",B126,C126)</f>
        <v>Taipei chinois</v>
      </c>
    </row>
    <row r="127" spans="2:4" x14ac:dyDescent="0.25">
      <c r="B127" s="141" t="s">
        <v>501</v>
      </c>
      <c r="C127" s="141" t="s">
        <v>502</v>
      </c>
      <c r="D127" s="29" t="str">
        <f>IF(Intro!$G$29="English",B127,C127)</f>
        <v>Île Christmas</v>
      </c>
    </row>
    <row r="128" spans="2:4" x14ac:dyDescent="0.25">
      <c r="B128" s="141" t="s">
        <v>503</v>
      </c>
      <c r="C128" s="141" t="s">
        <v>504</v>
      </c>
      <c r="D128" s="29" t="str">
        <f>IF(Intro!$G$29="English",B128,C128)</f>
        <v>Îles Cocos (Keeling)</v>
      </c>
    </row>
    <row r="129" spans="2:4" x14ac:dyDescent="0.25">
      <c r="B129" s="141" t="s">
        <v>505</v>
      </c>
      <c r="C129" s="141" t="s">
        <v>506</v>
      </c>
      <c r="D129" s="29" t="str">
        <f>IF(Intro!$G$29="English",B129,C129)</f>
        <v>Colombie</v>
      </c>
    </row>
    <row r="130" spans="2:4" x14ac:dyDescent="0.25">
      <c r="B130" s="141" t="s">
        <v>507</v>
      </c>
      <c r="C130" s="141" t="s">
        <v>508</v>
      </c>
      <c r="D130" s="29" t="str">
        <f>IF(Intro!$G$29="English",B130,C130)</f>
        <v>Comores</v>
      </c>
    </row>
    <row r="131" spans="2:4" x14ac:dyDescent="0.25">
      <c r="B131" s="141" t="s">
        <v>509</v>
      </c>
      <c r="C131" s="141" t="s">
        <v>509</v>
      </c>
      <c r="D131" s="29" t="str">
        <f>IF(Intro!$G$29="English",B131,C131)</f>
        <v>Congo</v>
      </c>
    </row>
    <row r="132" spans="2:4" x14ac:dyDescent="0.25">
      <c r="B132" s="141" t="s">
        <v>510</v>
      </c>
      <c r="C132" s="141" t="s">
        <v>511</v>
      </c>
      <c r="D132" s="29" t="str">
        <f>IF(Intro!$G$29="English",B132,C132)</f>
        <v>Congo, La république démocratique du</v>
      </c>
    </row>
    <row r="133" spans="2:4" x14ac:dyDescent="0.25">
      <c r="B133" s="141" t="s">
        <v>512</v>
      </c>
      <c r="C133" s="141" t="s">
        <v>513</v>
      </c>
      <c r="D133" s="29" t="str">
        <f>IF(Intro!$G$29="English",B133,C133)</f>
        <v>Îles Cook</v>
      </c>
    </row>
    <row r="134" spans="2:4" x14ac:dyDescent="0.25">
      <c r="B134" s="141" t="s">
        <v>377</v>
      </c>
      <c r="C134" s="141" t="s">
        <v>377</v>
      </c>
      <c r="D134" s="29" t="str">
        <f>IF(Intro!$G$29="English",B134,C134)</f>
        <v>Costa Rica</v>
      </c>
    </row>
    <row r="135" spans="2:4" x14ac:dyDescent="0.25">
      <c r="B135" s="141" t="s">
        <v>514</v>
      </c>
      <c r="C135" s="141" t="s">
        <v>515</v>
      </c>
      <c r="D135" s="29" t="str">
        <f>IF(Intro!$G$29="English",B135,C135)</f>
        <v>Croatie</v>
      </c>
    </row>
    <row r="136" spans="2:4" x14ac:dyDescent="0.25">
      <c r="B136" s="141" t="s">
        <v>378</v>
      </c>
      <c r="C136" s="141" t="s">
        <v>378</v>
      </c>
      <c r="D136" s="29" t="str">
        <f>IF(Intro!$G$29="English",B136,C136)</f>
        <v>Cuba</v>
      </c>
    </row>
    <row r="137" spans="2:4" x14ac:dyDescent="0.25">
      <c r="B137" s="141" t="s">
        <v>516</v>
      </c>
      <c r="C137" s="141" t="s">
        <v>517</v>
      </c>
      <c r="D137" s="29" t="str">
        <f>IF(Intro!$G$29="English",B137,C137)</f>
        <v>Curaçao</v>
      </c>
    </row>
    <row r="138" spans="2:4" x14ac:dyDescent="0.25">
      <c r="B138" s="141" t="s">
        <v>518</v>
      </c>
      <c r="C138" s="141" t="s">
        <v>519</v>
      </c>
      <c r="D138" s="29" t="str">
        <f>IF(Intro!$G$29="English",B138,C138)</f>
        <v>Chypre</v>
      </c>
    </row>
    <row r="139" spans="2:4" x14ac:dyDescent="0.25">
      <c r="B139" s="141" t="s">
        <v>520</v>
      </c>
      <c r="C139" s="141" t="s">
        <v>521</v>
      </c>
      <c r="D139" s="29" t="str">
        <f>IF(Intro!$G$29="English",B139,C139)</f>
        <v>République tchèque</v>
      </c>
    </row>
    <row r="140" spans="2:4" x14ac:dyDescent="0.25">
      <c r="B140" s="141" t="s">
        <v>522</v>
      </c>
      <c r="C140" s="141" t="s">
        <v>523</v>
      </c>
      <c r="D140" s="29" t="str">
        <f>IF(Intro!$G$29="English",B140,C140)</f>
        <v>Danemark</v>
      </c>
    </row>
    <row r="141" spans="2:4" x14ac:dyDescent="0.25">
      <c r="B141" s="141" t="s">
        <v>379</v>
      </c>
      <c r="C141" s="141" t="s">
        <v>379</v>
      </c>
      <c r="D141" s="29" t="str">
        <f>IF(Intro!$G$29="English",B141,C141)</f>
        <v>Djibouti</v>
      </c>
    </row>
    <row r="142" spans="2:4" x14ac:dyDescent="0.25">
      <c r="B142" s="141" t="s">
        <v>524</v>
      </c>
      <c r="C142" s="141" t="s">
        <v>525</v>
      </c>
      <c r="D142" s="29" t="str">
        <f>IF(Intro!$G$29="English",B142,C142)</f>
        <v>Dominique</v>
      </c>
    </row>
    <row r="143" spans="2:4" x14ac:dyDescent="0.25">
      <c r="B143" s="141" t="s">
        <v>526</v>
      </c>
      <c r="C143" s="141" t="s">
        <v>527</v>
      </c>
      <c r="D143" s="29" t="str">
        <f>IF(Intro!$G$29="English",B143,C143)</f>
        <v>République dominicaine</v>
      </c>
    </row>
    <row r="144" spans="2:4" x14ac:dyDescent="0.25">
      <c r="B144" s="141" t="s">
        <v>528</v>
      </c>
      <c r="C144" s="141" t="s">
        <v>529</v>
      </c>
      <c r="D144" s="29" t="str">
        <f>IF(Intro!$G$29="English",B144,C144)</f>
        <v>Timor-Leste (Timor Oriental)</v>
      </c>
    </row>
    <row r="145" spans="2:4" x14ac:dyDescent="0.25">
      <c r="B145" s="141" t="s">
        <v>530</v>
      </c>
      <c r="C145" s="141" t="s">
        <v>531</v>
      </c>
      <c r="D145" s="29" t="str">
        <f>IF(Intro!$G$29="English",B145,C145)</f>
        <v>Équateur</v>
      </c>
    </row>
    <row r="146" spans="2:4" x14ac:dyDescent="0.25">
      <c r="B146" s="141" t="s">
        <v>532</v>
      </c>
      <c r="C146" s="141" t="s">
        <v>533</v>
      </c>
      <c r="D146" s="29" t="str">
        <f>IF(Intro!$G$29="English",B146,C146)</f>
        <v>Égypte</v>
      </c>
    </row>
    <row r="147" spans="2:4" x14ac:dyDescent="0.25">
      <c r="B147" s="141" t="s">
        <v>534</v>
      </c>
      <c r="C147" s="141" t="s">
        <v>535</v>
      </c>
      <c r="D147" s="29" t="str">
        <f>IF(Intro!$G$29="English",B147,C147)</f>
        <v>Salvador</v>
      </c>
    </row>
    <row r="148" spans="2:4" x14ac:dyDescent="0.25">
      <c r="B148" s="141" t="s">
        <v>536</v>
      </c>
      <c r="C148" s="141" t="s">
        <v>537</v>
      </c>
      <c r="D148" s="29" t="str">
        <f>IF(Intro!$G$29="English",B148,C148)</f>
        <v>Guinée équatoriale</v>
      </c>
    </row>
    <row r="149" spans="2:4" x14ac:dyDescent="0.25">
      <c r="B149" s="141" t="s">
        <v>538</v>
      </c>
      <c r="C149" s="141" t="s">
        <v>539</v>
      </c>
      <c r="D149" s="29" t="str">
        <f>IF(Intro!$G$29="English",B149,C149)</f>
        <v>Érythrée</v>
      </c>
    </row>
    <row r="150" spans="2:4" x14ac:dyDescent="0.25">
      <c r="B150" s="141" t="s">
        <v>540</v>
      </c>
      <c r="C150" s="141" t="s">
        <v>541</v>
      </c>
      <c r="D150" s="29" t="str">
        <f>IF(Intro!$G$29="English",B150,C150)</f>
        <v>Estonie</v>
      </c>
    </row>
    <row r="151" spans="2:4" x14ac:dyDescent="0.25">
      <c r="B151" s="141" t="s">
        <v>542</v>
      </c>
      <c r="C151" s="141" t="s">
        <v>543</v>
      </c>
      <c r="D151" s="29" t="str">
        <f>IF(Intro!$G$29="English",B151,C151)</f>
        <v>Éthiopie</v>
      </c>
    </row>
    <row r="152" spans="2:4" x14ac:dyDescent="0.25">
      <c r="B152" s="141" t="s">
        <v>544</v>
      </c>
      <c r="C152" s="141" t="s">
        <v>545</v>
      </c>
      <c r="D152" s="29" t="str">
        <f>IF(Intro!$G$29="English",B152,C152)</f>
        <v>Falkland, Îles (Malvinas)</v>
      </c>
    </row>
    <row r="153" spans="2:4" x14ac:dyDescent="0.25">
      <c r="B153" s="141" t="s">
        <v>546</v>
      </c>
      <c r="C153" s="141" t="s">
        <v>547</v>
      </c>
      <c r="D153" s="29" t="str">
        <f>IF(Intro!$G$29="English",B153,C153)</f>
        <v>Îles Féroé</v>
      </c>
    </row>
    <row r="154" spans="2:4" x14ac:dyDescent="0.25">
      <c r="B154" s="141" t="s">
        <v>548</v>
      </c>
      <c r="C154" s="141" t="s">
        <v>549</v>
      </c>
      <c r="D154" s="29" t="str">
        <f>IF(Intro!$G$29="English",B154,C154)</f>
        <v>Fidji</v>
      </c>
    </row>
    <row r="155" spans="2:4" x14ac:dyDescent="0.25">
      <c r="B155" s="141" t="s">
        <v>550</v>
      </c>
      <c r="C155" s="141" t="s">
        <v>551</v>
      </c>
      <c r="D155" s="29" t="str">
        <f>IF(Intro!$G$29="English",B155,C155)</f>
        <v>Finlande</v>
      </c>
    </row>
    <row r="156" spans="2:4" x14ac:dyDescent="0.25">
      <c r="B156" s="141" t="s">
        <v>380</v>
      </c>
      <c r="C156" s="141" t="s">
        <v>380</v>
      </c>
      <c r="D156" s="29" t="str">
        <f>IF(Intro!$G$29="English",B156,C156)</f>
        <v>France</v>
      </c>
    </row>
    <row r="157" spans="2:4" x14ac:dyDescent="0.25">
      <c r="B157" s="141" t="s">
        <v>552</v>
      </c>
      <c r="C157" s="141" t="s">
        <v>553</v>
      </c>
      <c r="D157" s="29" t="str">
        <f>IF(Intro!$G$29="English",B157,C157)</f>
        <v>Guyane française</v>
      </c>
    </row>
    <row r="158" spans="2:4" x14ac:dyDescent="0.25">
      <c r="B158" s="141" t="s">
        <v>554</v>
      </c>
      <c r="C158" s="141" t="s">
        <v>555</v>
      </c>
      <c r="D158" s="29" t="str">
        <f>IF(Intro!$G$29="English",B158,C158)</f>
        <v>Polynésie française</v>
      </c>
    </row>
    <row r="159" spans="2:4" x14ac:dyDescent="0.25">
      <c r="B159" s="141" t="s">
        <v>556</v>
      </c>
      <c r="C159" s="141" t="s">
        <v>557</v>
      </c>
      <c r="D159" s="29" t="str">
        <f>IF(Intro!$G$29="English",B159,C159)</f>
        <v>Terres australes françaises</v>
      </c>
    </row>
    <row r="160" spans="2:4" x14ac:dyDescent="0.25">
      <c r="B160" s="141" t="s">
        <v>381</v>
      </c>
      <c r="C160" s="141" t="s">
        <v>381</v>
      </c>
      <c r="D160" s="29" t="str">
        <f>IF(Intro!$G$29="English",B160,C160)</f>
        <v>Gabon</v>
      </c>
    </row>
    <row r="161" spans="2:4" x14ac:dyDescent="0.25">
      <c r="B161" s="141" t="s">
        <v>558</v>
      </c>
      <c r="C161" s="141" t="s">
        <v>559</v>
      </c>
      <c r="D161" s="29" t="str">
        <f>IF(Intro!$G$29="English",B161,C161)</f>
        <v>Gambie</v>
      </c>
    </row>
    <row r="162" spans="2:4" x14ac:dyDescent="0.25">
      <c r="B162" s="141" t="s">
        <v>560</v>
      </c>
      <c r="C162" s="141" t="s">
        <v>561</v>
      </c>
      <c r="D162" s="29" t="str">
        <f>IF(Intro!$G$29="English",B162,C162)</f>
        <v>Géorgie</v>
      </c>
    </row>
    <row r="163" spans="2:4" x14ac:dyDescent="0.25">
      <c r="B163" s="141" t="s">
        <v>562</v>
      </c>
      <c r="C163" s="141" t="s">
        <v>563</v>
      </c>
      <c r="D163" s="29" t="str">
        <f>IF(Intro!$G$29="English",B163,C163)</f>
        <v>Allemagne</v>
      </c>
    </row>
    <row r="164" spans="2:4" x14ac:dyDescent="0.25">
      <c r="B164" s="141" t="s">
        <v>382</v>
      </c>
      <c r="C164" s="141" t="s">
        <v>382</v>
      </c>
      <c r="D164" s="29" t="str">
        <f>IF(Intro!$G$29="English",B164,C164)</f>
        <v>Ghana</v>
      </c>
    </row>
    <row r="165" spans="2:4" x14ac:dyDescent="0.25">
      <c r="B165" s="141" t="s">
        <v>383</v>
      </c>
      <c r="C165" s="141" t="s">
        <v>383</v>
      </c>
      <c r="D165" s="29" t="str">
        <f>IF(Intro!$G$29="English",B165,C165)</f>
        <v>Gibraltar</v>
      </c>
    </row>
    <row r="166" spans="2:4" x14ac:dyDescent="0.25">
      <c r="B166" s="141" t="s">
        <v>564</v>
      </c>
      <c r="C166" s="141" t="s">
        <v>565</v>
      </c>
      <c r="D166" s="29" t="str">
        <f>IF(Intro!$G$29="English",B166,C166)</f>
        <v>Grèce</v>
      </c>
    </row>
    <row r="167" spans="2:4" x14ac:dyDescent="0.25">
      <c r="B167" s="141" t="s">
        <v>566</v>
      </c>
      <c r="C167" s="141" t="s">
        <v>567</v>
      </c>
      <c r="D167" s="29" t="str">
        <f>IF(Intro!$G$29="English",B167,C167)</f>
        <v>Groenland</v>
      </c>
    </row>
    <row r="168" spans="2:4" x14ac:dyDescent="0.25">
      <c r="B168" s="141" t="s">
        <v>568</v>
      </c>
      <c r="C168" s="141" t="s">
        <v>569</v>
      </c>
      <c r="D168" s="29" t="str">
        <f>IF(Intro!$G$29="English",B168,C168)</f>
        <v>Grenade</v>
      </c>
    </row>
    <row r="169" spans="2:4" x14ac:dyDescent="0.25">
      <c r="B169" s="141" t="s">
        <v>384</v>
      </c>
      <c r="C169" s="141" t="s">
        <v>384</v>
      </c>
      <c r="D169" s="29" t="str">
        <f>IF(Intro!$G$29="English",B169,C169)</f>
        <v>Guadeloupe</v>
      </c>
    </row>
    <row r="170" spans="2:4" x14ac:dyDescent="0.25">
      <c r="B170" s="141" t="s">
        <v>385</v>
      </c>
      <c r="C170" s="141" t="s">
        <v>385</v>
      </c>
      <c r="D170" s="29" t="str">
        <f>IF(Intro!$G$29="English",B170,C170)</f>
        <v>Guam</v>
      </c>
    </row>
    <row r="171" spans="2:4" x14ac:dyDescent="0.25">
      <c r="B171" s="141" t="s">
        <v>386</v>
      </c>
      <c r="C171" s="141" t="s">
        <v>386</v>
      </c>
      <c r="D171" s="29" t="str">
        <f>IF(Intro!$G$29="English",B171,C171)</f>
        <v>Guatemala</v>
      </c>
    </row>
    <row r="172" spans="2:4" x14ac:dyDescent="0.25">
      <c r="B172" s="141" t="s">
        <v>570</v>
      </c>
      <c r="C172" s="141" t="s">
        <v>571</v>
      </c>
      <c r="D172" s="29" t="str">
        <f>IF(Intro!$G$29="English",B172,C172)</f>
        <v>Guernesey</v>
      </c>
    </row>
    <row r="173" spans="2:4" x14ac:dyDescent="0.25">
      <c r="B173" s="141" t="s">
        <v>572</v>
      </c>
      <c r="C173" s="141" t="s">
        <v>573</v>
      </c>
      <c r="D173" s="29" t="str">
        <f>IF(Intro!$G$29="English",B173,C173)</f>
        <v>Guinée</v>
      </c>
    </row>
    <row r="174" spans="2:4" x14ac:dyDescent="0.25">
      <c r="B174" s="141" t="s">
        <v>574</v>
      </c>
      <c r="C174" s="141" t="s">
        <v>575</v>
      </c>
      <c r="D174" s="29" t="str">
        <f>IF(Intro!$G$29="English",B174,C174)</f>
        <v>Guinée-Bissau</v>
      </c>
    </row>
    <row r="175" spans="2:4" x14ac:dyDescent="0.25">
      <c r="B175" s="141" t="s">
        <v>387</v>
      </c>
      <c r="C175" s="141" t="s">
        <v>576</v>
      </c>
      <c r="D175" s="29" t="str">
        <f>IF(Intro!$G$29="English",B175,C175)</f>
        <v>Guyane</v>
      </c>
    </row>
    <row r="176" spans="2:4" x14ac:dyDescent="0.25">
      <c r="B176" s="141" t="s">
        <v>577</v>
      </c>
      <c r="C176" s="141" t="s">
        <v>578</v>
      </c>
      <c r="D176" s="29" t="str">
        <f>IF(Intro!$G$29="English",B176,C176)</f>
        <v>Haïti</v>
      </c>
    </row>
    <row r="177" spans="2:4" x14ac:dyDescent="0.25">
      <c r="B177" s="141" t="s">
        <v>579</v>
      </c>
      <c r="C177" s="141" t="s">
        <v>580</v>
      </c>
      <c r="D177" s="29" t="str">
        <f>IF(Intro!$G$29="English",B177,C177)</f>
        <v> Îles Heard-et-MacDonald</v>
      </c>
    </row>
    <row r="178" spans="2:4" x14ac:dyDescent="0.25">
      <c r="B178" s="141" t="s">
        <v>581</v>
      </c>
      <c r="C178" s="141" t="s">
        <v>582</v>
      </c>
      <c r="D178" s="29" t="str">
        <f>IF(Intro!$G$29="English",B178,C178)</f>
        <v>Saint-Siège (État de la cité du Vatican)</v>
      </c>
    </row>
    <row r="179" spans="2:4" x14ac:dyDescent="0.25">
      <c r="B179" s="141" t="s">
        <v>388</v>
      </c>
      <c r="C179" s="141" t="s">
        <v>388</v>
      </c>
      <c r="D179" s="29" t="str">
        <f>IF(Intro!$G$29="English",B179,C179)</f>
        <v>Honduras</v>
      </c>
    </row>
    <row r="180" spans="2:4" x14ac:dyDescent="0.25">
      <c r="B180" s="141" t="s">
        <v>583</v>
      </c>
      <c r="C180" s="141" t="s">
        <v>583</v>
      </c>
      <c r="D180" s="29" t="str">
        <f>IF(Intro!$G$29="English",B180,C180)</f>
        <v>Hong Kong</v>
      </c>
    </row>
    <row r="181" spans="2:4" x14ac:dyDescent="0.25">
      <c r="B181" s="141" t="s">
        <v>584</v>
      </c>
      <c r="C181" s="141" t="s">
        <v>585</v>
      </c>
      <c r="D181" s="29" t="str">
        <f>IF(Intro!$G$29="English",B181,C181)</f>
        <v>Hongrie</v>
      </c>
    </row>
    <row r="182" spans="2:4" x14ac:dyDescent="0.25">
      <c r="B182" s="141" t="s">
        <v>586</v>
      </c>
      <c r="C182" s="141" t="s">
        <v>587</v>
      </c>
      <c r="D182" s="29" t="str">
        <f>IF(Intro!$G$29="English",B182,C182)</f>
        <v>Islande</v>
      </c>
    </row>
    <row r="183" spans="2:4" x14ac:dyDescent="0.25">
      <c r="B183" s="141" t="s">
        <v>588</v>
      </c>
      <c r="C183" s="141" t="s">
        <v>589</v>
      </c>
      <c r="D183" s="29" t="str">
        <f>IF(Intro!$G$29="English",B183,C183)</f>
        <v>Inde</v>
      </c>
    </row>
    <row r="184" spans="2:4" x14ac:dyDescent="0.25">
      <c r="B184" s="141" t="s">
        <v>590</v>
      </c>
      <c r="C184" s="141" t="s">
        <v>591</v>
      </c>
      <c r="D184" s="29" t="str">
        <f>IF(Intro!$G$29="English",B184,C184)</f>
        <v>Indonésie</v>
      </c>
    </row>
    <row r="185" spans="2:4" x14ac:dyDescent="0.25">
      <c r="B185" s="141" t="s">
        <v>592</v>
      </c>
      <c r="C185" s="141" t="s">
        <v>593</v>
      </c>
      <c r="D185" s="29" t="str">
        <f>IF(Intro!$G$29="English",B185,C185)</f>
        <v>Iran (République islamique d')</v>
      </c>
    </row>
    <row r="186" spans="2:4" x14ac:dyDescent="0.25">
      <c r="B186" s="141" t="s">
        <v>389</v>
      </c>
      <c r="C186" s="141" t="s">
        <v>594</v>
      </c>
      <c r="D186" s="29" t="str">
        <f>IF(Intro!$G$29="English",B186,C186)</f>
        <v>Irak</v>
      </c>
    </row>
    <row r="187" spans="2:4" x14ac:dyDescent="0.25">
      <c r="B187" s="141" t="s">
        <v>595</v>
      </c>
      <c r="C187" s="141" t="s">
        <v>596</v>
      </c>
      <c r="D187" s="29" t="str">
        <f>IF(Intro!$G$29="English",B187,C187)</f>
        <v>Irlande</v>
      </c>
    </row>
    <row r="188" spans="2:4" x14ac:dyDescent="0.25">
      <c r="B188" s="141" t="s">
        <v>597</v>
      </c>
      <c r="C188" s="141" t="s">
        <v>598</v>
      </c>
      <c r="D188" s="29" t="str">
        <f>IF(Intro!$G$29="English",B188,C188)</f>
        <v>Île de Man</v>
      </c>
    </row>
    <row r="189" spans="2:4" x14ac:dyDescent="0.25">
      <c r="B189" s="141" t="s">
        <v>599</v>
      </c>
      <c r="C189" s="141" t="s">
        <v>600</v>
      </c>
      <c r="D189" s="29" t="str">
        <f>IF(Intro!$G$29="English",B189,C189)</f>
        <v>Israël</v>
      </c>
    </row>
    <row r="190" spans="2:4" x14ac:dyDescent="0.25">
      <c r="B190" s="141" t="s">
        <v>601</v>
      </c>
      <c r="C190" s="141" t="s">
        <v>602</v>
      </c>
      <c r="D190" s="29" t="str">
        <f>IF(Intro!$G$29="English",B190,C190)</f>
        <v>Italie</v>
      </c>
    </row>
    <row r="191" spans="2:4" x14ac:dyDescent="0.25">
      <c r="B191" s="141" t="s">
        <v>603</v>
      </c>
      <c r="C191" s="141" t="s">
        <v>604</v>
      </c>
      <c r="D191" s="29" t="str">
        <f>IF(Intro!$G$29="English",B191,C191)</f>
        <v>Côte d'Ivoire</v>
      </c>
    </row>
    <row r="192" spans="2:4" x14ac:dyDescent="0.25">
      <c r="B192" s="141" t="s">
        <v>605</v>
      </c>
      <c r="C192" s="141" t="s">
        <v>606</v>
      </c>
      <c r="D192" s="29" t="str">
        <f>IF(Intro!$G$29="English",B192,C192)</f>
        <v>Jamaïque</v>
      </c>
    </row>
    <row r="193" spans="2:4" x14ac:dyDescent="0.25">
      <c r="B193" s="141" t="s">
        <v>607</v>
      </c>
      <c r="C193" s="141" t="s">
        <v>608</v>
      </c>
      <c r="D193" s="29" t="str">
        <f>IF(Intro!$G$29="English",B193,C193)</f>
        <v>Japon</v>
      </c>
    </row>
    <row r="194" spans="2:4" x14ac:dyDescent="0.25">
      <c r="B194" s="141" t="s">
        <v>609</v>
      </c>
      <c r="C194" s="141" t="s">
        <v>609</v>
      </c>
      <c r="D194" s="29" t="str">
        <f>IF(Intro!$G$29="English",B194,C194)</f>
        <v>Jersey</v>
      </c>
    </row>
    <row r="195" spans="2:4" x14ac:dyDescent="0.25">
      <c r="B195" s="141" t="s">
        <v>610</v>
      </c>
      <c r="C195" s="141" t="s">
        <v>611</v>
      </c>
      <c r="D195" s="29" t="str">
        <f>IF(Intro!$G$29="English",B195,C195)</f>
        <v>Jordanie</v>
      </c>
    </row>
    <row r="196" spans="2:4" x14ac:dyDescent="0.25">
      <c r="B196" s="141" t="s">
        <v>612</v>
      </c>
      <c r="C196" s="141" t="s">
        <v>612</v>
      </c>
      <c r="D196" s="29" t="str">
        <f>IF(Intro!$G$29="English",B196,C196)</f>
        <v>Kazakhstan</v>
      </c>
    </row>
    <row r="197" spans="2:4" x14ac:dyDescent="0.25">
      <c r="B197" s="141" t="s">
        <v>390</v>
      </c>
      <c r="C197" s="141" t="s">
        <v>390</v>
      </c>
      <c r="D197" s="29" t="str">
        <f>IF(Intro!$G$29="English",B197,C197)</f>
        <v>Kenya</v>
      </c>
    </row>
    <row r="198" spans="2:4" x14ac:dyDescent="0.25">
      <c r="B198" s="141" t="s">
        <v>391</v>
      </c>
      <c r="C198" s="141" t="s">
        <v>391</v>
      </c>
      <c r="D198" s="29" t="str">
        <f>IF(Intro!$G$29="English",B198,C198)</f>
        <v>Kiribati</v>
      </c>
    </row>
    <row r="199" spans="2:4" x14ac:dyDescent="0.25">
      <c r="B199" s="141" t="s">
        <v>613</v>
      </c>
      <c r="C199" s="141" t="s">
        <v>614</v>
      </c>
      <c r="D199" s="29" t="str">
        <f>IF(Intro!$G$29="English",B199,C199)</f>
        <v>Corée</v>
      </c>
    </row>
    <row r="200" spans="2:4" x14ac:dyDescent="0.25">
      <c r="B200" s="141" t="s">
        <v>615</v>
      </c>
      <c r="C200" s="141" t="s">
        <v>616</v>
      </c>
      <c r="D200" s="29" t="str">
        <f>IF(Intro!$G$29="English",B200,C200)</f>
        <v>Corée, République populaire démocratique de</v>
      </c>
    </row>
    <row r="201" spans="2:4" x14ac:dyDescent="0.25">
      <c r="B201" s="141" t="s">
        <v>392</v>
      </c>
      <c r="C201" s="141" t="s">
        <v>392</v>
      </c>
      <c r="D201" s="29" t="str">
        <f>IF(Intro!$G$29="English",B201,C201)</f>
        <v>Kosovo</v>
      </c>
    </row>
    <row r="202" spans="2:4" x14ac:dyDescent="0.25">
      <c r="B202" s="141" t="s">
        <v>617</v>
      </c>
      <c r="C202" s="141" t="s">
        <v>618</v>
      </c>
      <c r="D202" s="29" t="str">
        <f>IF(Intro!$G$29="English",B202,C202)</f>
        <v>Koweït</v>
      </c>
    </row>
    <row r="203" spans="2:4" x14ac:dyDescent="0.25">
      <c r="B203" s="141" t="s">
        <v>619</v>
      </c>
      <c r="C203" s="141" t="s">
        <v>620</v>
      </c>
      <c r="D203" s="29" t="str">
        <f>IF(Intro!$G$29="English",B203,C203)</f>
        <v>Kirghizistan</v>
      </c>
    </row>
    <row r="204" spans="2:4" x14ac:dyDescent="0.25">
      <c r="B204" s="141" t="s">
        <v>621</v>
      </c>
      <c r="C204" s="141" t="s">
        <v>622</v>
      </c>
      <c r="D204" s="29" t="str">
        <f>IF(Intro!$G$29="English",B204,C204)</f>
        <v>République démocratique populaire lao</v>
      </c>
    </row>
    <row r="205" spans="2:4" x14ac:dyDescent="0.25">
      <c r="B205" s="141" t="s">
        <v>623</v>
      </c>
      <c r="C205" s="141" t="s">
        <v>624</v>
      </c>
      <c r="D205" s="29" t="str">
        <f>IF(Intro!$G$29="English",B205,C205)</f>
        <v>Lettonie</v>
      </c>
    </row>
    <row r="206" spans="2:4" x14ac:dyDescent="0.25">
      <c r="B206" s="141" t="s">
        <v>625</v>
      </c>
      <c r="C206" s="141" t="s">
        <v>626</v>
      </c>
      <c r="D206" s="29" t="str">
        <f>IF(Intro!$G$29="English",B206,C206)</f>
        <v>Liban</v>
      </c>
    </row>
    <row r="207" spans="2:4" x14ac:dyDescent="0.25">
      <c r="B207" s="141" t="s">
        <v>393</v>
      </c>
      <c r="C207" s="141" t="s">
        <v>393</v>
      </c>
      <c r="D207" s="29" t="str">
        <f>IF(Intro!$G$29="English",B207,C207)</f>
        <v>Lesotho</v>
      </c>
    </row>
    <row r="208" spans="2:4" x14ac:dyDescent="0.25">
      <c r="B208" s="141" t="s">
        <v>627</v>
      </c>
      <c r="C208" s="141" t="s">
        <v>628</v>
      </c>
      <c r="D208" s="29" t="str">
        <f>IF(Intro!$G$29="English",B208,C208)</f>
        <v>Libéria</v>
      </c>
    </row>
    <row r="209" spans="2:4" x14ac:dyDescent="0.25">
      <c r="B209" s="141" t="s">
        <v>629</v>
      </c>
      <c r="C209" s="141" t="s">
        <v>630</v>
      </c>
      <c r="D209" s="29" t="str">
        <f>IF(Intro!$G$29="English",B209,C209)</f>
        <v>Libye</v>
      </c>
    </row>
    <row r="210" spans="2:4" x14ac:dyDescent="0.25">
      <c r="B210" s="141" t="s">
        <v>631</v>
      </c>
      <c r="C210" s="141" t="s">
        <v>631</v>
      </c>
      <c r="D210" s="29" t="str">
        <f>IF(Intro!$G$29="English",B210,C210)</f>
        <v>Liechtenstein</v>
      </c>
    </row>
    <row r="211" spans="2:4" x14ac:dyDescent="0.25">
      <c r="B211" s="141" t="s">
        <v>632</v>
      </c>
      <c r="C211" s="141" t="s">
        <v>633</v>
      </c>
      <c r="D211" s="29" t="str">
        <f>IF(Intro!$G$29="English",B211,C211)</f>
        <v>Lituanie</v>
      </c>
    </row>
    <row r="212" spans="2:4" x14ac:dyDescent="0.25">
      <c r="B212" s="141" t="s">
        <v>394</v>
      </c>
      <c r="C212" s="141" t="s">
        <v>394</v>
      </c>
      <c r="D212" s="29" t="str">
        <f>IF(Intro!$G$29="English",B212,C212)</f>
        <v>Luxembourg</v>
      </c>
    </row>
    <row r="213" spans="2:4" x14ac:dyDescent="0.25">
      <c r="B213" s="141" t="s">
        <v>634</v>
      </c>
      <c r="C213" s="141" t="s">
        <v>635</v>
      </c>
      <c r="D213" s="29" t="str">
        <f>IF(Intro!$G$29="English",B213,C213)</f>
        <v>Macao</v>
      </c>
    </row>
    <row r="214" spans="2:4" x14ac:dyDescent="0.25">
      <c r="B214" s="141" t="s">
        <v>636</v>
      </c>
      <c r="C214" s="141" t="s">
        <v>637</v>
      </c>
      <c r="D214" s="29" t="str">
        <f>IF(Intro!$G$29="English",B214,C214)</f>
        <v>Macédoine, l'ex-République yougoslave de</v>
      </c>
    </row>
    <row r="215" spans="2:4" x14ac:dyDescent="0.25">
      <c r="B215" s="141" t="s">
        <v>395</v>
      </c>
      <c r="C215" s="141" t="s">
        <v>395</v>
      </c>
      <c r="D215" s="29" t="str">
        <f>IF(Intro!$G$29="English",B215,C215)</f>
        <v>Madagascar</v>
      </c>
    </row>
    <row r="216" spans="2:4" x14ac:dyDescent="0.25">
      <c r="B216" s="141" t="s">
        <v>396</v>
      </c>
      <c r="C216" s="141" t="s">
        <v>396</v>
      </c>
      <c r="D216" s="29" t="str">
        <f>IF(Intro!$G$29="English",B216,C216)</f>
        <v>Malawi</v>
      </c>
    </row>
    <row r="217" spans="2:4" x14ac:dyDescent="0.25">
      <c r="B217" s="141" t="s">
        <v>638</v>
      </c>
      <c r="C217" s="141" t="s">
        <v>639</v>
      </c>
      <c r="D217" s="29" t="str">
        <f>IF(Intro!$G$29="English",B217,C217)</f>
        <v>Malaisie</v>
      </c>
    </row>
    <row r="218" spans="2:4" x14ac:dyDescent="0.25">
      <c r="B218" s="141" t="s">
        <v>397</v>
      </c>
      <c r="C218" s="141" t="s">
        <v>397</v>
      </c>
      <c r="D218" s="29" t="str">
        <f>IF(Intro!$G$29="English",B218,C218)</f>
        <v>Maldives</v>
      </c>
    </row>
    <row r="219" spans="2:4" x14ac:dyDescent="0.25">
      <c r="B219" s="141" t="s">
        <v>640</v>
      </c>
      <c r="C219" s="141" t="s">
        <v>640</v>
      </c>
      <c r="D219" s="29" t="str">
        <f>IF(Intro!$G$29="English",B219,C219)</f>
        <v>Mali</v>
      </c>
    </row>
    <row r="220" spans="2:4" x14ac:dyDescent="0.25">
      <c r="B220" s="141" t="s">
        <v>641</v>
      </c>
      <c r="C220" s="141" t="s">
        <v>642</v>
      </c>
      <c r="D220" s="29" t="str">
        <f>IF(Intro!$G$29="English",B220,C220)</f>
        <v>Malte</v>
      </c>
    </row>
    <row r="221" spans="2:4" x14ac:dyDescent="0.25">
      <c r="B221" s="141" t="s">
        <v>643</v>
      </c>
      <c r="C221" s="141" t="s">
        <v>644</v>
      </c>
      <c r="D221" s="29" t="str">
        <f>IF(Intro!$G$29="English",B221,C221)</f>
        <v>Îles Marshall</v>
      </c>
    </row>
    <row r="222" spans="2:4" x14ac:dyDescent="0.25">
      <c r="B222" s="141" t="s">
        <v>398</v>
      </c>
      <c r="C222" s="141" t="s">
        <v>398</v>
      </c>
      <c r="D222" s="29" t="str">
        <f>IF(Intro!$G$29="English",B222,C222)</f>
        <v>Martinique</v>
      </c>
    </row>
    <row r="223" spans="2:4" x14ac:dyDescent="0.25">
      <c r="B223" s="141" t="s">
        <v>645</v>
      </c>
      <c r="C223" s="141" t="s">
        <v>646</v>
      </c>
      <c r="D223" s="29" t="str">
        <f>IF(Intro!$G$29="English",B223,C223)</f>
        <v>Mauritanie</v>
      </c>
    </row>
    <row r="224" spans="2:4" x14ac:dyDescent="0.25">
      <c r="B224" s="141" t="s">
        <v>647</v>
      </c>
      <c r="C224" s="141" t="s">
        <v>648</v>
      </c>
      <c r="D224" s="29" t="str">
        <f>IF(Intro!$G$29="English",B224,C224)</f>
        <v>Maurice</v>
      </c>
    </row>
    <row r="225" spans="2:4" x14ac:dyDescent="0.25">
      <c r="B225" s="141" t="s">
        <v>399</v>
      </c>
      <c r="C225" s="141" t="s">
        <v>399</v>
      </c>
      <c r="D225" s="29" t="str">
        <f>IF(Intro!$G$29="English",B225,C225)</f>
        <v>Mayotte</v>
      </c>
    </row>
    <row r="226" spans="2:4" x14ac:dyDescent="0.25">
      <c r="B226" s="141" t="s">
        <v>649</v>
      </c>
      <c r="C226" s="141" t="s">
        <v>650</v>
      </c>
      <c r="D226" s="29" t="str">
        <f>IF(Intro!$G$29="English",B226,C226)</f>
        <v>Mexique</v>
      </c>
    </row>
    <row r="227" spans="2:4" x14ac:dyDescent="0.25">
      <c r="B227" s="141" t="s">
        <v>651</v>
      </c>
      <c r="C227" s="141" t="s">
        <v>652</v>
      </c>
      <c r="D227" s="29" t="str">
        <f>IF(Intro!$G$29="English",B227,C227)</f>
        <v>Micronésie (États fédérés de)</v>
      </c>
    </row>
    <row r="228" spans="2:4" x14ac:dyDescent="0.25">
      <c r="B228" s="141" t="s">
        <v>653</v>
      </c>
      <c r="C228" s="141" t="s">
        <v>654</v>
      </c>
      <c r="D228" s="29" t="str">
        <f>IF(Intro!$G$29="English",B228,C228)</f>
        <v>Moldova, République de</v>
      </c>
    </row>
    <row r="229" spans="2:4" x14ac:dyDescent="0.25">
      <c r="B229" s="141" t="s">
        <v>655</v>
      </c>
      <c r="C229" s="141" t="s">
        <v>655</v>
      </c>
      <c r="D229" s="29" t="str">
        <f>IF(Intro!$G$29="English",B229,C229)</f>
        <v>Monaco</v>
      </c>
    </row>
    <row r="230" spans="2:4" x14ac:dyDescent="0.25">
      <c r="B230" s="141" t="s">
        <v>656</v>
      </c>
      <c r="C230" s="141" t="s">
        <v>657</v>
      </c>
      <c r="D230" s="29" t="str">
        <f>IF(Intro!$G$29="English",B230,C230)</f>
        <v>Mongolie</v>
      </c>
    </row>
    <row r="231" spans="2:4" x14ac:dyDescent="0.25">
      <c r="B231" s="141" t="s">
        <v>658</v>
      </c>
      <c r="C231" s="141" t="s">
        <v>659</v>
      </c>
      <c r="D231" s="29" t="str">
        <f>IF(Intro!$G$29="English",B231,C231)</f>
        <v>Monténégro</v>
      </c>
    </row>
    <row r="232" spans="2:4" x14ac:dyDescent="0.25">
      <c r="B232" s="141" t="s">
        <v>400</v>
      </c>
      <c r="C232" s="141" t="s">
        <v>400</v>
      </c>
      <c r="D232" s="29" t="str">
        <f>IF(Intro!$G$29="English",B232,C232)</f>
        <v>Montserrat</v>
      </c>
    </row>
    <row r="233" spans="2:4" x14ac:dyDescent="0.25">
      <c r="B233" s="141" t="s">
        <v>660</v>
      </c>
      <c r="C233" s="141" t="s">
        <v>661</v>
      </c>
      <c r="D233" s="29" t="str">
        <f>IF(Intro!$G$29="English",B233,C233)</f>
        <v>Maroc</v>
      </c>
    </row>
    <row r="234" spans="2:4" x14ac:dyDescent="0.25">
      <c r="B234" s="141" t="s">
        <v>662</v>
      </c>
      <c r="C234" s="141" t="s">
        <v>662</v>
      </c>
      <c r="D234" s="29" t="str">
        <f>IF(Intro!$G$29="English",B234,C234)</f>
        <v>Mozambique</v>
      </c>
    </row>
    <row r="235" spans="2:4" x14ac:dyDescent="0.25">
      <c r="B235" s="141" t="s">
        <v>401</v>
      </c>
      <c r="C235" s="141" t="s">
        <v>401</v>
      </c>
      <c r="D235" s="29" t="str">
        <f>IF(Intro!$G$29="English",B235,C235)</f>
        <v>Myanmar</v>
      </c>
    </row>
    <row r="236" spans="2:4" x14ac:dyDescent="0.25">
      <c r="B236" s="141" t="s">
        <v>663</v>
      </c>
      <c r="C236" s="141" t="s">
        <v>664</v>
      </c>
      <c r="D236" s="29" t="str">
        <f>IF(Intro!$G$29="English",B236,C236)</f>
        <v>Namibie</v>
      </c>
    </row>
    <row r="237" spans="2:4" x14ac:dyDescent="0.25">
      <c r="B237" s="141" t="s">
        <v>402</v>
      </c>
      <c r="C237" s="141" t="s">
        <v>402</v>
      </c>
      <c r="D237" s="29" t="str">
        <f>IF(Intro!$G$29="English",B237,C237)</f>
        <v>Nauru</v>
      </c>
    </row>
    <row r="238" spans="2:4" x14ac:dyDescent="0.25">
      <c r="B238" s="141" t="s">
        <v>665</v>
      </c>
      <c r="C238" s="141" t="s">
        <v>666</v>
      </c>
      <c r="D238" s="29" t="str">
        <f>IF(Intro!$G$29="English",B238,C238)</f>
        <v>Népal</v>
      </c>
    </row>
    <row r="239" spans="2:4" x14ac:dyDescent="0.25">
      <c r="B239" s="141" t="s">
        <v>667</v>
      </c>
      <c r="C239" s="141" t="s">
        <v>668</v>
      </c>
      <c r="D239" s="29" t="str">
        <f>IF(Intro!$G$29="English",B239,C239)</f>
        <v>Pays-Bas</v>
      </c>
    </row>
    <row r="240" spans="2:4" x14ac:dyDescent="0.25">
      <c r="B240" s="141" t="s">
        <v>669</v>
      </c>
      <c r="C240" s="141" t="s">
        <v>670</v>
      </c>
      <c r="D240" s="29" t="str">
        <f>IF(Intro!$G$29="English",B240,C240)</f>
        <v>Antilles néerlandaises</v>
      </c>
    </row>
    <row r="241" spans="2:4" x14ac:dyDescent="0.25">
      <c r="B241" s="141" t="s">
        <v>671</v>
      </c>
      <c r="C241" s="141" t="s">
        <v>672</v>
      </c>
      <c r="D241" s="29" t="str">
        <f>IF(Intro!$G$29="English",B241,C241)</f>
        <v>Nouvelle-Calédonie</v>
      </c>
    </row>
    <row r="242" spans="2:4" x14ac:dyDescent="0.25">
      <c r="B242" s="141" t="s">
        <v>673</v>
      </c>
      <c r="C242" s="141" t="s">
        <v>674</v>
      </c>
      <c r="D242" s="29" t="str">
        <f>IF(Intro!$G$29="English",B242,C242)</f>
        <v>Nouvelle-Zélande</v>
      </c>
    </row>
    <row r="243" spans="2:4" x14ac:dyDescent="0.25">
      <c r="B243" s="141" t="s">
        <v>403</v>
      </c>
      <c r="C243" s="141" t="s">
        <v>403</v>
      </c>
      <c r="D243" s="29" t="str">
        <f>IF(Intro!$G$29="English",B243,C243)</f>
        <v>Nicaragua</v>
      </c>
    </row>
    <row r="244" spans="2:4" x14ac:dyDescent="0.25">
      <c r="B244" s="141" t="s">
        <v>404</v>
      </c>
      <c r="C244" s="141" t="s">
        <v>404</v>
      </c>
      <c r="D244" s="29" t="str">
        <f>IF(Intro!$G$29="English",B244,C244)</f>
        <v>Niger</v>
      </c>
    </row>
    <row r="245" spans="2:4" x14ac:dyDescent="0.25">
      <c r="B245" s="141" t="s">
        <v>675</v>
      </c>
      <c r="C245" s="141" t="s">
        <v>676</v>
      </c>
      <c r="D245" s="29" t="str">
        <f>IF(Intro!$G$29="English",B245,C245)</f>
        <v>Nigéria</v>
      </c>
    </row>
    <row r="246" spans="2:4" x14ac:dyDescent="0.25">
      <c r="B246" s="141" t="s">
        <v>677</v>
      </c>
      <c r="C246" s="141" t="s">
        <v>678</v>
      </c>
      <c r="D246" s="29" t="str">
        <f>IF(Intro!$G$29="English",B246,C246)</f>
        <v>Nioué</v>
      </c>
    </row>
    <row r="247" spans="2:4" x14ac:dyDescent="0.25">
      <c r="B247" s="141" t="s">
        <v>679</v>
      </c>
      <c r="C247" s="141" t="s">
        <v>680</v>
      </c>
      <c r="D247" s="29" t="str">
        <f>IF(Intro!$G$29="English",B247,C247)</f>
        <v>Norfolk, Ile de</v>
      </c>
    </row>
    <row r="248" spans="2:4" x14ac:dyDescent="0.25">
      <c r="B248" s="141" t="s">
        <v>681</v>
      </c>
      <c r="C248" s="141" t="s">
        <v>682</v>
      </c>
      <c r="D248" s="29" t="str">
        <f>IF(Intro!$G$29="English",B248,C248)</f>
        <v>Îles Mariannes du Nord</v>
      </c>
    </row>
    <row r="249" spans="2:4" x14ac:dyDescent="0.25">
      <c r="B249" s="141" t="s">
        <v>683</v>
      </c>
      <c r="C249" s="141" t="s">
        <v>684</v>
      </c>
      <c r="D249" s="29" t="str">
        <f>IF(Intro!$G$29="English",B249,C249)</f>
        <v>Norvège</v>
      </c>
    </row>
    <row r="250" spans="2:4" x14ac:dyDescent="0.25">
      <c r="B250" s="141" t="s">
        <v>405</v>
      </c>
      <c r="C250" s="141" t="s">
        <v>405</v>
      </c>
      <c r="D250" s="29" t="str">
        <f>IF(Intro!$G$29="English",B250,C250)</f>
        <v>Oman</v>
      </c>
    </row>
    <row r="251" spans="2:4" x14ac:dyDescent="0.25">
      <c r="B251" s="141" t="s">
        <v>406</v>
      </c>
      <c r="C251" s="141" t="s">
        <v>406</v>
      </c>
      <c r="D251" s="29" t="str">
        <f>IF(Intro!$G$29="English",B251,C251)</f>
        <v>Pakistan</v>
      </c>
    </row>
    <row r="252" spans="2:4" x14ac:dyDescent="0.25">
      <c r="B252" s="141" t="s">
        <v>685</v>
      </c>
      <c r="C252" s="141" t="s">
        <v>686</v>
      </c>
      <c r="D252" s="29" t="str">
        <f>IF(Intro!$G$29="English",B252,C252)</f>
        <v>Palaos</v>
      </c>
    </row>
    <row r="253" spans="2:4" x14ac:dyDescent="0.25">
      <c r="B253" s="141" t="s">
        <v>407</v>
      </c>
      <c r="C253" s="141" t="s">
        <v>407</v>
      </c>
      <c r="D253" s="29" t="str">
        <f>IF(Intro!$G$29="English",B253,C253)</f>
        <v>Panama</v>
      </c>
    </row>
    <row r="254" spans="2:4" x14ac:dyDescent="0.25">
      <c r="B254" s="141" t="s">
        <v>687</v>
      </c>
      <c r="C254" s="141" t="s">
        <v>688</v>
      </c>
      <c r="D254" s="29" t="str">
        <f>IF(Intro!$G$29="English",B254,C254)</f>
        <v>Papouasie-Nouvelle-Guinée</v>
      </c>
    </row>
    <row r="255" spans="2:4" x14ac:dyDescent="0.25">
      <c r="B255" s="141" t="s">
        <v>408</v>
      </c>
      <c r="C255" s="141" t="s">
        <v>408</v>
      </c>
      <c r="D255" s="29" t="str">
        <f>IF(Intro!$G$29="English",B255,C255)</f>
        <v>Paraguay</v>
      </c>
    </row>
    <row r="256" spans="2:4" x14ac:dyDescent="0.25">
      <c r="B256" s="141" t="s">
        <v>689</v>
      </c>
      <c r="C256" s="141" t="s">
        <v>690</v>
      </c>
      <c r="D256" s="29" t="str">
        <f>IF(Intro!$G$29="English",B256,C256)</f>
        <v>Pérou</v>
      </c>
    </row>
    <row r="257" spans="2:4" x14ac:dyDescent="0.25">
      <c r="B257" s="141" t="s">
        <v>409</v>
      </c>
      <c r="C257" s="141" t="s">
        <v>409</v>
      </c>
      <c r="D257" s="29" t="str">
        <f>IF(Intro!$G$29="English",B257,C257)</f>
        <v>Philippines</v>
      </c>
    </row>
    <row r="258" spans="2:4" x14ac:dyDescent="0.25">
      <c r="B258" s="141" t="s">
        <v>691</v>
      </c>
      <c r="C258" s="141" t="s">
        <v>691</v>
      </c>
      <c r="D258" s="29" t="str">
        <f>IF(Intro!$G$29="English",B258,C258)</f>
        <v>Pitcairn</v>
      </c>
    </row>
    <row r="259" spans="2:4" x14ac:dyDescent="0.25">
      <c r="B259" s="141" t="s">
        <v>692</v>
      </c>
      <c r="C259" s="141" t="s">
        <v>693</v>
      </c>
      <c r="D259" s="29" t="str">
        <f>IF(Intro!$G$29="English",B259,C259)</f>
        <v>Pologne</v>
      </c>
    </row>
    <row r="260" spans="2:4" x14ac:dyDescent="0.25">
      <c r="B260" s="141" t="s">
        <v>410</v>
      </c>
      <c r="C260" s="141" t="s">
        <v>410</v>
      </c>
      <c r="D260" s="29" t="str">
        <f>IF(Intro!$G$29="English",B260,C260)</f>
        <v>Portugal</v>
      </c>
    </row>
    <row r="261" spans="2:4" x14ac:dyDescent="0.25">
      <c r="B261" s="141" t="s">
        <v>694</v>
      </c>
      <c r="C261" s="141" t="s">
        <v>695</v>
      </c>
      <c r="D261" s="29" t="str">
        <f>IF(Intro!$G$29="English",B261,C261)</f>
        <v>Porto Rico</v>
      </c>
    </row>
    <row r="262" spans="2:4" x14ac:dyDescent="0.25">
      <c r="B262" s="141" t="s">
        <v>411</v>
      </c>
      <c r="C262" s="141" t="s">
        <v>411</v>
      </c>
      <c r="D262" s="29" t="str">
        <f>IF(Intro!$G$29="English",B262,C262)</f>
        <v>Qatar</v>
      </c>
    </row>
    <row r="263" spans="2:4" x14ac:dyDescent="0.25">
      <c r="B263" s="141" t="s">
        <v>696</v>
      </c>
      <c r="C263" s="141" t="s">
        <v>697</v>
      </c>
      <c r="D263" s="29" t="str">
        <f>IF(Intro!$G$29="English",B263,C263)</f>
        <v>Ile de la Réunion</v>
      </c>
    </row>
    <row r="264" spans="2:4" x14ac:dyDescent="0.25">
      <c r="B264" s="141" t="s">
        <v>698</v>
      </c>
      <c r="C264" s="141" t="s">
        <v>699</v>
      </c>
      <c r="D264" s="29" t="str">
        <f>IF(Intro!$G$29="English",B264,C264)</f>
        <v>Roumanie</v>
      </c>
    </row>
    <row r="265" spans="2:4" x14ac:dyDescent="0.25">
      <c r="B265" s="141" t="s">
        <v>700</v>
      </c>
      <c r="C265" s="141" t="s">
        <v>701</v>
      </c>
      <c r="D265" s="29" t="str">
        <f>IF(Intro!$G$29="English",B265,C265)</f>
        <v>Fédération de Russie</v>
      </c>
    </row>
    <row r="266" spans="2:4" x14ac:dyDescent="0.25">
      <c r="B266" s="141" t="s">
        <v>412</v>
      </c>
      <c r="C266" s="141" t="s">
        <v>412</v>
      </c>
      <c r="D266" s="29" t="str">
        <f>IF(Intro!$G$29="English",B266,C266)</f>
        <v>Rwanda</v>
      </c>
    </row>
    <row r="267" spans="2:4" x14ac:dyDescent="0.25">
      <c r="B267" s="141" t="s">
        <v>702</v>
      </c>
      <c r="C267" s="141" t="s">
        <v>703</v>
      </c>
      <c r="D267" s="29" t="str">
        <f>IF(Intro!$G$29="English",B267,C267)</f>
        <v>Sainte-Hélène</v>
      </c>
    </row>
    <row r="268" spans="2:4" x14ac:dyDescent="0.25">
      <c r="B268" s="141" t="s">
        <v>704</v>
      </c>
      <c r="C268" s="141" t="s">
        <v>705</v>
      </c>
      <c r="D268" s="29" t="str">
        <f>IF(Intro!$G$29="English",B268,C268)</f>
        <v>Saint-Kitts-et-Nevis</v>
      </c>
    </row>
    <row r="269" spans="2:4" x14ac:dyDescent="0.25">
      <c r="B269" s="141" t="s">
        <v>706</v>
      </c>
      <c r="C269" s="141" t="s">
        <v>707</v>
      </c>
      <c r="D269" s="29" t="str">
        <f>IF(Intro!$G$29="English",B269,C269)</f>
        <v>Sainte-Lucie</v>
      </c>
    </row>
    <row r="270" spans="2:4" x14ac:dyDescent="0.25">
      <c r="B270" s="141" t="s">
        <v>708</v>
      </c>
      <c r="C270" s="141" t="s">
        <v>415</v>
      </c>
      <c r="D270" s="29" t="str">
        <f>IF(Intro!$G$29="English",B270,C270)</f>
        <v>Sierra Leone</v>
      </c>
    </row>
    <row r="271" spans="2:4" x14ac:dyDescent="0.25">
      <c r="B271" s="141" t="s">
        <v>709</v>
      </c>
      <c r="C271" s="141" t="s">
        <v>710</v>
      </c>
      <c r="D271" s="29" t="str">
        <f>IF(Intro!$G$29="English",B271,C271)</f>
        <v>Saint-Vincent-et-les Grenadines</v>
      </c>
    </row>
    <row r="272" spans="2:4" x14ac:dyDescent="0.25">
      <c r="B272" s="141" t="s">
        <v>413</v>
      </c>
      <c r="C272" s="141" t="s">
        <v>413</v>
      </c>
      <c r="D272" s="29" t="str">
        <f>IF(Intro!$G$29="English",B272,C272)</f>
        <v>Samoa</v>
      </c>
    </row>
    <row r="273" spans="2:4" x14ac:dyDescent="0.25">
      <c r="B273" s="141" t="s">
        <v>711</v>
      </c>
      <c r="C273" s="141" t="s">
        <v>712</v>
      </c>
      <c r="D273" s="29" t="str">
        <f>IF(Intro!$G$29="English",B273,C273)</f>
        <v>Saint-Marin</v>
      </c>
    </row>
    <row r="274" spans="2:4" x14ac:dyDescent="0.25">
      <c r="B274" s="141" t="s">
        <v>713</v>
      </c>
      <c r="C274" s="141" t="s">
        <v>714</v>
      </c>
      <c r="D274" s="29" t="str">
        <f>IF(Intro!$G$29="English",B274,C274)</f>
        <v>Sao Tomé-et-Principe</v>
      </c>
    </row>
    <row r="275" spans="2:4" x14ac:dyDescent="0.25">
      <c r="B275" s="141" t="s">
        <v>715</v>
      </c>
      <c r="C275" s="141" t="s">
        <v>716</v>
      </c>
      <c r="D275" s="29" t="str">
        <f>IF(Intro!$G$29="English",B275,C275)</f>
        <v>Arabie saoudite</v>
      </c>
    </row>
    <row r="276" spans="2:4" x14ac:dyDescent="0.25">
      <c r="B276" s="141" t="s">
        <v>717</v>
      </c>
      <c r="C276" s="141" t="s">
        <v>718</v>
      </c>
      <c r="D276" s="29" t="str">
        <f>IF(Intro!$G$29="English",B276,C276)</f>
        <v>Sénégal</v>
      </c>
    </row>
    <row r="277" spans="2:4" x14ac:dyDescent="0.25">
      <c r="B277" s="141" t="s">
        <v>719</v>
      </c>
      <c r="C277" s="141" t="s">
        <v>720</v>
      </c>
      <c r="D277" s="29" t="str">
        <f>IF(Intro!$G$29="English",B277,C277)</f>
        <v>Serbie</v>
      </c>
    </row>
    <row r="278" spans="2:4" x14ac:dyDescent="0.25">
      <c r="B278" s="141" t="s">
        <v>414</v>
      </c>
      <c r="C278" s="141" t="s">
        <v>414</v>
      </c>
      <c r="D278" s="29" t="str">
        <f>IF(Intro!$G$29="English",B278,C278)</f>
        <v>Seychelles</v>
      </c>
    </row>
    <row r="279" spans="2:4" x14ac:dyDescent="0.25">
      <c r="B279" s="141" t="s">
        <v>415</v>
      </c>
      <c r="C279" s="141" t="s">
        <v>415</v>
      </c>
      <c r="D279" s="29" t="str">
        <f>IF(Intro!$G$29="English",B279,C279)</f>
        <v>Sierra Leone</v>
      </c>
    </row>
    <row r="280" spans="2:4" x14ac:dyDescent="0.25">
      <c r="B280" s="141" t="s">
        <v>721</v>
      </c>
      <c r="C280" s="141" t="s">
        <v>722</v>
      </c>
      <c r="D280" s="29" t="str">
        <f>IF(Intro!$G$29="English",B280,C280)</f>
        <v>Singapour</v>
      </c>
    </row>
    <row r="281" spans="2:4" x14ac:dyDescent="0.25">
      <c r="B281" s="141" t="s">
        <v>723</v>
      </c>
      <c r="C281" s="141" t="s">
        <v>724</v>
      </c>
      <c r="D281" s="29" t="str">
        <f>IF(Intro!$G$29="English",B281,C281)</f>
        <v>Île de Saint-Martin</v>
      </c>
    </row>
    <row r="282" spans="2:4" x14ac:dyDescent="0.25">
      <c r="B282" s="141" t="s">
        <v>725</v>
      </c>
      <c r="C282" s="141" t="s">
        <v>726</v>
      </c>
      <c r="D282" s="29" t="str">
        <f>IF(Intro!$G$29="English",B282,C282)</f>
        <v>Slovaquie</v>
      </c>
    </row>
    <row r="283" spans="2:4" x14ac:dyDescent="0.25">
      <c r="B283" s="141" t="s">
        <v>727</v>
      </c>
      <c r="C283" s="141" t="s">
        <v>728</v>
      </c>
      <c r="D283" s="29" t="str">
        <f>IF(Intro!$G$29="English",B283,C283)</f>
        <v>Slovénie</v>
      </c>
    </row>
    <row r="284" spans="2:4" x14ac:dyDescent="0.25">
      <c r="B284" s="141" t="s">
        <v>729</v>
      </c>
      <c r="C284" s="141" t="s">
        <v>730</v>
      </c>
      <c r="D284" s="29" t="str">
        <f>IF(Intro!$G$29="English",B284,C284)</f>
        <v>Îles Salomon</v>
      </c>
    </row>
    <row r="285" spans="2:4" x14ac:dyDescent="0.25">
      <c r="B285" s="141" t="s">
        <v>731</v>
      </c>
      <c r="C285" s="141" t="s">
        <v>732</v>
      </c>
      <c r="D285" s="29" t="str">
        <f>IF(Intro!$G$29="English",B285,C285)</f>
        <v>Somalie</v>
      </c>
    </row>
    <row r="286" spans="2:4" x14ac:dyDescent="0.25">
      <c r="B286" s="141" t="s">
        <v>733</v>
      </c>
      <c r="C286" s="141" t="s">
        <v>734</v>
      </c>
      <c r="D286" s="29" t="str">
        <f>IF(Intro!$G$29="English",B286,C286)</f>
        <v>Afrique du Sud</v>
      </c>
    </row>
    <row r="287" spans="2:4" x14ac:dyDescent="0.25">
      <c r="B287" s="141" t="s">
        <v>735</v>
      </c>
      <c r="C287" s="141" t="s">
        <v>736</v>
      </c>
      <c r="D287" s="29" t="str">
        <f>IF(Intro!$G$29="English",B287,C287)</f>
        <v>Géorgie du Sud</v>
      </c>
    </row>
    <row r="288" spans="2:4" x14ac:dyDescent="0.25">
      <c r="B288" s="141" t="s">
        <v>737</v>
      </c>
      <c r="C288" s="141" t="s">
        <v>738</v>
      </c>
      <c r="D288" s="29" t="str">
        <f>IF(Intro!$G$29="English",B288,C288)</f>
        <v>Soudan du Sud</v>
      </c>
    </row>
    <row r="289" spans="2:4" x14ac:dyDescent="0.25">
      <c r="B289" s="141" t="s">
        <v>739</v>
      </c>
      <c r="C289" s="141" t="s">
        <v>740</v>
      </c>
      <c r="D289" s="29" t="str">
        <f>IF(Intro!$G$29="English",B289,C289)</f>
        <v>Espagne</v>
      </c>
    </row>
    <row r="290" spans="2:4" x14ac:dyDescent="0.25">
      <c r="B290" s="141" t="s">
        <v>741</v>
      </c>
      <c r="C290" s="141" t="s">
        <v>741</v>
      </c>
      <c r="D290" s="29" t="str">
        <f>IF(Intro!$G$29="English",B290,C290)</f>
        <v>Sri Lanka</v>
      </c>
    </row>
    <row r="291" spans="2:4" x14ac:dyDescent="0.25">
      <c r="B291" s="141" t="s">
        <v>742</v>
      </c>
      <c r="C291" s="141" t="s">
        <v>743</v>
      </c>
      <c r="D291" s="29" t="str">
        <f>IF(Intro!$G$29="English",B291,C291)</f>
        <v>Soudan</v>
      </c>
    </row>
    <row r="292" spans="2:4" x14ac:dyDescent="0.25">
      <c r="B292" s="141" t="s">
        <v>416</v>
      </c>
      <c r="C292" s="141" t="s">
        <v>416</v>
      </c>
      <c r="D292" s="29" t="str">
        <f>IF(Intro!$G$29="English",B292,C292)</f>
        <v>Suriname</v>
      </c>
    </row>
    <row r="293" spans="2:4" x14ac:dyDescent="0.25">
      <c r="B293" s="141" t="s">
        <v>744</v>
      </c>
      <c r="C293" s="141" t="s">
        <v>745</v>
      </c>
      <c r="D293" s="29" t="str">
        <f>IF(Intro!$G$29="English",B293,C293)</f>
        <v>Svalbard et Île Jan Mayen</v>
      </c>
    </row>
    <row r="294" spans="2:4" x14ac:dyDescent="0.25">
      <c r="B294" s="141" t="s">
        <v>746</v>
      </c>
      <c r="C294" s="141" t="s">
        <v>746</v>
      </c>
      <c r="D294" s="29" t="str">
        <f>IF(Intro!$G$29="English",B294,C294)</f>
        <v>Swaziland</v>
      </c>
    </row>
    <row r="295" spans="2:4" x14ac:dyDescent="0.25">
      <c r="B295" s="141" t="s">
        <v>747</v>
      </c>
      <c r="C295" s="141" t="s">
        <v>748</v>
      </c>
      <c r="D295" s="29" t="str">
        <f>IF(Intro!$G$29="English",B295,C295)</f>
        <v>Suède</v>
      </c>
    </row>
    <row r="296" spans="2:4" x14ac:dyDescent="0.25">
      <c r="B296" s="141" t="s">
        <v>749</v>
      </c>
      <c r="C296" s="141" t="s">
        <v>750</v>
      </c>
      <c r="D296" s="29" t="str">
        <f>IF(Intro!$G$29="English",B296,C296)</f>
        <v>Suisse</v>
      </c>
    </row>
    <row r="297" spans="2:4" x14ac:dyDescent="0.25">
      <c r="B297" s="141" t="s">
        <v>751</v>
      </c>
      <c r="C297" s="141" t="s">
        <v>752</v>
      </c>
      <c r="D297" s="29" t="str">
        <f>IF(Intro!$G$29="English",B297,C297)</f>
        <v>République arabe syrienne</v>
      </c>
    </row>
    <row r="298" spans="2:4" x14ac:dyDescent="0.25">
      <c r="B298" s="141" t="s">
        <v>753</v>
      </c>
      <c r="C298" s="141" t="s">
        <v>754</v>
      </c>
      <c r="D298" s="29" t="str">
        <f>IF(Intro!$G$29="English",B298,C298)</f>
        <v>Tadjikistan</v>
      </c>
    </row>
    <row r="299" spans="2:4" x14ac:dyDescent="0.25">
      <c r="B299" s="141" t="s">
        <v>755</v>
      </c>
      <c r="C299" s="141" t="s">
        <v>756</v>
      </c>
      <c r="D299" s="29" t="str">
        <f>IF(Intro!$G$29="English",B299,C299)</f>
        <v>Tanzanie, République-Unie de</v>
      </c>
    </row>
    <row r="300" spans="2:4" x14ac:dyDescent="0.25">
      <c r="B300" s="141" t="s">
        <v>757</v>
      </c>
      <c r="C300" s="141" t="s">
        <v>758</v>
      </c>
      <c r="D300" s="29" t="str">
        <f>IF(Intro!$G$29="English",B300,C300)</f>
        <v>Thaïlande</v>
      </c>
    </row>
    <row r="301" spans="2:4" x14ac:dyDescent="0.25">
      <c r="B301" s="141" t="s">
        <v>417</v>
      </c>
      <c r="C301" s="141" t="s">
        <v>417</v>
      </c>
      <c r="D301" s="29" t="str">
        <f>IF(Intro!$G$29="English",B301,C301)</f>
        <v>Togo</v>
      </c>
    </row>
    <row r="302" spans="2:4" x14ac:dyDescent="0.25">
      <c r="B302" s="141" t="s">
        <v>418</v>
      </c>
      <c r="C302" s="141" t="s">
        <v>418</v>
      </c>
      <c r="D302" s="29" t="str">
        <f>IF(Intro!$G$29="English",B302,C302)</f>
        <v>Tokelau</v>
      </c>
    </row>
    <row r="303" spans="2:4" x14ac:dyDescent="0.25">
      <c r="B303" s="141" t="s">
        <v>419</v>
      </c>
      <c r="C303" s="141" t="s">
        <v>419</v>
      </c>
      <c r="D303" s="29" t="str">
        <f>IF(Intro!$G$29="English",B303,C303)</f>
        <v>Tonga</v>
      </c>
    </row>
    <row r="304" spans="2:4" x14ac:dyDescent="0.25">
      <c r="B304" s="141" t="s">
        <v>759</v>
      </c>
      <c r="C304" s="141" t="s">
        <v>760</v>
      </c>
      <c r="D304" s="29" t="str">
        <f>IF(Intro!$G$29="English",B304,C304)</f>
        <v>Trinité-et-Tobago</v>
      </c>
    </row>
    <row r="305" spans="2:4" x14ac:dyDescent="0.25">
      <c r="B305" s="141" t="s">
        <v>761</v>
      </c>
      <c r="C305" s="141" t="s">
        <v>762</v>
      </c>
      <c r="D305" s="29" t="str">
        <f>IF(Intro!$G$29="English",B305,C305)</f>
        <v>Tunisie</v>
      </c>
    </row>
    <row r="306" spans="2:4" x14ac:dyDescent="0.25">
      <c r="B306" s="144" t="s">
        <v>804</v>
      </c>
      <c r="C306" s="144" t="s">
        <v>804</v>
      </c>
      <c r="D306" s="29" t="str">
        <f>IF(Intro!$G$29="English",B306,C306)</f>
        <v>Türkiye</v>
      </c>
    </row>
    <row r="307" spans="2:4" x14ac:dyDescent="0.25">
      <c r="B307" s="141" t="s">
        <v>763</v>
      </c>
      <c r="C307" s="141" t="s">
        <v>764</v>
      </c>
      <c r="D307" s="29" t="str">
        <f>IF(Intro!$G$29="English",B307,C307)</f>
        <v>Turkménistan</v>
      </c>
    </row>
    <row r="308" spans="2:4" x14ac:dyDescent="0.25">
      <c r="B308" s="141" t="s">
        <v>765</v>
      </c>
      <c r="C308" s="141" t="s">
        <v>766</v>
      </c>
      <c r="D308" s="29" t="str">
        <f>IF(Intro!$G$29="English",B308,C308)</f>
        <v>Turks et Caïques, Îles</v>
      </c>
    </row>
    <row r="309" spans="2:4" x14ac:dyDescent="0.25">
      <c r="B309" s="141" t="s">
        <v>420</v>
      </c>
      <c r="C309" s="141" t="s">
        <v>420</v>
      </c>
      <c r="D309" s="29" t="str">
        <f>IF(Intro!$G$29="English",B309,C309)</f>
        <v>Tuvalu</v>
      </c>
    </row>
    <row r="310" spans="2:4" x14ac:dyDescent="0.25">
      <c r="B310" s="141" t="s">
        <v>767</v>
      </c>
      <c r="C310" s="141" t="s">
        <v>768</v>
      </c>
      <c r="D310" s="29" t="str">
        <f>IF(Intro!$G$29="English",B310,C310)</f>
        <v>Ouganda</v>
      </c>
    </row>
    <row r="311" spans="2:4" x14ac:dyDescent="0.25">
      <c r="B311" s="141" t="s">
        <v>421</v>
      </c>
      <c r="C311" s="141" t="s">
        <v>421</v>
      </c>
      <c r="D311" s="29" t="str">
        <f>IF(Intro!$G$29="English",B311,C311)</f>
        <v>Ukraine</v>
      </c>
    </row>
    <row r="312" spans="2:4" x14ac:dyDescent="0.25">
      <c r="B312" s="141" t="s">
        <v>769</v>
      </c>
      <c r="C312" s="141" t="s">
        <v>770</v>
      </c>
      <c r="D312" s="29" t="str">
        <f>IF(Intro!$G$29="English",B312,C312)</f>
        <v>Émirats arabes unis</v>
      </c>
    </row>
    <row r="313" spans="2:4" x14ac:dyDescent="0.25">
      <c r="B313" s="141" t="s">
        <v>771</v>
      </c>
      <c r="C313" s="141" t="s">
        <v>772</v>
      </c>
      <c r="D313" s="29" t="str">
        <f>IF(Intro!$G$29="English",B313,C313)</f>
        <v>Royaume-Uni</v>
      </c>
    </row>
    <row r="314" spans="2:4" x14ac:dyDescent="0.25">
      <c r="B314" s="141" t="s">
        <v>773</v>
      </c>
      <c r="C314" s="141" t="s">
        <v>774</v>
      </c>
      <c r="D314" s="29" t="str">
        <f>IF(Intro!$G$29="English",B314,C314)</f>
        <v xml:space="preserve">États-Unis </v>
      </c>
    </row>
    <row r="315" spans="2:4" x14ac:dyDescent="0.25">
      <c r="B315" s="141" t="s">
        <v>422</v>
      </c>
      <c r="C315" s="141" t="s">
        <v>422</v>
      </c>
      <c r="D315" s="29" t="str">
        <f>IF(Intro!$G$29="English",B315,C315)</f>
        <v>Uruguay</v>
      </c>
    </row>
    <row r="316" spans="2:4" x14ac:dyDescent="0.25">
      <c r="B316" s="141" t="s">
        <v>775</v>
      </c>
      <c r="C316" s="141" t="s">
        <v>776</v>
      </c>
      <c r="D316" s="29" t="str">
        <f>IF(Intro!$G$29="English",B316,C316)</f>
        <v>Ouzbékistan</v>
      </c>
    </row>
    <row r="317" spans="2:4" x14ac:dyDescent="0.25">
      <c r="B317" s="141" t="s">
        <v>423</v>
      </c>
      <c r="C317" s="141" t="s">
        <v>423</v>
      </c>
      <c r="D317" s="29" t="str">
        <f>IF(Intro!$G$29="English",B317,C317)</f>
        <v>Vanuatu</v>
      </c>
    </row>
    <row r="318" spans="2:4" x14ac:dyDescent="0.25">
      <c r="B318" s="141" t="s">
        <v>777</v>
      </c>
      <c r="C318" s="141" t="s">
        <v>778</v>
      </c>
      <c r="D318" s="29" t="str">
        <f>IF(Intro!$G$29="English",B318,C318)</f>
        <v>Venezuela (République bolivarienne du)</v>
      </c>
    </row>
    <row r="319" spans="2:4" x14ac:dyDescent="0.25">
      <c r="B319" s="141" t="s">
        <v>779</v>
      </c>
      <c r="C319" s="141" t="s">
        <v>779</v>
      </c>
      <c r="D319" s="29" t="str">
        <f>IF(Intro!$G$29="English",B319,C319)</f>
        <v>Vietnam</v>
      </c>
    </row>
    <row r="320" spans="2:4" x14ac:dyDescent="0.25">
      <c r="B320" s="141" t="s">
        <v>780</v>
      </c>
      <c r="C320" s="141" t="s">
        <v>781</v>
      </c>
      <c r="D320" s="29" t="str">
        <f>IF(Intro!$G$29="English",B320,C320)</f>
        <v>Îles Vierges Britanniques</v>
      </c>
    </row>
    <row r="321" spans="2:4" x14ac:dyDescent="0.25">
      <c r="B321" s="141" t="s">
        <v>782</v>
      </c>
      <c r="C321" s="141" t="s">
        <v>783</v>
      </c>
      <c r="D321" s="29" t="str">
        <f>IF(Intro!$G$29="English",B321,C321)</f>
        <v>Îles Vierges des États-Unis</v>
      </c>
    </row>
    <row r="322" spans="2:4" x14ac:dyDescent="0.25">
      <c r="B322" s="141" t="s">
        <v>784</v>
      </c>
      <c r="C322" s="141" t="s">
        <v>785</v>
      </c>
      <c r="D322" s="29" t="str">
        <f>IF(Intro!$G$29="English",B322,C322)</f>
        <v>Wallis et Futuna</v>
      </c>
    </row>
    <row r="323" spans="2:4" x14ac:dyDescent="0.25">
      <c r="B323" s="141" t="s">
        <v>786</v>
      </c>
      <c r="C323" s="141" t="s">
        <v>787</v>
      </c>
      <c r="D323" s="29" t="str">
        <f>IF(Intro!$G$29="English",B323,C323)</f>
        <v>Cisjordanie et la bande de Gaza</v>
      </c>
    </row>
    <row r="324" spans="2:4" x14ac:dyDescent="0.25">
      <c r="B324" s="141" t="s">
        <v>788</v>
      </c>
      <c r="C324" s="141" t="s">
        <v>789</v>
      </c>
      <c r="D324" s="29" t="str">
        <f>IF(Intro!$G$29="English",B324,C324)</f>
        <v>Sahara Occidental</v>
      </c>
    </row>
    <row r="325" spans="2:4" x14ac:dyDescent="0.25">
      <c r="B325" s="141" t="s">
        <v>790</v>
      </c>
      <c r="C325" s="141" t="s">
        <v>791</v>
      </c>
      <c r="D325" s="29" t="str">
        <f>IF(Intro!$G$29="English",B325,C325)</f>
        <v>Yémen</v>
      </c>
    </row>
    <row r="326" spans="2:4" x14ac:dyDescent="0.25">
      <c r="B326" s="141" t="s">
        <v>792</v>
      </c>
      <c r="C326" s="141" t="s">
        <v>793</v>
      </c>
      <c r="D326" s="29" t="str">
        <f>IF(Intro!$G$29="English",B326,C326)</f>
        <v>République yougoslave de Macédoine</v>
      </c>
    </row>
    <row r="327" spans="2:4" x14ac:dyDescent="0.25">
      <c r="B327" s="141" t="s">
        <v>794</v>
      </c>
      <c r="C327" s="141" t="s">
        <v>795</v>
      </c>
      <c r="D327" s="29" t="str">
        <f>IF(Intro!$G$29="English",B327,C327)</f>
        <v>Zambie</v>
      </c>
    </row>
    <row r="328" spans="2:4" x14ac:dyDescent="0.25">
      <c r="B328" s="141" t="s">
        <v>424</v>
      </c>
      <c r="C328" s="141" t="s">
        <v>424</v>
      </c>
      <c r="D328" s="29" t="str">
        <f>IF(Intro!$G$29="English",B328,C328)</f>
        <v>Zimbabwe</v>
      </c>
    </row>
  </sheetData>
  <sheetProtection algorithmName="SHA-512" hashValue="ZZYhin7ldBEBRM0E+vLqRkrvfcWCShlgsA6vuO0/WRCnMFUi4dAEGHEXSlBI0L69HDclO0Kpwtadhd+c53mjYA==" saltValue="G5X5oL5HvnkASVRVau1LqA==" spinCount="100000" sheet="1" objects="1" scenarios="1" selectLockedCells="1"/>
  <mergeCells count="3">
    <mergeCell ref="A54:D54"/>
    <mergeCell ref="A46:D46"/>
    <mergeCell ref="H13:I13"/>
  </mergeCells>
  <phoneticPr fontId="42" type="noConversion"/>
  <dataValidations disablePrompts="1" count="2">
    <dataValidation type="list" allowBlank="1" showInputMessage="1" showErrorMessage="1" sqref="C4" xr:uid="{BC647F3E-121C-4516-BA76-C43E155F6A2F}">
      <formula1>"le dumping, le dumping et le subventionnement"</formula1>
    </dataValidation>
    <dataValidation type="list" allowBlank="1" showInputMessage="1" showErrorMessage="1" sqref="B4" xr:uid="{839E3129-6ED5-4045-AA92-3D342FD19477}">
      <formula1>"dumping, dumping and the subsidizing"</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3530A-B912-4366-9DBE-92F5AD3EFAE4}">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4"/>
      <c r="B4" s="317" t="str">
        <f>Info!B4</f>
        <v>QUESTIONNAIRE À L'INTENTION DES IMPORTATEURS</v>
      </c>
      <c r="C4" s="318"/>
      <c r="D4" s="318"/>
      <c r="E4" s="318"/>
      <c r="F4" s="318"/>
      <c r="G4" s="318"/>
      <c r="H4" s="318"/>
      <c r="I4" s="318"/>
      <c r="J4" s="318"/>
      <c r="K4" s="318"/>
      <c r="L4" s="319"/>
      <c r="M4" s="21"/>
      <c r="N4" s="21"/>
      <c r="O4" s="19"/>
      <c r="P4" s="19"/>
    </row>
    <row r="5" spans="1:16" s="2" customFormat="1" x14ac:dyDescent="0.25">
      <c r="A5" s="4"/>
      <c r="B5" s="428" t="str">
        <f>Info!B5</f>
        <v>GC-2025-001</v>
      </c>
      <c r="C5" s="508"/>
      <c r="D5" s="508"/>
      <c r="E5" s="508"/>
      <c r="F5" s="508"/>
      <c r="G5" s="508"/>
      <c r="H5" s="508"/>
      <c r="I5" s="508"/>
      <c r="J5" s="508"/>
      <c r="K5" s="508"/>
      <c r="L5" s="430"/>
      <c r="M5" s="21"/>
      <c r="N5" s="21"/>
      <c r="O5" s="19"/>
      <c r="P5" s="19"/>
    </row>
    <row r="6" spans="1:16" s="6" customFormat="1" x14ac:dyDescent="0.25">
      <c r="A6" s="4"/>
      <c r="B6" s="428" t="str">
        <f>Info!B6</f>
        <v>PRODUITS DE LÉGUMES</v>
      </c>
      <c r="C6" s="508"/>
      <c r="D6" s="508"/>
      <c r="E6" s="508"/>
      <c r="F6" s="508"/>
      <c r="G6" s="508"/>
      <c r="H6" s="508"/>
      <c r="I6" s="508"/>
      <c r="J6" s="508"/>
      <c r="K6" s="508"/>
      <c r="L6" s="430"/>
      <c r="M6" s="19"/>
      <c r="N6" s="19"/>
      <c r="O6" s="15"/>
      <c r="P6" s="15"/>
    </row>
    <row r="7" spans="1:16" s="6" customFormat="1" x14ac:dyDescent="0.25">
      <c r="A7" s="4"/>
      <c r="B7" s="113"/>
      <c r="C7" s="155"/>
      <c r="D7" s="155"/>
      <c r="E7" s="155"/>
      <c r="F7" s="155"/>
      <c r="G7" s="155"/>
      <c r="H7" s="155"/>
      <c r="I7" s="155"/>
      <c r="J7" s="155"/>
      <c r="K7" s="155"/>
      <c r="L7" s="115"/>
      <c r="M7" s="19"/>
      <c r="N7" s="19"/>
      <c r="O7" s="20"/>
    </row>
    <row r="8" spans="1:16" s="6" customFormat="1" x14ac:dyDescent="0.25">
      <c r="A8" s="4"/>
      <c r="B8" s="431" t="str">
        <f>Public!B8</f>
        <v>Les marchandises dans les questions suivantes font référence aux marchandises comme définies dans la description du produit de l'onglet Intro.</v>
      </c>
      <c r="C8" s="506"/>
      <c r="D8" s="506"/>
      <c r="E8" s="506"/>
      <c r="F8" s="506"/>
      <c r="G8" s="506"/>
      <c r="H8" s="506"/>
      <c r="I8" s="506"/>
      <c r="J8" s="506"/>
      <c r="K8" s="506"/>
      <c r="L8" s="433"/>
      <c r="M8" s="19"/>
      <c r="N8" s="19"/>
      <c r="O8" s="15"/>
      <c r="P8" s="15"/>
    </row>
    <row r="9" spans="1:16" s="6" customFormat="1" x14ac:dyDescent="0.25">
      <c r="A9" s="4"/>
      <c r="B9" s="431" t="str">
        <f>Public!B9</f>
        <v>Des informations sur le produit et un glossaire de termes sont disponibles dans l'onglet Info.</v>
      </c>
      <c r="C9" s="506"/>
      <c r="D9" s="506"/>
      <c r="E9" s="506"/>
      <c r="F9" s="506"/>
      <c r="G9" s="506"/>
      <c r="H9" s="506"/>
      <c r="I9" s="506"/>
      <c r="J9" s="506"/>
      <c r="K9" s="506"/>
      <c r="L9" s="433"/>
      <c r="M9" s="19"/>
      <c r="N9" s="19"/>
      <c r="O9" s="15"/>
    </row>
    <row r="10" spans="1:16" s="6" customFormat="1" x14ac:dyDescent="0.25">
      <c r="A10" s="4"/>
      <c r="B10" s="431"/>
      <c r="C10" s="506"/>
      <c r="D10" s="506"/>
      <c r="E10" s="506"/>
      <c r="F10" s="506"/>
      <c r="G10" s="506"/>
      <c r="H10" s="506"/>
      <c r="I10" s="506"/>
      <c r="J10" s="506"/>
      <c r="K10" s="506"/>
      <c r="L10" s="433"/>
      <c r="M10" s="19"/>
      <c r="N10" s="19"/>
      <c r="O10" s="10" t="s">
        <v>236</v>
      </c>
      <c r="P10" s="10" t="s">
        <v>235</v>
      </c>
    </row>
    <row r="11" spans="1:16" s="6" customFormat="1" x14ac:dyDescent="0.25">
      <c r="A11" s="4"/>
      <c r="B11" s="431"/>
      <c r="C11" s="506"/>
      <c r="D11" s="506"/>
      <c r="E11" s="506"/>
      <c r="F11" s="506"/>
      <c r="G11" s="506"/>
      <c r="H11" s="506"/>
      <c r="I11" s="506"/>
      <c r="J11" s="506"/>
      <c r="K11" s="506"/>
      <c r="L11" s="433"/>
      <c r="M11" s="19"/>
      <c r="N11" s="19"/>
      <c r="O11" s="15"/>
      <c r="P11" s="15"/>
    </row>
    <row r="12" spans="1:16" s="6" customFormat="1" x14ac:dyDescent="0.25">
      <c r="A12" s="4"/>
      <c r="B12" s="431" t="str">
        <f>Pro!B12</f>
        <v>Pour les questions de cet onglet, notez ce qui suit :</v>
      </c>
      <c r="C12" s="506"/>
      <c r="D12" s="506"/>
      <c r="E12" s="506"/>
      <c r="F12" s="506"/>
      <c r="G12" s="506"/>
      <c r="H12" s="506"/>
      <c r="I12" s="506"/>
      <c r="J12" s="506"/>
      <c r="K12" s="506"/>
      <c r="L12" s="433"/>
      <c r="M12" s="19"/>
      <c r="N12" s="19"/>
      <c r="O12" s="15"/>
      <c r="P12" s="15"/>
    </row>
    <row r="13" spans="1:16" s="6" customFormat="1" ht="26.25" customHeight="1" x14ac:dyDescent="0.25">
      <c r="A13" s="4"/>
      <c r="B13" s="466" t="str">
        <f>Pro!B13</f>
        <v xml:space="preserve">• Veuillez indiquer seulement les ventes effectuées à partir des importations de votre entreprise. Les ventes de marchandises achetées auprès de producteurs canadiens doivent être exclues. </v>
      </c>
      <c r="C13" s="507"/>
      <c r="D13" s="507"/>
      <c r="E13" s="507"/>
      <c r="F13" s="507"/>
      <c r="G13" s="507"/>
      <c r="H13" s="507"/>
      <c r="I13" s="507"/>
      <c r="J13" s="507"/>
      <c r="K13" s="507"/>
      <c r="L13" s="468"/>
      <c r="M13" s="19"/>
      <c r="N13" s="19"/>
      <c r="O13" s="15"/>
      <c r="P13" s="15"/>
    </row>
    <row r="14" spans="1:16" s="6" customFormat="1" x14ac:dyDescent="0.25">
      <c r="A14" s="4"/>
      <c r="B14" s="431" t="str">
        <f>Pro!B14</f>
        <v>• Déclarez toutes les ventes aux entreprises associées canadiennes et étrangères.</v>
      </c>
      <c r="C14" s="506"/>
      <c r="D14" s="506"/>
      <c r="E14" s="506"/>
      <c r="F14" s="506"/>
      <c r="G14" s="506"/>
      <c r="H14" s="506"/>
      <c r="I14" s="506"/>
      <c r="J14" s="506"/>
      <c r="K14" s="506"/>
      <c r="L14" s="433"/>
      <c r="M14" s="19"/>
      <c r="N14" s="19"/>
      <c r="O14" s="15"/>
      <c r="P14" s="15"/>
    </row>
    <row r="15" spans="1:16" s="6" customFormat="1" x14ac:dyDescent="0.25">
      <c r="A15" s="4"/>
      <c r="B15" s="431" t="str">
        <f>Pro!B15</f>
        <v>• Déclarez toutes les ventes à compter de la date de l’expédition au client ou à son entrepôt.</v>
      </c>
      <c r="C15" s="506"/>
      <c r="D15" s="506"/>
      <c r="E15" s="506"/>
      <c r="F15" s="506"/>
      <c r="G15" s="506"/>
      <c r="H15" s="506"/>
      <c r="I15" s="506"/>
      <c r="J15" s="506"/>
      <c r="K15" s="506"/>
      <c r="L15" s="433"/>
      <c r="M15" s="19"/>
      <c r="N15" s="19"/>
      <c r="O15" s="15"/>
      <c r="P15" s="15"/>
    </row>
    <row r="16" spans="1:16" s="6" customFormat="1" x14ac:dyDescent="0.25">
      <c r="A16" s="4"/>
      <c r="B16" s="431" t="str">
        <f>Pro!B16</f>
        <v>• Déclarez toutes les valeurs en dollars canadiens.</v>
      </c>
      <c r="C16" s="506"/>
      <c r="D16" s="506"/>
      <c r="E16" s="506"/>
      <c r="F16" s="506"/>
      <c r="G16" s="506"/>
      <c r="H16" s="506"/>
      <c r="I16" s="506"/>
      <c r="J16" s="506"/>
      <c r="K16" s="506"/>
      <c r="L16" s="433"/>
      <c r="M16" s="19"/>
      <c r="N16" s="19"/>
      <c r="O16" s="15"/>
      <c r="P16" s="15"/>
    </row>
    <row r="17" spans="1:16" s="6" customFormat="1" x14ac:dyDescent="0.25">
      <c r="A17" s="4"/>
      <c r="B17" s="434" t="str">
        <f>IF(Intro!$G$29="English",O17,P17)</f>
        <v>• Si votre entreprise est un utilisateur final ou un détaillant, elle n’a pas besoin de déclarer ses ventes d’importations ou ses stocks d’importations.</v>
      </c>
      <c r="C17" s="435"/>
      <c r="D17" s="435"/>
      <c r="E17" s="435"/>
      <c r="F17" s="435"/>
      <c r="G17" s="435"/>
      <c r="H17" s="435"/>
      <c r="I17" s="435"/>
      <c r="J17" s="435"/>
      <c r="K17" s="435"/>
      <c r="L17" s="436"/>
      <c r="M17" s="19"/>
      <c r="N17" s="19"/>
      <c r="O17" s="15" t="s">
        <v>184</v>
      </c>
      <c r="P17" s="15" t="s">
        <v>185</v>
      </c>
    </row>
    <row r="18" spans="1:16" s="6" customFormat="1" x14ac:dyDescent="0.25">
      <c r="A18" s="4"/>
      <c r="B18" s="425" t="str">
        <f>IF(Intro!$G$29="English",O18,P18)</f>
        <v>Toute information dans ce questionnaire se rapporte aux MARCHANDISES CONGELÉES seulement</v>
      </c>
      <c r="C18" s="426"/>
      <c r="D18" s="426"/>
      <c r="E18" s="426"/>
      <c r="F18" s="426"/>
      <c r="G18" s="426"/>
      <c r="H18" s="426"/>
      <c r="I18" s="426"/>
      <c r="J18" s="426"/>
      <c r="K18" s="426"/>
      <c r="L18" s="427"/>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314" t="str">
        <f>IF(Intro!$G$29="English",O20,P20)</f>
        <v>IMPORTATIONS ET VENTES</v>
      </c>
      <c r="C20" s="315"/>
      <c r="D20" s="315"/>
      <c r="E20" s="315"/>
      <c r="F20" s="315"/>
      <c r="G20" s="315"/>
      <c r="H20" s="315"/>
      <c r="I20" s="315"/>
      <c r="J20" s="315"/>
      <c r="K20" s="315"/>
      <c r="L20" s="316"/>
      <c r="M20" s="10"/>
      <c r="O20" s="84" t="s">
        <v>233</v>
      </c>
      <c r="P20" s="84" t="s">
        <v>234</v>
      </c>
    </row>
    <row r="21" spans="1:16" x14ac:dyDescent="0.25">
      <c r="B21" s="418" t="s">
        <v>12</v>
      </c>
      <c r="C21" s="509"/>
      <c r="D21" s="509"/>
      <c r="E21" s="509"/>
      <c r="F21" s="509"/>
      <c r="G21" s="509"/>
      <c r="H21" s="509"/>
      <c r="I21" s="509"/>
      <c r="J21" s="509"/>
      <c r="K21" s="509"/>
      <c r="L21" s="420"/>
      <c r="M21" s="10"/>
    </row>
    <row r="22" spans="1:16" ht="24" customHeight="1" x14ac:dyDescent="0.25">
      <c r="B22" s="311" t="str">
        <f>IF(Intro!$G$29="English",O22,P22)</f>
        <v xml:space="preserve">Indiquez les importations et les ventes de marchandises de votre entreprise, par pays. </v>
      </c>
      <c r="C22" s="510"/>
      <c r="D22" s="510"/>
      <c r="E22" s="510"/>
      <c r="F22" s="510"/>
      <c r="G22" s="156"/>
      <c r="H22" s="156"/>
      <c r="I22" s="156"/>
      <c r="J22" s="156"/>
      <c r="K22" s="156"/>
      <c r="L22" s="162"/>
      <c r="M22" s="10"/>
      <c r="O22" s="10" t="s">
        <v>802</v>
      </c>
      <c r="P22" s="10" t="s">
        <v>803</v>
      </c>
    </row>
    <row r="23" spans="1:16" x14ac:dyDescent="0.25">
      <c r="B23" s="314" t="str">
        <f>IF(Intro!$G$29="English",O23,P23)</f>
        <v>PAYS 11</v>
      </c>
      <c r="C23" s="315"/>
      <c r="D23" s="315"/>
      <c r="E23" s="315"/>
      <c r="F23" s="315"/>
      <c r="G23" s="315"/>
      <c r="H23" s="315"/>
      <c r="I23" s="315"/>
      <c r="J23" s="315"/>
      <c r="K23" s="315"/>
      <c r="L23" s="316"/>
      <c r="M23" s="10"/>
      <c r="O23" s="84" t="s">
        <v>877</v>
      </c>
      <c r="P23" s="84" t="s">
        <v>878</v>
      </c>
    </row>
    <row r="24" spans="1:16" ht="15.75" customHeight="1" x14ac:dyDescent="0.25">
      <c r="B24" s="489" t="str">
        <f>IF(Intro!$G$29="English",O24,P24)</f>
        <v>Veuillez spécifier le pays d'origine ici :</v>
      </c>
      <c r="C24" s="490"/>
      <c r="D24" s="490"/>
      <c r="E24" s="486"/>
      <c r="F24" s="487"/>
      <c r="G24" s="487"/>
      <c r="H24" s="487"/>
      <c r="I24" s="488"/>
      <c r="J24" s="156"/>
      <c r="K24" s="156"/>
      <c r="L24" s="162"/>
      <c r="M24" s="10"/>
      <c r="O24" s="10" t="s">
        <v>855</v>
      </c>
      <c r="P24" s="10" t="s">
        <v>858</v>
      </c>
    </row>
    <row r="25" spans="1:16" x14ac:dyDescent="0.25">
      <c r="B25" s="99"/>
      <c r="C25" s="157"/>
      <c r="D25" s="157"/>
      <c r="E25" s="157"/>
      <c r="F25" s="157"/>
      <c r="G25" s="156"/>
      <c r="H25" s="156"/>
      <c r="I25" s="156"/>
      <c r="J25" s="156"/>
      <c r="K25" s="156"/>
      <c r="L25" s="17"/>
      <c r="M25" s="10"/>
    </row>
    <row r="26" spans="1:16" x14ac:dyDescent="0.25">
      <c r="B26" s="99"/>
      <c r="C26" s="157"/>
      <c r="D26" s="157"/>
      <c r="E26" s="157"/>
      <c r="F26" s="157"/>
      <c r="G26" s="164">
        <f>Variables!$B$6</f>
        <v>2023</v>
      </c>
      <c r="H26" s="164">
        <f>G26+1</f>
        <v>2024</v>
      </c>
      <c r="I26" s="164">
        <f>H26+1</f>
        <v>2025</v>
      </c>
      <c r="J26" s="156"/>
      <c r="K26" s="156"/>
      <c r="L26" s="53"/>
      <c r="M26" s="10"/>
      <c r="O26" s="18"/>
    </row>
    <row r="27" spans="1:16" s="136" customFormat="1" ht="14.25" customHeight="1" x14ac:dyDescent="0.25">
      <c r="A27" s="158"/>
      <c r="B27" s="500" t="str">
        <f>IF(Intro!$G$29="English",O27,P27)</f>
        <v>Importations au Canada</v>
      </c>
      <c r="C27" s="501"/>
      <c r="D27" s="501"/>
      <c r="E27" s="501"/>
      <c r="F27" s="501"/>
      <c r="G27" s="501"/>
      <c r="H27" s="501"/>
      <c r="I27" s="502"/>
      <c r="J27" s="156"/>
      <c r="K27" s="156"/>
      <c r="L27" s="53"/>
      <c r="O27" s="22" t="s">
        <v>151</v>
      </c>
      <c r="P27" s="136" t="s">
        <v>152</v>
      </c>
    </row>
    <row r="28" spans="1:16" ht="15" customHeight="1" x14ac:dyDescent="0.25">
      <c r="B28" s="275" t="str">
        <f>IF(Intro!$G$29="English",O28,P28)</f>
        <v>Importations</v>
      </c>
      <c r="C28" s="276"/>
      <c r="D28" s="495" t="str">
        <f>IF(Intro!$G$29="English",Variables!$B$23,Variables!$C$23)</f>
        <v>kg</v>
      </c>
      <c r="E28" s="495"/>
      <c r="F28" s="495"/>
      <c r="G28" s="101"/>
      <c r="H28" s="101"/>
      <c r="I28" s="101"/>
      <c r="J28" s="156"/>
      <c r="K28" s="156"/>
      <c r="L28" s="53"/>
      <c r="M28" s="10"/>
      <c r="O28" s="10" t="s">
        <v>53</v>
      </c>
      <c r="P28" s="10" t="s">
        <v>118</v>
      </c>
    </row>
    <row r="29" spans="1:16" ht="15" customHeight="1" x14ac:dyDescent="0.25">
      <c r="B29" s="275"/>
      <c r="C29" s="276"/>
      <c r="D29" s="495" t="str">
        <f>IF(Intro!G$29="English",O29,P29)</f>
        <v>valeur d'achat nette rendue (CAD)</v>
      </c>
      <c r="E29" s="495"/>
      <c r="F29" s="495"/>
      <c r="G29" s="101"/>
      <c r="H29" s="101"/>
      <c r="I29" s="101"/>
      <c r="J29" s="156"/>
      <c r="K29" s="156"/>
      <c r="L29" s="53"/>
      <c r="M29" s="10"/>
      <c r="O29" s="10" t="s">
        <v>238</v>
      </c>
      <c r="P29" s="10" t="s">
        <v>237</v>
      </c>
    </row>
    <row r="30" spans="1:16" ht="15" customHeight="1" x14ac:dyDescent="0.25">
      <c r="B30" s="275"/>
      <c r="C30" s="276"/>
      <c r="D30" s="495" t="str">
        <f>"$ / "&amp;IF(Intro!$G$29="English",Variables!$B$24,Variables!$C$24)</f>
        <v>$ / kg</v>
      </c>
      <c r="E30" s="495"/>
      <c r="F30" s="495"/>
      <c r="G30" s="111" t="str">
        <f>IF(G28=0,"-",G29/G28)</f>
        <v>-</v>
      </c>
      <c r="H30" s="111" t="str">
        <f>IF(H28=0,"-",H29/H28)</f>
        <v>-</v>
      </c>
      <c r="I30" s="111" t="str">
        <f t="shared" ref="I30" si="0">IF(I28=0,"-",I29/I28)</f>
        <v>-</v>
      </c>
      <c r="J30" s="156"/>
      <c r="K30" s="156"/>
      <c r="L30" s="53"/>
      <c r="M30" s="10"/>
    </row>
    <row r="31" spans="1:16" s="136" customFormat="1" x14ac:dyDescent="0.25">
      <c r="A31" s="158"/>
      <c r="B31" s="503" t="str">
        <f>IF(Intro!$G$29="English",O31,P31)</f>
        <v>Ventes des importations au Canada</v>
      </c>
      <c r="C31" s="504"/>
      <c r="D31" s="504"/>
      <c r="E31" s="504"/>
      <c r="F31" s="504"/>
      <c r="G31" s="504"/>
      <c r="H31" s="504"/>
      <c r="I31" s="505"/>
      <c r="J31" s="156"/>
      <c r="K31" s="156"/>
      <c r="L31" s="53"/>
      <c r="O31" s="22" t="s">
        <v>364</v>
      </c>
      <c r="P31" s="136" t="s">
        <v>365</v>
      </c>
    </row>
    <row r="32" spans="1:16" ht="15" customHeight="1" x14ac:dyDescent="0.25">
      <c r="B32" s="275" t="str">
        <f>IF(Intro!$G$29="English",O32,P32)</f>
        <v>Ventes aux distributeurs au Canada</v>
      </c>
      <c r="C32" s="276"/>
      <c r="D32" s="495" t="str">
        <f>D28</f>
        <v>kg</v>
      </c>
      <c r="E32" s="495"/>
      <c r="F32" s="495"/>
      <c r="G32" s="101"/>
      <c r="H32" s="101"/>
      <c r="I32" s="101"/>
      <c r="J32" s="156"/>
      <c r="K32" s="156"/>
      <c r="L32" s="53"/>
      <c r="M32" s="10"/>
      <c r="O32" s="10" t="str">
        <f>"Sales to "&amp;Variables!$B$26&amp;" in Canada"</f>
        <v>Sales to distributors in Canada</v>
      </c>
      <c r="P32" s="10" t="str">
        <f>"Ventes aux "&amp;Variables!$C$26&amp;" au Canada"</f>
        <v>Ventes aux distributeurs au Canada</v>
      </c>
    </row>
    <row r="33" spans="1:16" ht="15" customHeight="1" x14ac:dyDescent="0.25">
      <c r="B33" s="275"/>
      <c r="C33" s="276"/>
      <c r="D33" s="495" t="str">
        <f>IF(Intro!G$29="English",O33,P33)</f>
        <v>valeur de vente nette rendue (CAD)</v>
      </c>
      <c r="E33" s="495"/>
      <c r="F33" s="495"/>
      <c r="G33" s="101"/>
      <c r="H33" s="101"/>
      <c r="I33" s="101"/>
      <c r="J33" s="156"/>
      <c r="K33" s="156"/>
      <c r="L33" s="53"/>
      <c r="M33" s="10"/>
      <c r="O33" s="10" t="s">
        <v>240</v>
      </c>
      <c r="P33" s="10" t="s">
        <v>239</v>
      </c>
    </row>
    <row r="34" spans="1:16" ht="15.75" customHeight="1" thickBot="1" x14ac:dyDescent="0.3">
      <c r="B34" s="493"/>
      <c r="C34" s="494"/>
      <c r="D34" s="496" t="str">
        <f>D30</f>
        <v>$ / kg</v>
      </c>
      <c r="E34" s="496"/>
      <c r="F34" s="496"/>
      <c r="G34" s="111" t="str">
        <f>IF(G32=0,"-",G33/G32)</f>
        <v>-</v>
      </c>
      <c r="H34" s="111" t="str">
        <f>IF(H32=0,"-",H33/H32)</f>
        <v>-</v>
      </c>
      <c r="I34" s="111" t="str">
        <f t="shared" ref="I34" si="1">IF(I32=0,"-",I33/I32)</f>
        <v>-</v>
      </c>
      <c r="J34" s="156"/>
      <c r="K34" s="156"/>
      <c r="L34" s="53"/>
      <c r="M34" s="10"/>
    </row>
    <row r="35" spans="1:16" ht="15" customHeight="1" x14ac:dyDescent="0.25">
      <c r="B35" s="497" t="str">
        <f>IF(Intro!$G$29="English",O35,P35)</f>
        <v>Ventes aux utilisateurs finals/détaillants au Canada</v>
      </c>
      <c r="C35" s="498"/>
      <c r="D35" s="499" t="str">
        <f>D32</f>
        <v>kg</v>
      </c>
      <c r="E35" s="499"/>
      <c r="F35" s="499"/>
      <c r="G35" s="101"/>
      <c r="H35" s="101"/>
      <c r="I35" s="101"/>
      <c r="J35" s="156"/>
      <c r="K35" s="156"/>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275"/>
      <c r="C36" s="276"/>
      <c r="D36" s="495" t="str">
        <f>IF(Intro!G$29="English",O36,P36)</f>
        <v>valeur de vente nette rendue (CAD)</v>
      </c>
      <c r="E36" s="495"/>
      <c r="F36" s="495"/>
      <c r="G36" s="101"/>
      <c r="H36" s="101"/>
      <c r="I36" s="101"/>
      <c r="J36" s="156"/>
      <c r="K36" s="156"/>
      <c r="L36" s="53"/>
      <c r="M36" s="10"/>
      <c r="O36" s="10" t="s">
        <v>240</v>
      </c>
      <c r="P36" s="10" t="s">
        <v>239</v>
      </c>
    </row>
    <row r="37" spans="1:16" ht="15.75" customHeight="1" thickBot="1" x14ac:dyDescent="0.3">
      <c r="B37" s="493"/>
      <c r="C37" s="494"/>
      <c r="D37" s="496" t="str">
        <f>D34</f>
        <v>$ / kg</v>
      </c>
      <c r="E37" s="496"/>
      <c r="F37" s="496"/>
      <c r="G37" s="111" t="str">
        <f>IF(G35=0,"-",G36/G35)</f>
        <v>-</v>
      </c>
      <c r="H37" s="111" t="str">
        <f>IF(H35=0,"-",H36/H35)</f>
        <v>-</v>
      </c>
      <c r="I37" s="111" t="str">
        <f t="shared" ref="I37" si="2">IF(I35=0,"-",I36/I35)</f>
        <v>-</v>
      </c>
      <c r="J37" s="156"/>
      <c r="K37" s="156"/>
      <c r="L37" s="53"/>
      <c r="M37" s="10"/>
    </row>
    <row r="38" spans="1:16" ht="15" customHeight="1" x14ac:dyDescent="0.25">
      <c r="B38" s="381" t="str">
        <f>IF(Intro!$G$29="English",O38,P38)</f>
        <v>Ventes totales au Canada</v>
      </c>
      <c r="C38" s="382"/>
      <c r="D38" s="491" t="str">
        <f>D35</f>
        <v>kg</v>
      </c>
      <c r="E38" s="491"/>
      <c r="F38" s="491"/>
      <c r="G38" s="103">
        <f t="shared" ref="G38:I39" si="3">G32+G35</f>
        <v>0</v>
      </c>
      <c r="H38" s="103">
        <f t="shared" si="3"/>
        <v>0</v>
      </c>
      <c r="I38" s="103">
        <f t="shared" si="3"/>
        <v>0</v>
      </c>
      <c r="J38" s="156"/>
      <c r="K38" s="156"/>
      <c r="L38" s="53"/>
      <c r="M38" s="10"/>
      <c r="O38" s="10" t="s">
        <v>241</v>
      </c>
      <c r="P38" s="10" t="s">
        <v>242</v>
      </c>
    </row>
    <row r="39" spans="1:16" ht="15" customHeight="1" x14ac:dyDescent="0.25">
      <c r="B39" s="377"/>
      <c r="C39" s="378"/>
      <c r="D39" s="492" t="str">
        <f>IF(Intro!G$29="English",O39,P39)</f>
        <v>valeur de vente nette rendue (CAD)</v>
      </c>
      <c r="E39" s="492"/>
      <c r="F39" s="492"/>
      <c r="G39" s="102">
        <f t="shared" si="3"/>
        <v>0</v>
      </c>
      <c r="H39" s="102">
        <f t="shared" si="3"/>
        <v>0</v>
      </c>
      <c r="I39" s="102">
        <f t="shared" si="3"/>
        <v>0</v>
      </c>
      <c r="J39" s="156"/>
      <c r="K39" s="156"/>
      <c r="L39" s="53"/>
      <c r="M39" s="10"/>
      <c r="O39" s="10" t="s">
        <v>240</v>
      </c>
      <c r="P39" s="10" t="s">
        <v>239</v>
      </c>
    </row>
    <row r="40" spans="1:16" ht="15.75" customHeight="1" x14ac:dyDescent="0.25">
      <c r="B40" s="377"/>
      <c r="C40" s="378"/>
      <c r="D40" s="492" t="str">
        <f>D37</f>
        <v>$ / kg</v>
      </c>
      <c r="E40" s="492"/>
      <c r="F40" s="492"/>
      <c r="G40" s="177" t="str">
        <f>IF(G38=0,"-",G39/G38)</f>
        <v>-</v>
      </c>
      <c r="H40" s="177" t="str">
        <f>IF(H38=0,"-",H39/H38)</f>
        <v>-</v>
      </c>
      <c r="I40" s="177" t="str">
        <f>IF(I38=0,"-",I39/I38)</f>
        <v>-</v>
      </c>
      <c r="J40" s="156"/>
      <c r="K40" s="156"/>
      <c r="L40" s="53"/>
      <c r="M40" s="10"/>
    </row>
    <row r="41" spans="1:16" x14ac:dyDescent="0.25">
      <c r="B41" s="54"/>
      <c r="C41" s="64"/>
      <c r="D41" s="64"/>
      <c r="E41" s="64"/>
      <c r="F41" s="64"/>
      <c r="G41" s="64"/>
      <c r="H41" s="64"/>
      <c r="I41" s="64"/>
      <c r="J41" s="64"/>
      <c r="K41" s="64"/>
      <c r="L41" s="65"/>
      <c r="M41" s="10"/>
    </row>
    <row r="42" spans="1:16" x14ac:dyDescent="0.25">
      <c r="B42" s="314" t="str">
        <f>IF(Intro!$G$29="English",O42,P42)</f>
        <v>PAYS 12</v>
      </c>
      <c r="C42" s="315"/>
      <c r="D42" s="315"/>
      <c r="E42" s="315"/>
      <c r="F42" s="315"/>
      <c r="G42" s="315"/>
      <c r="H42" s="315"/>
      <c r="I42" s="315"/>
      <c r="J42" s="315"/>
      <c r="K42" s="315"/>
      <c r="L42" s="316"/>
      <c r="M42" s="10"/>
      <c r="O42" s="84" t="s">
        <v>879</v>
      </c>
      <c r="P42" s="84" t="s">
        <v>880</v>
      </c>
    </row>
    <row r="43" spans="1:16" ht="15.75" x14ac:dyDescent="0.25">
      <c r="B43" s="489" t="str">
        <f>IF(Intro!$G$29="English",O43,P43)</f>
        <v>Veuillez spécifier le pays d'origine ici :</v>
      </c>
      <c r="C43" s="490"/>
      <c r="D43" s="490"/>
      <c r="E43" s="486"/>
      <c r="F43" s="487"/>
      <c r="G43" s="487"/>
      <c r="H43" s="487"/>
      <c r="I43" s="488"/>
      <c r="J43" s="156"/>
      <c r="K43" s="156"/>
      <c r="L43" s="162"/>
      <c r="M43" s="10"/>
      <c r="O43" s="10" t="s">
        <v>855</v>
      </c>
      <c r="P43" s="10" t="s">
        <v>858</v>
      </c>
    </row>
    <row r="44" spans="1:16" x14ac:dyDescent="0.25">
      <c r="B44" s="99"/>
      <c r="C44" s="157"/>
      <c r="D44" s="157"/>
      <c r="E44" s="157"/>
      <c r="F44" s="157"/>
      <c r="G44" s="156"/>
      <c r="H44" s="156"/>
      <c r="I44" s="156"/>
      <c r="J44" s="156"/>
      <c r="K44" s="156"/>
      <c r="L44" s="17"/>
      <c r="M44" s="10"/>
    </row>
    <row r="45" spans="1:16" x14ac:dyDescent="0.25">
      <c r="B45" s="99"/>
      <c r="C45" s="157"/>
      <c r="D45" s="157"/>
      <c r="E45" s="157"/>
      <c r="F45" s="157"/>
      <c r="G45" s="164">
        <f>Variables!$B$6</f>
        <v>2023</v>
      </c>
      <c r="H45" s="164">
        <f>G45+1</f>
        <v>2024</v>
      </c>
      <c r="I45" s="164">
        <f>H45+1</f>
        <v>2025</v>
      </c>
      <c r="J45" s="156"/>
      <c r="K45" s="156"/>
      <c r="L45" s="53"/>
      <c r="M45" s="10"/>
      <c r="O45" s="18"/>
    </row>
    <row r="46" spans="1:16" s="136" customFormat="1" ht="14.25" customHeight="1" x14ac:dyDescent="0.25">
      <c r="A46" s="158"/>
      <c r="B46" s="500" t="str">
        <f>IF(Intro!$G$29="English",O46,P46)</f>
        <v>Importations au Canada</v>
      </c>
      <c r="C46" s="501"/>
      <c r="D46" s="501"/>
      <c r="E46" s="501"/>
      <c r="F46" s="501"/>
      <c r="G46" s="501"/>
      <c r="H46" s="501"/>
      <c r="I46" s="502"/>
      <c r="J46" s="156"/>
      <c r="K46" s="156"/>
      <c r="L46" s="53"/>
      <c r="O46" s="22" t="s">
        <v>151</v>
      </c>
      <c r="P46" s="136" t="s">
        <v>152</v>
      </c>
    </row>
    <row r="47" spans="1:16" ht="15" customHeight="1" x14ac:dyDescent="0.25">
      <c r="B47" s="275" t="str">
        <f>IF(Intro!$G$29="English",O47,P47)</f>
        <v>Importations</v>
      </c>
      <c r="C47" s="276"/>
      <c r="D47" s="495" t="str">
        <f>IF(Intro!$G$29="English",Variables!$B$23,Variables!$C$23)</f>
        <v>kg</v>
      </c>
      <c r="E47" s="495"/>
      <c r="F47" s="495"/>
      <c r="G47" s="101"/>
      <c r="H47" s="101"/>
      <c r="I47" s="101"/>
      <c r="J47" s="156"/>
      <c r="K47" s="156"/>
      <c r="L47" s="53"/>
      <c r="M47" s="10"/>
      <c r="O47" s="10" t="s">
        <v>53</v>
      </c>
      <c r="P47" s="10" t="s">
        <v>118</v>
      </c>
    </row>
    <row r="48" spans="1:16" ht="15" customHeight="1" x14ac:dyDescent="0.25">
      <c r="B48" s="275"/>
      <c r="C48" s="276"/>
      <c r="D48" s="495" t="str">
        <f>IF(Intro!G$29="English",O48,P48)</f>
        <v>valeur d'achat nette rendue (CAD)</v>
      </c>
      <c r="E48" s="495"/>
      <c r="F48" s="495"/>
      <c r="G48" s="101"/>
      <c r="H48" s="101"/>
      <c r="I48" s="101"/>
      <c r="J48" s="156"/>
      <c r="K48" s="156"/>
      <c r="L48" s="53"/>
      <c r="M48" s="10"/>
      <c r="O48" s="10" t="s">
        <v>238</v>
      </c>
      <c r="P48" s="10" t="s">
        <v>237</v>
      </c>
    </row>
    <row r="49" spans="1:16" ht="15" customHeight="1" x14ac:dyDescent="0.25">
      <c r="B49" s="275"/>
      <c r="C49" s="276"/>
      <c r="D49" s="495" t="str">
        <f>"$ / "&amp;IF(Intro!$G$29="English",Variables!$B$24,Variables!$C$24)</f>
        <v>$ / kg</v>
      </c>
      <c r="E49" s="495"/>
      <c r="F49" s="495"/>
      <c r="G49" s="111" t="str">
        <f>IF(G47=0,"-",G48/G47)</f>
        <v>-</v>
      </c>
      <c r="H49" s="111" t="str">
        <f>IF(H47=0,"-",H48/H47)</f>
        <v>-</v>
      </c>
      <c r="I49" s="111" t="str">
        <f t="shared" ref="I49" si="4">IF(I47=0,"-",I48/I47)</f>
        <v>-</v>
      </c>
      <c r="J49" s="156"/>
      <c r="K49" s="156"/>
      <c r="L49" s="53"/>
      <c r="M49" s="10"/>
    </row>
    <row r="50" spans="1:16" s="136" customFormat="1" x14ac:dyDescent="0.25">
      <c r="A50" s="158"/>
      <c r="B50" s="503" t="str">
        <f>IF(Intro!$G$29="English",O50,P50)</f>
        <v>Ventes des importations au Canada</v>
      </c>
      <c r="C50" s="504"/>
      <c r="D50" s="504"/>
      <c r="E50" s="504"/>
      <c r="F50" s="504"/>
      <c r="G50" s="504"/>
      <c r="H50" s="504"/>
      <c r="I50" s="505"/>
      <c r="J50" s="156"/>
      <c r="K50" s="156"/>
      <c r="L50" s="53"/>
      <c r="O50" s="22" t="s">
        <v>364</v>
      </c>
      <c r="P50" s="136" t="s">
        <v>365</v>
      </c>
    </row>
    <row r="51" spans="1:16" ht="15" customHeight="1" x14ac:dyDescent="0.25">
      <c r="B51" s="275" t="str">
        <f>IF(Intro!$G$29="English",O51,P51)</f>
        <v>Ventes aux distributeurs au Canada</v>
      </c>
      <c r="C51" s="276"/>
      <c r="D51" s="495" t="str">
        <f>D47</f>
        <v>kg</v>
      </c>
      <c r="E51" s="495"/>
      <c r="F51" s="495"/>
      <c r="G51" s="101"/>
      <c r="H51" s="101"/>
      <c r="I51" s="101"/>
      <c r="J51" s="156"/>
      <c r="K51" s="156"/>
      <c r="L51" s="53"/>
      <c r="M51" s="10"/>
      <c r="O51" s="10" t="str">
        <f>"Sales to "&amp;Variables!$B$26&amp;" in Canada"</f>
        <v>Sales to distributors in Canada</v>
      </c>
      <c r="P51" s="10" t="str">
        <f>"Ventes aux "&amp;Variables!$C$26&amp;" au Canada"</f>
        <v>Ventes aux distributeurs au Canada</v>
      </c>
    </row>
    <row r="52" spans="1:16" ht="15" customHeight="1" x14ac:dyDescent="0.25">
      <c r="B52" s="275"/>
      <c r="C52" s="276"/>
      <c r="D52" s="495" t="str">
        <f>IF(Intro!G$29="English",O52,P52)</f>
        <v>valeur de vente nette rendue (CAD)</v>
      </c>
      <c r="E52" s="495"/>
      <c r="F52" s="495"/>
      <c r="G52" s="101"/>
      <c r="H52" s="101"/>
      <c r="I52" s="101"/>
      <c r="J52" s="156"/>
      <c r="K52" s="156"/>
      <c r="L52" s="53"/>
      <c r="M52" s="10"/>
      <c r="O52" s="10" t="s">
        <v>240</v>
      </c>
      <c r="P52" s="10" t="s">
        <v>239</v>
      </c>
    </row>
    <row r="53" spans="1:16" ht="15.75" customHeight="1" thickBot="1" x14ac:dyDescent="0.3">
      <c r="B53" s="493"/>
      <c r="C53" s="494"/>
      <c r="D53" s="496" t="str">
        <f>D49</f>
        <v>$ / kg</v>
      </c>
      <c r="E53" s="496"/>
      <c r="F53" s="496"/>
      <c r="G53" s="111" t="str">
        <f>IF(G51=0,"-",G52/G51)</f>
        <v>-</v>
      </c>
      <c r="H53" s="111" t="str">
        <f>IF(H51=0,"-",H52/H51)</f>
        <v>-</v>
      </c>
      <c r="I53" s="111" t="str">
        <f t="shared" ref="I53" si="5">IF(I51=0,"-",I52/I51)</f>
        <v>-</v>
      </c>
      <c r="J53" s="156"/>
      <c r="K53" s="156"/>
      <c r="L53" s="53"/>
      <c r="M53" s="10"/>
    </row>
    <row r="54" spans="1:16" ht="15" customHeight="1" x14ac:dyDescent="0.25">
      <c r="B54" s="497" t="str">
        <f>IF(Intro!$G$29="English",O54,P54)</f>
        <v>Ventes aux utilisateurs finals/détaillants au Canada</v>
      </c>
      <c r="C54" s="498"/>
      <c r="D54" s="499" t="str">
        <f>D51</f>
        <v>kg</v>
      </c>
      <c r="E54" s="499"/>
      <c r="F54" s="499"/>
      <c r="G54" s="101"/>
      <c r="H54" s="101"/>
      <c r="I54" s="101"/>
      <c r="J54" s="156"/>
      <c r="K54" s="156"/>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275"/>
      <c r="C55" s="276"/>
      <c r="D55" s="495" t="str">
        <f>IF(Intro!G$29="English",O55,P55)</f>
        <v>valeur de vente nette rendue (CAD)</v>
      </c>
      <c r="E55" s="495"/>
      <c r="F55" s="495"/>
      <c r="G55" s="101"/>
      <c r="H55" s="101"/>
      <c r="I55" s="101"/>
      <c r="J55" s="156"/>
      <c r="K55" s="156"/>
      <c r="L55" s="53"/>
      <c r="M55" s="10"/>
      <c r="O55" s="10" t="s">
        <v>240</v>
      </c>
      <c r="P55" s="10" t="s">
        <v>239</v>
      </c>
    </row>
    <row r="56" spans="1:16" ht="15.75" customHeight="1" thickBot="1" x14ac:dyDescent="0.3">
      <c r="B56" s="493"/>
      <c r="C56" s="494"/>
      <c r="D56" s="496" t="str">
        <f>D53</f>
        <v>$ / kg</v>
      </c>
      <c r="E56" s="496"/>
      <c r="F56" s="496"/>
      <c r="G56" s="111" t="str">
        <f>IF(G54=0,"-",G55/G54)</f>
        <v>-</v>
      </c>
      <c r="H56" s="111" t="str">
        <f>IF(H54=0,"-",H55/H54)</f>
        <v>-</v>
      </c>
      <c r="I56" s="111" t="str">
        <f t="shared" ref="I56" si="6">IF(I54=0,"-",I55/I54)</f>
        <v>-</v>
      </c>
      <c r="J56" s="156"/>
      <c r="K56" s="156"/>
      <c r="L56" s="53"/>
      <c r="M56" s="10"/>
    </row>
    <row r="57" spans="1:16" ht="15" customHeight="1" x14ac:dyDescent="0.25">
      <c r="B57" s="381" t="str">
        <f>IF(Intro!$G$29="English",O57,P57)</f>
        <v>Ventes totales au Canada</v>
      </c>
      <c r="C57" s="382"/>
      <c r="D57" s="491" t="str">
        <f>D54</f>
        <v>kg</v>
      </c>
      <c r="E57" s="491"/>
      <c r="F57" s="491"/>
      <c r="G57" s="103">
        <f t="shared" ref="G57:I58" si="7">G51+G54</f>
        <v>0</v>
      </c>
      <c r="H57" s="103">
        <f t="shared" si="7"/>
        <v>0</v>
      </c>
      <c r="I57" s="103">
        <f t="shared" si="7"/>
        <v>0</v>
      </c>
      <c r="J57" s="156"/>
      <c r="K57" s="156"/>
      <c r="L57" s="53"/>
      <c r="M57" s="10"/>
      <c r="O57" s="10" t="s">
        <v>241</v>
      </c>
      <c r="P57" s="10" t="s">
        <v>242</v>
      </c>
    </row>
    <row r="58" spans="1:16" ht="15" customHeight="1" x14ac:dyDescent="0.25">
      <c r="B58" s="377"/>
      <c r="C58" s="378"/>
      <c r="D58" s="492" t="str">
        <f>IF(Intro!G$29="English",O58,P58)</f>
        <v>valeur de vente nette rendue (CAD)</v>
      </c>
      <c r="E58" s="492"/>
      <c r="F58" s="492"/>
      <c r="G58" s="102">
        <f t="shared" si="7"/>
        <v>0</v>
      </c>
      <c r="H58" s="102">
        <f t="shared" si="7"/>
        <v>0</v>
      </c>
      <c r="I58" s="102">
        <f t="shared" si="7"/>
        <v>0</v>
      </c>
      <c r="J58" s="156"/>
      <c r="K58" s="156"/>
      <c r="L58" s="53"/>
      <c r="M58" s="10"/>
      <c r="O58" s="10" t="s">
        <v>240</v>
      </c>
      <c r="P58" s="10" t="s">
        <v>239</v>
      </c>
    </row>
    <row r="59" spans="1:16" ht="15.75" customHeight="1" x14ac:dyDescent="0.25">
      <c r="B59" s="377"/>
      <c r="C59" s="378"/>
      <c r="D59" s="492" t="str">
        <f>D56</f>
        <v>$ / kg</v>
      </c>
      <c r="E59" s="492"/>
      <c r="F59" s="492"/>
      <c r="G59" s="177" t="str">
        <f>IF(G57=0,"-",G58/G57)</f>
        <v>-</v>
      </c>
      <c r="H59" s="177" t="str">
        <f>IF(H57=0,"-",H58/H57)</f>
        <v>-</v>
      </c>
      <c r="I59" s="177"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14" t="str">
        <f>IF(Intro!$G$29="English",O61,P61)</f>
        <v>PAYS 13</v>
      </c>
      <c r="C61" s="315"/>
      <c r="D61" s="315"/>
      <c r="E61" s="315"/>
      <c r="F61" s="315"/>
      <c r="G61" s="315"/>
      <c r="H61" s="315"/>
      <c r="I61" s="315"/>
      <c r="J61" s="315"/>
      <c r="K61" s="315"/>
      <c r="L61" s="316"/>
      <c r="M61" s="10"/>
      <c r="O61" s="84" t="s">
        <v>881</v>
      </c>
      <c r="P61" s="84" t="s">
        <v>882</v>
      </c>
    </row>
    <row r="62" spans="1:16" ht="15.75" x14ac:dyDescent="0.25">
      <c r="B62" s="489" t="str">
        <f>IF(Intro!$G$29="English",O62,P62)</f>
        <v>Veuillez spécifier le pays d'origine ici :</v>
      </c>
      <c r="C62" s="490"/>
      <c r="D62" s="490"/>
      <c r="E62" s="486"/>
      <c r="F62" s="487"/>
      <c r="G62" s="487"/>
      <c r="H62" s="487"/>
      <c r="I62" s="488"/>
      <c r="J62" s="156"/>
      <c r="K62" s="156"/>
      <c r="L62" s="162"/>
      <c r="M62" s="10"/>
      <c r="O62" s="10" t="s">
        <v>855</v>
      </c>
      <c r="P62" s="10" t="s">
        <v>858</v>
      </c>
    </row>
    <row r="63" spans="1:16" x14ac:dyDescent="0.25">
      <c r="B63" s="99"/>
      <c r="C63" s="157"/>
      <c r="D63" s="157"/>
      <c r="E63" s="157"/>
      <c r="F63" s="157"/>
      <c r="G63" s="156"/>
      <c r="H63" s="156"/>
      <c r="I63" s="156"/>
      <c r="J63" s="156"/>
      <c r="K63" s="156"/>
      <c r="L63" s="17"/>
      <c r="M63" s="10"/>
    </row>
    <row r="64" spans="1:16" x14ac:dyDescent="0.25">
      <c r="B64" s="99"/>
      <c r="C64" s="157"/>
      <c r="D64" s="157"/>
      <c r="E64" s="157"/>
      <c r="F64" s="157"/>
      <c r="G64" s="164">
        <f>Variables!$B$6</f>
        <v>2023</v>
      </c>
      <c r="H64" s="164">
        <f>G64+1</f>
        <v>2024</v>
      </c>
      <c r="I64" s="164">
        <f>H64+1</f>
        <v>2025</v>
      </c>
      <c r="J64" s="156"/>
      <c r="K64" s="156"/>
      <c r="L64" s="53"/>
      <c r="M64" s="10"/>
      <c r="O64" s="18"/>
    </row>
    <row r="65" spans="1:16" s="136" customFormat="1" ht="14.25" customHeight="1" x14ac:dyDescent="0.25">
      <c r="A65" s="158"/>
      <c r="B65" s="500" t="str">
        <f>IF(Intro!$G$29="English",O65,P65)</f>
        <v>Importations au Canada</v>
      </c>
      <c r="C65" s="501"/>
      <c r="D65" s="501"/>
      <c r="E65" s="501"/>
      <c r="F65" s="501"/>
      <c r="G65" s="501"/>
      <c r="H65" s="501"/>
      <c r="I65" s="502"/>
      <c r="J65" s="156"/>
      <c r="K65" s="156"/>
      <c r="L65" s="53"/>
      <c r="O65" s="22" t="s">
        <v>151</v>
      </c>
      <c r="P65" s="136" t="s">
        <v>152</v>
      </c>
    </row>
    <row r="66" spans="1:16" ht="15" customHeight="1" x14ac:dyDescent="0.25">
      <c r="B66" s="275" t="str">
        <f>IF(Intro!$G$29="English",O66,P66)</f>
        <v>Importations</v>
      </c>
      <c r="C66" s="276"/>
      <c r="D66" s="495" t="str">
        <f>IF(Intro!$G$29="English",Variables!$B$23,Variables!$C$23)</f>
        <v>kg</v>
      </c>
      <c r="E66" s="495"/>
      <c r="F66" s="495"/>
      <c r="G66" s="101"/>
      <c r="H66" s="101"/>
      <c r="I66" s="101"/>
      <c r="J66" s="156"/>
      <c r="K66" s="156"/>
      <c r="L66" s="53"/>
      <c r="M66" s="10"/>
      <c r="O66" s="10" t="s">
        <v>53</v>
      </c>
      <c r="P66" s="10" t="s">
        <v>118</v>
      </c>
    </row>
    <row r="67" spans="1:16" ht="15" customHeight="1" x14ac:dyDescent="0.25">
      <c r="B67" s="275"/>
      <c r="C67" s="276"/>
      <c r="D67" s="495" t="str">
        <f>IF(Intro!G$29="English",O67,P67)</f>
        <v>valeur d'achat nette rendue (CAD)</v>
      </c>
      <c r="E67" s="495"/>
      <c r="F67" s="495"/>
      <c r="G67" s="101"/>
      <c r="H67" s="101"/>
      <c r="I67" s="101"/>
      <c r="J67" s="156"/>
      <c r="K67" s="156"/>
      <c r="L67" s="53"/>
      <c r="M67" s="10"/>
      <c r="O67" s="10" t="s">
        <v>238</v>
      </c>
      <c r="P67" s="10" t="s">
        <v>237</v>
      </c>
    </row>
    <row r="68" spans="1:16" ht="15" customHeight="1" x14ac:dyDescent="0.25">
      <c r="B68" s="275"/>
      <c r="C68" s="276"/>
      <c r="D68" s="495" t="str">
        <f>"$ / "&amp;IF(Intro!$G$29="English",Variables!$B$24,Variables!$C$24)</f>
        <v>$ / kg</v>
      </c>
      <c r="E68" s="495"/>
      <c r="F68" s="495"/>
      <c r="G68" s="111" t="str">
        <f>IF(G66=0,"-",G67/G66)</f>
        <v>-</v>
      </c>
      <c r="H68" s="111" t="str">
        <f>IF(H66=0,"-",H67/H66)</f>
        <v>-</v>
      </c>
      <c r="I68" s="111" t="str">
        <f t="shared" ref="I68" si="8">IF(I66=0,"-",I67/I66)</f>
        <v>-</v>
      </c>
      <c r="J68" s="156"/>
      <c r="K68" s="156"/>
      <c r="L68" s="53"/>
      <c r="M68" s="10"/>
    </row>
    <row r="69" spans="1:16" s="136" customFormat="1" x14ac:dyDescent="0.25">
      <c r="A69" s="158"/>
      <c r="B69" s="503" t="str">
        <f>IF(Intro!$G$29="English",O69,P69)</f>
        <v>Ventes des importations au Canada</v>
      </c>
      <c r="C69" s="504"/>
      <c r="D69" s="504"/>
      <c r="E69" s="504"/>
      <c r="F69" s="504"/>
      <c r="G69" s="504"/>
      <c r="H69" s="504"/>
      <c r="I69" s="505"/>
      <c r="J69" s="156"/>
      <c r="K69" s="156"/>
      <c r="L69" s="53"/>
      <c r="O69" s="22" t="s">
        <v>364</v>
      </c>
      <c r="P69" s="136" t="s">
        <v>365</v>
      </c>
    </row>
    <row r="70" spans="1:16" ht="15" customHeight="1" x14ac:dyDescent="0.25">
      <c r="B70" s="275" t="str">
        <f>IF(Intro!$G$29="English",O70,P70)</f>
        <v>Ventes aux distributeurs au Canada</v>
      </c>
      <c r="C70" s="276"/>
      <c r="D70" s="495" t="str">
        <f>D66</f>
        <v>kg</v>
      </c>
      <c r="E70" s="495"/>
      <c r="F70" s="495"/>
      <c r="G70" s="101"/>
      <c r="H70" s="101"/>
      <c r="I70" s="101"/>
      <c r="J70" s="156"/>
      <c r="K70" s="156"/>
      <c r="L70" s="53"/>
      <c r="M70" s="10"/>
      <c r="O70" s="10" t="str">
        <f>"Sales to "&amp;Variables!$B$26&amp;" in Canada"</f>
        <v>Sales to distributors in Canada</v>
      </c>
      <c r="P70" s="10" t="str">
        <f>"Ventes aux "&amp;Variables!$C$26&amp;" au Canada"</f>
        <v>Ventes aux distributeurs au Canada</v>
      </c>
    </row>
    <row r="71" spans="1:16" ht="15" customHeight="1" x14ac:dyDescent="0.25">
      <c r="B71" s="275"/>
      <c r="C71" s="276"/>
      <c r="D71" s="495" t="str">
        <f>IF(Intro!G$29="English",O71,P71)</f>
        <v>valeur de vente nette rendue (CAD)</v>
      </c>
      <c r="E71" s="495"/>
      <c r="F71" s="495"/>
      <c r="G71" s="101"/>
      <c r="H71" s="101"/>
      <c r="I71" s="101"/>
      <c r="J71" s="156"/>
      <c r="K71" s="156"/>
      <c r="L71" s="53"/>
      <c r="M71" s="10"/>
      <c r="O71" s="10" t="s">
        <v>240</v>
      </c>
      <c r="P71" s="10" t="s">
        <v>239</v>
      </c>
    </row>
    <row r="72" spans="1:16" ht="15.75" customHeight="1" thickBot="1" x14ac:dyDescent="0.3">
      <c r="B72" s="493"/>
      <c r="C72" s="494"/>
      <c r="D72" s="496" t="str">
        <f>D68</f>
        <v>$ / kg</v>
      </c>
      <c r="E72" s="496"/>
      <c r="F72" s="496"/>
      <c r="G72" s="111" t="str">
        <f>IF(G70=0,"-",G71/G70)</f>
        <v>-</v>
      </c>
      <c r="H72" s="111" t="str">
        <f>IF(H70=0,"-",H71/H70)</f>
        <v>-</v>
      </c>
      <c r="I72" s="111" t="str">
        <f t="shared" ref="I72" si="9">IF(I70=0,"-",I71/I70)</f>
        <v>-</v>
      </c>
      <c r="J72" s="156"/>
      <c r="K72" s="156"/>
      <c r="L72" s="53"/>
      <c r="M72" s="10"/>
    </row>
    <row r="73" spans="1:16" ht="15" customHeight="1" x14ac:dyDescent="0.25">
      <c r="B73" s="497" t="str">
        <f>IF(Intro!$G$29="English",O73,P73)</f>
        <v>Ventes aux utilisateurs finals/détaillants au Canada</v>
      </c>
      <c r="C73" s="498"/>
      <c r="D73" s="499" t="str">
        <f>D70</f>
        <v>kg</v>
      </c>
      <c r="E73" s="499"/>
      <c r="F73" s="499"/>
      <c r="G73" s="101"/>
      <c r="H73" s="101"/>
      <c r="I73" s="101"/>
      <c r="J73" s="156"/>
      <c r="K73" s="156"/>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275"/>
      <c r="C74" s="276"/>
      <c r="D74" s="495" t="str">
        <f>IF(Intro!G$29="English",O74,P74)</f>
        <v>valeur de vente nette rendue (CAD)</v>
      </c>
      <c r="E74" s="495"/>
      <c r="F74" s="495"/>
      <c r="G74" s="101"/>
      <c r="H74" s="101"/>
      <c r="I74" s="101"/>
      <c r="J74" s="156"/>
      <c r="K74" s="156"/>
      <c r="L74" s="53"/>
      <c r="M74" s="10"/>
      <c r="O74" s="10" t="s">
        <v>240</v>
      </c>
      <c r="P74" s="10" t="s">
        <v>239</v>
      </c>
    </row>
    <row r="75" spans="1:16" ht="15.75" customHeight="1" thickBot="1" x14ac:dyDescent="0.3">
      <c r="B75" s="493"/>
      <c r="C75" s="494"/>
      <c r="D75" s="496" t="str">
        <f>D72</f>
        <v>$ / kg</v>
      </c>
      <c r="E75" s="496"/>
      <c r="F75" s="496"/>
      <c r="G75" s="111" t="str">
        <f>IF(G73=0,"-",G74/G73)</f>
        <v>-</v>
      </c>
      <c r="H75" s="111" t="str">
        <f>IF(H73=0,"-",H74/H73)</f>
        <v>-</v>
      </c>
      <c r="I75" s="111" t="str">
        <f t="shared" ref="I75" si="10">IF(I73=0,"-",I74/I73)</f>
        <v>-</v>
      </c>
      <c r="J75" s="156"/>
      <c r="K75" s="156"/>
      <c r="L75" s="53"/>
      <c r="M75" s="10"/>
    </row>
    <row r="76" spans="1:16" ht="15" customHeight="1" x14ac:dyDescent="0.25">
      <c r="B76" s="381" t="str">
        <f>IF(Intro!$G$29="English",O76,P76)</f>
        <v>Ventes totales au Canada</v>
      </c>
      <c r="C76" s="382"/>
      <c r="D76" s="491" t="str">
        <f>D73</f>
        <v>kg</v>
      </c>
      <c r="E76" s="491"/>
      <c r="F76" s="491"/>
      <c r="G76" s="103">
        <f t="shared" ref="G76:I77" si="11">G70+G73</f>
        <v>0</v>
      </c>
      <c r="H76" s="103">
        <f t="shared" si="11"/>
        <v>0</v>
      </c>
      <c r="I76" s="103">
        <f t="shared" si="11"/>
        <v>0</v>
      </c>
      <c r="J76" s="156"/>
      <c r="K76" s="156"/>
      <c r="L76" s="53"/>
      <c r="M76" s="10"/>
      <c r="O76" s="10" t="s">
        <v>241</v>
      </c>
      <c r="P76" s="10" t="s">
        <v>242</v>
      </c>
    </row>
    <row r="77" spans="1:16" ht="15" customHeight="1" x14ac:dyDescent="0.25">
      <c r="B77" s="377"/>
      <c r="C77" s="378"/>
      <c r="D77" s="492" t="str">
        <f>IF(Intro!G$29="English",O77,P77)</f>
        <v>valeur de vente nette rendue (CAD)</v>
      </c>
      <c r="E77" s="492"/>
      <c r="F77" s="492"/>
      <c r="G77" s="102">
        <f t="shared" si="11"/>
        <v>0</v>
      </c>
      <c r="H77" s="102">
        <f t="shared" si="11"/>
        <v>0</v>
      </c>
      <c r="I77" s="102">
        <f t="shared" si="11"/>
        <v>0</v>
      </c>
      <c r="J77" s="156"/>
      <c r="K77" s="156"/>
      <c r="L77" s="53"/>
      <c r="M77" s="10"/>
      <c r="O77" s="10" t="s">
        <v>240</v>
      </c>
      <c r="P77" s="10" t="s">
        <v>239</v>
      </c>
    </row>
    <row r="78" spans="1:16" ht="15.75" customHeight="1" x14ac:dyDescent="0.25">
      <c r="B78" s="377"/>
      <c r="C78" s="378"/>
      <c r="D78" s="492" t="str">
        <f>D75</f>
        <v>$ / kg</v>
      </c>
      <c r="E78" s="492"/>
      <c r="F78" s="492"/>
      <c r="G78" s="177" t="str">
        <f>IF(G76=0,"-",G77/G76)</f>
        <v>-</v>
      </c>
      <c r="H78" s="177" t="str">
        <f>IF(H76=0,"-",H77/H76)</f>
        <v>-</v>
      </c>
      <c r="I78" s="177" t="str">
        <f>IF(I76=0,"-",I77/I76)</f>
        <v>-</v>
      </c>
      <c r="J78" s="156"/>
      <c r="K78" s="156"/>
      <c r="L78" s="53"/>
      <c r="M78" s="10"/>
    </row>
    <row r="79" spans="1:16" x14ac:dyDescent="0.25">
      <c r="B79" s="54"/>
      <c r="C79" s="64"/>
      <c r="D79" s="64"/>
      <c r="E79" s="64"/>
      <c r="F79" s="64"/>
      <c r="G79" s="64"/>
      <c r="H79" s="64"/>
      <c r="I79" s="64"/>
      <c r="J79" s="64"/>
      <c r="K79" s="64"/>
      <c r="L79" s="65"/>
      <c r="M79" s="10"/>
    </row>
    <row r="80" spans="1:16" x14ac:dyDescent="0.25">
      <c r="B80" s="314" t="str">
        <f>IF(Intro!$G$29="English",O80,P80)</f>
        <v>PAYS 14</v>
      </c>
      <c r="C80" s="315"/>
      <c r="D80" s="315"/>
      <c r="E80" s="315"/>
      <c r="F80" s="315"/>
      <c r="G80" s="315"/>
      <c r="H80" s="315"/>
      <c r="I80" s="315"/>
      <c r="J80" s="315"/>
      <c r="K80" s="315"/>
      <c r="L80" s="316"/>
      <c r="M80" s="10"/>
      <c r="O80" s="84" t="s">
        <v>883</v>
      </c>
      <c r="P80" s="84" t="s">
        <v>884</v>
      </c>
    </row>
    <row r="81" spans="1:16" ht="15.75" x14ac:dyDescent="0.25">
      <c r="B81" s="489" t="str">
        <f>IF(Intro!$G$29="English",O81,P81)</f>
        <v>Veuillez spécifier le pays d'origine ici :</v>
      </c>
      <c r="C81" s="490"/>
      <c r="D81" s="490"/>
      <c r="E81" s="486"/>
      <c r="F81" s="487"/>
      <c r="G81" s="487"/>
      <c r="H81" s="487"/>
      <c r="I81" s="488"/>
      <c r="J81" s="156"/>
      <c r="K81" s="156"/>
      <c r="L81" s="162"/>
      <c r="M81" s="10"/>
      <c r="O81" s="10" t="s">
        <v>855</v>
      </c>
      <c r="P81" s="10" t="s">
        <v>858</v>
      </c>
    </row>
    <row r="82" spans="1:16" x14ac:dyDescent="0.25">
      <c r="B82" s="99"/>
      <c r="C82" s="157"/>
      <c r="D82" s="157"/>
      <c r="E82" s="157"/>
      <c r="F82" s="157"/>
      <c r="G82" s="156"/>
      <c r="H82" s="156"/>
      <c r="I82" s="156"/>
      <c r="J82" s="156"/>
      <c r="K82" s="156"/>
      <c r="L82" s="17"/>
      <c r="M82" s="10"/>
    </row>
    <row r="83" spans="1:16" x14ac:dyDescent="0.25">
      <c r="B83" s="99"/>
      <c r="C83" s="157"/>
      <c r="D83" s="157"/>
      <c r="E83" s="157"/>
      <c r="F83" s="157"/>
      <c r="G83" s="164">
        <f>Variables!$B$6</f>
        <v>2023</v>
      </c>
      <c r="H83" s="164">
        <f>G83+1</f>
        <v>2024</v>
      </c>
      <c r="I83" s="164">
        <f>H83+1</f>
        <v>2025</v>
      </c>
      <c r="J83" s="156"/>
      <c r="K83" s="156"/>
      <c r="L83" s="53"/>
      <c r="M83" s="10"/>
      <c r="O83" s="18"/>
    </row>
    <row r="84" spans="1:16" s="136" customFormat="1" ht="14.25" customHeight="1" x14ac:dyDescent="0.25">
      <c r="A84" s="158"/>
      <c r="B84" s="500" t="str">
        <f>IF(Intro!$G$29="English",O84,P84)</f>
        <v>Importations au Canada</v>
      </c>
      <c r="C84" s="501"/>
      <c r="D84" s="501"/>
      <c r="E84" s="501"/>
      <c r="F84" s="501"/>
      <c r="G84" s="501"/>
      <c r="H84" s="501"/>
      <c r="I84" s="502"/>
      <c r="J84" s="156"/>
      <c r="K84" s="156"/>
      <c r="L84" s="53"/>
      <c r="O84" s="22" t="s">
        <v>151</v>
      </c>
      <c r="P84" s="136" t="s">
        <v>152</v>
      </c>
    </row>
    <row r="85" spans="1:16" ht="15" customHeight="1" x14ac:dyDescent="0.25">
      <c r="B85" s="275" t="str">
        <f>IF(Intro!$G$29="English",O85,P85)</f>
        <v>Importations</v>
      </c>
      <c r="C85" s="276"/>
      <c r="D85" s="495" t="str">
        <f>IF(Intro!$G$29="English",Variables!$B$23,Variables!$C$23)</f>
        <v>kg</v>
      </c>
      <c r="E85" s="495"/>
      <c r="F85" s="495"/>
      <c r="G85" s="101"/>
      <c r="H85" s="101"/>
      <c r="I85" s="101"/>
      <c r="J85" s="156"/>
      <c r="K85" s="156"/>
      <c r="L85" s="53"/>
      <c r="M85" s="10"/>
      <c r="O85" s="10" t="s">
        <v>53</v>
      </c>
      <c r="P85" s="10" t="s">
        <v>118</v>
      </c>
    </row>
    <row r="86" spans="1:16" ht="15" customHeight="1" x14ac:dyDescent="0.25">
      <c r="B86" s="275"/>
      <c r="C86" s="276"/>
      <c r="D86" s="495" t="str">
        <f>IF(Intro!G$29="English",O86,P86)</f>
        <v>valeur d'achat nette rendue (CAD)</v>
      </c>
      <c r="E86" s="495"/>
      <c r="F86" s="495"/>
      <c r="G86" s="101"/>
      <c r="H86" s="101"/>
      <c r="I86" s="101"/>
      <c r="J86" s="156"/>
      <c r="K86" s="156"/>
      <c r="L86" s="53"/>
      <c r="M86" s="10"/>
      <c r="O86" s="10" t="s">
        <v>238</v>
      </c>
      <c r="P86" s="10" t="s">
        <v>237</v>
      </c>
    </row>
    <row r="87" spans="1:16" ht="15" customHeight="1" x14ac:dyDescent="0.25">
      <c r="B87" s="275"/>
      <c r="C87" s="276"/>
      <c r="D87" s="495" t="str">
        <f>"$ / "&amp;IF(Intro!$G$29="English",Variables!$B$24,Variables!$C$24)</f>
        <v>$ / kg</v>
      </c>
      <c r="E87" s="495"/>
      <c r="F87" s="495"/>
      <c r="G87" s="111" t="str">
        <f>IF(G85=0,"-",G86/G85)</f>
        <v>-</v>
      </c>
      <c r="H87" s="111" t="str">
        <f>IF(H85=0,"-",H86/H85)</f>
        <v>-</v>
      </c>
      <c r="I87" s="111" t="str">
        <f t="shared" ref="I87" si="12">IF(I85=0,"-",I86/I85)</f>
        <v>-</v>
      </c>
      <c r="J87" s="156"/>
      <c r="K87" s="156"/>
      <c r="L87" s="53"/>
      <c r="M87" s="10"/>
    </row>
    <row r="88" spans="1:16" s="136" customFormat="1" x14ac:dyDescent="0.25">
      <c r="A88" s="158"/>
      <c r="B88" s="503" t="str">
        <f>IF(Intro!$G$29="English",O88,P88)</f>
        <v>Ventes des importations au Canada</v>
      </c>
      <c r="C88" s="504"/>
      <c r="D88" s="504"/>
      <c r="E88" s="504"/>
      <c r="F88" s="504"/>
      <c r="G88" s="504"/>
      <c r="H88" s="504"/>
      <c r="I88" s="505"/>
      <c r="J88" s="156"/>
      <c r="K88" s="156"/>
      <c r="L88" s="53"/>
      <c r="O88" s="22" t="s">
        <v>364</v>
      </c>
      <c r="P88" s="136" t="s">
        <v>365</v>
      </c>
    </row>
    <row r="89" spans="1:16" ht="15" customHeight="1" x14ac:dyDescent="0.25">
      <c r="B89" s="275" t="str">
        <f>IF(Intro!$G$29="English",O89,P89)</f>
        <v>Ventes aux distributeurs au Canada</v>
      </c>
      <c r="C89" s="276"/>
      <c r="D89" s="495" t="str">
        <f>D85</f>
        <v>kg</v>
      </c>
      <c r="E89" s="495"/>
      <c r="F89" s="495"/>
      <c r="G89" s="101"/>
      <c r="H89" s="101"/>
      <c r="I89" s="101"/>
      <c r="J89" s="156"/>
      <c r="K89" s="156"/>
      <c r="L89" s="53"/>
      <c r="M89" s="10"/>
      <c r="O89" s="10" t="str">
        <f>"Sales to "&amp;Variables!$B$26&amp;" in Canada"</f>
        <v>Sales to distributors in Canada</v>
      </c>
      <c r="P89" s="10" t="str">
        <f>"Ventes aux "&amp;Variables!$C$26&amp;" au Canada"</f>
        <v>Ventes aux distributeurs au Canada</v>
      </c>
    </row>
    <row r="90" spans="1:16" ht="15" customHeight="1" x14ac:dyDescent="0.25">
      <c r="B90" s="275"/>
      <c r="C90" s="276"/>
      <c r="D90" s="495" t="str">
        <f>IF(Intro!G$29="English",O90,P90)</f>
        <v>valeur de vente nette rendue (CAD)</v>
      </c>
      <c r="E90" s="495"/>
      <c r="F90" s="495"/>
      <c r="G90" s="101"/>
      <c r="H90" s="101"/>
      <c r="I90" s="101"/>
      <c r="J90" s="156"/>
      <c r="K90" s="156"/>
      <c r="L90" s="53"/>
      <c r="M90" s="10"/>
      <c r="O90" s="10" t="s">
        <v>240</v>
      </c>
      <c r="P90" s="10" t="s">
        <v>239</v>
      </c>
    </row>
    <row r="91" spans="1:16" ht="15.75" customHeight="1" thickBot="1" x14ac:dyDescent="0.3">
      <c r="B91" s="493"/>
      <c r="C91" s="494"/>
      <c r="D91" s="496" t="str">
        <f>D87</f>
        <v>$ / kg</v>
      </c>
      <c r="E91" s="496"/>
      <c r="F91" s="496"/>
      <c r="G91" s="111" t="str">
        <f>IF(G89=0,"-",G90/G89)</f>
        <v>-</v>
      </c>
      <c r="H91" s="111" t="str">
        <f>IF(H89=0,"-",H90/H89)</f>
        <v>-</v>
      </c>
      <c r="I91" s="111" t="str">
        <f t="shared" ref="I91" si="13">IF(I89=0,"-",I90/I89)</f>
        <v>-</v>
      </c>
      <c r="J91" s="156"/>
      <c r="K91" s="156"/>
      <c r="L91" s="53"/>
      <c r="M91" s="10"/>
    </row>
    <row r="92" spans="1:16" ht="15" customHeight="1" x14ac:dyDescent="0.25">
      <c r="B92" s="497" t="str">
        <f>IF(Intro!$G$29="English",O92,P92)</f>
        <v>Ventes aux utilisateurs finals/détaillants au Canada</v>
      </c>
      <c r="C92" s="498"/>
      <c r="D92" s="499" t="str">
        <f>D89</f>
        <v>kg</v>
      </c>
      <c r="E92" s="499"/>
      <c r="F92" s="499"/>
      <c r="G92" s="101"/>
      <c r="H92" s="101"/>
      <c r="I92" s="101"/>
      <c r="J92" s="156"/>
      <c r="K92" s="156"/>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275"/>
      <c r="C93" s="276"/>
      <c r="D93" s="495" t="str">
        <f>IF(Intro!G$29="English",O93,P93)</f>
        <v>valeur de vente nette rendue (CAD)</v>
      </c>
      <c r="E93" s="495"/>
      <c r="F93" s="495"/>
      <c r="G93" s="101"/>
      <c r="H93" s="101"/>
      <c r="I93" s="101"/>
      <c r="J93" s="156"/>
      <c r="K93" s="156"/>
      <c r="L93" s="53"/>
      <c r="M93" s="10"/>
      <c r="O93" s="10" t="s">
        <v>240</v>
      </c>
      <c r="P93" s="10" t="s">
        <v>239</v>
      </c>
    </row>
    <row r="94" spans="1:16" ht="15.75" customHeight="1" thickBot="1" x14ac:dyDescent="0.3">
      <c r="B94" s="493"/>
      <c r="C94" s="494"/>
      <c r="D94" s="496" t="str">
        <f>D91</f>
        <v>$ / kg</v>
      </c>
      <c r="E94" s="496"/>
      <c r="F94" s="496"/>
      <c r="G94" s="111" t="str">
        <f>IF(G92=0,"-",G93/G92)</f>
        <v>-</v>
      </c>
      <c r="H94" s="111" t="str">
        <f>IF(H92=0,"-",H93/H92)</f>
        <v>-</v>
      </c>
      <c r="I94" s="111" t="str">
        <f t="shared" ref="I94" si="14">IF(I92=0,"-",I93/I92)</f>
        <v>-</v>
      </c>
      <c r="J94" s="156"/>
      <c r="K94" s="156"/>
      <c r="L94" s="53"/>
      <c r="M94" s="10"/>
    </row>
    <row r="95" spans="1:16" ht="15" customHeight="1" x14ac:dyDescent="0.25">
      <c r="B95" s="381" t="str">
        <f>IF(Intro!$G$29="English",O95,P95)</f>
        <v>Ventes totales au Canada</v>
      </c>
      <c r="C95" s="382"/>
      <c r="D95" s="491" t="str">
        <f>D92</f>
        <v>kg</v>
      </c>
      <c r="E95" s="491"/>
      <c r="F95" s="491"/>
      <c r="G95" s="103">
        <f t="shared" ref="G95:I96" si="15">G89+G92</f>
        <v>0</v>
      </c>
      <c r="H95" s="103">
        <f t="shared" si="15"/>
        <v>0</v>
      </c>
      <c r="I95" s="103">
        <f t="shared" si="15"/>
        <v>0</v>
      </c>
      <c r="J95" s="156"/>
      <c r="K95" s="156"/>
      <c r="L95" s="53"/>
      <c r="M95" s="10"/>
      <c r="O95" s="10" t="s">
        <v>241</v>
      </c>
      <c r="P95" s="10" t="s">
        <v>242</v>
      </c>
    </row>
    <row r="96" spans="1:16" ht="15" customHeight="1" x14ac:dyDescent="0.25">
      <c r="B96" s="377"/>
      <c r="C96" s="378"/>
      <c r="D96" s="492" t="str">
        <f>IF(Intro!G$29="English",O96,P96)</f>
        <v>valeur de vente nette rendue (CAD)</v>
      </c>
      <c r="E96" s="492"/>
      <c r="F96" s="492"/>
      <c r="G96" s="102">
        <f t="shared" si="15"/>
        <v>0</v>
      </c>
      <c r="H96" s="102">
        <f t="shared" si="15"/>
        <v>0</v>
      </c>
      <c r="I96" s="102">
        <f t="shared" si="15"/>
        <v>0</v>
      </c>
      <c r="J96" s="156"/>
      <c r="K96" s="156"/>
      <c r="L96" s="53"/>
      <c r="M96" s="10"/>
      <c r="O96" s="10" t="s">
        <v>240</v>
      </c>
      <c r="P96" s="10" t="s">
        <v>239</v>
      </c>
    </row>
    <row r="97" spans="1:16" ht="15.75" customHeight="1" x14ac:dyDescent="0.25">
      <c r="B97" s="377"/>
      <c r="C97" s="378"/>
      <c r="D97" s="492" t="str">
        <f>D94</f>
        <v>$ / kg</v>
      </c>
      <c r="E97" s="492"/>
      <c r="F97" s="492"/>
      <c r="G97" s="177" t="str">
        <f>IF(G95=0,"-",G96/G95)</f>
        <v>-</v>
      </c>
      <c r="H97" s="177" t="str">
        <f>IF(H95=0,"-",H96/H95)</f>
        <v>-</v>
      </c>
      <c r="I97" s="177" t="str">
        <f>IF(I95=0,"-",I96/I95)</f>
        <v>-</v>
      </c>
      <c r="J97" s="156"/>
      <c r="K97" s="156"/>
      <c r="L97" s="53"/>
      <c r="M97" s="10"/>
    </row>
    <row r="98" spans="1:16" x14ac:dyDescent="0.25">
      <c r="B98" s="54"/>
      <c r="C98" s="64"/>
      <c r="D98" s="64"/>
      <c r="E98" s="64"/>
      <c r="F98" s="64"/>
      <c r="G98" s="64"/>
      <c r="H98" s="64"/>
      <c r="I98" s="64"/>
      <c r="J98" s="64"/>
      <c r="K98" s="64"/>
      <c r="L98" s="65"/>
      <c r="M98" s="10"/>
    </row>
    <row r="99" spans="1:16" x14ac:dyDescent="0.25">
      <c r="B99" s="314" t="str">
        <f>IF(Intro!$G$29="English",O99,P99)</f>
        <v>PAYS 15</v>
      </c>
      <c r="C99" s="315"/>
      <c r="D99" s="315"/>
      <c r="E99" s="315"/>
      <c r="F99" s="315"/>
      <c r="G99" s="315"/>
      <c r="H99" s="315"/>
      <c r="I99" s="315"/>
      <c r="J99" s="315"/>
      <c r="K99" s="315"/>
      <c r="L99" s="316"/>
      <c r="M99" s="10"/>
      <c r="O99" s="84" t="s">
        <v>885</v>
      </c>
      <c r="P99" s="84" t="s">
        <v>886</v>
      </c>
    </row>
    <row r="100" spans="1:16" ht="15.75" x14ac:dyDescent="0.25">
      <c r="B100" s="489" t="str">
        <f>IF(Intro!$G$29="English",O100,P100)</f>
        <v>Veuillez spécifier le pays d'origine ici :</v>
      </c>
      <c r="C100" s="490"/>
      <c r="D100" s="490"/>
      <c r="E100" s="486"/>
      <c r="F100" s="487"/>
      <c r="G100" s="487"/>
      <c r="H100" s="487"/>
      <c r="I100" s="488"/>
      <c r="J100" s="156"/>
      <c r="K100" s="156"/>
      <c r="L100" s="162"/>
      <c r="M100" s="10"/>
      <c r="O100" s="10" t="s">
        <v>855</v>
      </c>
      <c r="P100" s="10" t="s">
        <v>858</v>
      </c>
    </row>
    <row r="101" spans="1:16" x14ac:dyDescent="0.25">
      <c r="B101" s="99"/>
      <c r="C101" s="157"/>
      <c r="D101" s="157"/>
      <c r="E101" s="157"/>
      <c r="F101" s="157"/>
      <c r="G101" s="156"/>
      <c r="H101" s="156"/>
      <c r="I101" s="156"/>
      <c r="J101" s="156"/>
      <c r="K101" s="156"/>
      <c r="L101" s="17"/>
      <c r="M101" s="10"/>
    </row>
    <row r="102" spans="1:16" x14ac:dyDescent="0.25">
      <c r="B102" s="99"/>
      <c r="C102" s="157"/>
      <c r="D102" s="157"/>
      <c r="E102" s="157"/>
      <c r="F102" s="157"/>
      <c r="G102" s="164">
        <f>Variables!$B$6</f>
        <v>2023</v>
      </c>
      <c r="H102" s="164">
        <f>G102+1</f>
        <v>2024</v>
      </c>
      <c r="I102" s="164">
        <f>H102+1</f>
        <v>2025</v>
      </c>
      <c r="J102" s="156"/>
      <c r="K102" s="156"/>
      <c r="L102" s="53"/>
      <c r="M102" s="10"/>
      <c r="O102" s="18"/>
    </row>
    <row r="103" spans="1:16" s="136" customFormat="1" ht="14.25" customHeight="1" x14ac:dyDescent="0.25">
      <c r="A103" s="158"/>
      <c r="B103" s="500" t="str">
        <f>IF(Intro!$G$29="English",O103,P103)</f>
        <v>Importations au Canada</v>
      </c>
      <c r="C103" s="501"/>
      <c r="D103" s="501"/>
      <c r="E103" s="501"/>
      <c r="F103" s="501"/>
      <c r="G103" s="501"/>
      <c r="H103" s="501"/>
      <c r="I103" s="502"/>
      <c r="J103" s="156"/>
      <c r="K103" s="156"/>
      <c r="L103" s="53"/>
      <c r="O103" s="22" t="s">
        <v>151</v>
      </c>
      <c r="P103" s="136" t="s">
        <v>152</v>
      </c>
    </row>
    <row r="104" spans="1:16" ht="15" customHeight="1" x14ac:dyDescent="0.25">
      <c r="B104" s="275" t="str">
        <f>IF(Intro!$G$29="English",O104,P104)</f>
        <v>Importations</v>
      </c>
      <c r="C104" s="276"/>
      <c r="D104" s="495" t="str">
        <f>IF(Intro!$G$29="English",Variables!$B$23,Variables!$C$23)</f>
        <v>kg</v>
      </c>
      <c r="E104" s="495"/>
      <c r="F104" s="495"/>
      <c r="G104" s="101"/>
      <c r="H104" s="101"/>
      <c r="I104" s="101"/>
      <c r="J104" s="156"/>
      <c r="K104" s="156"/>
      <c r="L104" s="53"/>
      <c r="M104" s="10"/>
      <c r="O104" s="10" t="s">
        <v>53</v>
      </c>
      <c r="P104" s="10" t="s">
        <v>118</v>
      </c>
    </row>
    <row r="105" spans="1:16" ht="15" customHeight="1" x14ac:dyDescent="0.25">
      <c r="B105" s="275"/>
      <c r="C105" s="276"/>
      <c r="D105" s="495" t="str">
        <f>IF(Intro!G$29="English",O105,P105)</f>
        <v>valeur d'achat nette rendue (CAD)</v>
      </c>
      <c r="E105" s="495"/>
      <c r="F105" s="495"/>
      <c r="G105" s="101"/>
      <c r="H105" s="101"/>
      <c r="I105" s="101"/>
      <c r="J105" s="156"/>
      <c r="K105" s="156"/>
      <c r="L105" s="53"/>
      <c r="M105" s="10"/>
      <c r="O105" s="10" t="s">
        <v>238</v>
      </c>
      <c r="P105" s="10" t="s">
        <v>237</v>
      </c>
    </row>
    <row r="106" spans="1:16" ht="15" customHeight="1" x14ac:dyDescent="0.25">
      <c r="B106" s="275"/>
      <c r="C106" s="276"/>
      <c r="D106" s="495" t="str">
        <f>"$ / "&amp;IF(Intro!$G$29="English",Variables!$B$24,Variables!$C$24)</f>
        <v>$ / kg</v>
      </c>
      <c r="E106" s="495"/>
      <c r="F106" s="495"/>
      <c r="G106" s="111" t="str">
        <f>IF(G104=0,"-",G105/G104)</f>
        <v>-</v>
      </c>
      <c r="H106" s="111" t="str">
        <f>IF(H104=0,"-",H105/H104)</f>
        <v>-</v>
      </c>
      <c r="I106" s="111" t="str">
        <f t="shared" ref="I106" si="16">IF(I104=0,"-",I105/I104)</f>
        <v>-</v>
      </c>
      <c r="J106" s="156"/>
      <c r="K106" s="156"/>
      <c r="L106" s="53"/>
      <c r="M106" s="10"/>
    </row>
    <row r="107" spans="1:16" s="136" customFormat="1" x14ac:dyDescent="0.25">
      <c r="A107" s="158"/>
      <c r="B107" s="503" t="str">
        <f>IF(Intro!$G$29="English",O107,P107)</f>
        <v>Ventes des importations au Canada</v>
      </c>
      <c r="C107" s="504"/>
      <c r="D107" s="504"/>
      <c r="E107" s="504"/>
      <c r="F107" s="504"/>
      <c r="G107" s="504"/>
      <c r="H107" s="504"/>
      <c r="I107" s="505"/>
      <c r="J107" s="156"/>
      <c r="K107" s="156"/>
      <c r="L107" s="53"/>
      <c r="O107" s="22" t="s">
        <v>364</v>
      </c>
      <c r="P107" s="136" t="s">
        <v>365</v>
      </c>
    </row>
    <row r="108" spans="1:16" ht="15" customHeight="1" x14ac:dyDescent="0.25">
      <c r="B108" s="275" t="str">
        <f>IF(Intro!$G$29="English",O108,P108)</f>
        <v>Ventes aux distributeurs au Canada</v>
      </c>
      <c r="C108" s="276"/>
      <c r="D108" s="495" t="str">
        <f>D104</f>
        <v>kg</v>
      </c>
      <c r="E108" s="495"/>
      <c r="F108" s="495"/>
      <c r="G108" s="101"/>
      <c r="H108" s="101"/>
      <c r="I108" s="101"/>
      <c r="J108" s="156"/>
      <c r="K108" s="156"/>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275"/>
      <c r="C109" s="276"/>
      <c r="D109" s="495" t="str">
        <f>IF(Intro!G$29="English",O109,P109)</f>
        <v>valeur de vente nette rendue (CAD)</v>
      </c>
      <c r="E109" s="495"/>
      <c r="F109" s="495"/>
      <c r="G109" s="101"/>
      <c r="H109" s="101"/>
      <c r="I109" s="101"/>
      <c r="J109" s="156"/>
      <c r="K109" s="156"/>
      <c r="L109" s="53"/>
      <c r="M109" s="10"/>
      <c r="O109" s="10" t="s">
        <v>240</v>
      </c>
      <c r="P109" s="10" t="s">
        <v>239</v>
      </c>
    </row>
    <row r="110" spans="1:16" ht="15.75" customHeight="1" thickBot="1" x14ac:dyDescent="0.3">
      <c r="B110" s="493"/>
      <c r="C110" s="494"/>
      <c r="D110" s="496" t="str">
        <f>D106</f>
        <v>$ / kg</v>
      </c>
      <c r="E110" s="496"/>
      <c r="F110" s="496"/>
      <c r="G110" s="111" t="str">
        <f>IF(G108=0,"-",G109/G108)</f>
        <v>-</v>
      </c>
      <c r="H110" s="111" t="str">
        <f>IF(H108=0,"-",H109/H108)</f>
        <v>-</v>
      </c>
      <c r="I110" s="111" t="str">
        <f t="shared" ref="I110" si="17">IF(I108=0,"-",I109/I108)</f>
        <v>-</v>
      </c>
      <c r="J110" s="156"/>
      <c r="K110" s="156"/>
      <c r="L110" s="53"/>
      <c r="M110" s="10"/>
    </row>
    <row r="111" spans="1:16" ht="15" customHeight="1" x14ac:dyDescent="0.25">
      <c r="B111" s="497" t="str">
        <f>IF(Intro!$G$29="English",O111,P111)</f>
        <v>Ventes aux utilisateurs finals/détaillants au Canada</v>
      </c>
      <c r="C111" s="498"/>
      <c r="D111" s="499" t="str">
        <f>D108</f>
        <v>kg</v>
      </c>
      <c r="E111" s="499"/>
      <c r="F111" s="499"/>
      <c r="G111" s="101"/>
      <c r="H111" s="101"/>
      <c r="I111" s="101"/>
      <c r="J111" s="156"/>
      <c r="K111" s="156"/>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275"/>
      <c r="C112" s="276"/>
      <c r="D112" s="495" t="str">
        <f>IF(Intro!G$29="English",O112,P112)</f>
        <v>valeur de vente nette rendue (CAD)</v>
      </c>
      <c r="E112" s="495"/>
      <c r="F112" s="495"/>
      <c r="G112" s="101"/>
      <c r="H112" s="101"/>
      <c r="I112" s="101"/>
      <c r="J112" s="156"/>
      <c r="K112" s="156"/>
      <c r="L112" s="53"/>
      <c r="M112" s="10"/>
      <c r="O112" s="10" t="s">
        <v>240</v>
      </c>
      <c r="P112" s="10" t="s">
        <v>239</v>
      </c>
    </row>
    <row r="113" spans="1:16" ht="15.75" customHeight="1" thickBot="1" x14ac:dyDescent="0.3">
      <c r="B113" s="493"/>
      <c r="C113" s="494"/>
      <c r="D113" s="496" t="str">
        <f>D110</f>
        <v>$ / kg</v>
      </c>
      <c r="E113" s="496"/>
      <c r="F113" s="496"/>
      <c r="G113" s="111" t="str">
        <f>IF(G111=0,"-",G112/G111)</f>
        <v>-</v>
      </c>
      <c r="H113" s="111" t="str">
        <f>IF(H111=0,"-",H112/H111)</f>
        <v>-</v>
      </c>
      <c r="I113" s="111" t="str">
        <f t="shared" ref="I113" si="18">IF(I111=0,"-",I112/I111)</f>
        <v>-</v>
      </c>
      <c r="J113" s="156"/>
      <c r="K113" s="156"/>
      <c r="L113" s="53"/>
      <c r="M113" s="10"/>
    </row>
    <row r="114" spans="1:16" ht="15" customHeight="1" x14ac:dyDescent="0.25">
      <c r="B114" s="381" t="str">
        <f>IF(Intro!$G$29="English",O114,P114)</f>
        <v>Ventes totales au Canada</v>
      </c>
      <c r="C114" s="382"/>
      <c r="D114" s="491" t="str">
        <f>D111</f>
        <v>kg</v>
      </c>
      <c r="E114" s="491"/>
      <c r="F114" s="491"/>
      <c r="G114" s="103">
        <f t="shared" ref="G114:I115" si="19">G108+G111</f>
        <v>0</v>
      </c>
      <c r="H114" s="103">
        <f t="shared" si="19"/>
        <v>0</v>
      </c>
      <c r="I114" s="103">
        <f t="shared" si="19"/>
        <v>0</v>
      </c>
      <c r="J114" s="156"/>
      <c r="K114" s="156"/>
      <c r="L114" s="53"/>
      <c r="M114" s="10"/>
      <c r="O114" s="10" t="s">
        <v>241</v>
      </c>
      <c r="P114" s="10" t="s">
        <v>242</v>
      </c>
    </row>
    <row r="115" spans="1:16" ht="15" customHeight="1" x14ac:dyDescent="0.25">
      <c r="B115" s="377"/>
      <c r="C115" s="378"/>
      <c r="D115" s="492" t="str">
        <f>IF(Intro!G$29="English",O115,P115)</f>
        <v>valeur de vente nette rendue (CAD)</v>
      </c>
      <c r="E115" s="492"/>
      <c r="F115" s="492"/>
      <c r="G115" s="102">
        <f t="shared" si="19"/>
        <v>0</v>
      </c>
      <c r="H115" s="102">
        <f t="shared" si="19"/>
        <v>0</v>
      </c>
      <c r="I115" s="102">
        <f t="shared" si="19"/>
        <v>0</v>
      </c>
      <c r="J115" s="156"/>
      <c r="K115" s="156"/>
      <c r="L115" s="53"/>
      <c r="M115" s="10"/>
      <c r="O115" s="10" t="s">
        <v>240</v>
      </c>
      <c r="P115" s="10" t="s">
        <v>239</v>
      </c>
    </row>
    <row r="116" spans="1:16" ht="15.75" customHeight="1" x14ac:dyDescent="0.25">
      <c r="B116" s="377"/>
      <c r="C116" s="378"/>
      <c r="D116" s="492" t="str">
        <f>D113</f>
        <v>$ / kg</v>
      </c>
      <c r="E116" s="492"/>
      <c r="F116" s="492"/>
      <c r="G116" s="177" t="str">
        <f>IF(G114=0,"-",G115/G114)</f>
        <v>-</v>
      </c>
      <c r="H116" s="177" t="str">
        <f>IF(H114=0,"-",H115/H114)</f>
        <v>-</v>
      </c>
      <c r="I116" s="177" t="str">
        <f>IF(I114=0,"-",I115/I114)</f>
        <v>-</v>
      </c>
      <c r="J116" s="156"/>
      <c r="K116" s="156"/>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3"/>
      <c r="F118" s="163"/>
      <c r="G118" s="163"/>
      <c r="H118" s="163"/>
      <c r="I118" s="163"/>
      <c r="J118" s="163"/>
      <c r="K118" s="163"/>
      <c r="L118" s="163"/>
      <c r="M118" s="55"/>
    </row>
  </sheetData>
  <sheetProtection algorithmName="SHA-512" hashValue="jVeuOTUzKesabrag39sihfTtiwtlGdVpsJOm6Rr6K2XzuJq4Dczwl0n5oUDLQksSJziyhq2J5Sy94Ygtpoz3TA==" saltValue="8o10xv1lhDLvHYteqJqVuw==" spinCount="100000" sheet="1" objects="1" scenarios="1" selectLockedCells="1"/>
  <mergeCells count="121">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 ref="B114:C116"/>
    <mergeCell ref="D114:F114"/>
    <mergeCell ref="D115:F115"/>
    <mergeCell ref="D116:F116"/>
    <mergeCell ref="B108:C110"/>
    <mergeCell ref="D108:F108"/>
    <mergeCell ref="D109:F109"/>
    <mergeCell ref="D110:F110"/>
    <mergeCell ref="B111:C113"/>
    <mergeCell ref="D111:F111"/>
    <mergeCell ref="D112:F112"/>
    <mergeCell ref="D113:F113"/>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65:I65"/>
    <mergeCell ref="B66:C68"/>
    <mergeCell ref="D66:F66"/>
    <mergeCell ref="D67:F67"/>
    <mergeCell ref="D68:F68"/>
    <mergeCell ref="B69:I69"/>
    <mergeCell ref="B57:C59"/>
    <mergeCell ref="D57:F57"/>
    <mergeCell ref="D58:F58"/>
    <mergeCell ref="D59:F59"/>
    <mergeCell ref="B61:L61"/>
    <mergeCell ref="B62:D62"/>
    <mergeCell ref="E62:I62"/>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43:D43"/>
    <mergeCell ref="E43:I43"/>
    <mergeCell ref="B32:C34"/>
    <mergeCell ref="D32:F32"/>
    <mergeCell ref="D33:F33"/>
    <mergeCell ref="D34:F34"/>
    <mergeCell ref="B35:C37"/>
    <mergeCell ref="D35:F35"/>
    <mergeCell ref="D36:F36"/>
    <mergeCell ref="D37:F37"/>
    <mergeCell ref="B31:I31"/>
    <mergeCell ref="B23:L23"/>
    <mergeCell ref="B24:D24"/>
    <mergeCell ref="E24:I24"/>
    <mergeCell ref="B38:C40"/>
    <mergeCell ref="D38:F38"/>
    <mergeCell ref="D39:F39"/>
    <mergeCell ref="D40:F40"/>
    <mergeCell ref="B42:L42"/>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DD01E1C2-D8EB-40CF-A4FD-0118E0FD8479}">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BEAB20F5-4D2B-46CD-AFE0-ACE22FECA6B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D8BA52A7-913B-4C7C-BA62-E565B38D94BD}">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76B1AAC-722E-4DC5-A4BC-AD30CBC850DA}">
          <x14:formula1>
            <xm:f>Variables!$D$80:$D$328</xm:f>
          </x14:formula1>
          <xm:sqref>E81 E24 E43 E62 E100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138B8-F6D2-41F7-9DE8-A76707D91E90}">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4"/>
      <c r="B4" s="317" t="str">
        <f>Info!B4</f>
        <v>QUESTIONNAIRE À L'INTENTION DES IMPORTATEURS</v>
      </c>
      <c r="C4" s="318"/>
      <c r="D4" s="318"/>
      <c r="E4" s="318"/>
      <c r="F4" s="318"/>
      <c r="G4" s="318"/>
      <c r="H4" s="318"/>
      <c r="I4" s="318"/>
      <c r="J4" s="318"/>
      <c r="K4" s="318"/>
      <c r="L4" s="319"/>
      <c r="M4" s="21"/>
      <c r="N4" s="21"/>
      <c r="O4" s="19"/>
      <c r="P4" s="19"/>
    </row>
    <row r="5" spans="1:16" s="2" customFormat="1" x14ac:dyDescent="0.25">
      <c r="A5" s="4"/>
      <c r="B5" s="428" t="str">
        <f>Info!B5</f>
        <v>GC-2025-001</v>
      </c>
      <c r="C5" s="508"/>
      <c r="D5" s="508"/>
      <c r="E5" s="508"/>
      <c r="F5" s="508"/>
      <c r="G5" s="508"/>
      <c r="H5" s="508"/>
      <c r="I5" s="508"/>
      <c r="J5" s="508"/>
      <c r="K5" s="508"/>
      <c r="L5" s="430"/>
      <c r="M5" s="21"/>
      <c r="N5" s="21"/>
      <c r="O5" s="19"/>
      <c r="P5" s="19"/>
    </row>
    <row r="6" spans="1:16" s="6" customFormat="1" x14ac:dyDescent="0.25">
      <c r="A6" s="4"/>
      <c r="B6" s="428" t="str">
        <f>Info!B6</f>
        <v>PRODUITS DE LÉGUMES</v>
      </c>
      <c r="C6" s="508"/>
      <c r="D6" s="508"/>
      <c r="E6" s="508"/>
      <c r="F6" s="508"/>
      <c r="G6" s="508"/>
      <c r="H6" s="508"/>
      <c r="I6" s="508"/>
      <c r="J6" s="508"/>
      <c r="K6" s="508"/>
      <c r="L6" s="430"/>
      <c r="M6" s="19"/>
      <c r="N6" s="19"/>
      <c r="O6" s="15"/>
      <c r="P6" s="15"/>
    </row>
    <row r="7" spans="1:16" s="6" customFormat="1" x14ac:dyDescent="0.25">
      <c r="A7" s="4"/>
      <c r="B7" s="113"/>
      <c r="C7" s="155"/>
      <c r="D7" s="155"/>
      <c r="E7" s="155"/>
      <c r="F7" s="155"/>
      <c r="G7" s="155"/>
      <c r="H7" s="155"/>
      <c r="I7" s="155"/>
      <c r="J7" s="155"/>
      <c r="K7" s="155"/>
      <c r="L7" s="115"/>
      <c r="M7" s="19"/>
      <c r="N7" s="19"/>
      <c r="O7" s="20"/>
    </row>
    <row r="8" spans="1:16" s="6" customFormat="1" x14ac:dyDescent="0.25">
      <c r="A8" s="4"/>
      <c r="B8" s="431" t="str">
        <f>Public!B8</f>
        <v>Les marchandises dans les questions suivantes font référence aux marchandises comme définies dans la description du produit de l'onglet Intro.</v>
      </c>
      <c r="C8" s="506"/>
      <c r="D8" s="506"/>
      <c r="E8" s="506"/>
      <c r="F8" s="506"/>
      <c r="G8" s="506"/>
      <c r="H8" s="506"/>
      <c r="I8" s="506"/>
      <c r="J8" s="506"/>
      <c r="K8" s="506"/>
      <c r="L8" s="433"/>
      <c r="M8" s="19"/>
      <c r="N8" s="19"/>
      <c r="O8" s="15"/>
      <c r="P8" s="15"/>
    </row>
    <row r="9" spans="1:16" s="6" customFormat="1" x14ac:dyDescent="0.25">
      <c r="A9" s="4"/>
      <c r="B9" s="431" t="str">
        <f>Public!B9</f>
        <v>Des informations sur le produit et un glossaire de termes sont disponibles dans l'onglet Info.</v>
      </c>
      <c r="C9" s="506"/>
      <c r="D9" s="506"/>
      <c r="E9" s="506"/>
      <c r="F9" s="506"/>
      <c r="G9" s="506"/>
      <c r="H9" s="506"/>
      <c r="I9" s="506"/>
      <c r="J9" s="506"/>
      <c r="K9" s="506"/>
      <c r="L9" s="433"/>
      <c r="M9" s="19"/>
      <c r="N9" s="19"/>
      <c r="O9" s="15"/>
    </row>
    <row r="10" spans="1:16" s="6" customFormat="1" x14ac:dyDescent="0.25">
      <c r="A10" s="4"/>
      <c r="B10" s="431"/>
      <c r="C10" s="506"/>
      <c r="D10" s="506"/>
      <c r="E10" s="506"/>
      <c r="F10" s="506"/>
      <c r="G10" s="506"/>
      <c r="H10" s="506"/>
      <c r="I10" s="506"/>
      <c r="J10" s="506"/>
      <c r="K10" s="506"/>
      <c r="L10" s="433"/>
      <c r="M10" s="19"/>
      <c r="N10" s="19"/>
      <c r="O10" s="10" t="s">
        <v>236</v>
      </c>
      <c r="P10" s="10" t="s">
        <v>235</v>
      </c>
    </row>
    <row r="11" spans="1:16" s="6" customFormat="1" x14ac:dyDescent="0.25">
      <c r="A11" s="4"/>
      <c r="B11" s="431"/>
      <c r="C11" s="506"/>
      <c r="D11" s="506"/>
      <c r="E11" s="506"/>
      <c r="F11" s="506"/>
      <c r="G11" s="506"/>
      <c r="H11" s="506"/>
      <c r="I11" s="506"/>
      <c r="J11" s="506"/>
      <c r="K11" s="506"/>
      <c r="L11" s="433"/>
      <c r="M11" s="19"/>
      <c r="N11" s="19"/>
      <c r="O11" s="15"/>
      <c r="P11" s="15"/>
    </row>
    <row r="12" spans="1:16" s="6" customFormat="1" x14ac:dyDescent="0.25">
      <c r="A12" s="4"/>
      <c r="B12" s="431" t="str">
        <f>Pro!B12</f>
        <v>Pour les questions de cet onglet, notez ce qui suit :</v>
      </c>
      <c r="C12" s="506"/>
      <c r="D12" s="506"/>
      <c r="E12" s="506"/>
      <c r="F12" s="506"/>
      <c r="G12" s="506"/>
      <c r="H12" s="506"/>
      <c r="I12" s="506"/>
      <c r="J12" s="506"/>
      <c r="K12" s="506"/>
      <c r="L12" s="433"/>
      <c r="M12" s="19"/>
      <c r="N12" s="19"/>
      <c r="O12" s="15"/>
      <c r="P12" s="15"/>
    </row>
    <row r="13" spans="1:16" s="6" customFormat="1" ht="26.25" customHeight="1" x14ac:dyDescent="0.25">
      <c r="A13" s="4"/>
      <c r="B13" s="466" t="str">
        <f>Pro!B13</f>
        <v xml:space="preserve">• Veuillez indiquer seulement les ventes effectuées à partir des importations de votre entreprise. Les ventes de marchandises achetées auprès de producteurs canadiens doivent être exclues. </v>
      </c>
      <c r="C13" s="507"/>
      <c r="D13" s="507"/>
      <c r="E13" s="507"/>
      <c r="F13" s="507"/>
      <c r="G13" s="507"/>
      <c r="H13" s="507"/>
      <c r="I13" s="507"/>
      <c r="J13" s="507"/>
      <c r="K13" s="507"/>
      <c r="L13" s="468"/>
      <c r="M13" s="19"/>
      <c r="N13" s="19"/>
      <c r="O13" s="15"/>
      <c r="P13" s="15"/>
    </row>
    <row r="14" spans="1:16" s="6" customFormat="1" x14ac:dyDescent="0.25">
      <c r="A14" s="4"/>
      <c r="B14" s="431" t="str">
        <f>Pro!B14</f>
        <v>• Déclarez toutes les ventes aux entreprises associées canadiennes et étrangères.</v>
      </c>
      <c r="C14" s="506"/>
      <c r="D14" s="506"/>
      <c r="E14" s="506"/>
      <c r="F14" s="506"/>
      <c r="G14" s="506"/>
      <c r="H14" s="506"/>
      <c r="I14" s="506"/>
      <c r="J14" s="506"/>
      <c r="K14" s="506"/>
      <c r="L14" s="433"/>
      <c r="M14" s="19"/>
      <c r="N14" s="19"/>
      <c r="O14" s="15"/>
      <c r="P14" s="15"/>
    </row>
    <row r="15" spans="1:16" s="6" customFormat="1" x14ac:dyDescent="0.25">
      <c r="A15" s="4"/>
      <c r="B15" s="431" t="str">
        <f>Pro!B15</f>
        <v>• Déclarez toutes les ventes à compter de la date de l’expédition au client ou à son entrepôt.</v>
      </c>
      <c r="C15" s="506"/>
      <c r="D15" s="506"/>
      <c r="E15" s="506"/>
      <c r="F15" s="506"/>
      <c r="G15" s="506"/>
      <c r="H15" s="506"/>
      <c r="I15" s="506"/>
      <c r="J15" s="506"/>
      <c r="K15" s="506"/>
      <c r="L15" s="433"/>
      <c r="M15" s="19"/>
      <c r="N15" s="19"/>
      <c r="O15" s="15"/>
      <c r="P15" s="15"/>
    </row>
    <row r="16" spans="1:16" s="6" customFormat="1" x14ac:dyDescent="0.25">
      <c r="A16" s="4"/>
      <c r="B16" s="431" t="str">
        <f>Pro!B16</f>
        <v>• Déclarez toutes les valeurs en dollars canadiens.</v>
      </c>
      <c r="C16" s="506"/>
      <c r="D16" s="506"/>
      <c r="E16" s="506"/>
      <c r="F16" s="506"/>
      <c r="G16" s="506"/>
      <c r="H16" s="506"/>
      <c r="I16" s="506"/>
      <c r="J16" s="506"/>
      <c r="K16" s="506"/>
      <c r="L16" s="433"/>
      <c r="M16" s="19"/>
      <c r="N16" s="19"/>
      <c r="O16" s="15"/>
      <c r="P16" s="15"/>
    </row>
    <row r="17" spans="1:16" s="6" customFormat="1" x14ac:dyDescent="0.25">
      <c r="A17" s="4"/>
      <c r="B17" s="434" t="str">
        <f>IF(Intro!$G$29="English",O17,P17)</f>
        <v>• Si votre entreprise est un utilisateur final ou un détaillant, elle n’a pas besoin de déclarer ses ventes d’importations ou ses stocks d’importations.</v>
      </c>
      <c r="C17" s="435"/>
      <c r="D17" s="435"/>
      <c r="E17" s="435"/>
      <c r="F17" s="435"/>
      <c r="G17" s="435"/>
      <c r="H17" s="435"/>
      <c r="I17" s="435"/>
      <c r="J17" s="435"/>
      <c r="K17" s="435"/>
      <c r="L17" s="436"/>
      <c r="M17" s="19"/>
      <c r="N17" s="19"/>
      <c r="O17" s="15" t="s">
        <v>184</v>
      </c>
      <c r="P17" s="15" t="s">
        <v>185</v>
      </c>
    </row>
    <row r="18" spans="1:16" s="6" customFormat="1" x14ac:dyDescent="0.25">
      <c r="A18" s="4"/>
      <c r="B18" s="425" t="str">
        <f>IF(Intro!$G$29="English",O18,P18)</f>
        <v>Toute information dans ce questionnaire se rapporte aux MARCHANDISES CONGELÉES seulement</v>
      </c>
      <c r="C18" s="426"/>
      <c r="D18" s="426"/>
      <c r="E18" s="426"/>
      <c r="F18" s="426"/>
      <c r="G18" s="426"/>
      <c r="H18" s="426"/>
      <c r="I18" s="426"/>
      <c r="J18" s="426"/>
      <c r="K18" s="426"/>
      <c r="L18" s="427"/>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314" t="str">
        <f>IF(Intro!$G$29="English",O20,P20)</f>
        <v>IMPORTATIONS ET VENTES</v>
      </c>
      <c r="C20" s="315"/>
      <c r="D20" s="315"/>
      <c r="E20" s="315"/>
      <c r="F20" s="315"/>
      <c r="G20" s="315"/>
      <c r="H20" s="315"/>
      <c r="I20" s="315"/>
      <c r="J20" s="315"/>
      <c r="K20" s="315"/>
      <c r="L20" s="316"/>
      <c r="M20" s="10"/>
      <c r="O20" s="84" t="s">
        <v>233</v>
      </c>
      <c r="P20" s="84" t="s">
        <v>234</v>
      </c>
    </row>
    <row r="21" spans="1:16" x14ac:dyDescent="0.25">
      <c r="B21" s="418" t="s">
        <v>12</v>
      </c>
      <c r="C21" s="509"/>
      <c r="D21" s="509"/>
      <c r="E21" s="509"/>
      <c r="F21" s="509"/>
      <c r="G21" s="509"/>
      <c r="H21" s="509"/>
      <c r="I21" s="509"/>
      <c r="J21" s="509"/>
      <c r="K21" s="509"/>
      <c r="L21" s="420"/>
      <c r="M21" s="10"/>
    </row>
    <row r="22" spans="1:16" ht="24" customHeight="1" x14ac:dyDescent="0.25">
      <c r="B22" s="311" t="str">
        <f>IF(Intro!$G$29="English",O22,P22)</f>
        <v xml:space="preserve">Indiquez les importations et les ventes de marchandises de votre entreprise, par pays. </v>
      </c>
      <c r="C22" s="510"/>
      <c r="D22" s="510"/>
      <c r="E22" s="510"/>
      <c r="F22" s="510"/>
      <c r="G22" s="156"/>
      <c r="H22" s="156"/>
      <c r="I22" s="156"/>
      <c r="J22" s="156"/>
      <c r="K22" s="156"/>
      <c r="L22" s="162"/>
      <c r="M22" s="10"/>
      <c r="O22" s="10" t="s">
        <v>802</v>
      </c>
      <c r="P22" s="10" t="s">
        <v>803</v>
      </c>
    </row>
    <row r="23" spans="1:16" x14ac:dyDescent="0.25">
      <c r="B23" s="314" t="str">
        <f>IF(Intro!$G$29="English",O23,P23)</f>
        <v>PAYS 16</v>
      </c>
      <c r="C23" s="315"/>
      <c r="D23" s="315"/>
      <c r="E23" s="315"/>
      <c r="F23" s="315"/>
      <c r="G23" s="315"/>
      <c r="H23" s="315"/>
      <c r="I23" s="315"/>
      <c r="J23" s="315"/>
      <c r="K23" s="315"/>
      <c r="L23" s="316"/>
      <c r="M23" s="10"/>
      <c r="O23" s="84" t="s">
        <v>887</v>
      </c>
      <c r="P23" s="84" t="s">
        <v>888</v>
      </c>
    </row>
    <row r="24" spans="1:16" ht="15.75" customHeight="1" x14ac:dyDescent="0.25">
      <c r="B24" s="489" t="str">
        <f>IF(Intro!$G$29="English",O24,P24)</f>
        <v>Veuillez spécifier le pays d'origine ici :</v>
      </c>
      <c r="C24" s="490"/>
      <c r="D24" s="490"/>
      <c r="E24" s="486"/>
      <c r="F24" s="487"/>
      <c r="G24" s="487"/>
      <c r="H24" s="487"/>
      <c r="I24" s="488"/>
      <c r="J24" s="156"/>
      <c r="K24" s="156"/>
      <c r="L24" s="162"/>
      <c r="M24" s="10"/>
      <c r="O24" s="10" t="s">
        <v>855</v>
      </c>
      <c r="P24" s="10" t="s">
        <v>858</v>
      </c>
    </row>
    <row r="25" spans="1:16" x14ac:dyDescent="0.25">
      <c r="B25" s="99"/>
      <c r="C25" s="157"/>
      <c r="D25" s="157"/>
      <c r="E25" s="157"/>
      <c r="F25" s="157"/>
      <c r="G25" s="156"/>
      <c r="H25" s="156"/>
      <c r="I25" s="156"/>
      <c r="J25" s="156"/>
      <c r="K25" s="156"/>
      <c r="L25" s="17"/>
      <c r="M25" s="10"/>
    </row>
    <row r="26" spans="1:16" x14ac:dyDescent="0.25">
      <c r="B26" s="99"/>
      <c r="C26" s="157"/>
      <c r="D26" s="157"/>
      <c r="E26" s="157"/>
      <c r="F26" s="157"/>
      <c r="G26" s="164">
        <f>Variables!$B$6</f>
        <v>2023</v>
      </c>
      <c r="H26" s="164">
        <f>G26+1</f>
        <v>2024</v>
      </c>
      <c r="I26" s="164">
        <f>H26+1</f>
        <v>2025</v>
      </c>
      <c r="J26" s="156"/>
      <c r="K26" s="156"/>
      <c r="L26" s="53"/>
      <c r="M26" s="10"/>
      <c r="O26" s="18"/>
    </row>
    <row r="27" spans="1:16" s="136" customFormat="1" ht="14.25" customHeight="1" x14ac:dyDescent="0.25">
      <c r="A27" s="158"/>
      <c r="B27" s="500" t="str">
        <f>IF(Intro!$G$29="English",O27,P27)</f>
        <v>Importations au Canada</v>
      </c>
      <c r="C27" s="501"/>
      <c r="D27" s="501"/>
      <c r="E27" s="501"/>
      <c r="F27" s="501"/>
      <c r="G27" s="501"/>
      <c r="H27" s="501"/>
      <c r="I27" s="502"/>
      <c r="J27" s="156"/>
      <c r="K27" s="156"/>
      <c r="L27" s="53"/>
      <c r="O27" s="22" t="s">
        <v>151</v>
      </c>
      <c r="P27" s="136" t="s">
        <v>152</v>
      </c>
    </row>
    <row r="28" spans="1:16" ht="15" customHeight="1" x14ac:dyDescent="0.25">
      <c r="B28" s="275" t="str">
        <f>IF(Intro!$G$29="English",O28,P28)</f>
        <v>Importations</v>
      </c>
      <c r="C28" s="276"/>
      <c r="D28" s="495" t="str">
        <f>IF(Intro!$G$29="English",Variables!$B$23,Variables!$C$23)</f>
        <v>kg</v>
      </c>
      <c r="E28" s="495"/>
      <c r="F28" s="495"/>
      <c r="G28" s="101"/>
      <c r="H28" s="101"/>
      <c r="I28" s="101"/>
      <c r="J28" s="156"/>
      <c r="K28" s="156"/>
      <c r="L28" s="53"/>
      <c r="M28" s="10"/>
      <c r="O28" s="10" t="s">
        <v>53</v>
      </c>
      <c r="P28" s="10" t="s">
        <v>118</v>
      </c>
    </row>
    <row r="29" spans="1:16" ht="15" customHeight="1" x14ac:dyDescent="0.25">
      <c r="B29" s="275"/>
      <c r="C29" s="276"/>
      <c r="D29" s="495" t="str">
        <f>IF(Intro!G$29="English",O29,P29)</f>
        <v>valeur d'achat nette rendue (CAD)</v>
      </c>
      <c r="E29" s="495"/>
      <c r="F29" s="495"/>
      <c r="G29" s="101"/>
      <c r="H29" s="101"/>
      <c r="I29" s="101"/>
      <c r="J29" s="156"/>
      <c r="K29" s="156"/>
      <c r="L29" s="53"/>
      <c r="M29" s="10"/>
      <c r="O29" s="10" t="s">
        <v>238</v>
      </c>
      <c r="P29" s="10" t="s">
        <v>237</v>
      </c>
    </row>
    <row r="30" spans="1:16" ht="15" customHeight="1" x14ac:dyDescent="0.25">
      <c r="B30" s="275"/>
      <c r="C30" s="276"/>
      <c r="D30" s="495" t="str">
        <f>"$ / "&amp;IF(Intro!$G$29="English",Variables!$B$24,Variables!$C$24)</f>
        <v>$ / kg</v>
      </c>
      <c r="E30" s="495"/>
      <c r="F30" s="495"/>
      <c r="G30" s="111" t="str">
        <f>IF(G28=0,"-",G29/G28)</f>
        <v>-</v>
      </c>
      <c r="H30" s="111" t="str">
        <f>IF(H28=0,"-",H29/H28)</f>
        <v>-</v>
      </c>
      <c r="I30" s="111" t="str">
        <f t="shared" ref="I30" si="0">IF(I28=0,"-",I29/I28)</f>
        <v>-</v>
      </c>
      <c r="J30" s="156"/>
      <c r="K30" s="156"/>
      <c r="L30" s="53"/>
      <c r="M30" s="10"/>
    </row>
    <row r="31" spans="1:16" s="136" customFormat="1" x14ac:dyDescent="0.25">
      <c r="A31" s="158"/>
      <c r="B31" s="503" t="str">
        <f>IF(Intro!$G$29="English",O31,P31)</f>
        <v>Ventes des importations au Canada</v>
      </c>
      <c r="C31" s="504"/>
      <c r="D31" s="504"/>
      <c r="E31" s="504"/>
      <c r="F31" s="504"/>
      <c r="G31" s="504"/>
      <c r="H31" s="504"/>
      <c r="I31" s="505"/>
      <c r="J31" s="156"/>
      <c r="K31" s="156"/>
      <c r="L31" s="53"/>
      <c r="O31" s="22" t="s">
        <v>364</v>
      </c>
      <c r="P31" s="136" t="s">
        <v>365</v>
      </c>
    </row>
    <row r="32" spans="1:16" ht="15" customHeight="1" x14ac:dyDescent="0.25">
      <c r="B32" s="275" t="str">
        <f>IF(Intro!$G$29="English",O32,P32)</f>
        <v>Ventes aux distributeurs au Canada</v>
      </c>
      <c r="C32" s="276"/>
      <c r="D32" s="495" t="str">
        <f>D28</f>
        <v>kg</v>
      </c>
      <c r="E32" s="495"/>
      <c r="F32" s="495"/>
      <c r="G32" s="101"/>
      <c r="H32" s="101"/>
      <c r="I32" s="101"/>
      <c r="J32" s="156"/>
      <c r="K32" s="156"/>
      <c r="L32" s="53"/>
      <c r="M32" s="10"/>
      <c r="O32" s="10" t="str">
        <f>"Sales to "&amp;Variables!$B$26&amp;" in Canada"</f>
        <v>Sales to distributors in Canada</v>
      </c>
      <c r="P32" s="10" t="str">
        <f>"Ventes aux "&amp;Variables!$C$26&amp;" au Canada"</f>
        <v>Ventes aux distributeurs au Canada</v>
      </c>
    </row>
    <row r="33" spans="1:16" ht="15" customHeight="1" x14ac:dyDescent="0.25">
      <c r="B33" s="275"/>
      <c r="C33" s="276"/>
      <c r="D33" s="495" t="str">
        <f>IF(Intro!G$29="English",O33,P33)</f>
        <v>valeur de vente nette rendue (CAD)</v>
      </c>
      <c r="E33" s="495"/>
      <c r="F33" s="495"/>
      <c r="G33" s="101"/>
      <c r="H33" s="101"/>
      <c r="I33" s="101"/>
      <c r="J33" s="156"/>
      <c r="K33" s="156"/>
      <c r="L33" s="53"/>
      <c r="M33" s="10"/>
      <c r="O33" s="10" t="s">
        <v>240</v>
      </c>
      <c r="P33" s="10" t="s">
        <v>239</v>
      </c>
    </row>
    <row r="34" spans="1:16" ht="15.75" customHeight="1" thickBot="1" x14ac:dyDescent="0.3">
      <c r="B34" s="493"/>
      <c r="C34" s="494"/>
      <c r="D34" s="496" t="str">
        <f>D30</f>
        <v>$ / kg</v>
      </c>
      <c r="E34" s="496"/>
      <c r="F34" s="496"/>
      <c r="G34" s="111" t="str">
        <f>IF(G32=0,"-",G33/G32)</f>
        <v>-</v>
      </c>
      <c r="H34" s="111" t="str">
        <f>IF(H32=0,"-",H33/H32)</f>
        <v>-</v>
      </c>
      <c r="I34" s="111" t="str">
        <f t="shared" ref="I34" si="1">IF(I32=0,"-",I33/I32)</f>
        <v>-</v>
      </c>
      <c r="J34" s="156"/>
      <c r="K34" s="156"/>
      <c r="L34" s="53"/>
      <c r="M34" s="10"/>
    </row>
    <row r="35" spans="1:16" ht="15" customHeight="1" x14ac:dyDescent="0.25">
      <c r="B35" s="497" t="str">
        <f>IF(Intro!$G$29="English",O35,P35)</f>
        <v>Ventes aux utilisateurs finals/détaillants au Canada</v>
      </c>
      <c r="C35" s="498"/>
      <c r="D35" s="499" t="str">
        <f>D32</f>
        <v>kg</v>
      </c>
      <c r="E35" s="499"/>
      <c r="F35" s="499"/>
      <c r="G35" s="101"/>
      <c r="H35" s="101"/>
      <c r="I35" s="101"/>
      <c r="J35" s="156"/>
      <c r="K35" s="156"/>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275"/>
      <c r="C36" s="276"/>
      <c r="D36" s="495" t="str">
        <f>IF(Intro!G$29="English",O36,P36)</f>
        <v>valeur de vente nette rendue (CAD)</v>
      </c>
      <c r="E36" s="495"/>
      <c r="F36" s="495"/>
      <c r="G36" s="101"/>
      <c r="H36" s="101"/>
      <c r="I36" s="101"/>
      <c r="J36" s="156"/>
      <c r="K36" s="156"/>
      <c r="L36" s="53"/>
      <c r="M36" s="10"/>
      <c r="O36" s="10" t="s">
        <v>240</v>
      </c>
      <c r="P36" s="10" t="s">
        <v>239</v>
      </c>
    </row>
    <row r="37" spans="1:16" ht="15.75" customHeight="1" thickBot="1" x14ac:dyDescent="0.3">
      <c r="B37" s="493"/>
      <c r="C37" s="494"/>
      <c r="D37" s="496" t="str">
        <f>D34</f>
        <v>$ / kg</v>
      </c>
      <c r="E37" s="496"/>
      <c r="F37" s="496"/>
      <c r="G37" s="111" t="str">
        <f>IF(G35=0,"-",G36/G35)</f>
        <v>-</v>
      </c>
      <c r="H37" s="111" t="str">
        <f>IF(H35=0,"-",H36/H35)</f>
        <v>-</v>
      </c>
      <c r="I37" s="111" t="str">
        <f t="shared" ref="I37" si="2">IF(I35=0,"-",I36/I35)</f>
        <v>-</v>
      </c>
      <c r="J37" s="156"/>
      <c r="K37" s="156"/>
      <c r="L37" s="53"/>
      <c r="M37" s="10"/>
    </row>
    <row r="38" spans="1:16" ht="15" customHeight="1" x14ac:dyDescent="0.25">
      <c r="B38" s="381" t="str">
        <f>IF(Intro!$G$29="English",O38,P38)</f>
        <v>Ventes totales au Canada</v>
      </c>
      <c r="C38" s="382"/>
      <c r="D38" s="491" t="str">
        <f>D35</f>
        <v>kg</v>
      </c>
      <c r="E38" s="491"/>
      <c r="F38" s="491"/>
      <c r="G38" s="103">
        <f t="shared" ref="G38:I39" si="3">G32+G35</f>
        <v>0</v>
      </c>
      <c r="H38" s="103">
        <f t="shared" si="3"/>
        <v>0</v>
      </c>
      <c r="I38" s="103">
        <f t="shared" si="3"/>
        <v>0</v>
      </c>
      <c r="J38" s="156"/>
      <c r="K38" s="156"/>
      <c r="L38" s="53"/>
      <c r="M38" s="10"/>
      <c r="O38" s="10" t="s">
        <v>241</v>
      </c>
      <c r="P38" s="10" t="s">
        <v>242</v>
      </c>
    </row>
    <row r="39" spans="1:16" ht="15" customHeight="1" x14ac:dyDescent="0.25">
      <c r="B39" s="377"/>
      <c r="C39" s="378"/>
      <c r="D39" s="492" t="str">
        <f>IF(Intro!G$29="English",O39,P39)</f>
        <v>valeur de vente nette rendue (CAD)</v>
      </c>
      <c r="E39" s="492"/>
      <c r="F39" s="492"/>
      <c r="G39" s="102">
        <f t="shared" si="3"/>
        <v>0</v>
      </c>
      <c r="H39" s="102">
        <f t="shared" si="3"/>
        <v>0</v>
      </c>
      <c r="I39" s="102">
        <f t="shared" si="3"/>
        <v>0</v>
      </c>
      <c r="J39" s="156"/>
      <c r="K39" s="156"/>
      <c r="L39" s="53"/>
      <c r="M39" s="10"/>
      <c r="O39" s="10" t="s">
        <v>240</v>
      </c>
      <c r="P39" s="10" t="s">
        <v>239</v>
      </c>
    </row>
    <row r="40" spans="1:16" ht="15.75" customHeight="1" x14ac:dyDescent="0.25">
      <c r="B40" s="377"/>
      <c r="C40" s="378"/>
      <c r="D40" s="492" t="str">
        <f>D37</f>
        <v>$ / kg</v>
      </c>
      <c r="E40" s="492"/>
      <c r="F40" s="492"/>
      <c r="G40" s="177" t="str">
        <f>IF(G38=0,"-",G39/G38)</f>
        <v>-</v>
      </c>
      <c r="H40" s="177" t="str">
        <f>IF(H38=0,"-",H39/H38)</f>
        <v>-</v>
      </c>
      <c r="I40" s="177" t="str">
        <f>IF(I38=0,"-",I39/I38)</f>
        <v>-</v>
      </c>
      <c r="J40" s="156"/>
      <c r="K40" s="156"/>
      <c r="L40" s="53"/>
      <c r="M40" s="10"/>
    </row>
    <row r="41" spans="1:16" x14ac:dyDescent="0.25">
      <c r="B41" s="54"/>
      <c r="C41" s="64"/>
      <c r="D41" s="64"/>
      <c r="E41" s="64"/>
      <c r="F41" s="64"/>
      <c r="G41" s="64"/>
      <c r="H41" s="64"/>
      <c r="I41" s="64"/>
      <c r="J41" s="64"/>
      <c r="K41" s="64"/>
      <c r="L41" s="65"/>
      <c r="M41" s="10"/>
    </row>
    <row r="42" spans="1:16" x14ac:dyDescent="0.25">
      <c r="B42" s="314" t="str">
        <f>IF(Intro!$G$29="English",O42,P42)</f>
        <v>PAYS 17</v>
      </c>
      <c r="C42" s="315"/>
      <c r="D42" s="315"/>
      <c r="E42" s="315"/>
      <c r="F42" s="315"/>
      <c r="G42" s="315"/>
      <c r="H42" s="315"/>
      <c r="I42" s="315"/>
      <c r="J42" s="315"/>
      <c r="K42" s="315"/>
      <c r="L42" s="316"/>
      <c r="M42" s="10"/>
      <c r="O42" s="84" t="s">
        <v>889</v>
      </c>
      <c r="P42" s="84" t="s">
        <v>890</v>
      </c>
    </row>
    <row r="43" spans="1:16" ht="15.75" x14ac:dyDescent="0.25">
      <c r="B43" s="489" t="str">
        <f>IF(Intro!$G$29="English",O43,P43)</f>
        <v>Veuillez spécifier le pays d'origine ici :</v>
      </c>
      <c r="C43" s="490"/>
      <c r="D43" s="490"/>
      <c r="E43" s="486"/>
      <c r="F43" s="487"/>
      <c r="G43" s="487"/>
      <c r="H43" s="487"/>
      <c r="I43" s="488"/>
      <c r="J43" s="156"/>
      <c r="K43" s="156"/>
      <c r="L43" s="162"/>
      <c r="M43" s="10"/>
      <c r="O43" s="10" t="s">
        <v>855</v>
      </c>
      <c r="P43" s="10" t="s">
        <v>858</v>
      </c>
    </row>
    <row r="44" spans="1:16" x14ac:dyDescent="0.25">
      <c r="B44" s="99"/>
      <c r="C44" s="157"/>
      <c r="D44" s="157"/>
      <c r="E44" s="157"/>
      <c r="F44" s="157"/>
      <c r="G44" s="156"/>
      <c r="H44" s="156"/>
      <c r="I44" s="156"/>
      <c r="J44" s="156"/>
      <c r="K44" s="156"/>
      <c r="L44" s="17"/>
      <c r="M44" s="10"/>
    </row>
    <row r="45" spans="1:16" x14ac:dyDescent="0.25">
      <c r="B45" s="99"/>
      <c r="C45" s="157"/>
      <c r="D45" s="157"/>
      <c r="E45" s="157"/>
      <c r="F45" s="157"/>
      <c r="G45" s="164">
        <f>Variables!$B$6</f>
        <v>2023</v>
      </c>
      <c r="H45" s="164">
        <f>G45+1</f>
        <v>2024</v>
      </c>
      <c r="I45" s="164">
        <f>H45+1</f>
        <v>2025</v>
      </c>
      <c r="J45" s="156"/>
      <c r="K45" s="156"/>
      <c r="L45" s="53"/>
      <c r="M45" s="10"/>
      <c r="O45" s="18"/>
    </row>
    <row r="46" spans="1:16" s="136" customFormat="1" ht="14.25" customHeight="1" x14ac:dyDescent="0.25">
      <c r="A46" s="158"/>
      <c r="B46" s="500" t="str">
        <f>IF(Intro!$G$29="English",O46,P46)</f>
        <v>Importations au Canada</v>
      </c>
      <c r="C46" s="501"/>
      <c r="D46" s="501"/>
      <c r="E46" s="501"/>
      <c r="F46" s="501"/>
      <c r="G46" s="501"/>
      <c r="H46" s="501"/>
      <c r="I46" s="502"/>
      <c r="J46" s="156"/>
      <c r="K46" s="156"/>
      <c r="L46" s="53"/>
      <c r="O46" s="22" t="s">
        <v>151</v>
      </c>
      <c r="P46" s="136" t="s">
        <v>152</v>
      </c>
    </row>
    <row r="47" spans="1:16" ht="15" customHeight="1" x14ac:dyDescent="0.25">
      <c r="B47" s="275" t="str">
        <f>IF(Intro!$G$29="English",O47,P47)</f>
        <v>Importations</v>
      </c>
      <c r="C47" s="276"/>
      <c r="D47" s="495" t="str">
        <f>IF(Intro!$G$29="English",Variables!$B$23,Variables!$C$23)</f>
        <v>kg</v>
      </c>
      <c r="E47" s="495"/>
      <c r="F47" s="495"/>
      <c r="G47" s="101"/>
      <c r="H47" s="101"/>
      <c r="I47" s="101"/>
      <c r="J47" s="156"/>
      <c r="K47" s="156"/>
      <c r="L47" s="53"/>
      <c r="M47" s="10"/>
      <c r="O47" s="10" t="s">
        <v>53</v>
      </c>
      <c r="P47" s="10" t="s">
        <v>118</v>
      </c>
    </row>
    <row r="48" spans="1:16" ht="15" customHeight="1" x14ac:dyDescent="0.25">
      <c r="B48" s="275"/>
      <c r="C48" s="276"/>
      <c r="D48" s="495" t="str">
        <f>IF(Intro!G$29="English",O48,P48)</f>
        <v>valeur d'achat nette rendue (CAD)</v>
      </c>
      <c r="E48" s="495"/>
      <c r="F48" s="495"/>
      <c r="G48" s="101"/>
      <c r="H48" s="101"/>
      <c r="I48" s="101"/>
      <c r="J48" s="156"/>
      <c r="K48" s="156"/>
      <c r="L48" s="53"/>
      <c r="M48" s="10"/>
      <c r="O48" s="10" t="s">
        <v>238</v>
      </c>
      <c r="P48" s="10" t="s">
        <v>237</v>
      </c>
    </row>
    <row r="49" spans="1:16" ht="15" customHeight="1" x14ac:dyDescent="0.25">
      <c r="B49" s="275"/>
      <c r="C49" s="276"/>
      <c r="D49" s="495" t="str">
        <f>"$ / "&amp;IF(Intro!$G$29="English",Variables!$B$24,Variables!$C$24)</f>
        <v>$ / kg</v>
      </c>
      <c r="E49" s="495"/>
      <c r="F49" s="495"/>
      <c r="G49" s="111" t="str">
        <f>IF(G47=0,"-",G48/G47)</f>
        <v>-</v>
      </c>
      <c r="H49" s="111" t="str">
        <f>IF(H47=0,"-",H48/H47)</f>
        <v>-</v>
      </c>
      <c r="I49" s="111" t="str">
        <f t="shared" ref="I49" si="4">IF(I47=0,"-",I48/I47)</f>
        <v>-</v>
      </c>
      <c r="J49" s="156"/>
      <c r="K49" s="156"/>
      <c r="L49" s="53"/>
      <c r="M49" s="10"/>
    </row>
    <row r="50" spans="1:16" s="136" customFormat="1" x14ac:dyDescent="0.25">
      <c r="A50" s="158"/>
      <c r="B50" s="503" t="str">
        <f>IF(Intro!$G$29="English",O50,P50)</f>
        <v>Ventes des importations au Canada</v>
      </c>
      <c r="C50" s="504"/>
      <c r="D50" s="504"/>
      <c r="E50" s="504"/>
      <c r="F50" s="504"/>
      <c r="G50" s="504"/>
      <c r="H50" s="504"/>
      <c r="I50" s="505"/>
      <c r="J50" s="156"/>
      <c r="K50" s="156"/>
      <c r="L50" s="53"/>
      <c r="O50" s="22" t="s">
        <v>364</v>
      </c>
      <c r="P50" s="136" t="s">
        <v>365</v>
      </c>
    </row>
    <row r="51" spans="1:16" ht="15" customHeight="1" x14ac:dyDescent="0.25">
      <c r="B51" s="275" t="str">
        <f>IF(Intro!$G$29="English",O51,P51)</f>
        <v>Ventes aux distributeurs au Canada</v>
      </c>
      <c r="C51" s="276"/>
      <c r="D51" s="495" t="str">
        <f>D47</f>
        <v>kg</v>
      </c>
      <c r="E51" s="495"/>
      <c r="F51" s="495"/>
      <c r="G51" s="101"/>
      <c r="H51" s="101"/>
      <c r="I51" s="101"/>
      <c r="J51" s="156"/>
      <c r="K51" s="156"/>
      <c r="L51" s="53"/>
      <c r="M51" s="10"/>
      <c r="O51" s="10" t="str">
        <f>"Sales to "&amp;Variables!$B$26&amp;" in Canada"</f>
        <v>Sales to distributors in Canada</v>
      </c>
      <c r="P51" s="10" t="str">
        <f>"Ventes aux "&amp;Variables!$C$26&amp;" au Canada"</f>
        <v>Ventes aux distributeurs au Canada</v>
      </c>
    </row>
    <row r="52" spans="1:16" ht="15" customHeight="1" x14ac:dyDescent="0.25">
      <c r="B52" s="275"/>
      <c r="C52" s="276"/>
      <c r="D52" s="495" t="str">
        <f>IF(Intro!G$29="English",O52,P52)</f>
        <v>valeur de vente nette rendue (CAD)</v>
      </c>
      <c r="E52" s="495"/>
      <c r="F52" s="495"/>
      <c r="G52" s="101"/>
      <c r="H52" s="101"/>
      <c r="I52" s="101"/>
      <c r="J52" s="156"/>
      <c r="K52" s="156"/>
      <c r="L52" s="53"/>
      <c r="M52" s="10"/>
      <c r="O52" s="10" t="s">
        <v>240</v>
      </c>
      <c r="P52" s="10" t="s">
        <v>239</v>
      </c>
    </row>
    <row r="53" spans="1:16" ht="15.75" customHeight="1" thickBot="1" x14ac:dyDescent="0.3">
      <c r="B53" s="493"/>
      <c r="C53" s="494"/>
      <c r="D53" s="496" t="str">
        <f>D49</f>
        <v>$ / kg</v>
      </c>
      <c r="E53" s="496"/>
      <c r="F53" s="496"/>
      <c r="G53" s="111" t="str">
        <f>IF(G51=0,"-",G52/G51)</f>
        <v>-</v>
      </c>
      <c r="H53" s="111" t="str">
        <f>IF(H51=0,"-",H52/H51)</f>
        <v>-</v>
      </c>
      <c r="I53" s="111" t="str">
        <f t="shared" ref="I53" si="5">IF(I51=0,"-",I52/I51)</f>
        <v>-</v>
      </c>
      <c r="J53" s="156"/>
      <c r="K53" s="156"/>
      <c r="L53" s="53"/>
      <c r="M53" s="10"/>
    </row>
    <row r="54" spans="1:16" ht="15" customHeight="1" x14ac:dyDescent="0.25">
      <c r="B54" s="497" t="str">
        <f>IF(Intro!$G$29="English",O54,P54)</f>
        <v>Ventes aux utilisateurs finals/détaillants au Canada</v>
      </c>
      <c r="C54" s="498"/>
      <c r="D54" s="499" t="str">
        <f>D51</f>
        <v>kg</v>
      </c>
      <c r="E54" s="499"/>
      <c r="F54" s="499"/>
      <c r="G54" s="101"/>
      <c r="H54" s="101"/>
      <c r="I54" s="101"/>
      <c r="J54" s="156"/>
      <c r="K54" s="156"/>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275"/>
      <c r="C55" s="276"/>
      <c r="D55" s="495" t="str">
        <f>IF(Intro!G$29="English",O55,P55)</f>
        <v>valeur de vente nette rendue (CAD)</v>
      </c>
      <c r="E55" s="495"/>
      <c r="F55" s="495"/>
      <c r="G55" s="101"/>
      <c r="H55" s="101"/>
      <c r="I55" s="101"/>
      <c r="J55" s="156"/>
      <c r="K55" s="156"/>
      <c r="L55" s="53"/>
      <c r="M55" s="10"/>
      <c r="O55" s="10" t="s">
        <v>240</v>
      </c>
      <c r="P55" s="10" t="s">
        <v>239</v>
      </c>
    </row>
    <row r="56" spans="1:16" ht="15.75" customHeight="1" thickBot="1" x14ac:dyDescent="0.3">
      <c r="B56" s="493"/>
      <c r="C56" s="494"/>
      <c r="D56" s="496" t="str">
        <f>D53</f>
        <v>$ / kg</v>
      </c>
      <c r="E56" s="496"/>
      <c r="F56" s="496"/>
      <c r="G56" s="111" t="str">
        <f>IF(G54=0,"-",G55/G54)</f>
        <v>-</v>
      </c>
      <c r="H56" s="111" t="str">
        <f>IF(H54=0,"-",H55/H54)</f>
        <v>-</v>
      </c>
      <c r="I56" s="111" t="str">
        <f t="shared" ref="I56" si="6">IF(I54=0,"-",I55/I54)</f>
        <v>-</v>
      </c>
      <c r="J56" s="156"/>
      <c r="K56" s="156"/>
      <c r="L56" s="53"/>
      <c r="M56" s="10"/>
    </row>
    <row r="57" spans="1:16" ht="15" customHeight="1" x14ac:dyDescent="0.25">
      <c r="B57" s="381" t="str">
        <f>IF(Intro!$G$29="English",O57,P57)</f>
        <v>Ventes totales au Canada</v>
      </c>
      <c r="C57" s="382"/>
      <c r="D57" s="491" t="str">
        <f>D54</f>
        <v>kg</v>
      </c>
      <c r="E57" s="491"/>
      <c r="F57" s="491"/>
      <c r="G57" s="103">
        <f t="shared" ref="G57:I58" si="7">G51+G54</f>
        <v>0</v>
      </c>
      <c r="H57" s="103">
        <f t="shared" si="7"/>
        <v>0</v>
      </c>
      <c r="I57" s="103">
        <f t="shared" si="7"/>
        <v>0</v>
      </c>
      <c r="J57" s="156"/>
      <c r="K57" s="156"/>
      <c r="L57" s="53"/>
      <c r="M57" s="10"/>
      <c r="O57" s="10" t="s">
        <v>241</v>
      </c>
      <c r="P57" s="10" t="s">
        <v>242</v>
      </c>
    </row>
    <row r="58" spans="1:16" ht="15" customHeight="1" x14ac:dyDescent="0.25">
      <c r="B58" s="377"/>
      <c r="C58" s="378"/>
      <c r="D58" s="492" t="str">
        <f>IF(Intro!G$29="English",O58,P58)</f>
        <v>valeur de vente nette rendue (CAD)</v>
      </c>
      <c r="E58" s="492"/>
      <c r="F58" s="492"/>
      <c r="G58" s="102">
        <f t="shared" si="7"/>
        <v>0</v>
      </c>
      <c r="H58" s="102">
        <f t="shared" si="7"/>
        <v>0</v>
      </c>
      <c r="I58" s="102">
        <f t="shared" si="7"/>
        <v>0</v>
      </c>
      <c r="J58" s="156"/>
      <c r="K58" s="156"/>
      <c r="L58" s="53"/>
      <c r="M58" s="10"/>
      <c r="O58" s="10" t="s">
        <v>240</v>
      </c>
      <c r="P58" s="10" t="s">
        <v>239</v>
      </c>
    </row>
    <row r="59" spans="1:16" ht="15.75" customHeight="1" x14ac:dyDescent="0.25">
      <c r="B59" s="377"/>
      <c r="C59" s="378"/>
      <c r="D59" s="492" t="str">
        <f>D56</f>
        <v>$ / kg</v>
      </c>
      <c r="E59" s="492"/>
      <c r="F59" s="492"/>
      <c r="G59" s="177" t="str">
        <f>IF(G57=0,"-",G58/G57)</f>
        <v>-</v>
      </c>
      <c r="H59" s="177" t="str">
        <f>IF(H57=0,"-",H58/H57)</f>
        <v>-</v>
      </c>
      <c r="I59" s="177"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14" t="str">
        <f>IF(Intro!$G$29="English",O61,P61)</f>
        <v>PAYS 18</v>
      </c>
      <c r="C61" s="315"/>
      <c r="D61" s="315"/>
      <c r="E61" s="315"/>
      <c r="F61" s="315"/>
      <c r="G61" s="315"/>
      <c r="H61" s="315"/>
      <c r="I61" s="315"/>
      <c r="J61" s="315"/>
      <c r="K61" s="315"/>
      <c r="L61" s="316"/>
      <c r="M61" s="10"/>
      <c r="O61" s="84" t="s">
        <v>891</v>
      </c>
      <c r="P61" s="84" t="s">
        <v>892</v>
      </c>
    </row>
    <row r="62" spans="1:16" ht="15.75" x14ac:dyDescent="0.25">
      <c r="B62" s="489" t="str">
        <f>IF(Intro!$G$29="English",O62,P62)</f>
        <v>Veuillez spécifier le pays d'origine ici :</v>
      </c>
      <c r="C62" s="490"/>
      <c r="D62" s="490"/>
      <c r="E62" s="486"/>
      <c r="F62" s="487"/>
      <c r="G62" s="487"/>
      <c r="H62" s="487"/>
      <c r="I62" s="488"/>
      <c r="J62" s="156"/>
      <c r="K62" s="156"/>
      <c r="L62" s="162"/>
      <c r="M62" s="10"/>
      <c r="O62" s="10" t="s">
        <v>855</v>
      </c>
      <c r="P62" s="10" t="s">
        <v>858</v>
      </c>
    </row>
    <row r="63" spans="1:16" x14ac:dyDescent="0.25">
      <c r="B63" s="99"/>
      <c r="C63" s="157"/>
      <c r="D63" s="157"/>
      <c r="E63" s="157"/>
      <c r="F63" s="157"/>
      <c r="G63" s="156"/>
      <c r="H63" s="156"/>
      <c r="I63" s="156"/>
      <c r="J63" s="156"/>
      <c r="K63" s="156"/>
      <c r="L63" s="17"/>
      <c r="M63" s="10"/>
    </row>
    <row r="64" spans="1:16" x14ac:dyDescent="0.25">
      <c r="B64" s="99"/>
      <c r="C64" s="157"/>
      <c r="D64" s="157"/>
      <c r="E64" s="157"/>
      <c r="F64" s="157"/>
      <c r="G64" s="164">
        <f>Variables!$B$6</f>
        <v>2023</v>
      </c>
      <c r="H64" s="164">
        <f>G64+1</f>
        <v>2024</v>
      </c>
      <c r="I64" s="164">
        <f>H64+1</f>
        <v>2025</v>
      </c>
      <c r="J64" s="156"/>
      <c r="K64" s="156"/>
      <c r="L64" s="53"/>
      <c r="M64" s="10"/>
      <c r="O64" s="18"/>
    </row>
    <row r="65" spans="1:16" s="136" customFormat="1" ht="14.25" customHeight="1" x14ac:dyDescent="0.25">
      <c r="A65" s="158"/>
      <c r="B65" s="500" t="str">
        <f>IF(Intro!$G$29="English",O65,P65)</f>
        <v>Importations au Canada</v>
      </c>
      <c r="C65" s="501"/>
      <c r="D65" s="501"/>
      <c r="E65" s="501"/>
      <c r="F65" s="501"/>
      <c r="G65" s="501"/>
      <c r="H65" s="501"/>
      <c r="I65" s="502"/>
      <c r="J65" s="156"/>
      <c r="K65" s="156"/>
      <c r="L65" s="53"/>
      <c r="O65" s="22" t="s">
        <v>151</v>
      </c>
      <c r="P65" s="136" t="s">
        <v>152</v>
      </c>
    </row>
    <row r="66" spans="1:16" ht="15" customHeight="1" x14ac:dyDescent="0.25">
      <c r="B66" s="275" t="str">
        <f>IF(Intro!$G$29="English",O66,P66)</f>
        <v>Importations</v>
      </c>
      <c r="C66" s="276"/>
      <c r="D66" s="495" t="str">
        <f>IF(Intro!$G$29="English",Variables!$B$23,Variables!$C$23)</f>
        <v>kg</v>
      </c>
      <c r="E66" s="495"/>
      <c r="F66" s="495"/>
      <c r="G66" s="101"/>
      <c r="H66" s="101"/>
      <c r="I66" s="101"/>
      <c r="J66" s="156"/>
      <c r="K66" s="156"/>
      <c r="L66" s="53"/>
      <c r="M66" s="10"/>
      <c r="O66" s="10" t="s">
        <v>53</v>
      </c>
      <c r="P66" s="10" t="s">
        <v>118</v>
      </c>
    </row>
    <row r="67" spans="1:16" ht="15" customHeight="1" x14ac:dyDescent="0.25">
      <c r="B67" s="275"/>
      <c r="C67" s="276"/>
      <c r="D67" s="495" t="str">
        <f>IF(Intro!G$29="English",O67,P67)</f>
        <v>valeur d'achat nette rendue (CAD)</v>
      </c>
      <c r="E67" s="495"/>
      <c r="F67" s="495"/>
      <c r="G67" s="101"/>
      <c r="H67" s="101"/>
      <c r="I67" s="101"/>
      <c r="J67" s="156"/>
      <c r="K67" s="156"/>
      <c r="L67" s="53"/>
      <c r="M67" s="10"/>
      <c r="O67" s="10" t="s">
        <v>238</v>
      </c>
      <c r="P67" s="10" t="s">
        <v>237</v>
      </c>
    </row>
    <row r="68" spans="1:16" ht="15" customHeight="1" x14ac:dyDescent="0.25">
      <c r="B68" s="275"/>
      <c r="C68" s="276"/>
      <c r="D68" s="495" t="str">
        <f>"$ / "&amp;IF(Intro!$G$29="English",Variables!$B$24,Variables!$C$24)</f>
        <v>$ / kg</v>
      </c>
      <c r="E68" s="495"/>
      <c r="F68" s="495"/>
      <c r="G68" s="111" t="str">
        <f>IF(G66=0,"-",G67/G66)</f>
        <v>-</v>
      </c>
      <c r="H68" s="111" t="str">
        <f>IF(H66=0,"-",H67/H66)</f>
        <v>-</v>
      </c>
      <c r="I68" s="111" t="str">
        <f t="shared" ref="I68" si="8">IF(I66=0,"-",I67/I66)</f>
        <v>-</v>
      </c>
      <c r="J68" s="156"/>
      <c r="K68" s="156"/>
      <c r="L68" s="53"/>
      <c r="M68" s="10"/>
    </row>
    <row r="69" spans="1:16" s="136" customFormat="1" x14ac:dyDescent="0.25">
      <c r="A69" s="158"/>
      <c r="B69" s="503" t="str">
        <f>IF(Intro!$G$29="English",O69,P69)</f>
        <v>Ventes des importations au Canada</v>
      </c>
      <c r="C69" s="504"/>
      <c r="D69" s="504"/>
      <c r="E69" s="504"/>
      <c r="F69" s="504"/>
      <c r="G69" s="504"/>
      <c r="H69" s="504"/>
      <c r="I69" s="505"/>
      <c r="J69" s="156"/>
      <c r="K69" s="156"/>
      <c r="L69" s="53"/>
      <c r="O69" s="22" t="s">
        <v>364</v>
      </c>
      <c r="P69" s="136" t="s">
        <v>365</v>
      </c>
    </row>
    <row r="70" spans="1:16" ht="15" customHeight="1" x14ac:dyDescent="0.25">
      <c r="B70" s="275" t="str">
        <f>IF(Intro!$G$29="English",O70,P70)</f>
        <v>Ventes aux distributeurs au Canada</v>
      </c>
      <c r="C70" s="276"/>
      <c r="D70" s="495" t="str">
        <f>D66</f>
        <v>kg</v>
      </c>
      <c r="E70" s="495"/>
      <c r="F70" s="495"/>
      <c r="G70" s="101"/>
      <c r="H70" s="101"/>
      <c r="I70" s="101"/>
      <c r="J70" s="156"/>
      <c r="K70" s="156"/>
      <c r="L70" s="53"/>
      <c r="M70" s="10"/>
      <c r="O70" s="10" t="str">
        <f>"Sales to "&amp;Variables!$B$26&amp;" in Canada"</f>
        <v>Sales to distributors in Canada</v>
      </c>
      <c r="P70" s="10" t="str">
        <f>"Ventes aux "&amp;Variables!$C$26&amp;" au Canada"</f>
        <v>Ventes aux distributeurs au Canada</v>
      </c>
    </row>
    <row r="71" spans="1:16" ht="15" customHeight="1" x14ac:dyDescent="0.25">
      <c r="B71" s="275"/>
      <c r="C71" s="276"/>
      <c r="D71" s="495" t="str">
        <f>IF(Intro!G$29="English",O71,P71)</f>
        <v>valeur de vente nette rendue (CAD)</v>
      </c>
      <c r="E71" s="495"/>
      <c r="F71" s="495"/>
      <c r="G71" s="101"/>
      <c r="H71" s="101"/>
      <c r="I71" s="101"/>
      <c r="J71" s="156"/>
      <c r="K71" s="156"/>
      <c r="L71" s="53"/>
      <c r="M71" s="10"/>
      <c r="O71" s="10" t="s">
        <v>240</v>
      </c>
      <c r="P71" s="10" t="s">
        <v>239</v>
      </c>
    </row>
    <row r="72" spans="1:16" ht="15.75" customHeight="1" thickBot="1" x14ac:dyDescent="0.3">
      <c r="B72" s="493"/>
      <c r="C72" s="494"/>
      <c r="D72" s="496" t="str">
        <f>D68</f>
        <v>$ / kg</v>
      </c>
      <c r="E72" s="496"/>
      <c r="F72" s="496"/>
      <c r="G72" s="111" t="str">
        <f>IF(G70=0,"-",G71/G70)</f>
        <v>-</v>
      </c>
      <c r="H72" s="111" t="str">
        <f>IF(H70=0,"-",H71/H70)</f>
        <v>-</v>
      </c>
      <c r="I72" s="111" t="str">
        <f t="shared" ref="I72" si="9">IF(I70=0,"-",I71/I70)</f>
        <v>-</v>
      </c>
      <c r="J72" s="156"/>
      <c r="K72" s="156"/>
      <c r="L72" s="53"/>
      <c r="M72" s="10"/>
    </row>
    <row r="73" spans="1:16" ht="15" customHeight="1" x14ac:dyDescent="0.25">
      <c r="B73" s="497" t="str">
        <f>IF(Intro!$G$29="English",O73,P73)</f>
        <v>Ventes aux utilisateurs finals/détaillants au Canada</v>
      </c>
      <c r="C73" s="498"/>
      <c r="D73" s="499" t="str">
        <f>D70</f>
        <v>kg</v>
      </c>
      <c r="E73" s="499"/>
      <c r="F73" s="499"/>
      <c r="G73" s="101"/>
      <c r="H73" s="101"/>
      <c r="I73" s="101"/>
      <c r="J73" s="156"/>
      <c r="K73" s="156"/>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275"/>
      <c r="C74" s="276"/>
      <c r="D74" s="495" t="str">
        <f>IF(Intro!G$29="English",O74,P74)</f>
        <v>valeur de vente nette rendue (CAD)</v>
      </c>
      <c r="E74" s="495"/>
      <c r="F74" s="495"/>
      <c r="G74" s="101"/>
      <c r="H74" s="101"/>
      <c r="I74" s="101"/>
      <c r="J74" s="156"/>
      <c r="K74" s="156"/>
      <c r="L74" s="53"/>
      <c r="M74" s="10"/>
      <c r="O74" s="10" t="s">
        <v>240</v>
      </c>
      <c r="P74" s="10" t="s">
        <v>239</v>
      </c>
    </row>
    <row r="75" spans="1:16" ht="15.75" customHeight="1" thickBot="1" x14ac:dyDescent="0.3">
      <c r="B75" s="493"/>
      <c r="C75" s="494"/>
      <c r="D75" s="496" t="str">
        <f>D72</f>
        <v>$ / kg</v>
      </c>
      <c r="E75" s="496"/>
      <c r="F75" s="496"/>
      <c r="G75" s="111" t="str">
        <f>IF(G73=0,"-",G74/G73)</f>
        <v>-</v>
      </c>
      <c r="H75" s="111" t="str">
        <f>IF(H73=0,"-",H74/H73)</f>
        <v>-</v>
      </c>
      <c r="I75" s="111" t="str">
        <f t="shared" ref="I75" si="10">IF(I73=0,"-",I74/I73)</f>
        <v>-</v>
      </c>
      <c r="J75" s="156"/>
      <c r="K75" s="156"/>
      <c r="L75" s="53"/>
      <c r="M75" s="10"/>
    </row>
    <row r="76" spans="1:16" ht="15" customHeight="1" x14ac:dyDescent="0.25">
      <c r="B76" s="381" t="str">
        <f>IF(Intro!$G$29="English",O76,P76)</f>
        <v>Ventes totales au Canada</v>
      </c>
      <c r="C76" s="382"/>
      <c r="D76" s="491" t="str">
        <f>D73</f>
        <v>kg</v>
      </c>
      <c r="E76" s="491"/>
      <c r="F76" s="491"/>
      <c r="G76" s="103">
        <f t="shared" ref="G76:I77" si="11">G70+G73</f>
        <v>0</v>
      </c>
      <c r="H76" s="103">
        <f t="shared" si="11"/>
        <v>0</v>
      </c>
      <c r="I76" s="103">
        <f t="shared" si="11"/>
        <v>0</v>
      </c>
      <c r="J76" s="156"/>
      <c r="K76" s="156"/>
      <c r="L76" s="53"/>
      <c r="M76" s="10"/>
      <c r="O76" s="10" t="s">
        <v>241</v>
      </c>
      <c r="P76" s="10" t="s">
        <v>242</v>
      </c>
    </row>
    <row r="77" spans="1:16" ht="15" customHeight="1" x14ac:dyDescent="0.25">
      <c r="B77" s="377"/>
      <c r="C77" s="378"/>
      <c r="D77" s="492" t="str">
        <f>IF(Intro!G$29="English",O77,P77)</f>
        <v>valeur de vente nette rendue (CAD)</v>
      </c>
      <c r="E77" s="492"/>
      <c r="F77" s="492"/>
      <c r="G77" s="102">
        <f t="shared" si="11"/>
        <v>0</v>
      </c>
      <c r="H77" s="102">
        <f t="shared" si="11"/>
        <v>0</v>
      </c>
      <c r="I77" s="102">
        <f t="shared" si="11"/>
        <v>0</v>
      </c>
      <c r="J77" s="156"/>
      <c r="K77" s="156"/>
      <c r="L77" s="53"/>
      <c r="M77" s="10"/>
      <c r="O77" s="10" t="s">
        <v>240</v>
      </c>
      <c r="P77" s="10" t="s">
        <v>239</v>
      </c>
    </row>
    <row r="78" spans="1:16" ht="15.75" customHeight="1" x14ac:dyDescent="0.25">
      <c r="B78" s="377"/>
      <c r="C78" s="378"/>
      <c r="D78" s="492" t="str">
        <f>D75</f>
        <v>$ / kg</v>
      </c>
      <c r="E78" s="492"/>
      <c r="F78" s="492"/>
      <c r="G78" s="177" t="str">
        <f>IF(G76=0,"-",G77/G76)</f>
        <v>-</v>
      </c>
      <c r="H78" s="177" t="str">
        <f>IF(H76=0,"-",H77/H76)</f>
        <v>-</v>
      </c>
      <c r="I78" s="177" t="str">
        <f>IF(I76=0,"-",I77/I76)</f>
        <v>-</v>
      </c>
      <c r="J78" s="156"/>
      <c r="K78" s="156"/>
      <c r="L78" s="53"/>
      <c r="M78" s="10"/>
    </row>
    <row r="79" spans="1:16" x14ac:dyDescent="0.25">
      <c r="B79" s="54"/>
      <c r="C79" s="64"/>
      <c r="D79" s="64"/>
      <c r="E79" s="64"/>
      <c r="F79" s="64"/>
      <c r="G79" s="64"/>
      <c r="H79" s="64"/>
      <c r="I79" s="64"/>
      <c r="J79" s="64"/>
      <c r="K79" s="64"/>
      <c r="L79" s="65"/>
      <c r="M79" s="10"/>
    </row>
    <row r="80" spans="1:16" x14ac:dyDescent="0.25">
      <c r="B80" s="314" t="str">
        <f>IF(Intro!$G$29="English",O80,P80)</f>
        <v>PAYS 19</v>
      </c>
      <c r="C80" s="315"/>
      <c r="D80" s="315"/>
      <c r="E80" s="315"/>
      <c r="F80" s="315"/>
      <c r="G80" s="315"/>
      <c r="H80" s="315"/>
      <c r="I80" s="315"/>
      <c r="J80" s="315"/>
      <c r="K80" s="315"/>
      <c r="L80" s="316"/>
      <c r="M80" s="10"/>
      <c r="O80" s="84" t="s">
        <v>893</v>
      </c>
      <c r="P80" s="84" t="s">
        <v>894</v>
      </c>
    </row>
    <row r="81" spans="1:16" ht="15.75" x14ac:dyDescent="0.25">
      <c r="B81" s="489" t="str">
        <f>IF(Intro!$G$29="English",O81,P81)</f>
        <v>Veuillez spécifier le pays d'origine ici :</v>
      </c>
      <c r="C81" s="490"/>
      <c r="D81" s="490"/>
      <c r="E81" s="486"/>
      <c r="F81" s="487"/>
      <c r="G81" s="487"/>
      <c r="H81" s="487"/>
      <c r="I81" s="488"/>
      <c r="J81" s="156"/>
      <c r="K81" s="156"/>
      <c r="L81" s="162"/>
      <c r="M81" s="10"/>
      <c r="O81" s="10" t="s">
        <v>855</v>
      </c>
      <c r="P81" s="10" t="s">
        <v>858</v>
      </c>
    </row>
    <row r="82" spans="1:16" x14ac:dyDescent="0.25">
      <c r="B82" s="99"/>
      <c r="C82" s="157"/>
      <c r="D82" s="157"/>
      <c r="E82" s="157"/>
      <c r="F82" s="157"/>
      <c r="G82" s="156"/>
      <c r="H82" s="156"/>
      <c r="I82" s="156"/>
      <c r="J82" s="156"/>
      <c r="K82" s="156"/>
      <c r="L82" s="17"/>
      <c r="M82" s="10"/>
    </row>
    <row r="83" spans="1:16" x14ac:dyDescent="0.25">
      <c r="B83" s="99"/>
      <c r="C83" s="157"/>
      <c r="D83" s="157"/>
      <c r="E83" s="157"/>
      <c r="F83" s="157"/>
      <c r="G83" s="164">
        <f>Variables!$B$6</f>
        <v>2023</v>
      </c>
      <c r="H83" s="164">
        <f>G83+1</f>
        <v>2024</v>
      </c>
      <c r="I83" s="164">
        <f>H83+1</f>
        <v>2025</v>
      </c>
      <c r="J83" s="156"/>
      <c r="K83" s="156"/>
      <c r="L83" s="53"/>
      <c r="M83" s="10"/>
      <c r="O83" s="18"/>
    </row>
    <row r="84" spans="1:16" s="136" customFormat="1" ht="14.25" customHeight="1" x14ac:dyDescent="0.25">
      <c r="A84" s="158"/>
      <c r="B84" s="500" t="str">
        <f>IF(Intro!$G$29="English",O84,P84)</f>
        <v>Importations au Canada</v>
      </c>
      <c r="C84" s="501"/>
      <c r="D84" s="501"/>
      <c r="E84" s="501"/>
      <c r="F84" s="501"/>
      <c r="G84" s="501"/>
      <c r="H84" s="501"/>
      <c r="I84" s="502"/>
      <c r="J84" s="156"/>
      <c r="K84" s="156"/>
      <c r="L84" s="53"/>
      <c r="O84" s="22" t="s">
        <v>151</v>
      </c>
      <c r="P84" s="136" t="s">
        <v>152</v>
      </c>
    </row>
    <row r="85" spans="1:16" ht="15" customHeight="1" x14ac:dyDescent="0.25">
      <c r="B85" s="275" t="str">
        <f>IF(Intro!$G$29="English",O85,P85)</f>
        <v>Importations</v>
      </c>
      <c r="C85" s="276"/>
      <c r="D85" s="495" t="str">
        <f>IF(Intro!$G$29="English",Variables!$B$23,Variables!$C$23)</f>
        <v>kg</v>
      </c>
      <c r="E85" s="495"/>
      <c r="F85" s="495"/>
      <c r="G85" s="101"/>
      <c r="H85" s="101"/>
      <c r="I85" s="101"/>
      <c r="J85" s="156"/>
      <c r="K85" s="156"/>
      <c r="L85" s="53"/>
      <c r="M85" s="10"/>
      <c r="O85" s="10" t="s">
        <v>53</v>
      </c>
      <c r="P85" s="10" t="s">
        <v>118</v>
      </c>
    </row>
    <row r="86" spans="1:16" ht="15" customHeight="1" x14ac:dyDescent="0.25">
      <c r="B86" s="275"/>
      <c r="C86" s="276"/>
      <c r="D86" s="495" t="str">
        <f>IF(Intro!G$29="English",O86,P86)</f>
        <v>valeur d'achat nette rendue (CAD)</v>
      </c>
      <c r="E86" s="495"/>
      <c r="F86" s="495"/>
      <c r="G86" s="101"/>
      <c r="H86" s="101"/>
      <c r="I86" s="101"/>
      <c r="J86" s="156"/>
      <c r="K86" s="156"/>
      <c r="L86" s="53"/>
      <c r="M86" s="10"/>
      <c r="O86" s="10" t="s">
        <v>238</v>
      </c>
      <c r="P86" s="10" t="s">
        <v>237</v>
      </c>
    </row>
    <row r="87" spans="1:16" ht="15" customHeight="1" x14ac:dyDescent="0.25">
      <c r="B87" s="275"/>
      <c r="C87" s="276"/>
      <c r="D87" s="495" t="str">
        <f>"$ / "&amp;IF(Intro!$G$29="English",Variables!$B$24,Variables!$C$24)</f>
        <v>$ / kg</v>
      </c>
      <c r="E87" s="495"/>
      <c r="F87" s="495"/>
      <c r="G87" s="111" t="str">
        <f>IF(G85=0,"-",G86/G85)</f>
        <v>-</v>
      </c>
      <c r="H87" s="111" t="str">
        <f>IF(H85=0,"-",H86/H85)</f>
        <v>-</v>
      </c>
      <c r="I87" s="111" t="str">
        <f t="shared" ref="I87" si="12">IF(I85=0,"-",I86/I85)</f>
        <v>-</v>
      </c>
      <c r="J87" s="156"/>
      <c r="K87" s="156"/>
      <c r="L87" s="53"/>
      <c r="M87" s="10"/>
    </row>
    <row r="88" spans="1:16" s="136" customFormat="1" x14ac:dyDescent="0.25">
      <c r="A88" s="158"/>
      <c r="B88" s="503" t="str">
        <f>IF(Intro!$G$29="English",O88,P88)</f>
        <v>Ventes des importations au Canada</v>
      </c>
      <c r="C88" s="504"/>
      <c r="D88" s="504"/>
      <c r="E88" s="504"/>
      <c r="F88" s="504"/>
      <c r="G88" s="504"/>
      <c r="H88" s="504"/>
      <c r="I88" s="505"/>
      <c r="J88" s="156"/>
      <c r="K88" s="156"/>
      <c r="L88" s="53"/>
      <c r="O88" s="22" t="s">
        <v>364</v>
      </c>
      <c r="P88" s="136" t="s">
        <v>365</v>
      </c>
    </row>
    <row r="89" spans="1:16" ht="15" customHeight="1" x14ac:dyDescent="0.25">
      <c r="B89" s="275" t="str">
        <f>IF(Intro!$G$29="English",O89,P89)</f>
        <v>Ventes aux distributeurs au Canada</v>
      </c>
      <c r="C89" s="276"/>
      <c r="D89" s="495" t="str">
        <f>D85</f>
        <v>kg</v>
      </c>
      <c r="E89" s="495"/>
      <c r="F89" s="495"/>
      <c r="G89" s="101"/>
      <c r="H89" s="101"/>
      <c r="I89" s="101"/>
      <c r="J89" s="156"/>
      <c r="K89" s="156"/>
      <c r="L89" s="53"/>
      <c r="M89" s="10"/>
      <c r="O89" s="10" t="str">
        <f>"Sales to "&amp;Variables!$B$26&amp;" in Canada"</f>
        <v>Sales to distributors in Canada</v>
      </c>
      <c r="P89" s="10" t="str">
        <f>"Ventes aux "&amp;Variables!$C$26&amp;" au Canada"</f>
        <v>Ventes aux distributeurs au Canada</v>
      </c>
    </row>
    <row r="90" spans="1:16" ht="15" customHeight="1" x14ac:dyDescent="0.25">
      <c r="B90" s="275"/>
      <c r="C90" s="276"/>
      <c r="D90" s="495" t="str">
        <f>IF(Intro!G$29="English",O90,P90)</f>
        <v>valeur de vente nette rendue (CAD)</v>
      </c>
      <c r="E90" s="495"/>
      <c r="F90" s="495"/>
      <c r="G90" s="101"/>
      <c r="H90" s="101"/>
      <c r="I90" s="101"/>
      <c r="J90" s="156"/>
      <c r="K90" s="156"/>
      <c r="L90" s="53"/>
      <c r="M90" s="10"/>
      <c r="O90" s="10" t="s">
        <v>240</v>
      </c>
      <c r="P90" s="10" t="s">
        <v>239</v>
      </c>
    </row>
    <row r="91" spans="1:16" ht="15.75" customHeight="1" thickBot="1" x14ac:dyDescent="0.3">
      <c r="B91" s="493"/>
      <c r="C91" s="494"/>
      <c r="D91" s="496" t="str">
        <f>D87</f>
        <v>$ / kg</v>
      </c>
      <c r="E91" s="496"/>
      <c r="F91" s="496"/>
      <c r="G91" s="111" t="str">
        <f>IF(G89=0,"-",G90/G89)</f>
        <v>-</v>
      </c>
      <c r="H91" s="111" t="str">
        <f>IF(H89=0,"-",H90/H89)</f>
        <v>-</v>
      </c>
      <c r="I91" s="111" t="str">
        <f t="shared" ref="I91" si="13">IF(I89=0,"-",I90/I89)</f>
        <v>-</v>
      </c>
      <c r="J91" s="156"/>
      <c r="K91" s="156"/>
      <c r="L91" s="53"/>
      <c r="M91" s="10"/>
    </row>
    <row r="92" spans="1:16" ht="15" customHeight="1" x14ac:dyDescent="0.25">
      <c r="B92" s="497" t="str">
        <f>IF(Intro!$G$29="English",O92,P92)</f>
        <v>Ventes aux utilisateurs finals/détaillants au Canada</v>
      </c>
      <c r="C92" s="498"/>
      <c r="D92" s="499" t="str">
        <f>D89</f>
        <v>kg</v>
      </c>
      <c r="E92" s="499"/>
      <c r="F92" s="499"/>
      <c r="G92" s="101"/>
      <c r="H92" s="101"/>
      <c r="I92" s="101"/>
      <c r="J92" s="156"/>
      <c r="K92" s="156"/>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275"/>
      <c r="C93" s="276"/>
      <c r="D93" s="495" t="str">
        <f>IF(Intro!G$29="English",O93,P93)</f>
        <v>valeur de vente nette rendue (CAD)</v>
      </c>
      <c r="E93" s="495"/>
      <c r="F93" s="495"/>
      <c r="G93" s="101"/>
      <c r="H93" s="101"/>
      <c r="I93" s="101"/>
      <c r="J93" s="156"/>
      <c r="K93" s="156"/>
      <c r="L93" s="53"/>
      <c r="M93" s="10"/>
      <c r="O93" s="10" t="s">
        <v>240</v>
      </c>
      <c r="P93" s="10" t="s">
        <v>239</v>
      </c>
    </row>
    <row r="94" spans="1:16" ht="15.75" customHeight="1" thickBot="1" x14ac:dyDescent="0.3">
      <c r="B94" s="493"/>
      <c r="C94" s="494"/>
      <c r="D94" s="496" t="str">
        <f>D91</f>
        <v>$ / kg</v>
      </c>
      <c r="E94" s="496"/>
      <c r="F94" s="496"/>
      <c r="G94" s="111" t="str">
        <f>IF(G92=0,"-",G93/G92)</f>
        <v>-</v>
      </c>
      <c r="H94" s="111" t="str">
        <f>IF(H92=0,"-",H93/H92)</f>
        <v>-</v>
      </c>
      <c r="I94" s="111" t="str">
        <f t="shared" ref="I94" si="14">IF(I92=0,"-",I93/I92)</f>
        <v>-</v>
      </c>
      <c r="J94" s="156"/>
      <c r="K94" s="156"/>
      <c r="L94" s="53"/>
      <c r="M94" s="10"/>
    </row>
    <row r="95" spans="1:16" ht="15" customHeight="1" x14ac:dyDescent="0.25">
      <c r="B95" s="381" t="str">
        <f>IF(Intro!$G$29="English",O95,P95)</f>
        <v>Ventes totales au Canada</v>
      </c>
      <c r="C95" s="382"/>
      <c r="D95" s="491" t="str">
        <f>D92</f>
        <v>kg</v>
      </c>
      <c r="E95" s="491"/>
      <c r="F95" s="491"/>
      <c r="G95" s="103">
        <f t="shared" ref="G95:I96" si="15">G89+G92</f>
        <v>0</v>
      </c>
      <c r="H95" s="103">
        <f t="shared" si="15"/>
        <v>0</v>
      </c>
      <c r="I95" s="103">
        <f t="shared" si="15"/>
        <v>0</v>
      </c>
      <c r="J95" s="156"/>
      <c r="K95" s="156"/>
      <c r="L95" s="53"/>
      <c r="M95" s="10"/>
      <c r="O95" s="10" t="s">
        <v>241</v>
      </c>
      <c r="P95" s="10" t="s">
        <v>242</v>
      </c>
    </row>
    <row r="96" spans="1:16" ht="15" customHeight="1" x14ac:dyDescent="0.25">
      <c r="B96" s="377"/>
      <c r="C96" s="378"/>
      <c r="D96" s="492" t="str">
        <f>IF(Intro!G$29="English",O96,P96)</f>
        <v>valeur de vente nette rendue (CAD)</v>
      </c>
      <c r="E96" s="492"/>
      <c r="F96" s="492"/>
      <c r="G96" s="102">
        <f t="shared" si="15"/>
        <v>0</v>
      </c>
      <c r="H96" s="102">
        <f t="shared" si="15"/>
        <v>0</v>
      </c>
      <c r="I96" s="102">
        <f t="shared" si="15"/>
        <v>0</v>
      </c>
      <c r="J96" s="156"/>
      <c r="K96" s="156"/>
      <c r="L96" s="53"/>
      <c r="M96" s="10"/>
      <c r="O96" s="10" t="s">
        <v>240</v>
      </c>
      <c r="P96" s="10" t="s">
        <v>239</v>
      </c>
    </row>
    <row r="97" spans="1:16" ht="15.75" customHeight="1" x14ac:dyDescent="0.25">
      <c r="B97" s="377"/>
      <c r="C97" s="378"/>
      <c r="D97" s="492" t="str">
        <f>D94</f>
        <v>$ / kg</v>
      </c>
      <c r="E97" s="492"/>
      <c r="F97" s="492"/>
      <c r="G97" s="177" t="str">
        <f>IF(G95=0,"-",G96/G95)</f>
        <v>-</v>
      </c>
      <c r="H97" s="177" t="str">
        <f>IF(H95=0,"-",H96/H95)</f>
        <v>-</v>
      </c>
      <c r="I97" s="177" t="str">
        <f>IF(I95=0,"-",I96/I95)</f>
        <v>-</v>
      </c>
      <c r="J97" s="156"/>
      <c r="K97" s="156"/>
      <c r="L97" s="53"/>
      <c r="M97" s="10"/>
    </row>
    <row r="98" spans="1:16" x14ac:dyDescent="0.25">
      <c r="B98" s="54"/>
      <c r="C98" s="64"/>
      <c r="D98" s="64"/>
      <c r="E98" s="64"/>
      <c r="F98" s="64"/>
      <c r="G98" s="64"/>
      <c r="H98" s="64"/>
      <c r="I98" s="64"/>
      <c r="J98" s="64"/>
      <c r="K98" s="64"/>
      <c r="L98" s="65"/>
      <c r="M98" s="10"/>
    </row>
    <row r="99" spans="1:16" x14ac:dyDescent="0.25">
      <c r="B99" s="314" t="str">
        <f>IF(Intro!$G$29="English",O99,P99)</f>
        <v>PAYS 20</v>
      </c>
      <c r="C99" s="315"/>
      <c r="D99" s="315"/>
      <c r="E99" s="315"/>
      <c r="F99" s="315"/>
      <c r="G99" s="315"/>
      <c r="H99" s="315"/>
      <c r="I99" s="315"/>
      <c r="J99" s="315"/>
      <c r="K99" s="315"/>
      <c r="L99" s="316"/>
      <c r="M99" s="10"/>
      <c r="O99" s="84" t="s">
        <v>895</v>
      </c>
      <c r="P99" s="84" t="s">
        <v>896</v>
      </c>
    </row>
    <row r="100" spans="1:16" ht="15.75" x14ac:dyDescent="0.25">
      <c r="B100" s="489" t="str">
        <f>IF(Intro!$G$29="English",O100,P100)</f>
        <v>Veuillez spécifier le pays d'origine ici :</v>
      </c>
      <c r="C100" s="490"/>
      <c r="D100" s="490"/>
      <c r="E100" s="486"/>
      <c r="F100" s="487"/>
      <c r="G100" s="487"/>
      <c r="H100" s="487"/>
      <c r="I100" s="488"/>
      <c r="J100" s="156"/>
      <c r="K100" s="156"/>
      <c r="L100" s="162"/>
      <c r="M100" s="10"/>
      <c r="O100" s="10" t="s">
        <v>855</v>
      </c>
      <c r="P100" s="10" t="s">
        <v>858</v>
      </c>
    </row>
    <row r="101" spans="1:16" x14ac:dyDescent="0.25">
      <c r="B101" s="99"/>
      <c r="C101" s="157"/>
      <c r="D101" s="157"/>
      <c r="E101" s="157"/>
      <c r="F101" s="157"/>
      <c r="G101" s="156"/>
      <c r="H101" s="156"/>
      <c r="I101" s="156"/>
      <c r="J101" s="156"/>
      <c r="K101" s="156"/>
      <c r="L101" s="17"/>
      <c r="M101" s="10"/>
    </row>
    <row r="102" spans="1:16" x14ac:dyDescent="0.25">
      <c r="B102" s="99"/>
      <c r="C102" s="157"/>
      <c r="D102" s="157"/>
      <c r="E102" s="157"/>
      <c r="F102" s="157"/>
      <c r="G102" s="164">
        <f>Variables!$B$6</f>
        <v>2023</v>
      </c>
      <c r="H102" s="164">
        <f>G102+1</f>
        <v>2024</v>
      </c>
      <c r="I102" s="164">
        <f>H102+1</f>
        <v>2025</v>
      </c>
      <c r="J102" s="156"/>
      <c r="K102" s="156"/>
      <c r="L102" s="53"/>
      <c r="M102" s="10"/>
      <c r="O102" s="18"/>
    </row>
    <row r="103" spans="1:16" s="136" customFormat="1" ht="14.25" customHeight="1" x14ac:dyDescent="0.25">
      <c r="A103" s="158"/>
      <c r="B103" s="500" t="str">
        <f>IF(Intro!$G$29="English",O103,P103)</f>
        <v>Importations au Canada</v>
      </c>
      <c r="C103" s="501"/>
      <c r="D103" s="501"/>
      <c r="E103" s="501"/>
      <c r="F103" s="501"/>
      <c r="G103" s="501"/>
      <c r="H103" s="501"/>
      <c r="I103" s="502"/>
      <c r="J103" s="156"/>
      <c r="K103" s="156"/>
      <c r="L103" s="53"/>
      <c r="O103" s="22" t="s">
        <v>151</v>
      </c>
      <c r="P103" s="136" t="s">
        <v>152</v>
      </c>
    </row>
    <row r="104" spans="1:16" ht="15" customHeight="1" x14ac:dyDescent="0.25">
      <c r="B104" s="275" t="str">
        <f>IF(Intro!$G$29="English",O104,P104)</f>
        <v>Importations</v>
      </c>
      <c r="C104" s="276"/>
      <c r="D104" s="495" t="str">
        <f>IF(Intro!$G$29="English",Variables!$B$23,Variables!$C$23)</f>
        <v>kg</v>
      </c>
      <c r="E104" s="495"/>
      <c r="F104" s="495"/>
      <c r="G104" s="101"/>
      <c r="H104" s="101"/>
      <c r="I104" s="101"/>
      <c r="J104" s="156"/>
      <c r="K104" s="156"/>
      <c r="L104" s="53"/>
      <c r="M104" s="10"/>
      <c r="O104" s="10" t="s">
        <v>53</v>
      </c>
      <c r="P104" s="10" t="s">
        <v>118</v>
      </c>
    </row>
    <row r="105" spans="1:16" ht="15" customHeight="1" x14ac:dyDescent="0.25">
      <c r="B105" s="275"/>
      <c r="C105" s="276"/>
      <c r="D105" s="495" t="str">
        <f>IF(Intro!G$29="English",O105,P105)</f>
        <v>valeur d'achat nette rendue (CAD)</v>
      </c>
      <c r="E105" s="495"/>
      <c r="F105" s="495"/>
      <c r="G105" s="101"/>
      <c r="H105" s="101"/>
      <c r="I105" s="101"/>
      <c r="J105" s="156"/>
      <c r="K105" s="156"/>
      <c r="L105" s="53"/>
      <c r="M105" s="10"/>
      <c r="O105" s="10" t="s">
        <v>238</v>
      </c>
      <c r="P105" s="10" t="s">
        <v>237</v>
      </c>
    </row>
    <row r="106" spans="1:16" ht="15" customHeight="1" x14ac:dyDescent="0.25">
      <c r="B106" s="275"/>
      <c r="C106" s="276"/>
      <c r="D106" s="495" t="str">
        <f>"$ / "&amp;IF(Intro!$G$29="English",Variables!$B$24,Variables!$C$24)</f>
        <v>$ / kg</v>
      </c>
      <c r="E106" s="495"/>
      <c r="F106" s="495"/>
      <c r="G106" s="111" t="str">
        <f>IF(G104=0,"-",G105/G104)</f>
        <v>-</v>
      </c>
      <c r="H106" s="111" t="str">
        <f>IF(H104=0,"-",H105/H104)</f>
        <v>-</v>
      </c>
      <c r="I106" s="111" t="str">
        <f t="shared" ref="I106" si="16">IF(I104=0,"-",I105/I104)</f>
        <v>-</v>
      </c>
      <c r="J106" s="156"/>
      <c r="K106" s="156"/>
      <c r="L106" s="53"/>
      <c r="M106" s="10"/>
    </row>
    <row r="107" spans="1:16" s="136" customFormat="1" x14ac:dyDescent="0.25">
      <c r="A107" s="158"/>
      <c r="B107" s="503" t="str">
        <f>IF(Intro!$G$29="English",O107,P107)</f>
        <v>Ventes des importations au Canada</v>
      </c>
      <c r="C107" s="504"/>
      <c r="D107" s="504"/>
      <c r="E107" s="504"/>
      <c r="F107" s="504"/>
      <c r="G107" s="504"/>
      <c r="H107" s="504"/>
      <c r="I107" s="505"/>
      <c r="J107" s="156"/>
      <c r="K107" s="156"/>
      <c r="L107" s="53"/>
      <c r="O107" s="22" t="s">
        <v>364</v>
      </c>
      <c r="P107" s="136" t="s">
        <v>365</v>
      </c>
    </row>
    <row r="108" spans="1:16" ht="15" customHeight="1" x14ac:dyDescent="0.25">
      <c r="B108" s="275" t="str">
        <f>IF(Intro!$G$29="English",O108,P108)</f>
        <v>Ventes aux distributeurs au Canada</v>
      </c>
      <c r="C108" s="276"/>
      <c r="D108" s="495" t="str">
        <f>D104</f>
        <v>kg</v>
      </c>
      <c r="E108" s="495"/>
      <c r="F108" s="495"/>
      <c r="G108" s="101"/>
      <c r="H108" s="101"/>
      <c r="I108" s="101"/>
      <c r="J108" s="156"/>
      <c r="K108" s="156"/>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275"/>
      <c r="C109" s="276"/>
      <c r="D109" s="495" t="str">
        <f>IF(Intro!G$29="English",O109,P109)</f>
        <v>valeur de vente nette rendue (CAD)</v>
      </c>
      <c r="E109" s="495"/>
      <c r="F109" s="495"/>
      <c r="G109" s="101"/>
      <c r="H109" s="101"/>
      <c r="I109" s="101"/>
      <c r="J109" s="156"/>
      <c r="K109" s="156"/>
      <c r="L109" s="53"/>
      <c r="M109" s="10"/>
      <c r="O109" s="10" t="s">
        <v>240</v>
      </c>
      <c r="P109" s="10" t="s">
        <v>239</v>
      </c>
    </row>
    <row r="110" spans="1:16" ht="15.75" customHeight="1" thickBot="1" x14ac:dyDescent="0.3">
      <c r="B110" s="493"/>
      <c r="C110" s="494"/>
      <c r="D110" s="496" t="str">
        <f>D106</f>
        <v>$ / kg</v>
      </c>
      <c r="E110" s="496"/>
      <c r="F110" s="496"/>
      <c r="G110" s="111" t="str">
        <f>IF(G108=0,"-",G109/G108)</f>
        <v>-</v>
      </c>
      <c r="H110" s="111" t="str">
        <f>IF(H108=0,"-",H109/H108)</f>
        <v>-</v>
      </c>
      <c r="I110" s="111" t="str">
        <f t="shared" ref="I110" si="17">IF(I108=0,"-",I109/I108)</f>
        <v>-</v>
      </c>
      <c r="J110" s="156"/>
      <c r="K110" s="156"/>
      <c r="L110" s="53"/>
      <c r="M110" s="10"/>
    </row>
    <row r="111" spans="1:16" ht="15" customHeight="1" x14ac:dyDescent="0.25">
      <c r="B111" s="497" t="str">
        <f>IF(Intro!$G$29="English",O111,P111)</f>
        <v>Ventes aux utilisateurs finals/détaillants au Canada</v>
      </c>
      <c r="C111" s="498"/>
      <c r="D111" s="499" t="str">
        <f>D108</f>
        <v>kg</v>
      </c>
      <c r="E111" s="499"/>
      <c r="F111" s="499"/>
      <c r="G111" s="101"/>
      <c r="H111" s="101"/>
      <c r="I111" s="101"/>
      <c r="J111" s="156"/>
      <c r="K111" s="156"/>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275"/>
      <c r="C112" s="276"/>
      <c r="D112" s="495" t="str">
        <f>IF(Intro!G$29="English",O112,P112)</f>
        <v>valeur de vente nette rendue (CAD)</v>
      </c>
      <c r="E112" s="495"/>
      <c r="F112" s="495"/>
      <c r="G112" s="101"/>
      <c r="H112" s="101"/>
      <c r="I112" s="101"/>
      <c r="J112" s="156"/>
      <c r="K112" s="156"/>
      <c r="L112" s="53"/>
      <c r="M112" s="10"/>
      <c r="O112" s="10" t="s">
        <v>240</v>
      </c>
      <c r="P112" s="10" t="s">
        <v>239</v>
      </c>
    </row>
    <row r="113" spans="1:16" ht="15.75" customHeight="1" thickBot="1" x14ac:dyDescent="0.3">
      <c r="B113" s="493"/>
      <c r="C113" s="494"/>
      <c r="D113" s="496" t="str">
        <f>D110</f>
        <v>$ / kg</v>
      </c>
      <c r="E113" s="496"/>
      <c r="F113" s="496"/>
      <c r="G113" s="111" t="str">
        <f>IF(G111=0,"-",G112/G111)</f>
        <v>-</v>
      </c>
      <c r="H113" s="111" t="str">
        <f>IF(H111=0,"-",H112/H111)</f>
        <v>-</v>
      </c>
      <c r="I113" s="111" t="str">
        <f t="shared" ref="I113" si="18">IF(I111=0,"-",I112/I111)</f>
        <v>-</v>
      </c>
      <c r="J113" s="156"/>
      <c r="K113" s="156"/>
      <c r="L113" s="53"/>
      <c r="M113" s="10"/>
    </row>
    <row r="114" spans="1:16" ht="15" customHeight="1" x14ac:dyDescent="0.25">
      <c r="B114" s="381" t="str">
        <f>IF(Intro!$G$29="English",O114,P114)</f>
        <v>Ventes totales au Canada</v>
      </c>
      <c r="C114" s="382"/>
      <c r="D114" s="491" t="str">
        <f>D111</f>
        <v>kg</v>
      </c>
      <c r="E114" s="491"/>
      <c r="F114" s="491"/>
      <c r="G114" s="103">
        <f t="shared" ref="G114:I115" si="19">G108+G111</f>
        <v>0</v>
      </c>
      <c r="H114" s="103">
        <f t="shared" si="19"/>
        <v>0</v>
      </c>
      <c r="I114" s="103">
        <f t="shared" si="19"/>
        <v>0</v>
      </c>
      <c r="J114" s="156"/>
      <c r="K114" s="156"/>
      <c r="L114" s="53"/>
      <c r="M114" s="10"/>
      <c r="O114" s="10" t="s">
        <v>241</v>
      </c>
      <c r="P114" s="10" t="s">
        <v>242</v>
      </c>
    </row>
    <row r="115" spans="1:16" ht="15" customHeight="1" x14ac:dyDescent="0.25">
      <c r="B115" s="377"/>
      <c r="C115" s="378"/>
      <c r="D115" s="492" t="str">
        <f>IF(Intro!G$29="English",O115,P115)</f>
        <v>valeur de vente nette rendue (CAD)</v>
      </c>
      <c r="E115" s="492"/>
      <c r="F115" s="492"/>
      <c r="G115" s="102">
        <f t="shared" si="19"/>
        <v>0</v>
      </c>
      <c r="H115" s="102">
        <f t="shared" si="19"/>
        <v>0</v>
      </c>
      <c r="I115" s="102">
        <f t="shared" si="19"/>
        <v>0</v>
      </c>
      <c r="J115" s="156"/>
      <c r="K115" s="156"/>
      <c r="L115" s="53"/>
      <c r="M115" s="10"/>
      <c r="O115" s="10" t="s">
        <v>240</v>
      </c>
      <c r="P115" s="10" t="s">
        <v>239</v>
      </c>
    </row>
    <row r="116" spans="1:16" ht="15.75" customHeight="1" x14ac:dyDescent="0.25">
      <c r="B116" s="377"/>
      <c r="C116" s="378"/>
      <c r="D116" s="492" t="str">
        <f>D113</f>
        <v>$ / kg</v>
      </c>
      <c r="E116" s="492"/>
      <c r="F116" s="492"/>
      <c r="G116" s="177" t="str">
        <f>IF(G114=0,"-",G115/G114)</f>
        <v>-</v>
      </c>
      <c r="H116" s="177" t="str">
        <f>IF(H114=0,"-",H115/H114)</f>
        <v>-</v>
      </c>
      <c r="I116" s="177" t="str">
        <f>IF(I114=0,"-",I115/I114)</f>
        <v>-</v>
      </c>
      <c r="J116" s="156"/>
      <c r="K116" s="156"/>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3"/>
      <c r="F118" s="163"/>
      <c r="G118" s="163"/>
      <c r="H118" s="163"/>
      <c r="I118" s="163"/>
      <c r="J118" s="163"/>
      <c r="K118" s="163"/>
      <c r="L118" s="163"/>
      <c r="M118" s="55"/>
    </row>
  </sheetData>
  <sheetProtection algorithmName="SHA-512" hashValue="WHS24lPSWmvuJmyq8+u/By7Q6uwakobsI8A9IUbyk7/r21N64+6NnW/F2K6EyWMGfGFB5nZLlEa7+jGwSnbFJg==" saltValue="8CwOrlJUd+UR5zH5aoWK6w==" spinCount="100000" sheet="1" objects="1" scenarios="1" selectLockedCells="1"/>
  <mergeCells count="121">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 ref="B114:C116"/>
    <mergeCell ref="D114:F114"/>
    <mergeCell ref="D115:F115"/>
    <mergeCell ref="D116:F116"/>
    <mergeCell ref="B108:C110"/>
    <mergeCell ref="D108:F108"/>
    <mergeCell ref="D109:F109"/>
    <mergeCell ref="D110:F110"/>
    <mergeCell ref="B111:C113"/>
    <mergeCell ref="D111:F111"/>
    <mergeCell ref="D112:F112"/>
    <mergeCell ref="D113:F113"/>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65:I65"/>
    <mergeCell ref="B66:C68"/>
    <mergeCell ref="D66:F66"/>
    <mergeCell ref="D67:F67"/>
    <mergeCell ref="D68:F68"/>
    <mergeCell ref="B69:I69"/>
    <mergeCell ref="B57:C59"/>
    <mergeCell ref="D57:F57"/>
    <mergeCell ref="D58:F58"/>
    <mergeCell ref="D59:F59"/>
    <mergeCell ref="B61:L61"/>
    <mergeCell ref="B62:D62"/>
    <mergeCell ref="E62:I62"/>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43:D43"/>
    <mergeCell ref="E43:I43"/>
    <mergeCell ref="B32:C34"/>
    <mergeCell ref="D32:F32"/>
    <mergeCell ref="D33:F33"/>
    <mergeCell ref="D34:F34"/>
    <mergeCell ref="B35:C37"/>
    <mergeCell ref="D35:F35"/>
    <mergeCell ref="D36:F36"/>
    <mergeCell ref="D37:F37"/>
    <mergeCell ref="B31:I31"/>
    <mergeCell ref="B23:L23"/>
    <mergeCell ref="B24:D24"/>
    <mergeCell ref="E24:I24"/>
    <mergeCell ref="B38:C40"/>
    <mergeCell ref="D38:F38"/>
    <mergeCell ref="D39:F39"/>
    <mergeCell ref="D40:F40"/>
    <mergeCell ref="B42:L42"/>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B1F824D-EED7-49B9-A553-9C30FA3A7BE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BD5F9554-7C8F-4658-9509-0AF60328FE5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2D9C7D09-8AE3-4B47-8582-DB344D94EB39}">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245E3C0-DFF8-469B-887A-BF8D94566315}">
          <x14:formula1>
            <xm:f>Variables!$D$80:$D$328</xm:f>
          </x14:formula1>
          <xm:sqref>E81 E24 E43 E62 E100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09FF-D587-43BE-B93D-ACFDCC367CB9}">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4"/>
      <c r="B4" s="317" t="str">
        <f>Info!B4</f>
        <v>QUESTIONNAIRE À L'INTENTION DES IMPORTATEURS</v>
      </c>
      <c r="C4" s="318"/>
      <c r="D4" s="318"/>
      <c r="E4" s="318"/>
      <c r="F4" s="318"/>
      <c r="G4" s="318"/>
      <c r="H4" s="318"/>
      <c r="I4" s="318"/>
      <c r="J4" s="318"/>
      <c r="K4" s="318"/>
      <c r="L4" s="319"/>
      <c r="M4" s="21"/>
      <c r="N4" s="21"/>
      <c r="O4" s="19"/>
      <c r="P4" s="19"/>
    </row>
    <row r="5" spans="1:16" s="2" customFormat="1" x14ac:dyDescent="0.25">
      <c r="A5" s="4"/>
      <c r="B5" s="428" t="str">
        <f>Info!B5</f>
        <v>GC-2025-001</v>
      </c>
      <c r="C5" s="508"/>
      <c r="D5" s="508"/>
      <c r="E5" s="508"/>
      <c r="F5" s="508"/>
      <c r="G5" s="508"/>
      <c r="H5" s="508"/>
      <c r="I5" s="508"/>
      <c r="J5" s="508"/>
      <c r="K5" s="508"/>
      <c r="L5" s="430"/>
      <c r="M5" s="21"/>
      <c r="N5" s="21"/>
      <c r="O5" s="19"/>
      <c r="P5" s="19"/>
    </row>
    <row r="6" spans="1:16" s="6" customFormat="1" x14ac:dyDescent="0.25">
      <c r="A6" s="4"/>
      <c r="B6" s="428" t="str">
        <f>Info!B6</f>
        <v>PRODUITS DE LÉGUMES</v>
      </c>
      <c r="C6" s="508"/>
      <c r="D6" s="508"/>
      <c r="E6" s="508"/>
      <c r="F6" s="508"/>
      <c r="G6" s="508"/>
      <c r="H6" s="508"/>
      <c r="I6" s="508"/>
      <c r="J6" s="508"/>
      <c r="K6" s="508"/>
      <c r="L6" s="430"/>
      <c r="M6" s="19"/>
      <c r="N6" s="19"/>
      <c r="O6" s="15"/>
      <c r="P6" s="15"/>
    </row>
    <row r="7" spans="1:16" s="6" customFormat="1" x14ac:dyDescent="0.25">
      <c r="A7" s="4"/>
      <c r="B7" s="113"/>
      <c r="C7" s="155"/>
      <c r="D7" s="155"/>
      <c r="E7" s="155"/>
      <c r="F7" s="155"/>
      <c r="G7" s="155"/>
      <c r="H7" s="155"/>
      <c r="I7" s="155"/>
      <c r="J7" s="155"/>
      <c r="K7" s="155"/>
      <c r="L7" s="115"/>
      <c r="M7" s="19"/>
      <c r="N7" s="19"/>
      <c r="O7" s="20"/>
    </row>
    <row r="8" spans="1:16" s="6" customFormat="1" x14ac:dyDescent="0.25">
      <c r="A8" s="4"/>
      <c r="B8" s="431" t="str">
        <f>Public!B8</f>
        <v>Les marchandises dans les questions suivantes font référence aux marchandises comme définies dans la description du produit de l'onglet Intro.</v>
      </c>
      <c r="C8" s="506"/>
      <c r="D8" s="506"/>
      <c r="E8" s="506"/>
      <c r="F8" s="506"/>
      <c r="G8" s="506"/>
      <c r="H8" s="506"/>
      <c r="I8" s="506"/>
      <c r="J8" s="506"/>
      <c r="K8" s="506"/>
      <c r="L8" s="433"/>
      <c r="M8" s="19"/>
      <c r="N8" s="19"/>
      <c r="O8" s="15"/>
      <c r="P8" s="15"/>
    </row>
    <row r="9" spans="1:16" s="6" customFormat="1" x14ac:dyDescent="0.25">
      <c r="A9" s="4"/>
      <c r="B9" s="431" t="str">
        <f>Public!B9</f>
        <v>Des informations sur le produit et un glossaire de termes sont disponibles dans l'onglet Info.</v>
      </c>
      <c r="C9" s="506"/>
      <c r="D9" s="506"/>
      <c r="E9" s="506"/>
      <c r="F9" s="506"/>
      <c r="G9" s="506"/>
      <c r="H9" s="506"/>
      <c r="I9" s="506"/>
      <c r="J9" s="506"/>
      <c r="K9" s="506"/>
      <c r="L9" s="433"/>
      <c r="M9" s="19"/>
      <c r="N9" s="19"/>
      <c r="O9" s="15"/>
    </row>
    <row r="10" spans="1:16" s="6" customFormat="1" x14ac:dyDescent="0.25">
      <c r="A10" s="4"/>
      <c r="B10" s="431"/>
      <c r="C10" s="506"/>
      <c r="D10" s="506"/>
      <c r="E10" s="506"/>
      <c r="F10" s="506"/>
      <c r="G10" s="506"/>
      <c r="H10" s="506"/>
      <c r="I10" s="506"/>
      <c r="J10" s="506"/>
      <c r="K10" s="506"/>
      <c r="L10" s="433"/>
      <c r="M10" s="19"/>
      <c r="N10" s="19"/>
      <c r="O10" s="10" t="s">
        <v>236</v>
      </c>
      <c r="P10" s="10" t="s">
        <v>235</v>
      </c>
    </row>
    <row r="11" spans="1:16" s="6" customFormat="1" x14ac:dyDescent="0.25">
      <c r="A11" s="4"/>
      <c r="B11" s="431"/>
      <c r="C11" s="506"/>
      <c r="D11" s="506"/>
      <c r="E11" s="506"/>
      <c r="F11" s="506"/>
      <c r="G11" s="506"/>
      <c r="H11" s="506"/>
      <c r="I11" s="506"/>
      <c r="J11" s="506"/>
      <c r="K11" s="506"/>
      <c r="L11" s="433"/>
      <c r="M11" s="19"/>
      <c r="N11" s="19"/>
      <c r="O11" s="15"/>
      <c r="P11" s="15"/>
    </row>
    <row r="12" spans="1:16" s="6" customFormat="1" x14ac:dyDescent="0.25">
      <c r="A12" s="4"/>
      <c r="B12" s="431" t="str">
        <f>Pro!B12</f>
        <v>Pour les questions de cet onglet, notez ce qui suit :</v>
      </c>
      <c r="C12" s="506"/>
      <c r="D12" s="506"/>
      <c r="E12" s="506"/>
      <c r="F12" s="506"/>
      <c r="G12" s="506"/>
      <c r="H12" s="506"/>
      <c r="I12" s="506"/>
      <c r="J12" s="506"/>
      <c r="K12" s="506"/>
      <c r="L12" s="433"/>
      <c r="M12" s="19"/>
      <c r="N12" s="19"/>
      <c r="O12" s="15"/>
      <c r="P12" s="15"/>
    </row>
    <row r="13" spans="1:16" s="6" customFormat="1" ht="27.75" customHeight="1" x14ac:dyDescent="0.25">
      <c r="A13" s="4"/>
      <c r="B13" s="466" t="str">
        <f>Pro!B13</f>
        <v xml:space="preserve">• Veuillez indiquer seulement les ventes effectuées à partir des importations de votre entreprise. Les ventes de marchandises achetées auprès de producteurs canadiens doivent être exclues. </v>
      </c>
      <c r="C13" s="507"/>
      <c r="D13" s="507"/>
      <c r="E13" s="507"/>
      <c r="F13" s="507"/>
      <c r="G13" s="507"/>
      <c r="H13" s="507"/>
      <c r="I13" s="507"/>
      <c r="J13" s="507"/>
      <c r="K13" s="507"/>
      <c r="L13" s="468"/>
      <c r="M13" s="19"/>
      <c r="N13" s="19"/>
      <c r="O13" s="15"/>
      <c r="P13" s="15"/>
    </row>
    <row r="14" spans="1:16" s="6" customFormat="1" x14ac:dyDescent="0.25">
      <c r="A14" s="4"/>
      <c r="B14" s="431" t="str">
        <f>Pro!B14</f>
        <v>• Déclarez toutes les ventes aux entreprises associées canadiennes et étrangères.</v>
      </c>
      <c r="C14" s="506"/>
      <c r="D14" s="506"/>
      <c r="E14" s="506"/>
      <c r="F14" s="506"/>
      <c r="G14" s="506"/>
      <c r="H14" s="506"/>
      <c r="I14" s="506"/>
      <c r="J14" s="506"/>
      <c r="K14" s="506"/>
      <c r="L14" s="433"/>
      <c r="M14" s="19"/>
      <c r="N14" s="19"/>
      <c r="O14" s="15"/>
      <c r="P14" s="15"/>
    </row>
    <row r="15" spans="1:16" s="6" customFormat="1" x14ac:dyDescent="0.25">
      <c r="A15" s="4"/>
      <c r="B15" s="431" t="str">
        <f>Pro!B15</f>
        <v>• Déclarez toutes les ventes à compter de la date de l’expédition au client ou à son entrepôt.</v>
      </c>
      <c r="C15" s="506"/>
      <c r="D15" s="506"/>
      <c r="E15" s="506"/>
      <c r="F15" s="506"/>
      <c r="G15" s="506"/>
      <c r="H15" s="506"/>
      <c r="I15" s="506"/>
      <c r="J15" s="506"/>
      <c r="K15" s="506"/>
      <c r="L15" s="433"/>
      <c r="M15" s="19"/>
      <c r="N15" s="19"/>
      <c r="O15" s="15"/>
      <c r="P15" s="15"/>
    </row>
    <row r="16" spans="1:16" s="6" customFormat="1" x14ac:dyDescent="0.25">
      <c r="A16" s="4"/>
      <c r="B16" s="431" t="str">
        <f>Pro!B16</f>
        <v>• Déclarez toutes les valeurs en dollars canadiens.</v>
      </c>
      <c r="C16" s="506"/>
      <c r="D16" s="506"/>
      <c r="E16" s="506"/>
      <c r="F16" s="506"/>
      <c r="G16" s="506"/>
      <c r="H16" s="506"/>
      <c r="I16" s="506"/>
      <c r="J16" s="506"/>
      <c r="K16" s="506"/>
      <c r="L16" s="433"/>
      <c r="M16" s="19"/>
      <c r="N16" s="19"/>
      <c r="O16" s="15"/>
      <c r="P16" s="15"/>
    </row>
    <row r="17" spans="1:16" s="6" customFormat="1" x14ac:dyDescent="0.25">
      <c r="A17" s="4"/>
      <c r="B17" s="434" t="str">
        <f>IF(Intro!$G$29="English",O17,P17)</f>
        <v>• Si votre entreprise est un utilisateur final ou un détaillant, elle n’a pas besoin de déclarer ses ventes d’importations ou ses stocks d’importations.</v>
      </c>
      <c r="C17" s="435"/>
      <c r="D17" s="435"/>
      <c r="E17" s="435"/>
      <c r="F17" s="435"/>
      <c r="G17" s="435"/>
      <c r="H17" s="435"/>
      <c r="I17" s="435"/>
      <c r="J17" s="435"/>
      <c r="K17" s="435"/>
      <c r="L17" s="436"/>
      <c r="M17" s="19"/>
      <c r="N17" s="19"/>
      <c r="O17" s="15" t="s">
        <v>184</v>
      </c>
      <c r="P17" s="15" t="s">
        <v>185</v>
      </c>
    </row>
    <row r="18" spans="1:16" s="6" customFormat="1" x14ac:dyDescent="0.25">
      <c r="A18" s="4"/>
      <c r="B18" s="425" t="str">
        <f>IF(Intro!$G$29="English",O18,P18)</f>
        <v>Toute information dans ce questionnaire se rapporte aux MARCHANDISES CONGELÉES seulement</v>
      </c>
      <c r="C18" s="426"/>
      <c r="D18" s="426"/>
      <c r="E18" s="426"/>
      <c r="F18" s="426"/>
      <c r="G18" s="426"/>
      <c r="H18" s="426"/>
      <c r="I18" s="426"/>
      <c r="J18" s="426"/>
      <c r="K18" s="426"/>
      <c r="L18" s="427"/>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314" t="str">
        <f>IF(Intro!$G$29="English",O20,P20)</f>
        <v>IMPORTATIONS ET VENTES</v>
      </c>
      <c r="C20" s="315"/>
      <c r="D20" s="315"/>
      <c r="E20" s="315"/>
      <c r="F20" s="315"/>
      <c r="G20" s="315"/>
      <c r="H20" s="315"/>
      <c r="I20" s="315"/>
      <c r="J20" s="315"/>
      <c r="K20" s="315"/>
      <c r="L20" s="316"/>
      <c r="M20" s="10"/>
      <c r="O20" s="84" t="s">
        <v>233</v>
      </c>
      <c r="P20" s="84" t="s">
        <v>234</v>
      </c>
    </row>
    <row r="21" spans="1:16" x14ac:dyDescent="0.25">
      <c r="B21" s="418" t="s">
        <v>12</v>
      </c>
      <c r="C21" s="509"/>
      <c r="D21" s="509"/>
      <c r="E21" s="509"/>
      <c r="F21" s="509"/>
      <c r="G21" s="509"/>
      <c r="H21" s="509"/>
      <c r="I21" s="509"/>
      <c r="J21" s="509"/>
      <c r="K21" s="509"/>
      <c r="L21" s="420"/>
      <c r="M21" s="10"/>
    </row>
    <row r="22" spans="1:16" ht="24" customHeight="1" x14ac:dyDescent="0.25">
      <c r="B22" s="311" t="str">
        <f>IF(Intro!$G$29="English",O22,P22)</f>
        <v xml:space="preserve">Indiquez les importations et les ventes de marchandises de votre entreprise, par pays. </v>
      </c>
      <c r="C22" s="510"/>
      <c r="D22" s="510"/>
      <c r="E22" s="510"/>
      <c r="F22" s="510"/>
      <c r="G22" s="156"/>
      <c r="H22" s="156"/>
      <c r="I22" s="156"/>
      <c r="J22" s="156"/>
      <c r="K22" s="156"/>
      <c r="L22" s="162"/>
      <c r="M22" s="10"/>
      <c r="O22" s="10" t="s">
        <v>802</v>
      </c>
      <c r="P22" s="10" t="s">
        <v>803</v>
      </c>
    </row>
    <row r="23" spans="1:16" x14ac:dyDescent="0.25">
      <c r="B23" s="314" t="str">
        <f>IF(Intro!$G$29="English",O23,P23)</f>
        <v>PAYS 21</v>
      </c>
      <c r="C23" s="315"/>
      <c r="D23" s="315"/>
      <c r="E23" s="315"/>
      <c r="F23" s="315"/>
      <c r="G23" s="315"/>
      <c r="H23" s="315"/>
      <c r="I23" s="315"/>
      <c r="J23" s="315"/>
      <c r="K23" s="315"/>
      <c r="L23" s="316"/>
      <c r="M23" s="10"/>
      <c r="O23" s="84" t="s">
        <v>897</v>
      </c>
      <c r="P23" s="84" t="s">
        <v>898</v>
      </c>
    </row>
    <row r="24" spans="1:16" ht="15.75" customHeight="1" x14ac:dyDescent="0.25">
      <c r="B24" s="489" t="str">
        <f>IF(Intro!$G$29="English",O24,P24)</f>
        <v>Veuillez spécifier le pays d'origine ici :</v>
      </c>
      <c r="C24" s="490"/>
      <c r="D24" s="490"/>
      <c r="E24" s="486"/>
      <c r="F24" s="487"/>
      <c r="G24" s="487"/>
      <c r="H24" s="487"/>
      <c r="I24" s="488"/>
      <c r="J24" s="156"/>
      <c r="K24" s="156"/>
      <c r="L24" s="162"/>
      <c r="M24" s="10"/>
      <c r="O24" s="10" t="s">
        <v>855</v>
      </c>
      <c r="P24" s="10" t="s">
        <v>858</v>
      </c>
    </row>
    <row r="25" spans="1:16" x14ac:dyDescent="0.25">
      <c r="B25" s="99"/>
      <c r="C25" s="157"/>
      <c r="D25" s="157"/>
      <c r="E25" s="157"/>
      <c r="F25" s="157"/>
      <c r="G25" s="156"/>
      <c r="H25" s="156"/>
      <c r="I25" s="156"/>
      <c r="J25" s="156"/>
      <c r="K25" s="156"/>
      <c r="L25" s="17"/>
      <c r="M25" s="10"/>
    </row>
    <row r="26" spans="1:16" x14ac:dyDescent="0.25">
      <c r="B26" s="99"/>
      <c r="C26" s="157"/>
      <c r="D26" s="157"/>
      <c r="E26" s="157"/>
      <c r="F26" s="157"/>
      <c r="G26" s="164">
        <f>Variables!$B$6</f>
        <v>2023</v>
      </c>
      <c r="H26" s="164">
        <f>G26+1</f>
        <v>2024</v>
      </c>
      <c r="I26" s="164">
        <f>H26+1</f>
        <v>2025</v>
      </c>
      <c r="J26" s="156"/>
      <c r="K26" s="156"/>
      <c r="L26" s="53"/>
      <c r="M26" s="10"/>
      <c r="O26" s="18"/>
    </row>
    <row r="27" spans="1:16" s="136" customFormat="1" ht="14.25" customHeight="1" x14ac:dyDescent="0.25">
      <c r="A27" s="158"/>
      <c r="B27" s="500" t="str">
        <f>IF(Intro!$G$29="English",O27,P27)</f>
        <v>Importations au Canada</v>
      </c>
      <c r="C27" s="501"/>
      <c r="D27" s="501"/>
      <c r="E27" s="501"/>
      <c r="F27" s="501"/>
      <c r="G27" s="501"/>
      <c r="H27" s="501"/>
      <c r="I27" s="502"/>
      <c r="J27" s="156"/>
      <c r="K27" s="156"/>
      <c r="L27" s="53"/>
      <c r="O27" s="22" t="s">
        <v>151</v>
      </c>
      <c r="P27" s="136" t="s">
        <v>152</v>
      </c>
    </row>
    <row r="28" spans="1:16" ht="15" customHeight="1" x14ac:dyDescent="0.25">
      <c r="B28" s="275" t="str">
        <f>IF(Intro!$G$29="English",O28,P28)</f>
        <v>Importations</v>
      </c>
      <c r="C28" s="276"/>
      <c r="D28" s="495" t="str">
        <f>IF(Intro!$G$29="English",Variables!$B$23,Variables!$C$23)</f>
        <v>kg</v>
      </c>
      <c r="E28" s="495"/>
      <c r="F28" s="495"/>
      <c r="G28" s="101"/>
      <c r="H28" s="101"/>
      <c r="I28" s="101"/>
      <c r="J28" s="156"/>
      <c r="K28" s="156"/>
      <c r="L28" s="53"/>
      <c r="M28" s="10"/>
      <c r="O28" s="10" t="s">
        <v>53</v>
      </c>
      <c r="P28" s="10" t="s">
        <v>118</v>
      </c>
    </row>
    <row r="29" spans="1:16" ht="15" customHeight="1" x14ac:dyDescent="0.25">
      <c r="B29" s="275"/>
      <c r="C29" s="276"/>
      <c r="D29" s="495" t="str">
        <f>IF(Intro!G$29="English",O29,P29)</f>
        <v>valeur d'achat nette rendue (CAD)</v>
      </c>
      <c r="E29" s="495"/>
      <c r="F29" s="495"/>
      <c r="G29" s="101"/>
      <c r="H29" s="101"/>
      <c r="I29" s="101"/>
      <c r="J29" s="156"/>
      <c r="K29" s="156"/>
      <c r="L29" s="53"/>
      <c r="M29" s="10"/>
      <c r="O29" s="10" t="s">
        <v>238</v>
      </c>
      <c r="P29" s="10" t="s">
        <v>237</v>
      </c>
    </row>
    <row r="30" spans="1:16" ht="15" customHeight="1" x14ac:dyDescent="0.25">
      <c r="B30" s="275"/>
      <c r="C30" s="276"/>
      <c r="D30" s="495" t="str">
        <f>"$ / "&amp;IF(Intro!$G$29="English",Variables!$B$24,Variables!$C$24)</f>
        <v>$ / kg</v>
      </c>
      <c r="E30" s="495"/>
      <c r="F30" s="495"/>
      <c r="G30" s="111" t="str">
        <f>IF(G28=0,"-",G29/G28)</f>
        <v>-</v>
      </c>
      <c r="H30" s="111" t="str">
        <f>IF(H28=0,"-",H29/H28)</f>
        <v>-</v>
      </c>
      <c r="I30" s="111" t="str">
        <f t="shared" ref="I30" si="0">IF(I28=0,"-",I29/I28)</f>
        <v>-</v>
      </c>
      <c r="J30" s="156"/>
      <c r="K30" s="156"/>
      <c r="L30" s="53"/>
      <c r="M30" s="10"/>
    </row>
    <row r="31" spans="1:16" s="136" customFormat="1" x14ac:dyDescent="0.25">
      <c r="A31" s="158"/>
      <c r="B31" s="503" t="str">
        <f>IF(Intro!$G$29="English",O31,P31)</f>
        <v>Ventes des importations au Canada</v>
      </c>
      <c r="C31" s="504"/>
      <c r="D31" s="504"/>
      <c r="E31" s="504"/>
      <c r="F31" s="504"/>
      <c r="G31" s="504"/>
      <c r="H31" s="504"/>
      <c r="I31" s="505"/>
      <c r="J31" s="156"/>
      <c r="K31" s="156"/>
      <c r="L31" s="53"/>
      <c r="O31" s="22" t="s">
        <v>364</v>
      </c>
      <c r="P31" s="136" t="s">
        <v>365</v>
      </c>
    </row>
    <row r="32" spans="1:16" ht="15" customHeight="1" x14ac:dyDescent="0.25">
      <c r="B32" s="275" t="str">
        <f>IF(Intro!$G$29="English",O32,P32)</f>
        <v>Ventes aux distributeurs au Canada</v>
      </c>
      <c r="C32" s="276"/>
      <c r="D32" s="495" t="str">
        <f>D28</f>
        <v>kg</v>
      </c>
      <c r="E32" s="495"/>
      <c r="F32" s="495"/>
      <c r="G32" s="101"/>
      <c r="H32" s="101"/>
      <c r="I32" s="101"/>
      <c r="J32" s="156"/>
      <c r="K32" s="156"/>
      <c r="L32" s="53"/>
      <c r="M32" s="10"/>
      <c r="O32" s="10" t="str">
        <f>"Sales to "&amp;Variables!$B$26&amp;" in Canada"</f>
        <v>Sales to distributors in Canada</v>
      </c>
      <c r="P32" s="10" t="str">
        <f>"Ventes aux "&amp;Variables!$C$26&amp;" au Canada"</f>
        <v>Ventes aux distributeurs au Canada</v>
      </c>
    </row>
    <row r="33" spans="1:16" ht="15" customHeight="1" x14ac:dyDescent="0.25">
      <c r="B33" s="275"/>
      <c r="C33" s="276"/>
      <c r="D33" s="495" t="str">
        <f>IF(Intro!G$29="English",O33,P33)</f>
        <v>valeur de vente nette rendue (CAD)</v>
      </c>
      <c r="E33" s="495"/>
      <c r="F33" s="495"/>
      <c r="G33" s="101"/>
      <c r="H33" s="101"/>
      <c r="I33" s="101"/>
      <c r="J33" s="156"/>
      <c r="K33" s="156"/>
      <c r="L33" s="53"/>
      <c r="M33" s="10"/>
      <c r="O33" s="10" t="s">
        <v>240</v>
      </c>
      <c r="P33" s="10" t="s">
        <v>239</v>
      </c>
    </row>
    <row r="34" spans="1:16" ht="15.75" customHeight="1" thickBot="1" x14ac:dyDescent="0.3">
      <c r="B34" s="493"/>
      <c r="C34" s="494"/>
      <c r="D34" s="496" t="str">
        <f>D30</f>
        <v>$ / kg</v>
      </c>
      <c r="E34" s="496"/>
      <c r="F34" s="496"/>
      <c r="G34" s="111" t="str">
        <f>IF(G32=0,"-",G33/G32)</f>
        <v>-</v>
      </c>
      <c r="H34" s="111" t="str">
        <f>IF(H32=0,"-",H33/H32)</f>
        <v>-</v>
      </c>
      <c r="I34" s="111" t="str">
        <f t="shared" ref="I34" si="1">IF(I32=0,"-",I33/I32)</f>
        <v>-</v>
      </c>
      <c r="J34" s="156"/>
      <c r="K34" s="156"/>
      <c r="L34" s="53"/>
      <c r="M34" s="10"/>
    </row>
    <row r="35" spans="1:16" ht="15" customHeight="1" x14ac:dyDescent="0.25">
      <c r="B35" s="497" t="str">
        <f>IF(Intro!$G$29="English",O35,P35)</f>
        <v>Ventes aux utilisateurs finals/détaillants au Canada</v>
      </c>
      <c r="C35" s="498"/>
      <c r="D35" s="499" t="str">
        <f>D32</f>
        <v>kg</v>
      </c>
      <c r="E35" s="499"/>
      <c r="F35" s="499"/>
      <c r="G35" s="101"/>
      <c r="H35" s="101"/>
      <c r="I35" s="101"/>
      <c r="J35" s="156"/>
      <c r="K35" s="156"/>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275"/>
      <c r="C36" s="276"/>
      <c r="D36" s="495" t="str">
        <f>IF(Intro!G$29="English",O36,P36)</f>
        <v>valeur de vente nette rendue (CAD)</v>
      </c>
      <c r="E36" s="495"/>
      <c r="F36" s="495"/>
      <c r="G36" s="101"/>
      <c r="H36" s="101"/>
      <c r="I36" s="101"/>
      <c r="J36" s="156"/>
      <c r="K36" s="156"/>
      <c r="L36" s="53"/>
      <c r="M36" s="10"/>
      <c r="O36" s="10" t="s">
        <v>240</v>
      </c>
      <c r="P36" s="10" t="s">
        <v>239</v>
      </c>
    </row>
    <row r="37" spans="1:16" ht="15.75" customHeight="1" thickBot="1" x14ac:dyDescent="0.3">
      <c r="B37" s="493"/>
      <c r="C37" s="494"/>
      <c r="D37" s="496" t="str">
        <f>D34</f>
        <v>$ / kg</v>
      </c>
      <c r="E37" s="496"/>
      <c r="F37" s="496"/>
      <c r="G37" s="111" t="str">
        <f>IF(G35=0,"-",G36/G35)</f>
        <v>-</v>
      </c>
      <c r="H37" s="111" t="str">
        <f>IF(H35=0,"-",H36/H35)</f>
        <v>-</v>
      </c>
      <c r="I37" s="111" t="str">
        <f t="shared" ref="I37" si="2">IF(I35=0,"-",I36/I35)</f>
        <v>-</v>
      </c>
      <c r="J37" s="156"/>
      <c r="K37" s="156"/>
      <c r="L37" s="53"/>
      <c r="M37" s="10"/>
    </row>
    <row r="38" spans="1:16" ht="15" customHeight="1" x14ac:dyDescent="0.25">
      <c r="B38" s="381" t="str">
        <f>IF(Intro!$G$29="English",O38,P38)</f>
        <v>Ventes totales au Canada</v>
      </c>
      <c r="C38" s="382"/>
      <c r="D38" s="491" t="str">
        <f>D35</f>
        <v>kg</v>
      </c>
      <c r="E38" s="491"/>
      <c r="F38" s="491"/>
      <c r="G38" s="103">
        <f t="shared" ref="G38:I39" si="3">G32+G35</f>
        <v>0</v>
      </c>
      <c r="H38" s="103">
        <f t="shared" si="3"/>
        <v>0</v>
      </c>
      <c r="I38" s="103">
        <f t="shared" si="3"/>
        <v>0</v>
      </c>
      <c r="J38" s="156"/>
      <c r="K38" s="156"/>
      <c r="L38" s="53"/>
      <c r="M38" s="10"/>
      <c r="O38" s="10" t="s">
        <v>241</v>
      </c>
      <c r="P38" s="10" t="s">
        <v>242</v>
      </c>
    </row>
    <row r="39" spans="1:16" ht="15" customHeight="1" x14ac:dyDescent="0.25">
      <c r="B39" s="377"/>
      <c r="C39" s="378"/>
      <c r="D39" s="492" t="str">
        <f>IF(Intro!G$29="English",O39,P39)</f>
        <v>valeur de vente nette rendue (CAD)</v>
      </c>
      <c r="E39" s="492"/>
      <c r="F39" s="492"/>
      <c r="G39" s="102">
        <f t="shared" si="3"/>
        <v>0</v>
      </c>
      <c r="H39" s="102">
        <f t="shared" si="3"/>
        <v>0</v>
      </c>
      <c r="I39" s="102">
        <f t="shared" si="3"/>
        <v>0</v>
      </c>
      <c r="J39" s="156"/>
      <c r="K39" s="156"/>
      <c r="L39" s="53"/>
      <c r="M39" s="10"/>
      <c r="O39" s="10" t="s">
        <v>240</v>
      </c>
      <c r="P39" s="10" t="s">
        <v>239</v>
      </c>
    </row>
    <row r="40" spans="1:16" ht="15.75" customHeight="1" x14ac:dyDescent="0.25">
      <c r="B40" s="377"/>
      <c r="C40" s="378"/>
      <c r="D40" s="492" t="str">
        <f>D37</f>
        <v>$ / kg</v>
      </c>
      <c r="E40" s="492"/>
      <c r="F40" s="492"/>
      <c r="G40" s="177" t="str">
        <f>IF(G38=0,"-",G39/G38)</f>
        <v>-</v>
      </c>
      <c r="H40" s="177" t="str">
        <f>IF(H38=0,"-",H39/H38)</f>
        <v>-</v>
      </c>
      <c r="I40" s="177" t="str">
        <f>IF(I38=0,"-",I39/I38)</f>
        <v>-</v>
      </c>
      <c r="J40" s="156"/>
      <c r="K40" s="156"/>
      <c r="L40" s="53"/>
      <c r="M40" s="10"/>
    </row>
    <row r="41" spans="1:16" x14ac:dyDescent="0.25">
      <c r="B41" s="54"/>
      <c r="C41" s="64"/>
      <c r="D41" s="64"/>
      <c r="E41" s="64"/>
      <c r="F41" s="64"/>
      <c r="G41" s="64"/>
      <c r="H41" s="64"/>
      <c r="I41" s="64"/>
      <c r="J41" s="64"/>
      <c r="K41" s="64"/>
      <c r="L41" s="65"/>
      <c r="M41" s="10"/>
    </row>
    <row r="42" spans="1:16" x14ac:dyDescent="0.25">
      <c r="B42" s="314" t="str">
        <f>IF(Intro!$G$29="English",O42,P42)</f>
        <v>PAYS 22</v>
      </c>
      <c r="C42" s="315"/>
      <c r="D42" s="315"/>
      <c r="E42" s="315"/>
      <c r="F42" s="315"/>
      <c r="G42" s="315"/>
      <c r="H42" s="315"/>
      <c r="I42" s="315"/>
      <c r="J42" s="315"/>
      <c r="K42" s="315"/>
      <c r="L42" s="316"/>
      <c r="M42" s="10"/>
      <c r="O42" s="84" t="s">
        <v>899</v>
      </c>
      <c r="P42" s="84" t="s">
        <v>900</v>
      </c>
    </row>
    <row r="43" spans="1:16" ht="15.75" x14ac:dyDescent="0.25">
      <c r="B43" s="489" t="str">
        <f>IF(Intro!$G$29="English",O43,P43)</f>
        <v>Veuillez spécifier le pays d'origine ici :</v>
      </c>
      <c r="C43" s="490"/>
      <c r="D43" s="490"/>
      <c r="E43" s="486"/>
      <c r="F43" s="487"/>
      <c r="G43" s="487"/>
      <c r="H43" s="487"/>
      <c r="I43" s="488"/>
      <c r="J43" s="156"/>
      <c r="K43" s="156"/>
      <c r="L43" s="162"/>
      <c r="M43" s="10"/>
      <c r="O43" s="10" t="s">
        <v>855</v>
      </c>
      <c r="P43" s="10" t="s">
        <v>858</v>
      </c>
    </row>
    <row r="44" spans="1:16" x14ac:dyDescent="0.25">
      <c r="B44" s="99"/>
      <c r="C44" s="157"/>
      <c r="D44" s="157"/>
      <c r="E44" s="157"/>
      <c r="F44" s="157"/>
      <c r="G44" s="156"/>
      <c r="H44" s="156"/>
      <c r="I44" s="156"/>
      <c r="J44" s="156"/>
      <c r="K44" s="156"/>
      <c r="L44" s="17"/>
      <c r="M44" s="10"/>
    </row>
    <row r="45" spans="1:16" x14ac:dyDescent="0.25">
      <c r="B45" s="99"/>
      <c r="C45" s="157"/>
      <c r="D45" s="157"/>
      <c r="E45" s="157"/>
      <c r="F45" s="157"/>
      <c r="G45" s="164">
        <f>Variables!$B$6</f>
        <v>2023</v>
      </c>
      <c r="H45" s="164">
        <f>G45+1</f>
        <v>2024</v>
      </c>
      <c r="I45" s="164">
        <f>H45+1</f>
        <v>2025</v>
      </c>
      <c r="J45" s="156"/>
      <c r="K45" s="156"/>
      <c r="L45" s="53"/>
      <c r="M45" s="10"/>
      <c r="O45" s="18"/>
    </row>
    <row r="46" spans="1:16" s="136" customFormat="1" ht="14.25" customHeight="1" x14ac:dyDescent="0.25">
      <c r="A46" s="158"/>
      <c r="B46" s="500" t="str">
        <f>IF(Intro!$G$29="English",O46,P46)</f>
        <v>Importations au Canada</v>
      </c>
      <c r="C46" s="501"/>
      <c r="D46" s="501"/>
      <c r="E46" s="501"/>
      <c r="F46" s="501"/>
      <c r="G46" s="501"/>
      <c r="H46" s="501"/>
      <c r="I46" s="502"/>
      <c r="J46" s="156"/>
      <c r="K46" s="156"/>
      <c r="L46" s="53"/>
      <c r="O46" s="22" t="s">
        <v>151</v>
      </c>
      <c r="P46" s="136" t="s">
        <v>152</v>
      </c>
    </row>
    <row r="47" spans="1:16" ht="15" customHeight="1" x14ac:dyDescent="0.25">
      <c r="B47" s="275" t="str">
        <f>IF(Intro!$G$29="English",O47,P47)</f>
        <v>Importations</v>
      </c>
      <c r="C47" s="276"/>
      <c r="D47" s="495" t="str">
        <f>IF(Intro!$G$29="English",Variables!$B$23,Variables!$C$23)</f>
        <v>kg</v>
      </c>
      <c r="E47" s="495"/>
      <c r="F47" s="495"/>
      <c r="G47" s="101"/>
      <c r="H47" s="101"/>
      <c r="I47" s="101"/>
      <c r="J47" s="156"/>
      <c r="K47" s="156"/>
      <c r="L47" s="53"/>
      <c r="M47" s="10"/>
      <c r="O47" s="10" t="s">
        <v>53</v>
      </c>
      <c r="P47" s="10" t="s">
        <v>118</v>
      </c>
    </row>
    <row r="48" spans="1:16" ht="15" customHeight="1" x14ac:dyDescent="0.25">
      <c r="B48" s="275"/>
      <c r="C48" s="276"/>
      <c r="D48" s="495" t="str">
        <f>IF(Intro!G$29="English",O48,P48)</f>
        <v>valeur d'achat nette rendue (CAD)</v>
      </c>
      <c r="E48" s="495"/>
      <c r="F48" s="495"/>
      <c r="G48" s="101"/>
      <c r="H48" s="101"/>
      <c r="I48" s="101"/>
      <c r="J48" s="156"/>
      <c r="K48" s="156"/>
      <c r="L48" s="53"/>
      <c r="M48" s="10"/>
      <c r="O48" s="10" t="s">
        <v>238</v>
      </c>
      <c r="P48" s="10" t="s">
        <v>237</v>
      </c>
    </row>
    <row r="49" spans="1:16" ht="15" customHeight="1" x14ac:dyDescent="0.25">
      <c r="B49" s="275"/>
      <c r="C49" s="276"/>
      <c r="D49" s="495" t="str">
        <f>"$ / "&amp;IF(Intro!$G$29="English",Variables!$B$24,Variables!$C$24)</f>
        <v>$ / kg</v>
      </c>
      <c r="E49" s="495"/>
      <c r="F49" s="495"/>
      <c r="G49" s="111" t="str">
        <f>IF(G47=0,"-",G48/G47)</f>
        <v>-</v>
      </c>
      <c r="H49" s="111" t="str">
        <f>IF(H47=0,"-",H48/H47)</f>
        <v>-</v>
      </c>
      <c r="I49" s="111" t="str">
        <f t="shared" ref="I49" si="4">IF(I47=0,"-",I48/I47)</f>
        <v>-</v>
      </c>
      <c r="J49" s="156"/>
      <c r="K49" s="156"/>
      <c r="L49" s="53"/>
      <c r="M49" s="10"/>
    </row>
    <row r="50" spans="1:16" s="136" customFormat="1" x14ac:dyDescent="0.25">
      <c r="A50" s="158"/>
      <c r="B50" s="503" t="str">
        <f>IF(Intro!$G$29="English",O50,P50)</f>
        <v>Ventes des importations au Canada</v>
      </c>
      <c r="C50" s="504"/>
      <c r="D50" s="504"/>
      <c r="E50" s="504"/>
      <c r="F50" s="504"/>
      <c r="G50" s="504"/>
      <c r="H50" s="504"/>
      <c r="I50" s="505"/>
      <c r="J50" s="156"/>
      <c r="K50" s="156"/>
      <c r="L50" s="53"/>
      <c r="O50" s="22" t="s">
        <v>364</v>
      </c>
      <c r="P50" s="136" t="s">
        <v>365</v>
      </c>
    </row>
    <row r="51" spans="1:16" ht="15" customHeight="1" x14ac:dyDescent="0.25">
      <c r="B51" s="275" t="str">
        <f>IF(Intro!$G$29="English",O51,P51)</f>
        <v>Ventes aux distributeurs au Canada</v>
      </c>
      <c r="C51" s="276"/>
      <c r="D51" s="495" t="str">
        <f>D47</f>
        <v>kg</v>
      </c>
      <c r="E51" s="495"/>
      <c r="F51" s="495"/>
      <c r="G51" s="101"/>
      <c r="H51" s="101"/>
      <c r="I51" s="101"/>
      <c r="J51" s="156"/>
      <c r="K51" s="156"/>
      <c r="L51" s="53"/>
      <c r="M51" s="10"/>
      <c r="O51" s="10" t="str">
        <f>"Sales to "&amp;Variables!$B$26&amp;" in Canada"</f>
        <v>Sales to distributors in Canada</v>
      </c>
      <c r="P51" s="10" t="str">
        <f>"Ventes aux "&amp;Variables!$C$26&amp;" au Canada"</f>
        <v>Ventes aux distributeurs au Canada</v>
      </c>
    </row>
    <row r="52" spans="1:16" ht="15" customHeight="1" x14ac:dyDescent="0.25">
      <c r="B52" s="275"/>
      <c r="C52" s="276"/>
      <c r="D52" s="495" t="str">
        <f>IF(Intro!G$29="English",O52,P52)</f>
        <v>valeur de vente nette rendue (CAD)</v>
      </c>
      <c r="E52" s="495"/>
      <c r="F52" s="495"/>
      <c r="G52" s="101"/>
      <c r="H52" s="101"/>
      <c r="I52" s="101"/>
      <c r="J52" s="156"/>
      <c r="K52" s="156"/>
      <c r="L52" s="53"/>
      <c r="M52" s="10"/>
      <c r="O52" s="10" t="s">
        <v>240</v>
      </c>
      <c r="P52" s="10" t="s">
        <v>239</v>
      </c>
    </row>
    <row r="53" spans="1:16" ht="15.75" customHeight="1" thickBot="1" x14ac:dyDescent="0.3">
      <c r="B53" s="493"/>
      <c r="C53" s="494"/>
      <c r="D53" s="496" t="str">
        <f>D49</f>
        <v>$ / kg</v>
      </c>
      <c r="E53" s="496"/>
      <c r="F53" s="496"/>
      <c r="G53" s="111" t="str">
        <f>IF(G51=0,"-",G52/G51)</f>
        <v>-</v>
      </c>
      <c r="H53" s="111" t="str">
        <f>IF(H51=0,"-",H52/H51)</f>
        <v>-</v>
      </c>
      <c r="I53" s="111" t="str">
        <f t="shared" ref="I53" si="5">IF(I51=0,"-",I52/I51)</f>
        <v>-</v>
      </c>
      <c r="J53" s="156"/>
      <c r="K53" s="156"/>
      <c r="L53" s="53"/>
      <c r="M53" s="10"/>
    </row>
    <row r="54" spans="1:16" ht="15" customHeight="1" x14ac:dyDescent="0.25">
      <c r="B54" s="497" t="str">
        <f>IF(Intro!$G$29="English",O54,P54)</f>
        <v>Ventes aux utilisateurs finals/détaillants au Canada</v>
      </c>
      <c r="C54" s="498"/>
      <c r="D54" s="499" t="str">
        <f>D51</f>
        <v>kg</v>
      </c>
      <c r="E54" s="499"/>
      <c r="F54" s="499"/>
      <c r="G54" s="101"/>
      <c r="H54" s="101"/>
      <c r="I54" s="101"/>
      <c r="J54" s="156"/>
      <c r="K54" s="156"/>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275"/>
      <c r="C55" s="276"/>
      <c r="D55" s="495" t="str">
        <f>IF(Intro!G$29="English",O55,P55)</f>
        <v>valeur de vente nette rendue (CAD)</v>
      </c>
      <c r="E55" s="495"/>
      <c r="F55" s="495"/>
      <c r="G55" s="101"/>
      <c r="H55" s="101"/>
      <c r="I55" s="101"/>
      <c r="J55" s="156"/>
      <c r="K55" s="156"/>
      <c r="L55" s="53"/>
      <c r="M55" s="10"/>
      <c r="O55" s="10" t="s">
        <v>240</v>
      </c>
      <c r="P55" s="10" t="s">
        <v>239</v>
      </c>
    </row>
    <row r="56" spans="1:16" ht="15.75" customHeight="1" thickBot="1" x14ac:dyDescent="0.3">
      <c r="B56" s="493"/>
      <c r="C56" s="494"/>
      <c r="D56" s="496" t="str">
        <f>D53</f>
        <v>$ / kg</v>
      </c>
      <c r="E56" s="496"/>
      <c r="F56" s="496"/>
      <c r="G56" s="111" t="str">
        <f>IF(G54=0,"-",G55/G54)</f>
        <v>-</v>
      </c>
      <c r="H56" s="111" t="str">
        <f>IF(H54=0,"-",H55/H54)</f>
        <v>-</v>
      </c>
      <c r="I56" s="111" t="str">
        <f t="shared" ref="I56" si="6">IF(I54=0,"-",I55/I54)</f>
        <v>-</v>
      </c>
      <c r="J56" s="156"/>
      <c r="K56" s="156"/>
      <c r="L56" s="53"/>
      <c r="M56" s="10"/>
    </row>
    <row r="57" spans="1:16" ht="15" customHeight="1" x14ac:dyDescent="0.25">
      <c r="B57" s="381" t="str">
        <f>IF(Intro!$G$29="English",O57,P57)</f>
        <v>Ventes totales au Canada</v>
      </c>
      <c r="C57" s="382"/>
      <c r="D57" s="491" t="str">
        <f>D54</f>
        <v>kg</v>
      </c>
      <c r="E57" s="491"/>
      <c r="F57" s="491"/>
      <c r="G57" s="103">
        <f t="shared" ref="G57:I58" si="7">G51+G54</f>
        <v>0</v>
      </c>
      <c r="H57" s="103">
        <f t="shared" si="7"/>
        <v>0</v>
      </c>
      <c r="I57" s="103">
        <f t="shared" si="7"/>
        <v>0</v>
      </c>
      <c r="J57" s="156"/>
      <c r="K57" s="156"/>
      <c r="L57" s="53"/>
      <c r="M57" s="10"/>
      <c r="O57" s="10" t="s">
        <v>241</v>
      </c>
      <c r="P57" s="10" t="s">
        <v>242</v>
      </c>
    </row>
    <row r="58" spans="1:16" ht="15" customHeight="1" x14ac:dyDescent="0.25">
      <c r="B58" s="377"/>
      <c r="C58" s="378"/>
      <c r="D58" s="492" t="str">
        <f>IF(Intro!G$29="English",O58,P58)</f>
        <v>valeur de vente nette rendue (CAD)</v>
      </c>
      <c r="E58" s="492"/>
      <c r="F58" s="492"/>
      <c r="G58" s="102">
        <f t="shared" si="7"/>
        <v>0</v>
      </c>
      <c r="H58" s="102">
        <f t="shared" si="7"/>
        <v>0</v>
      </c>
      <c r="I58" s="102">
        <f t="shared" si="7"/>
        <v>0</v>
      </c>
      <c r="J58" s="156"/>
      <c r="K58" s="156"/>
      <c r="L58" s="53"/>
      <c r="M58" s="10"/>
      <c r="O58" s="10" t="s">
        <v>240</v>
      </c>
      <c r="P58" s="10" t="s">
        <v>239</v>
      </c>
    </row>
    <row r="59" spans="1:16" ht="15.75" customHeight="1" x14ac:dyDescent="0.25">
      <c r="B59" s="377"/>
      <c r="C59" s="378"/>
      <c r="D59" s="492" t="str">
        <f>D56</f>
        <v>$ / kg</v>
      </c>
      <c r="E59" s="492"/>
      <c r="F59" s="492"/>
      <c r="G59" s="177" t="str">
        <f>IF(G57=0,"-",G58/G57)</f>
        <v>-</v>
      </c>
      <c r="H59" s="177" t="str">
        <f>IF(H57=0,"-",H58/H57)</f>
        <v>-</v>
      </c>
      <c r="I59" s="177"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14" t="str">
        <f>IF(Intro!$G$29="English",O61,P61)</f>
        <v>PAYS 23</v>
      </c>
      <c r="C61" s="315"/>
      <c r="D61" s="315"/>
      <c r="E61" s="315"/>
      <c r="F61" s="315"/>
      <c r="G61" s="315"/>
      <c r="H61" s="315"/>
      <c r="I61" s="315"/>
      <c r="J61" s="315"/>
      <c r="K61" s="315"/>
      <c r="L61" s="316"/>
      <c r="M61" s="10"/>
      <c r="O61" s="84" t="s">
        <v>901</v>
      </c>
      <c r="P61" s="84" t="s">
        <v>902</v>
      </c>
    </row>
    <row r="62" spans="1:16" ht="15.75" x14ac:dyDescent="0.25">
      <c r="B62" s="489" t="str">
        <f>IF(Intro!$G$29="English",O62,P62)</f>
        <v>Veuillez spécifier le pays d'origine ici :</v>
      </c>
      <c r="C62" s="490"/>
      <c r="D62" s="490"/>
      <c r="E62" s="486"/>
      <c r="F62" s="487"/>
      <c r="G62" s="487"/>
      <c r="H62" s="487"/>
      <c r="I62" s="488"/>
      <c r="J62" s="156"/>
      <c r="K62" s="156"/>
      <c r="L62" s="162"/>
      <c r="M62" s="10"/>
      <c r="O62" s="10" t="s">
        <v>855</v>
      </c>
      <c r="P62" s="10" t="s">
        <v>858</v>
      </c>
    </row>
    <row r="63" spans="1:16" x14ac:dyDescent="0.25">
      <c r="B63" s="99"/>
      <c r="C63" s="157"/>
      <c r="D63" s="157"/>
      <c r="E63" s="157"/>
      <c r="F63" s="157"/>
      <c r="G63" s="156"/>
      <c r="H63" s="156"/>
      <c r="I63" s="156"/>
      <c r="J63" s="156"/>
      <c r="K63" s="156"/>
      <c r="L63" s="17"/>
      <c r="M63" s="10"/>
    </row>
    <row r="64" spans="1:16" x14ac:dyDescent="0.25">
      <c r="B64" s="99"/>
      <c r="C64" s="157"/>
      <c r="D64" s="157"/>
      <c r="E64" s="157"/>
      <c r="F64" s="157"/>
      <c r="G64" s="164">
        <f>Variables!$B$6</f>
        <v>2023</v>
      </c>
      <c r="H64" s="164">
        <f>G64+1</f>
        <v>2024</v>
      </c>
      <c r="I64" s="164">
        <f>H64+1</f>
        <v>2025</v>
      </c>
      <c r="J64" s="156"/>
      <c r="K64" s="156"/>
      <c r="L64" s="53"/>
      <c r="M64" s="10"/>
      <c r="O64" s="18"/>
    </row>
    <row r="65" spans="1:16" s="136" customFormat="1" ht="14.25" customHeight="1" x14ac:dyDescent="0.25">
      <c r="A65" s="158"/>
      <c r="B65" s="500" t="str">
        <f>IF(Intro!$G$29="English",O65,P65)</f>
        <v>Importations au Canada</v>
      </c>
      <c r="C65" s="501"/>
      <c r="D65" s="501"/>
      <c r="E65" s="501"/>
      <c r="F65" s="501"/>
      <c r="G65" s="501"/>
      <c r="H65" s="501"/>
      <c r="I65" s="502"/>
      <c r="J65" s="156"/>
      <c r="K65" s="156"/>
      <c r="L65" s="53"/>
      <c r="O65" s="22" t="s">
        <v>151</v>
      </c>
      <c r="P65" s="136" t="s">
        <v>152</v>
      </c>
    </row>
    <row r="66" spans="1:16" ht="15" customHeight="1" x14ac:dyDescent="0.25">
      <c r="B66" s="275" t="str">
        <f>IF(Intro!$G$29="English",O66,P66)</f>
        <v>Importations</v>
      </c>
      <c r="C66" s="276"/>
      <c r="D66" s="495" t="str">
        <f>IF(Intro!$G$29="English",Variables!$B$23,Variables!$C$23)</f>
        <v>kg</v>
      </c>
      <c r="E66" s="495"/>
      <c r="F66" s="495"/>
      <c r="G66" s="101"/>
      <c r="H66" s="101"/>
      <c r="I66" s="101"/>
      <c r="J66" s="156"/>
      <c r="K66" s="156"/>
      <c r="L66" s="53"/>
      <c r="M66" s="10"/>
      <c r="O66" s="10" t="s">
        <v>53</v>
      </c>
      <c r="P66" s="10" t="s">
        <v>118</v>
      </c>
    </row>
    <row r="67" spans="1:16" ht="15" customHeight="1" x14ac:dyDescent="0.25">
      <c r="B67" s="275"/>
      <c r="C67" s="276"/>
      <c r="D67" s="495" t="str">
        <f>IF(Intro!G$29="English",O67,P67)</f>
        <v>valeur d'achat nette rendue (CAD)</v>
      </c>
      <c r="E67" s="495"/>
      <c r="F67" s="495"/>
      <c r="G67" s="101"/>
      <c r="H67" s="101"/>
      <c r="I67" s="101"/>
      <c r="J67" s="156"/>
      <c r="K67" s="156"/>
      <c r="L67" s="53"/>
      <c r="M67" s="10"/>
      <c r="O67" s="10" t="s">
        <v>238</v>
      </c>
      <c r="P67" s="10" t="s">
        <v>237</v>
      </c>
    </row>
    <row r="68" spans="1:16" ht="15" customHeight="1" x14ac:dyDescent="0.25">
      <c r="B68" s="275"/>
      <c r="C68" s="276"/>
      <c r="D68" s="495" t="str">
        <f>"$ / "&amp;IF(Intro!$G$29="English",Variables!$B$24,Variables!$C$24)</f>
        <v>$ / kg</v>
      </c>
      <c r="E68" s="495"/>
      <c r="F68" s="495"/>
      <c r="G68" s="111" t="str">
        <f>IF(G66=0,"-",G67/G66)</f>
        <v>-</v>
      </c>
      <c r="H68" s="111" t="str">
        <f>IF(H66=0,"-",H67/H66)</f>
        <v>-</v>
      </c>
      <c r="I68" s="111" t="str">
        <f t="shared" ref="I68" si="8">IF(I66=0,"-",I67/I66)</f>
        <v>-</v>
      </c>
      <c r="J68" s="156"/>
      <c r="K68" s="156"/>
      <c r="L68" s="53"/>
      <c r="M68" s="10"/>
    </row>
    <row r="69" spans="1:16" s="136" customFormat="1" x14ac:dyDescent="0.25">
      <c r="A69" s="158"/>
      <c r="B69" s="503" t="str">
        <f>IF(Intro!$G$29="English",O69,P69)</f>
        <v>Ventes des importations au Canada</v>
      </c>
      <c r="C69" s="504"/>
      <c r="D69" s="504"/>
      <c r="E69" s="504"/>
      <c r="F69" s="504"/>
      <c r="G69" s="504"/>
      <c r="H69" s="504"/>
      <c r="I69" s="505"/>
      <c r="J69" s="156"/>
      <c r="K69" s="156"/>
      <c r="L69" s="53"/>
      <c r="O69" s="22" t="s">
        <v>364</v>
      </c>
      <c r="P69" s="136" t="s">
        <v>365</v>
      </c>
    </row>
    <row r="70" spans="1:16" ht="15" customHeight="1" x14ac:dyDescent="0.25">
      <c r="B70" s="275" t="str">
        <f>IF(Intro!$G$29="English",O70,P70)</f>
        <v>Ventes aux distributeurs au Canada</v>
      </c>
      <c r="C70" s="276"/>
      <c r="D70" s="495" t="str">
        <f>D66</f>
        <v>kg</v>
      </c>
      <c r="E70" s="495"/>
      <c r="F70" s="495"/>
      <c r="G70" s="101"/>
      <c r="H70" s="101"/>
      <c r="I70" s="101"/>
      <c r="J70" s="156"/>
      <c r="K70" s="156"/>
      <c r="L70" s="53"/>
      <c r="M70" s="10"/>
      <c r="O70" s="10" t="str">
        <f>"Sales to "&amp;Variables!$B$26&amp;" in Canada"</f>
        <v>Sales to distributors in Canada</v>
      </c>
      <c r="P70" s="10" t="str">
        <f>"Ventes aux "&amp;Variables!$C$26&amp;" au Canada"</f>
        <v>Ventes aux distributeurs au Canada</v>
      </c>
    </row>
    <row r="71" spans="1:16" ht="15" customHeight="1" x14ac:dyDescent="0.25">
      <c r="B71" s="275"/>
      <c r="C71" s="276"/>
      <c r="D71" s="495" t="str">
        <f>IF(Intro!G$29="English",O71,P71)</f>
        <v>valeur de vente nette rendue (CAD)</v>
      </c>
      <c r="E71" s="495"/>
      <c r="F71" s="495"/>
      <c r="G71" s="101"/>
      <c r="H71" s="101"/>
      <c r="I71" s="101"/>
      <c r="J71" s="156"/>
      <c r="K71" s="156"/>
      <c r="L71" s="53"/>
      <c r="M71" s="10"/>
      <c r="O71" s="10" t="s">
        <v>240</v>
      </c>
      <c r="P71" s="10" t="s">
        <v>239</v>
      </c>
    </row>
    <row r="72" spans="1:16" ht="15.75" customHeight="1" thickBot="1" x14ac:dyDescent="0.3">
      <c r="B72" s="493"/>
      <c r="C72" s="494"/>
      <c r="D72" s="496" t="str">
        <f>D68</f>
        <v>$ / kg</v>
      </c>
      <c r="E72" s="496"/>
      <c r="F72" s="496"/>
      <c r="G72" s="111" t="str">
        <f>IF(G70=0,"-",G71/G70)</f>
        <v>-</v>
      </c>
      <c r="H72" s="111" t="str">
        <f>IF(H70=0,"-",H71/H70)</f>
        <v>-</v>
      </c>
      <c r="I72" s="111" t="str">
        <f t="shared" ref="I72" si="9">IF(I70=0,"-",I71/I70)</f>
        <v>-</v>
      </c>
      <c r="J72" s="156"/>
      <c r="K72" s="156"/>
      <c r="L72" s="53"/>
      <c r="M72" s="10"/>
    </row>
    <row r="73" spans="1:16" ht="15" customHeight="1" x14ac:dyDescent="0.25">
      <c r="B73" s="497" t="str">
        <f>IF(Intro!$G$29="English",O73,P73)</f>
        <v>Ventes aux utilisateurs finals/détaillants au Canada</v>
      </c>
      <c r="C73" s="498"/>
      <c r="D73" s="499" t="str">
        <f>D70</f>
        <v>kg</v>
      </c>
      <c r="E73" s="499"/>
      <c r="F73" s="499"/>
      <c r="G73" s="101"/>
      <c r="H73" s="101"/>
      <c r="I73" s="101"/>
      <c r="J73" s="156"/>
      <c r="K73" s="156"/>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275"/>
      <c r="C74" s="276"/>
      <c r="D74" s="495" t="str">
        <f>IF(Intro!G$29="English",O74,P74)</f>
        <v>valeur de vente nette rendue (CAD)</v>
      </c>
      <c r="E74" s="495"/>
      <c r="F74" s="495"/>
      <c r="G74" s="101"/>
      <c r="H74" s="101"/>
      <c r="I74" s="101"/>
      <c r="J74" s="156"/>
      <c r="K74" s="156"/>
      <c r="L74" s="53"/>
      <c r="M74" s="10"/>
      <c r="O74" s="10" t="s">
        <v>240</v>
      </c>
      <c r="P74" s="10" t="s">
        <v>239</v>
      </c>
    </row>
    <row r="75" spans="1:16" ht="15.75" customHeight="1" thickBot="1" x14ac:dyDescent="0.3">
      <c r="B75" s="493"/>
      <c r="C75" s="494"/>
      <c r="D75" s="496" t="str">
        <f>D72</f>
        <v>$ / kg</v>
      </c>
      <c r="E75" s="496"/>
      <c r="F75" s="496"/>
      <c r="G75" s="111" t="str">
        <f>IF(G73=0,"-",G74/G73)</f>
        <v>-</v>
      </c>
      <c r="H75" s="111" t="str">
        <f>IF(H73=0,"-",H74/H73)</f>
        <v>-</v>
      </c>
      <c r="I75" s="111" t="str">
        <f t="shared" ref="I75" si="10">IF(I73=0,"-",I74/I73)</f>
        <v>-</v>
      </c>
      <c r="J75" s="156"/>
      <c r="K75" s="156"/>
      <c r="L75" s="53"/>
      <c r="M75" s="10"/>
    </row>
    <row r="76" spans="1:16" ht="15" customHeight="1" x14ac:dyDescent="0.25">
      <c r="B76" s="381" t="str">
        <f>IF(Intro!$G$29="English",O76,P76)</f>
        <v>Ventes totales au Canada</v>
      </c>
      <c r="C76" s="382"/>
      <c r="D76" s="491" t="str">
        <f>D73</f>
        <v>kg</v>
      </c>
      <c r="E76" s="491"/>
      <c r="F76" s="491"/>
      <c r="G76" s="103">
        <f t="shared" ref="G76:I77" si="11">G70+G73</f>
        <v>0</v>
      </c>
      <c r="H76" s="103">
        <f t="shared" si="11"/>
        <v>0</v>
      </c>
      <c r="I76" s="103">
        <f t="shared" si="11"/>
        <v>0</v>
      </c>
      <c r="J76" s="156"/>
      <c r="K76" s="156"/>
      <c r="L76" s="53"/>
      <c r="M76" s="10"/>
      <c r="O76" s="10" t="s">
        <v>241</v>
      </c>
      <c r="P76" s="10" t="s">
        <v>242</v>
      </c>
    </row>
    <row r="77" spans="1:16" ht="15" customHeight="1" x14ac:dyDescent="0.25">
      <c r="B77" s="377"/>
      <c r="C77" s="378"/>
      <c r="D77" s="492" t="str">
        <f>IF(Intro!G$29="English",O77,P77)</f>
        <v>valeur de vente nette rendue (CAD)</v>
      </c>
      <c r="E77" s="492"/>
      <c r="F77" s="492"/>
      <c r="G77" s="102">
        <f t="shared" si="11"/>
        <v>0</v>
      </c>
      <c r="H77" s="102">
        <f t="shared" si="11"/>
        <v>0</v>
      </c>
      <c r="I77" s="102">
        <f t="shared" si="11"/>
        <v>0</v>
      </c>
      <c r="J77" s="156"/>
      <c r="K77" s="156"/>
      <c r="L77" s="53"/>
      <c r="M77" s="10"/>
      <c r="O77" s="10" t="s">
        <v>240</v>
      </c>
      <c r="P77" s="10" t="s">
        <v>239</v>
      </c>
    </row>
    <row r="78" spans="1:16" ht="15.75" customHeight="1" x14ac:dyDescent="0.25">
      <c r="B78" s="377"/>
      <c r="C78" s="378"/>
      <c r="D78" s="492" t="str">
        <f>D75</f>
        <v>$ / kg</v>
      </c>
      <c r="E78" s="492"/>
      <c r="F78" s="492"/>
      <c r="G78" s="177" t="str">
        <f>IF(G76=0,"-",G77/G76)</f>
        <v>-</v>
      </c>
      <c r="H78" s="177" t="str">
        <f>IF(H76=0,"-",H77/H76)</f>
        <v>-</v>
      </c>
      <c r="I78" s="177" t="str">
        <f>IF(I76=0,"-",I77/I76)</f>
        <v>-</v>
      </c>
      <c r="J78" s="156"/>
      <c r="K78" s="156"/>
      <c r="L78" s="53"/>
      <c r="M78" s="10"/>
    </row>
    <row r="79" spans="1:16" x14ac:dyDescent="0.25">
      <c r="B79" s="54"/>
      <c r="C79" s="64"/>
      <c r="D79" s="64"/>
      <c r="E79" s="64"/>
      <c r="F79" s="64"/>
      <c r="G79" s="64"/>
      <c r="H79" s="64"/>
      <c r="I79" s="64"/>
      <c r="J79" s="64"/>
      <c r="K79" s="64"/>
      <c r="L79" s="65"/>
      <c r="M79" s="10"/>
    </row>
    <row r="80" spans="1:16" x14ac:dyDescent="0.25">
      <c r="B80" s="314" t="str">
        <f>IF(Intro!$G$29="English",O80,P80)</f>
        <v>PAYS 24</v>
      </c>
      <c r="C80" s="315"/>
      <c r="D80" s="315"/>
      <c r="E80" s="315"/>
      <c r="F80" s="315"/>
      <c r="G80" s="315"/>
      <c r="H80" s="315"/>
      <c r="I80" s="315"/>
      <c r="J80" s="315"/>
      <c r="K80" s="315"/>
      <c r="L80" s="316"/>
      <c r="M80" s="10"/>
      <c r="O80" s="84" t="s">
        <v>903</v>
      </c>
      <c r="P80" s="84" t="s">
        <v>904</v>
      </c>
    </row>
    <row r="81" spans="1:16" ht="15.75" x14ac:dyDescent="0.25">
      <c r="B81" s="489" t="str">
        <f>IF(Intro!$G$29="English",O81,P81)</f>
        <v>Veuillez spécifier le pays d'origine ici :</v>
      </c>
      <c r="C81" s="490"/>
      <c r="D81" s="490"/>
      <c r="E81" s="486"/>
      <c r="F81" s="487"/>
      <c r="G81" s="487"/>
      <c r="H81" s="487"/>
      <c r="I81" s="488"/>
      <c r="J81" s="156"/>
      <c r="K81" s="156"/>
      <c r="L81" s="162"/>
      <c r="M81" s="10"/>
      <c r="O81" s="10" t="s">
        <v>855</v>
      </c>
      <c r="P81" s="10" t="s">
        <v>858</v>
      </c>
    </row>
    <row r="82" spans="1:16" x14ac:dyDescent="0.25">
      <c r="B82" s="99"/>
      <c r="C82" s="157"/>
      <c r="D82" s="157"/>
      <c r="E82" s="157"/>
      <c r="F82" s="157"/>
      <c r="G82" s="156"/>
      <c r="H82" s="156"/>
      <c r="I82" s="156"/>
      <c r="J82" s="156"/>
      <c r="K82" s="156"/>
      <c r="L82" s="17"/>
      <c r="M82" s="10"/>
    </row>
    <row r="83" spans="1:16" x14ac:dyDescent="0.25">
      <c r="B83" s="99"/>
      <c r="C83" s="157"/>
      <c r="D83" s="157"/>
      <c r="E83" s="157"/>
      <c r="F83" s="157"/>
      <c r="G83" s="164">
        <f>Variables!$B$6</f>
        <v>2023</v>
      </c>
      <c r="H83" s="164">
        <f>G83+1</f>
        <v>2024</v>
      </c>
      <c r="I83" s="164">
        <f>H83+1</f>
        <v>2025</v>
      </c>
      <c r="J83" s="156"/>
      <c r="K83" s="156"/>
      <c r="L83" s="53"/>
      <c r="M83" s="10"/>
      <c r="O83" s="18"/>
    </row>
    <row r="84" spans="1:16" s="136" customFormat="1" ht="14.25" customHeight="1" x14ac:dyDescent="0.25">
      <c r="A84" s="158"/>
      <c r="B84" s="500" t="str">
        <f>IF(Intro!$G$29="English",O84,P84)</f>
        <v>Importations au Canada</v>
      </c>
      <c r="C84" s="501"/>
      <c r="D84" s="501"/>
      <c r="E84" s="501"/>
      <c r="F84" s="501"/>
      <c r="G84" s="501"/>
      <c r="H84" s="501"/>
      <c r="I84" s="502"/>
      <c r="J84" s="156"/>
      <c r="K84" s="156"/>
      <c r="L84" s="53"/>
      <c r="O84" s="22" t="s">
        <v>151</v>
      </c>
      <c r="P84" s="136" t="s">
        <v>152</v>
      </c>
    </row>
    <row r="85" spans="1:16" ht="15" customHeight="1" x14ac:dyDescent="0.25">
      <c r="B85" s="275" t="str">
        <f>IF(Intro!$G$29="English",O85,P85)</f>
        <v>Importations</v>
      </c>
      <c r="C85" s="276"/>
      <c r="D85" s="495" t="str">
        <f>IF(Intro!$G$29="English",Variables!$B$23,Variables!$C$23)</f>
        <v>kg</v>
      </c>
      <c r="E85" s="495"/>
      <c r="F85" s="495"/>
      <c r="G85" s="101"/>
      <c r="H85" s="101"/>
      <c r="I85" s="101"/>
      <c r="J85" s="156"/>
      <c r="K85" s="156"/>
      <c r="L85" s="53"/>
      <c r="M85" s="10"/>
      <c r="O85" s="10" t="s">
        <v>53</v>
      </c>
      <c r="P85" s="10" t="s">
        <v>118</v>
      </c>
    </row>
    <row r="86" spans="1:16" ht="15" customHeight="1" x14ac:dyDescent="0.25">
      <c r="B86" s="275"/>
      <c r="C86" s="276"/>
      <c r="D86" s="495" t="str">
        <f>IF(Intro!G$29="English",O86,P86)</f>
        <v>valeur d'achat nette rendue (CAD)</v>
      </c>
      <c r="E86" s="495"/>
      <c r="F86" s="495"/>
      <c r="G86" s="101"/>
      <c r="H86" s="101"/>
      <c r="I86" s="101"/>
      <c r="J86" s="156"/>
      <c r="K86" s="156"/>
      <c r="L86" s="53"/>
      <c r="M86" s="10"/>
      <c r="O86" s="10" t="s">
        <v>238</v>
      </c>
      <c r="P86" s="10" t="s">
        <v>237</v>
      </c>
    </row>
    <row r="87" spans="1:16" ht="15" customHeight="1" x14ac:dyDescent="0.25">
      <c r="B87" s="275"/>
      <c r="C87" s="276"/>
      <c r="D87" s="495" t="str">
        <f>"$ / "&amp;IF(Intro!$G$29="English",Variables!$B$24,Variables!$C$24)</f>
        <v>$ / kg</v>
      </c>
      <c r="E87" s="495"/>
      <c r="F87" s="495"/>
      <c r="G87" s="111" t="str">
        <f>IF(G85=0,"-",G86/G85)</f>
        <v>-</v>
      </c>
      <c r="H87" s="111" t="str">
        <f>IF(H85=0,"-",H86/H85)</f>
        <v>-</v>
      </c>
      <c r="I87" s="111" t="str">
        <f t="shared" ref="I87" si="12">IF(I85=0,"-",I86/I85)</f>
        <v>-</v>
      </c>
      <c r="J87" s="156"/>
      <c r="K87" s="156"/>
      <c r="L87" s="53"/>
      <c r="M87" s="10"/>
    </row>
    <row r="88" spans="1:16" s="136" customFormat="1" x14ac:dyDescent="0.25">
      <c r="A88" s="158"/>
      <c r="B88" s="503" t="str">
        <f>IF(Intro!$G$29="English",O88,P88)</f>
        <v>Ventes des importations au Canada</v>
      </c>
      <c r="C88" s="504"/>
      <c r="D88" s="504"/>
      <c r="E88" s="504"/>
      <c r="F88" s="504"/>
      <c r="G88" s="504"/>
      <c r="H88" s="504"/>
      <c r="I88" s="505"/>
      <c r="J88" s="156"/>
      <c r="K88" s="156"/>
      <c r="L88" s="53"/>
      <c r="O88" s="22" t="s">
        <v>364</v>
      </c>
      <c r="P88" s="136" t="s">
        <v>365</v>
      </c>
    </row>
    <row r="89" spans="1:16" ht="15" customHeight="1" x14ac:dyDescent="0.25">
      <c r="B89" s="275" t="str">
        <f>IF(Intro!$G$29="English",O89,P89)</f>
        <v>Ventes aux distributeurs au Canada</v>
      </c>
      <c r="C89" s="276"/>
      <c r="D89" s="495" t="str">
        <f>D85</f>
        <v>kg</v>
      </c>
      <c r="E89" s="495"/>
      <c r="F89" s="495"/>
      <c r="G89" s="101"/>
      <c r="H89" s="101"/>
      <c r="I89" s="101"/>
      <c r="J89" s="156"/>
      <c r="K89" s="156"/>
      <c r="L89" s="53"/>
      <c r="M89" s="10"/>
      <c r="O89" s="10" t="str">
        <f>"Sales to "&amp;Variables!$B$26&amp;" in Canada"</f>
        <v>Sales to distributors in Canada</v>
      </c>
      <c r="P89" s="10" t="str">
        <f>"Ventes aux "&amp;Variables!$C$26&amp;" au Canada"</f>
        <v>Ventes aux distributeurs au Canada</v>
      </c>
    </row>
    <row r="90" spans="1:16" ht="15" customHeight="1" x14ac:dyDescent="0.25">
      <c r="B90" s="275"/>
      <c r="C90" s="276"/>
      <c r="D90" s="495" t="str">
        <f>IF(Intro!G$29="English",O90,P90)</f>
        <v>valeur de vente nette rendue (CAD)</v>
      </c>
      <c r="E90" s="495"/>
      <c r="F90" s="495"/>
      <c r="G90" s="101"/>
      <c r="H90" s="101"/>
      <c r="I90" s="101"/>
      <c r="J90" s="156"/>
      <c r="K90" s="156"/>
      <c r="L90" s="53"/>
      <c r="M90" s="10"/>
      <c r="O90" s="10" t="s">
        <v>240</v>
      </c>
      <c r="P90" s="10" t="s">
        <v>239</v>
      </c>
    </row>
    <row r="91" spans="1:16" ht="15.75" customHeight="1" thickBot="1" x14ac:dyDescent="0.3">
      <c r="B91" s="493"/>
      <c r="C91" s="494"/>
      <c r="D91" s="496" t="str">
        <f>D87</f>
        <v>$ / kg</v>
      </c>
      <c r="E91" s="496"/>
      <c r="F91" s="496"/>
      <c r="G91" s="111" t="str">
        <f>IF(G89=0,"-",G90/G89)</f>
        <v>-</v>
      </c>
      <c r="H91" s="111" t="str">
        <f>IF(H89=0,"-",H90/H89)</f>
        <v>-</v>
      </c>
      <c r="I91" s="111" t="str">
        <f t="shared" ref="I91" si="13">IF(I89=0,"-",I90/I89)</f>
        <v>-</v>
      </c>
      <c r="J91" s="156"/>
      <c r="K91" s="156"/>
      <c r="L91" s="53"/>
      <c r="M91" s="10"/>
    </row>
    <row r="92" spans="1:16" ht="15" customHeight="1" x14ac:dyDescent="0.25">
      <c r="B92" s="497" t="str">
        <f>IF(Intro!$G$29="English",O92,P92)</f>
        <v>Ventes aux utilisateurs finals/détaillants au Canada</v>
      </c>
      <c r="C92" s="498"/>
      <c r="D92" s="499" t="str">
        <f>D89</f>
        <v>kg</v>
      </c>
      <c r="E92" s="499"/>
      <c r="F92" s="499"/>
      <c r="G92" s="101"/>
      <c r="H92" s="101"/>
      <c r="I92" s="101"/>
      <c r="J92" s="156"/>
      <c r="K92" s="156"/>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275"/>
      <c r="C93" s="276"/>
      <c r="D93" s="495" t="str">
        <f>IF(Intro!G$29="English",O93,P93)</f>
        <v>valeur de vente nette rendue (CAD)</v>
      </c>
      <c r="E93" s="495"/>
      <c r="F93" s="495"/>
      <c r="G93" s="101"/>
      <c r="H93" s="101"/>
      <c r="I93" s="101"/>
      <c r="J93" s="156"/>
      <c r="K93" s="156"/>
      <c r="L93" s="53"/>
      <c r="M93" s="10"/>
      <c r="O93" s="10" t="s">
        <v>240</v>
      </c>
      <c r="P93" s="10" t="s">
        <v>239</v>
      </c>
    </row>
    <row r="94" spans="1:16" ht="15.75" customHeight="1" thickBot="1" x14ac:dyDescent="0.3">
      <c r="B94" s="493"/>
      <c r="C94" s="494"/>
      <c r="D94" s="496" t="str">
        <f>D91</f>
        <v>$ / kg</v>
      </c>
      <c r="E94" s="496"/>
      <c r="F94" s="496"/>
      <c r="G94" s="111" t="str">
        <f>IF(G92=0,"-",G93/G92)</f>
        <v>-</v>
      </c>
      <c r="H94" s="111" t="str">
        <f>IF(H92=0,"-",H93/H92)</f>
        <v>-</v>
      </c>
      <c r="I94" s="111" t="str">
        <f t="shared" ref="I94" si="14">IF(I92=0,"-",I93/I92)</f>
        <v>-</v>
      </c>
      <c r="J94" s="156"/>
      <c r="K94" s="156"/>
      <c r="L94" s="53"/>
      <c r="M94" s="10"/>
    </row>
    <row r="95" spans="1:16" ht="15" customHeight="1" x14ac:dyDescent="0.25">
      <c r="B95" s="381" t="str">
        <f>IF(Intro!$G$29="English",O95,P95)</f>
        <v>Ventes totales au Canada</v>
      </c>
      <c r="C95" s="382"/>
      <c r="D95" s="491" t="str">
        <f>D92</f>
        <v>kg</v>
      </c>
      <c r="E95" s="491"/>
      <c r="F95" s="491"/>
      <c r="G95" s="103">
        <f t="shared" ref="G95:I96" si="15">G89+G92</f>
        <v>0</v>
      </c>
      <c r="H95" s="103">
        <f t="shared" si="15"/>
        <v>0</v>
      </c>
      <c r="I95" s="103">
        <f t="shared" si="15"/>
        <v>0</v>
      </c>
      <c r="J95" s="156"/>
      <c r="K95" s="156"/>
      <c r="L95" s="53"/>
      <c r="M95" s="10"/>
      <c r="O95" s="10" t="s">
        <v>241</v>
      </c>
      <c r="P95" s="10" t="s">
        <v>242</v>
      </c>
    </row>
    <row r="96" spans="1:16" ht="15" customHeight="1" x14ac:dyDescent="0.25">
      <c r="B96" s="377"/>
      <c r="C96" s="378"/>
      <c r="D96" s="492" t="str">
        <f>IF(Intro!G$29="English",O96,P96)</f>
        <v>valeur de vente nette rendue (CAD)</v>
      </c>
      <c r="E96" s="492"/>
      <c r="F96" s="492"/>
      <c r="G96" s="102">
        <f t="shared" si="15"/>
        <v>0</v>
      </c>
      <c r="H96" s="102">
        <f t="shared" si="15"/>
        <v>0</v>
      </c>
      <c r="I96" s="102">
        <f t="shared" si="15"/>
        <v>0</v>
      </c>
      <c r="J96" s="156"/>
      <c r="K96" s="156"/>
      <c r="L96" s="53"/>
      <c r="M96" s="10"/>
      <c r="O96" s="10" t="s">
        <v>240</v>
      </c>
      <c r="P96" s="10" t="s">
        <v>239</v>
      </c>
    </row>
    <row r="97" spans="1:16" ht="15.75" customHeight="1" x14ac:dyDescent="0.25">
      <c r="B97" s="377"/>
      <c r="C97" s="378"/>
      <c r="D97" s="492" t="str">
        <f>D94</f>
        <v>$ / kg</v>
      </c>
      <c r="E97" s="492"/>
      <c r="F97" s="492"/>
      <c r="G97" s="177" t="str">
        <f>IF(G95=0,"-",G96/G95)</f>
        <v>-</v>
      </c>
      <c r="H97" s="177" t="str">
        <f>IF(H95=0,"-",H96/H95)</f>
        <v>-</v>
      </c>
      <c r="I97" s="177" t="str">
        <f>IF(I95=0,"-",I96/I95)</f>
        <v>-</v>
      </c>
      <c r="J97" s="156"/>
      <c r="K97" s="156"/>
      <c r="L97" s="53"/>
      <c r="M97" s="10"/>
    </row>
    <row r="98" spans="1:16" x14ac:dyDescent="0.25">
      <c r="B98" s="54"/>
      <c r="C98" s="64"/>
      <c r="D98" s="64"/>
      <c r="E98" s="64"/>
      <c r="F98" s="64"/>
      <c r="G98" s="64"/>
      <c r="H98" s="64"/>
      <c r="I98" s="64"/>
      <c r="J98" s="64"/>
      <c r="K98" s="64"/>
      <c r="L98" s="65"/>
      <c r="M98" s="10"/>
    </row>
    <row r="99" spans="1:16" x14ac:dyDescent="0.25">
      <c r="B99" s="314" t="str">
        <f>IF(Intro!$G$29="English",O99,P99)</f>
        <v>PAYS 25</v>
      </c>
      <c r="C99" s="315"/>
      <c r="D99" s="315"/>
      <c r="E99" s="315"/>
      <c r="F99" s="315"/>
      <c r="G99" s="315"/>
      <c r="H99" s="315"/>
      <c r="I99" s="315"/>
      <c r="J99" s="315"/>
      <c r="K99" s="315"/>
      <c r="L99" s="316"/>
      <c r="M99" s="10"/>
      <c r="O99" s="84" t="s">
        <v>905</v>
      </c>
      <c r="P99" s="84" t="s">
        <v>906</v>
      </c>
    </row>
    <row r="100" spans="1:16" ht="15.75" x14ac:dyDescent="0.25">
      <c r="B100" s="489" t="str">
        <f>IF(Intro!$G$29="English",O100,P100)</f>
        <v>Veuillez spécifier le pays d'origine ici :</v>
      </c>
      <c r="C100" s="490"/>
      <c r="D100" s="490"/>
      <c r="E100" s="486"/>
      <c r="F100" s="487"/>
      <c r="G100" s="487"/>
      <c r="H100" s="487"/>
      <c r="I100" s="488"/>
      <c r="J100" s="156"/>
      <c r="K100" s="156"/>
      <c r="L100" s="162"/>
      <c r="M100" s="10"/>
      <c r="O100" s="10" t="s">
        <v>855</v>
      </c>
      <c r="P100" s="10" t="s">
        <v>858</v>
      </c>
    </row>
    <row r="101" spans="1:16" x14ac:dyDescent="0.25">
      <c r="B101" s="99"/>
      <c r="C101" s="157"/>
      <c r="D101" s="157"/>
      <c r="E101" s="157"/>
      <c r="F101" s="157"/>
      <c r="G101" s="156"/>
      <c r="H101" s="156"/>
      <c r="I101" s="156"/>
      <c r="J101" s="156"/>
      <c r="K101" s="156"/>
      <c r="L101" s="17"/>
      <c r="M101" s="10"/>
    </row>
    <row r="102" spans="1:16" x14ac:dyDescent="0.25">
      <c r="B102" s="99"/>
      <c r="C102" s="157"/>
      <c r="D102" s="157"/>
      <c r="E102" s="157"/>
      <c r="F102" s="157"/>
      <c r="G102" s="164">
        <f>Variables!$B$6</f>
        <v>2023</v>
      </c>
      <c r="H102" s="164">
        <f>G102+1</f>
        <v>2024</v>
      </c>
      <c r="I102" s="164">
        <f>H102+1</f>
        <v>2025</v>
      </c>
      <c r="J102" s="156"/>
      <c r="K102" s="156"/>
      <c r="L102" s="53"/>
      <c r="M102" s="10"/>
      <c r="O102" s="18"/>
    </row>
    <row r="103" spans="1:16" s="136" customFormat="1" ht="14.25" customHeight="1" x14ac:dyDescent="0.25">
      <c r="A103" s="158"/>
      <c r="B103" s="500" t="str">
        <f>IF(Intro!$G$29="English",O103,P103)</f>
        <v>Importations au Canada</v>
      </c>
      <c r="C103" s="501"/>
      <c r="D103" s="501"/>
      <c r="E103" s="501"/>
      <c r="F103" s="501"/>
      <c r="G103" s="501"/>
      <c r="H103" s="501"/>
      <c r="I103" s="502"/>
      <c r="J103" s="156"/>
      <c r="K103" s="156"/>
      <c r="L103" s="53"/>
      <c r="O103" s="22" t="s">
        <v>151</v>
      </c>
      <c r="P103" s="136" t="s">
        <v>152</v>
      </c>
    </row>
    <row r="104" spans="1:16" ht="15" customHeight="1" x14ac:dyDescent="0.25">
      <c r="B104" s="275" t="str">
        <f>IF(Intro!$G$29="English",O104,P104)</f>
        <v>Importations</v>
      </c>
      <c r="C104" s="276"/>
      <c r="D104" s="495" t="str">
        <f>IF(Intro!$G$29="English",Variables!$B$23,Variables!$C$23)</f>
        <v>kg</v>
      </c>
      <c r="E104" s="495"/>
      <c r="F104" s="495"/>
      <c r="G104" s="101"/>
      <c r="H104" s="101"/>
      <c r="I104" s="101"/>
      <c r="J104" s="156"/>
      <c r="K104" s="156"/>
      <c r="L104" s="53"/>
      <c r="M104" s="10"/>
      <c r="O104" s="10" t="s">
        <v>53</v>
      </c>
      <c r="P104" s="10" t="s">
        <v>118</v>
      </c>
    </row>
    <row r="105" spans="1:16" ht="15" customHeight="1" x14ac:dyDescent="0.25">
      <c r="B105" s="275"/>
      <c r="C105" s="276"/>
      <c r="D105" s="495" t="str">
        <f>IF(Intro!G$29="English",O105,P105)</f>
        <v>valeur d'achat nette rendue (CAD)</v>
      </c>
      <c r="E105" s="495"/>
      <c r="F105" s="495"/>
      <c r="G105" s="101"/>
      <c r="H105" s="101"/>
      <c r="I105" s="101"/>
      <c r="J105" s="156"/>
      <c r="K105" s="156"/>
      <c r="L105" s="53"/>
      <c r="M105" s="10"/>
      <c r="O105" s="10" t="s">
        <v>238</v>
      </c>
      <c r="P105" s="10" t="s">
        <v>237</v>
      </c>
    </row>
    <row r="106" spans="1:16" ht="15" customHeight="1" x14ac:dyDescent="0.25">
      <c r="B106" s="275"/>
      <c r="C106" s="276"/>
      <c r="D106" s="495" t="str">
        <f>"$ / "&amp;IF(Intro!$G$29="English",Variables!$B$24,Variables!$C$24)</f>
        <v>$ / kg</v>
      </c>
      <c r="E106" s="495"/>
      <c r="F106" s="495"/>
      <c r="G106" s="111" t="str">
        <f>IF(G104=0,"-",G105/G104)</f>
        <v>-</v>
      </c>
      <c r="H106" s="111" t="str">
        <f>IF(H104=0,"-",H105/H104)</f>
        <v>-</v>
      </c>
      <c r="I106" s="111" t="str">
        <f t="shared" ref="I106" si="16">IF(I104=0,"-",I105/I104)</f>
        <v>-</v>
      </c>
      <c r="J106" s="156"/>
      <c r="K106" s="156"/>
      <c r="L106" s="53"/>
      <c r="M106" s="10"/>
    </row>
    <row r="107" spans="1:16" s="136" customFormat="1" x14ac:dyDescent="0.25">
      <c r="A107" s="158"/>
      <c r="B107" s="503" t="str">
        <f>IF(Intro!$G$29="English",O107,P107)</f>
        <v>Ventes des importations au Canada</v>
      </c>
      <c r="C107" s="504"/>
      <c r="D107" s="504"/>
      <c r="E107" s="504"/>
      <c r="F107" s="504"/>
      <c r="G107" s="504"/>
      <c r="H107" s="504"/>
      <c r="I107" s="505"/>
      <c r="J107" s="156"/>
      <c r="K107" s="156"/>
      <c r="L107" s="53"/>
      <c r="O107" s="22" t="s">
        <v>364</v>
      </c>
      <c r="P107" s="136" t="s">
        <v>365</v>
      </c>
    </row>
    <row r="108" spans="1:16" ht="15" customHeight="1" x14ac:dyDescent="0.25">
      <c r="B108" s="275" t="str">
        <f>IF(Intro!$G$29="English",O108,P108)</f>
        <v>Ventes aux distributeurs au Canada</v>
      </c>
      <c r="C108" s="276"/>
      <c r="D108" s="495" t="str">
        <f>D104</f>
        <v>kg</v>
      </c>
      <c r="E108" s="495"/>
      <c r="F108" s="495"/>
      <c r="G108" s="101"/>
      <c r="H108" s="101"/>
      <c r="I108" s="101"/>
      <c r="J108" s="156"/>
      <c r="K108" s="156"/>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275"/>
      <c r="C109" s="276"/>
      <c r="D109" s="495" t="str">
        <f>IF(Intro!G$29="English",O109,P109)</f>
        <v>valeur de vente nette rendue (CAD)</v>
      </c>
      <c r="E109" s="495"/>
      <c r="F109" s="495"/>
      <c r="G109" s="101"/>
      <c r="H109" s="101"/>
      <c r="I109" s="101"/>
      <c r="J109" s="156"/>
      <c r="K109" s="156"/>
      <c r="L109" s="53"/>
      <c r="M109" s="10"/>
      <c r="O109" s="10" t="s">
        <v>240</v>
      </c>
      <c r="P109" s="10" t="s">
        <v>239</v>
      </c>
    </row>
    <row r="110" spans="1:16" ht="15.75" customHeight="1" thickBot="1" x14ac:dyDescent="0.3">
      <c r="B110" s="493"/>
      <c r="C110" s="494"/>
      <c r="D110" s="496" t="str">
        <f>D106</f>
        <v>$ / kg</v>
      </c>
      <c r="E110" s="496"/>
      <c r="F110" s="496"/>
      <c r="G110" s="111" t="str">
        <f>IF(G108=0,"-",G109/G108)</f>
        <v>-</v>
      </c>
      <c r="H110" s="111" t="str">
        <f>IF(H108=0,"-",H109/H108)</f>
        <v>-</v>
      </c>
      <c r="I110" s="111" t="str">
        <f t="shared" ref="I110" si="17">IF(I108=0,"-",I109/I108)</f>
        <v>-</v>
      </c>
      <c r="J110" s="156"/>
      <c r="K110" s="156"/>
      <c r="L110" s="53"/>
      <c r="M110" s="10"/>
    </row>
    <row r="111" spans="1:16" ht="15" customHeight="1" x14ac:dyDescent="0.25">
      <c r="B111" s="497" t="str">
        <f>IF(Intro!$G$29="English",O111,P111)</f>
        <v>Ventes aux utilisateurs finals/détaillants au Canada</v>
      </c>
      <c r="C111" s="498"/>
      <c r="D111" s="499" t="str">
        <f>D108</f>
        <v>kg</v>
      </c>
      <c r="E111" s="499"/>
      <c r="F111" s="499"/>
      <c r="G111" s="101"/>
      <c r="H111" s="101"/>
      <c r="I111" s="101"/>
      <c r="J111" s="156"/>
      <c r="K111" s="156"/>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275"/>
      <c r="C112" s="276"/>
      <c r="D112" s="495" t="str">
        <f>IF(Intro!G$29="English",O112,P112)</f>
        <v>valeur de vente nette rendue (CAD)</v>
      </c>
      <c r="E112" s="495"/>
      <c r="F112" s="495"/>
      <c r="G112" s="101"/>
      <c r="H112" s="101"/>
      <c r="I112" s="101"/>
      <c r="J112" s="156"/>
      <c r="K112" s="156"/>
      <c r="L112" s="53"/>
      <c r="M112" s="10"/>
      <c r="O112" s="10" t="s">
        <v>240</v>
      </c>
      <c r="P112" s="10" t="s">
        <v>239</v>
      </c>
    </row>
    <row r="113" spans="1:16" ht="15.75" customHeight="1" thickBot="1" x14ac:dyDescent="0.3">
      <c r="B113" s="493"/>
      <c r="C113" s="494"/>
      <c r="D113" s="496" t="str">
        <f>D110</f>
        <v>$ / kg</v>
      </c>
      <c r="E113" s="496"/>
      <c r="F113" s="496"/>
      <c r="G113" s="111" t="str">
        <f>IF(G111=0,"-",G112/G111)</f>
        <v>-</v>
      </c>
      <c r="H113" s="111" t="str">
        <f>IF(H111=0,"-",H112/H111)</f>
        <v>-</v>
      </c>
      <c r="I113" s="111" t="str">
        <f t="shared" ref="I113" si="18">IF(I111=0,"-",I112/I111)</f>
        <v>-</v>
      </c>
      <c r="J113" s="156"/>
      <c r="K113" s="156"/>
      <c r="L113" s="53"/>
      <c r="M113" s="10"/>
    </row>
    <row r="114" spans="1:16" ht="15" customHeight="1" x14ac:dyDescent="0.25">
      <c r="B114" s="381" t="str">
        <f>IF(Intro!$G$29="English",O114,P114)</f>
        <v>Ventes totales au Canada</v>
      </c>
      <c r="C114" s="382"/>
      <c r="D114" s="491" t="str">
        <f>D111</f>
        <v>kg</v>
      </c>
      <c r="E114" s="491"/>
      <c r="F114" s="491"/>
      <c r="G114" s="103">
        <f t="shared" ref="G114:I115" si="19">G108+G111</f>
        <v>0</v>
      </c>
      <c r="H114" s="103">
        <f t="shared" si="19"/>
        <v>0</v>
      </c>
      <c r="I114" s="103">
        <f t="shared" si="19"/>
        <v>0</v>
      </c>
      <c r="J114" s="156"/>
      <c r="K114" s="156"/>
      <c r="L114" s="53"/>
      <c r="M114" s="10"/>
      <c r="O114" s="10" t="s">
        <v>241</v>
      </c>
      <c r="P114" s="10" t="s">
        <v>242</v>
      </c>
    </row>
    <row r="115" spans="1:16" ht="15" customHeight="1" x14ac:dyDescent="0.25">
      <c r="B115" s="377"/>
      <c r="C115" s="378"/>
      <c r="D115" s="492" t="str">
        <f>IF(Intro!G$29="English",O115,P115)</f>
        <v>valeur de vente nette rendue (CAD)</v>
      </c>
      <c r="E115" s="492"/>
      <c r="F115" s="492"/>
      <c r="G115" s="102">
        <f t="shared" si="19"/>
        <v>0</v>
      </c>
      <c r="H115" s="102">
        <f t="shared" si="19"/>
        <v>0</v>
      </c>
      <c r="I115" s="102">
        <f t="shared" si="19"/>
        <v>0</v>
      </c>
      <c r="J115" s="156"/>
      <c r="K115" s="156"/>
      <c r="L115" s="53"/>
      <c r="M115" s="10"/>
      <c r="O115" s="10" t="s">
        <v>240</v>
      </c>
      <c r="P115" s="10" t="s">
        <v>239</v>
      </c>
    </row>
    <row r="116" spans="1:16" ht="15.75" customHeight="1" x14ac:dyDescent="0.25">
      <c r="B116" s="377"/>
      <c r="C116" s="378"/>
      <c r="D116" s="492" t="str">
        <f>D113</f>
        <v>$ / kg</v>
      </c>
      <c r="E116" s="492"/>
      <c r="F116" s="492"/>
      <c r="G116" s="177" t="str">
        <f>IF(G114=0,"-",G115/G114)</f>
        <v>-</v>
      </c>
      <c r="H116" s="177" t="str">
        <f>IF(H114=0,"-",H115/H114)</f>
        <v>-</v>
      </c>
      <c r="I116" s="177" t="str">
        <f>IF(I114=0,"-",I115/I114)</f>
        <v>-</v>
      </c>
      <c r="J116" s="156"/>
      <c r="K116" s="156"/>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3"/>
      <c r="F118" s="163"/>
      <c r="G118" s="163"/>
      <c r="H118" s="163"/>
      <c r="I118" s="163"/>
      <c r="J118" s="163"/>
      <c r="K118" s="163"/>
      <c r="L118" s="163"/>
      <c r="M118" s="55"/>
    </row>
  </sheetData>
  <sheetProtection algorithmName="SHA-512" hashValue="Af4KzzkUOX8cpGk+XWNN6Z7MK1YKo9TobpcMhJtsuGC9flxJKI/9B903aHnC3MJ3MFKVeTMR8fgWVkml3iSGGA==" saltValue="eQEap/wPTY8UWLMqJc4MhQ==" spinCount="100000" sheet="1" objects="1" scenarios="1" selectLockedCells="1"/>
  <mergeCells count="121">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 ref="B114:C116"/>
    <mergeCell ref="D114:F114"/>
    <mergeCell ref="D115:F115"/>
    <mergeCell ref="D116:F116"/>
    <mergeCell ref="B108:C110"/>
    <mergeCell ref="D108:F108"/>
    <mergeCell ref="D109:F109"/>
    <mergeCell ref="D110:F110"/>
    <mergeCell ref="B111:C113"/>
    <mergeCell ref="D111:F111"/>
    <mergeCell ref="D112:F112"/>
    <mergeCell ref="D113:F113"/>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65:I65"/>
    <mergeCell ref="B66:C68"/>
    <mergeCell ref="D66:F66"/>
    <mergeCell ref="D67:F67"/>
    <mergeCell ref="D68:F68"/>
    <mergeCell ref="B69:I69"/>
    <mergeCell ref="B57:C59"/>
    <mergeCell ref="D57:F57"/>
    <mergeCell ref="D58:F58"/>
    <mergeCell ref="D59:F59"/>
    <mergeCell ref="B61:L61"/>
    <mergeCell ref="B62:D62"/>
    <mergeCell ref="E62:I62"/>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43:D43"/>
    <mergeCell ref="E43:I43"/>
    <mergeCell ref="B32:C34"/>
    <mergeCell ref="D32:F32"/>
    <mergeCell ref="D33:F33"/>
    <mergeCell ref="D34:F34"/>
    <mergeCell ref="B35:C37"/>
    <mergeCell ref="D35:F35"/>
    <mergeCell ref="D36:F36"/>
    <mergeCell ref="D37:F37"/>
    <mergeCell ref="B31:I31"/>
    <mergeCell ref="B23:L23"/>
    <mergeCell ref="B24:D24"/>
    <mergeCell ref="E24:I24"/>
    <mergeCell ref="B38:C40"/>
    <mergeCell ref="D38:F38"/>
    <mergeCell ref="D39:F39"/>
    <mergeCell ref="D40:F40"/>
    <mergeCell ref="B42:L42"/>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ED98CF63-2EB7-4147-99AB-8566DA1DC003}">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88C92766-57D5-4931-BAE6-7BB4E2345CB0}">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E336046-D8FF-4AA1-AEAE-6AC15497D1C1}">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B5AD7F-DCC3-41FC-8FE5-5918F157B4F5}">
          <x14:formula1>
            <xm:f>Variables!$D$80:$D$328</xm:f>
          </x14:formula1>
          <xm:sqref>E81 E24 E43 E62 E100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B1:H7"/>
  <sheetViews>
    <sheetView showGridLines="0" zoomScaleNormal="100" workbookViewId="0">
      <selection activeCell="H7" sqref="H7"/>
    </sheetView>
  </sheetViews>
  <sheetFormatPr defaultRowHeight="15" x14ac:dyDescent="0.25"/>
  <cols>
    <col min="2" max="2" width="14.42578125" customWidth="1"/>
    <col min="3" max="3" width="19.85546875" customWidth="1"/>
    <col min="4" max="4" width="19.140625" customWidth="1"/>
    <col min="5" max="5" width="16" bestFit="1" customWidth="1"/>
    <col min="6" max="6" width="14" bestFit="1" customWidth="1"/>
    <col min="7" max="7" width="16" bestFit="1" customWidth="1"/>
    <col min="8" max="8" width="14" bestFit="1" customWidth="1"/>
  </cols>
  <sheetData>
    <row r="1" spans="2:8" x14ac:dyDescent="0.25">
      <c r="C1" t="s">
        <v>840</v>
      </c>
      <c r="D1" t="s">
        <v>841</v>
      </c>
      <c r="E1" t="s">
        <v>842</v>
      </c>
      <c r="F1" t="s">
        <v>843</v>
      </c>
      <c r="G1" t="s">
        <v>844</v>
      </c>
      <c r="H1" t="s">
        <v>845</v>
      </c>
    </row>
    <row r="2" spans="2:8" x14ac:dyDescent="0.25">
      <c r="B2" t="s">
        <v>835</v>
      </c>
      <c r="C2" s="160">
        <f>SUM('Country-Pays 1-5'!G32:G33,'Country-Pays 1-5'!G51:G52,'Country-Pays 1-5'!G70:G71,'Country-Pays 1-5'!G89:G90,'Country-Pays 1-5'!G108:G109)</f>
        <v>0</v>
      </c>
      <c r="D2" s="160">
        <f>SUM('Country-Pays 1-5'!G35:G36,'Country-Pays 1-5'!G54:G55,'Country-Pays 1-5'!G73:G74,'Country-Pays 1-5'!G92:G93,'Country-Pays 1-5'!G111:G112)</f>
        <v>0</v>
      </c>
      <c r="E2" s="160">
        <f>SUM('Country-Pays 1-5'!H32:H33,'Country-Pays 1-5'!H51:H52,'Country-Pays 1-5'!H70:H71,'Country-Pays 1-5'!H89:H90,'Country-Pays 1-5'!H108:H109)</f>
        <v>0</v>
      </c>
      <c r="F2" s="160">
        <f>SUM('Country-Pays 1-5'!H35:H36,'Country-Pays 1-5'!H54:H55,'Country-Pays 1-5'!H73:H74,'Country-Pays 1-5'!H92:H93,'Country-Pays 1-5'!H111:H112)</f>
        <v>0</v>
      </c>
      <c r="G2" s="160">
        <f>SUM('Country-Pays 1-5'!I32:I33,'Country-Pays 1-5'!I51:I52,'Country-Pays 1-5'!I70:I71,'Country-Pays 1-5'!I89:I90,'Country-Pays 1-5'!I108:I109)</f>
        <v>0</v>
      </c>
      <c r="H2" s="160">
        <f>SUM('Country-Pays 1-5'!I35:I36,'Country-Pays 1-5'!I54:I55,'Country-Pays 1-5'!I73:I74,'Country-Pays 1-5'!I92:I93,'Country-Pays 1-5'!I111:I112)</f>
        <v>0</v>
      </c>
    </row>
    <row r="3" spans="2:8" x14ac:dyDescent="0.25">
      <c r="B3" t="s">
        <v>836</v>
      </c>
      <c r="C3" s="160">
        <f>SUM('Country-Pays 6-10'!G32:G33,'Country-Pays 6-10'!G51:G52,'Country-Pays 6-10'!G70:G71,'Country-Pays 6-10'!G89:G90,'Country-Pays 6-10'!G108:G109)</f>
        <v>0</v>
      </c>
      <c r="D3" s="160">
        <f>SUM('Country-Pays 6-10'!G35:G36,'Country-Pays 6-10'!G54:G55,'Country-Pays 6-10'!G73:G74,'Country-Pays 6-10'!G92:G93,'Country-Pays 6-10'!G111:G112)</f>
        <v>0</v>
      </c>
      <c r="E3" s="160">
        <f>SUM('Country-Pays 6-10'!H32:H33,'Country-Pays 6-10'!H51:H52,'Country-Pays 6-10'!H70:H71,'Country-Pays 6-10'!H89:H90,'Country-Pays 6-10'!H108:H109)</f>
        <v>0</v>
      </c>
      <c r="F3" s="160">
        <f>SUM('Country-Pays 6-10'!H35:H36,'Country-Pays 6-10'!H54:H55,'Country-Pays 6-10'!H73:H74,'Country-Pays 6-10'!H92:H93,'Country-Pays 6-10'!H111:H112)</f>
        <v>0</v>
      </c>
      <c r="G3" s="160">
        <f>SUM('Country-Pays 6-10'!I32:I33,'Country-Pays 6-10'!I51:I52,'Country-Pays 6-10'!I70:I71,'Country-Pays 6-10'!I89:I90,'Country-Pays 6-10'!I108:I109)</f>
        <v>0</v>
      </c>
      <c r="H3" s="160">
        <f>SUM('Country-Pays 6-10'!I35:I36,'Country-Pays 6-10'!I54:I55,'Country-Pays 6-10'!I73:I74,'Country-Pays 6-10'!I92:I93,'Country-Pays 6-10'!I111:I112)</f>
        <v>0</v>
      </c>
    </row>
    <row r="4" spans="2:8" x14ac:dyDescent="0.25">
      <c r="B4" t="s">
        <v>837</v>
      </c>
      <c r="C4" s="160">
        <f>SUM('Country-Pays 11-15'!G32:G33,'Country-Pays 11-15'!G51:G52,'Country-Pays 11-15'!G70:G71,'Country-Pays 11-15'!G89:G90,'Country-Pays 11-15'!G108:G109)</f>
        <v>0</v>
      </c>
      <c r="D4" s="160">
        <f>SUM('Country-Pays 11-15'!G35:G36,'Country-Pays 11-15'!G54:G55,'Country-Pays 11-15'!G73:G74,'Country-Pays 11-15'!G92:G93,'Country-Pays 11-15'!G111:G112)</f>
        <v>0</v>
      </c>
      <c r="E4" s="160">
        <f>SUM('Country-Pays 11-15'!H32:H33,'Country-Pays 11-15'!H51:H52,'Country-Pays 11-15'!H70:H71,'Country-Pays 11-15'!H89:H90,'Country-Pays 11-15'!H108:H109)</f>
        <v>0</v>
      </c>
      <c r="F4" s="160">
        <f>SUM('Country-Pays 11-15'!H35:H36,'Country-Pays 11-15'!H54:H55,'Country-Pays 11-15'!H73:H74,'Country-Pays 11-15'!H92:H93,'Country-Pays 11-15'!H111:H112)</f>
        <v>0</v>
      </c>
      <c r="G4" s="160">
        <f>SUM('Country-Pays 11-15'!I32:I33,'Country-Pays 11-15'!I51:I52,'Country-Pays 11-15'!I70:I71,'Country-Pays 11-15'!I89:I90,'Country-Pays 11-15'!I108:I109)</f>
        <v>0</v>
      </c>
      <c r="H4" s="160">
        <f>SUM('Country-Pays 11-15'!I35:I36,'Country-Pays 11-15'!I54:I55,'Country-Pays 11-15'!I73:I74,'Country-Pays 11-15'!I92:I93,'Country-Pays 11-15'!I111:I112)</f>
        <v>0</v>
      </c>
    </row>
    <row r="5" spans="2:8" x14ac:dyDescent="0.25">
      <c r="B5" t="s">
        <v>838</v>
      </c>
      <c r="C5" s="160">
        <f>SUM('Country-Pays 16-20'!G32:G33,'Country-Pays 16-20'!G51:G52,'Country-Pays 16-20'!G70:G71,'Country-Pays 16-20'!G89:G90,'Country-Pays 16-20'!G108:G109)</f>
        <v>0</v>
      </c>
      <c r="D5" s="160">
        <f>SUM('Country-Pays 16-20'!G35:G36,'Country-Pays 16-20'!G54:G55,'Country-Pays 16-20'!G73:G74,'Country-Pays 16-20'!G92:G93,'Country-Pays 16-20'!G111:G112)</f>
        <v>0</v>
      </c>
      <c r="E5" s="160">
        <f>SUM('Country-Pays 16-20'!H32:H33,'Country-Pays 16-20'!H51:H52,'Country-Pays 16-20'!H70:H71,'Country-Pays 16-20'!H89:H90,'Country-Pays 16-20'!H108:H109)</f>
        <v>0</v>
      </c>
      <c r="F5" s="160">
        <f>SUM('Country-Pays 16-20'!H35:H36,'Country-Pays 16-20'!H54:H55,'Country-Pays 16-20'!H73:H74,'Country-Pays 16-20'!H92:H93,'Country-Pays 16-20'!H111:H112)</f>
        <v>0</v>
      </c>
      <c r="G5" s="160">
        <f>SUM('Country-Pays 16-20'!I32:I33,'Country-Pays 16-20'!I51:I52,'Country-Pays 16-20'!I70:I71,'Country-Pays 16-20'!I89:I90,'Country-Pays 16-20'!I108:I109)</f>
        <v>0</v>
      </c>
      <c r="H5" s="160">
        <f>SUM('Country-Pays 16-20'!I35:I36,'Country-Pays 16-20'!I54:I55,'Country-Pays 16-20'!I73:I74,'Country-Pays 16-20'!I92:I93,'Country-Pays 16-20'!I111:I112)</f>
        <v>0</v>
      </c>
    </row>
    <row r="6" spans="2:8" x14ac:dyDescent="0.25">
      <c r="B6" t="s">
        <v>839</v>
      </c>
      <c r="C6" s="160">
        <f>SUM('Country-Pays 21-25'!G32:G33,'Country-Pays 21-25'!G51:G52,'Country-Pays 21-25'!G70:G71,'Country-Pays 21-25'!G89:G90,'Country-Pays 21-25'!G108:G109)</f>
        <v>0</v>
      </c>
      <c r="D6" s="160">
        <f>SUM('Country-Pays 21-25'!G35:G36,'Country-Pays 21-25'!G54:G55,'Country-Pays 21-25'!G73:G74,'Country-Pays 21-25'!G92:G93,'Country-Pays 21-25'!G111:G112)</f>
        <v>0</v>
      </c>
      <c r="E6" s="160">
        <f>SUM('Country-Pays 21-25'!H32:H33,'Country-Pays 21-25'!H51:H52,'Country-Pays 21-25'!H70:H71,'Country-Pays 21-25'!H89:H90,'Country-Pays 21-25'!H108:H109)</f>
        <v>0</v>
      </c>
      <c r="F6" s="160">
        <f>SUM('Country-Pays 21-25'!H35:H36,'Country-Pays 21-25'!H54:H55,'Country-Pays 21-25'!H73:H74,'Country-Pays 21-25'!H92:H93,'Country-Pays 21-25'!H111:H112)</f>
        <v>0</v>
      </c>
      <c r="G6" s="160">
        <f>SUM('Country-Pays 21-25'!I32:I33,'Country-Pays 21-25'!I51:I52,'Country-Pays 21-25'!I70:I71,'Country-Pays 21-25'!I89:I90,'Country-Pays 21-25'!I108:I109)</f>
        <v>0</v>
      </c>
      <c r="H6" s="160">
        <f>SUM('Country-Pays 21-25'!I35:I36,'Country-Pays 21-25'!I54:I55,'Country-Pays 21-25'!I73:I74,'Country-Pays 21-25'!I92:I93,'Country-Pays 21-25'!I111:I112)</f>
        <v>0</v>
      </c>
    </row>
    <row r="7" spans="2:8" x14ac:dyDescent="0.25">
      <c r="C7" s="159"/>
      <c r="D7" s="159"/>
      <c r="E7" s="159"/>
      <c r="F7" s="159"/>
      <c r="G7" s="159"/>
      <c r="H7" s="159"/>
    </row>
  </sheetData>
  <sheetProtection algorithmName="SHA-512" hashValue="su1r1JgBwtupKYwKAqwhORXFu7khFL7qEaBHzMgSbcuzmW95Q/kEbCOxH72Z7odCdeusmCb+Czw7VIqJof+hVg==" saltValue="36j+V/eMnk2aOZjbbftzPw==" spinCount="100000" sheet="1" objects="1" scenarios="1" selectLockedCells="1"/>
  <phoneticPr fontId="42"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2E0D5-FCE8-4052-AD33-A873BC367922}">
  <sheetPr>
    <tabColor rgb="FF92D050"/>
    <pageSetUpPr fitToPage="1"/>
  </sheetPr>
  <dimension ref="A1:R27"/>
  <sheetViews>
    <sheetView showGridLines="0"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26"/>
      <c r="B4" s="317" t="str">
        <f>Info!B4</f>
        <v>QUESTIONNAIRE À L'INTENTION DES IMPORTATEURS</v>
      </c>
      <c r="C4" s="318"/>
      <c r="D4" s="318"/>
      <c r="E4" s="318"/>
      <c r="F4" s="318"/>
      <c r="G4" s="318"/>
      <c r="H4" s="318"/>
      <c r="I4" s="318"/>
      <c r="J4" s="318"/>
      <c r="K4" s="318"/>
      <c r="L4" s="319"/>
      <c r="M4" s="21"/>
      <c r="N4" s="21"/>
      <c r="O4" s="19"/>
      <c r="P4" s="19"/>
    </row>
    <row r="5" spans="1:16" s="2" customFormat="1" x14ac:dyDescent="0.25">
      <c r="A5" s="26"/>
      <c r="B5" s="428" t="str">
        <f>Info!B5</f>
        <v>GC-2025-001</v>
      </c>
      <c r="C5" s="429"/>
      <c r="D5" s="429"/>
      <c r="E5" s="429"/>
      <c r="F5" s="429"/>
      <c r="G5" s="429"/>
      <c r="H5" s="429"/>
      <c r="I5" s="429"/>
      <c r="J5" s="429"/>
      <c r="K5" s="429"/>
      <c r="L5" s="430"/>
      <c r="M5" s="21"/>
      <c r="N5" s="21"/>
      <c r="O5" s="19"/>
      <c r="P5" s="19"/>
    </row>
    <row r="6" spans="1:16" s="6" customFormat="1" x14ac:dyDescent="0.25">
      <c r="A6" s="26"/>
      <c r="B6" s="428" t="str">
        <f>Info!B6</f>
        <v>PRODUITS DE LÉGUMES</v>
      </c>
      <c r="C6" s="429"/>
      <c r="D6" s="429"/>
      <c r="E6" s="429"/>
      <c r="F6" s="429"/>
      <c r="G6" s="429"/>
      <c r="H6" s="429"/>
      <c r="I6" s="429"/>
      <c r="J6" s="429"/>
      <c r="K6" s="429"/>
      <c r="L6" s="430"/>
      <c r="M6" s="19"/>
      <c r="N6" s="19"/>
      <c r="O6" s="15"/>
      <c r="P6" s="15"/>
    </row>
    <row r="7" spans="1:16" s="6" customFormat="1" x14ac:dyDescent="0.25">
      <c r="A7" s="26"/>
      <c r="B7" s="113"/>
      <c r="C7" s="114"/>
      <c r="D7" s="114"/>
      <c r="E7" s="114"/>
      <c r="F7" s="114"/>
      <c r="G7" s="114"/>
      <c r="H7" s="114"/>
      <c r="I7" s="114"/>
      <c r="J7" s="114"/>
      <c r="K7" s="114"/>
      <c r="L7" s="115"/>
      <c r="M7" s="19"/>
      <c r="N7" s="19"/>
      <c r="O7" s="20"/>
    </row>
    <row r="8" spans="1:16" s="6" customFormat="1" x14ac:dyDescent="0.25">
      <c r="A8" s="26"/>
      <c r="B8" s="431" t="str">
        <f>Public!B8</f>
        <v>Les marchandises dans les questions suivantes font référence aux marchandises comme définies dans la description du produit de l'onglet Intro.</v>
      </c>
      <c r="C8" s="432"/>
      <c r="D8" s="432"/>
      <c r="E8" s="432"/>
      <c r="F8" s="432"/>
      <c r="G8" s="432"/>
      <c r="H8" s="432"/>
      <c r="I8" s="432"/>
      <c r="J8" s="432"/>
      <c r="K8" s="432"/>
      <c r="L8" s="433"/>
      <c r="M8" s="19"/>
      <c r="N8" s="19"/>
      <c r="O8" s="15"/>
      <c r="P8" s="15"/>
    </row>
    <row r="9" spans="1:16" s="6" customFormat="1" x14ac:dyDescent="0.25">
      <c r="A9" s="26"/>
      <c r="B9" s="431" t="str">
        <f>Public!B9</f>
        <v>Des informations sur le produit et un glossaire de termes sont disponibles dans l'onglet Info.</v>
      </c>
      <c r="C9" s="432"/>
      <c r="D9" s="432"/>
      <c r="E9" s="432"/>
      <c r="F9" s="432"/>
      <c r="G9" s="432"/>
      <c r="H9" s="432"/>
      <c r="I9" s="432"/>
      <c r="J9" s="432"/>
      <c r="K9" s="432"/>
      <c r="L9" s="433"/>
      <c r="M9" s="19"/>
      <c r="N9" s="19"/>
      <c r="O9" s="15"/>
    </row>
    <row r="10" spans="1:16" s="6" customFormat="1" x14ac:dyDescent="0.25">
      <c r="A10" s="26"/>
      <c r="B10" s="431"/>
      <c r="C10" s="432"/>
      <c r="D10" s="432"/>
      <c r="E10" s="432"/>
      <c r="F10" s="432"/>
      <c r="G10" s="432"/>
      <c r="H10" s="432"/>
      <c r="I10" s="432"/>
      <c r="J10" s="432"/>
      <c r="K10" s="432"/>
      <c r="L10" s="433"/>
      <c r="M10" s="19"/>
      <c r="N10" s="19"/>
      <c r="O10" s="15"/>
      <c r="P10" s="15"/>
    </row>
    <row r="11" spans="1:16" s="6" customFormat="1" x14ac:dyDescent="0.25">
      <c r="A11" s="26"/>
      <c r="B11" s="431" t="str">
        <f>Pro!B12</f>
        <v>Pour les questions de cet onglet, notez ce qui suit :</v>
      </c>
      <c r="C11" s="432"/>
      <c r="D11" s="432"/>
      <c r="E11" s="432"/>
      <c r="F11" s="432"/>
      <c r="G11" s="432"/>
      <c r="H11" s="432"/>
      <c r="I11" s="432"/>
      <c r="J11" s="432"/>
      <c r="K11" s="432"/>
      <c r="L11" s="433"/>
      <c r="M11" s="19"/>
      <c r="N11" s="19"/>
      <c r="O11" s="15"/>
      <c r="P11" s="15"/>
    </row>
    <row r="12" spans="1:16" s="6" customFormat="1" ht="27.75" customHeight="1" x14ac:dyDescent="0.25">
      <c r="A12" s="26"/>
      <c r="B12" s="466" t="str">
        <f>Pro!B13</f>
        <v xml:space="preserve">• Veuillez indiquer seulement les ventes effectuées à partir des importations de votre entreprise. Les ventes de marchandises achetées auprès de producteurs canadiens doivent être exclues. </v>
      </c>
      <c r="C12" s="467"/>
      <c r="D12" s="467"/>
      <c r="E12" s="467"/>
      <c r="F12" s="467"/>
      <c r="G12" s="467"/>
      <c r="H12" s="467"/>
      <c r="I12" s="467"/>
      <c r="J12" s="467"/>
      <c r="K12" s="467"/>
      <c r="L12" s="468"/>
      <c r="M12" s="19"/>
      <c r="N12" s="19"/>
      <c r="O12" s="15"/>
      <c r="P12" s="15"/>
    </row>
    <row r="13" spans="1:16" s="6" customFormat="1" x14ac:dyDescent="0.25">
      <c r="A13" s="26"/>
      <c r="B13" s="431" t="str">
        <f>Pro!B14</f>
        <v>• Déclarez toutes les ventes aux entreprises associées canadiennes et étrangères.</v>
      </c>
      <c r="C13" s="432"/>
      <c r="D13" s="432"/>
      <c r="E13" s="432"/>
      <c r="F13" s="432"/>
      <c r="G13" s="432"/>
      <c r="H13" s="432"/>
      <c r="I13" s="432"/>
      <c r="J13" s="432"/>
      <c r="K13" s="432"/>
      <c r="L13" s="433"/>
      <c r="M13" s="19"/>
      <c r="N13" s="19"/>
      <c r="O13" s="15"/>
      <c r="P13" s="15"/>
    </row>
    <row r="14" spans="1:16" s="6" customFormat="1" x14ac:dyDescent="0.25">
      <c r="A14" s="26"/>
      <c r="B14" s="431" t="str">
        <f>Pro!B15</f>
        <v>• Déclarez toutes les ventes à compter de la date de l’expédition au client ou à son entrepôt.</v>
      </c>
      <c r="C14" s="432"/>
      <c r="D14" s="432"/>
      <c r="E14" s="432"/>
      <c r="F14" s="432"/>
      <c r="G14" s="432"/>
      <c r="H14" s="432"/>
      <c r="I14" s="432"/>
      <c r="J14" s="432"/>
      <c r="K14" s="432"/>
      <c r="L14" s="433"/>
      <c r="M14" s="19"/>
      <c r="N14" s="19"/>
      <c r="O14" s="15"/>
      <c r="P14" s="15"/>
    </row>
    <row r="15" spans="1:16" s="6" customFormat="1" x14ac:dyDescent="0.25">
      <c r="A15" s="26"/>
      <c r="B15" s="431" t="str">
        <f>Pro!B16</f>
        <v>• Déclarez toutes les valeurs en dollars canadiens.</v>
      </c>
      <c r="C15" s="432"/>
      <c r="D15" s="432"/>
      <c r="E15" s="432"/>
      <c r="F15" s="432"/>
      <c r="G15" s="432"/>
      <c r="H15" s="432"/>
      <c r="I15" s="432"/>
      <c r="J15" s="432"/>
      <c r="K15" s="432"/>
      <c r="L15" s="433"/>
      <c r="M15" s="19"/>
      <c r="N15" s="19"/>
      <c r="O15" s="15"/>
      <c r="P15" s="15"/>
    </row>
    <row r="16" spans="1:16" s="6" customFormat="1" ht="15" customHeight="1" x14ac:dyDescent="0.25">
      <c r="A16" s="26"/>
      <c r="B16" s="511" t="str">
        <f>IF(Intro!$G$29="English",O16,P16)</f>
        <v>Toute information dans ce questionnaire se rapporte aux MARCHANDISES CONGELÉES seulement</v>
      </c>
      <c r="C16" s="512"/>
      <c r="D16" s="512"/>
      <c r="E16" s="512"/>
      <c r="F16" s="512"/>
      <c r="G16" s="512"/>
      <c r="H16" s="512"/>
      <c r="I16" s="512"/>
      <c r="J16" s="512"/>
      <c r="K16" s="512"/>
      <c r="L16" s="513"/>
      <c r="M16" s="19"/>
      <c r="N16" s="19"/>
      <c r="O16" s="15" t="s">
        <v>968</v>
      </c>
      <c r="P16" s="15" t="s">
        <v>969</v>
      </c>
    </row>
    <row r="17" spans="1:18" s="6" customFormat="1" x14ac:dyDescent="0.25">
      <c r="A17" s="26"/>
      <c r="B17" s="14"/>
      <c r="C17" s="14"/>
      <c r="D17" s="14"/>
      <c r="E17" s="3"/>
      <c r="F17" s="3"/>
      <c r="G17" s="3"/>
      <c r="H17" s="3"/>
      <c r="I17" s="3"/>
      <c r="J17" s="3"/>
      <c r="K17" s="3"/>
      <c r="L17" s="3"/>
      <c r="O17" s="15"/>
      <c r="P17" s="15"/>
    </row>
    <row r="18" spans="1:18" x14ac:dyDescent="0.25">
      <c r="B18" s="314" t="str">
        <f>IF(Intro!$G$29="English",O18,P18)</f>
        <v>VENTES DE EXPORTATION</v>
      </c>
      <c r="C18" s="315"/>
      <c r="D18" s="315"/>
      <c r="E18" s="315"/>
      <c r="F18" s="315"/>
      <c r="G18" s="315"/>
      <c r="H18" s="315"/>
      <c r="I18" s="315"/>
      <c r="J18" s="315"/>
      <c r="K18" s="315"/>
      <c r="L18" s="316"/>
      <c r="M18" s="10"/>
      <c r="O18" s="84" t="s">
        <v>822</v>
      </c>
      <c r="P18" s="84" t="s">
        <v>823</v>
      </c>
    </row>
    <row r="19" spans="1:18" x14ac:dyDescent="0.25">
      <c r="B19" s="418" t="s">
        <v>12</v>
      </c>
      <c r="C19" s="419"/>
      <c r="D19" s="419"/>
      <c r="E19" s="419"/>
      <c r="F19" s="419"/>
      <c r="G19" s="419"/>
      <c r="H19" s="419"/>
      <c r="I19" s="419"/>
      <c r="J19" s="419"/>
      <c r="K19" s="419"/>
      <c r="L19" s="420"/>
      <c r="M19" s="10"/>
    </row>
    <row r="20" spans="1:18" ht="24" customHeight="1" x14ac:dyDescent="0.25">
      <c r="B20" s="311" t="str">
        <f>IF(Intro!$G$29="English",O20,P20)</f>
        <v>Fournissez les ventes à l'exportation des marchandises importées.</v>
      </c>
      <c r="C20" s="312"/>
      <c r="D20" s="312"/>
      <c r="E20" s="312"/>
      <c r="F20" s="312"/>
      <c r="G20" s="28"/>
      <c r="H20" s="28"/>
      <c r="I20" s="28"/>
      <c r="J20" s="28"/>
      <c r="K20" s="28"/>
      <c r="L20" s="147"/>
      <c r="M20" s="10"/>
      <c r="O20" s="9" t="s">
        <v>856</v>
      </c>
      <c r="P20" s="9" t="s">
        <v>857</v>
      </c>
    </row>
    <row r="21" spans="1:18" x14ac:dyDescent="0.25">
      <c r="B21" s="99"/>
      <c r="C21" s="100"/>
      <c r="D21" s="100"/>
      <c r="E21" s="100"/>
      <c r="F21" s="100"/>
      <c r="G21" s="28"/>
      <c r="H21" s="28"/>
      <c r="I21" s="28"/>
      <c r="J21" s="28"/>
      <c r="K21" s="28"/>
      <c r="L21" s="17"/>
      <c r="M21" s="10"/>
    </row>
    <row r="22" spans="1:18" x14ac:dyDescent="0.25">
      <c r="B22" s="99"/>
      <c r="C22" s="100"/>
      <c r="D22" s="100"/>
      <c r="E22" s="100"/>
      <c r="F22" s="100"/>
      <c r="G22" s="148">
        <f>Variables!$B$6</f>
        <v>2023</v>
      </c>
      <c r="H22" s="148">
        <f>G22+1</f>
        <v>2024</v>
      </c>
      <c r="I22" s="148">
        <f>H22+1</f>
        <v>2025</v>
      </c>
      <c r="J22" s="28"/>
      <c r="K22" s="28"/>
      <c r="L22" s="53"/>
      <c r="M22" s="10"/>
      <c r="O22" s="18"/>
    </row>
    <row r="23" spans="1:18" s="136" customFormat="1" x14ac:dyDescent="0.25">
      <c r="A23" s="25"/>
      <c r="B23" s="500" t="str">
        <f>IF(Intro!$G$29="English",O23,P23)</f>
        <v>Ventes à l'exportation</v>
      </c>
      <c r="C23" s="501"/>
      <c r="D23" s="501"/>
      <c r="E23" s="501"/>
      <c r="F23" s="501"/>
      <c r="G23" s="501"/>
      <c r="H23" s="501"/>
      <c r="I23" s="502"/>
      <c r="J23" s="28"/>
      <c r="K23" s="28"/>
      <c r="L23" s="53"/>
      <c r="O23" s="10" t="s">
        <v>186</v>
      </c>
      <c r="P23" s="10" t="s">
        <v>103</v>
      </c>
    </row>
    <row r="24" spans="1:18" ht="15" customHeight="1" x14ac:dyDescent="0.25">
      <c r="B24" s="514" t="str">
        <f>IF(Intro!$G$29="English",Variables!$B$23,Variables!$C$23)</f>
        <v>kg</v>
      </c>
      <c r="C24" s="515"/>
      <c r="D24" s="515"/>
      <c r="E24" s="515"/>
      <c r="F24" s="480"/>
      <c r="G24" s="101"/>
      <c r="H24" s="101"/>
      <c r="I24" s="101"/>
      <c r="J24" s="28"/>
      <c r="K24" s="28"/>
      <c r="L24" s="53"/>
      <c r="M24" s="10"/>
      <c r="O24" s="10" t="s">
        <v>53</v>
      </c>
      <c r="P24" s="10" t="s">
        <v>118</v>
      </c>
    </row>
    <row r="25" spans="1:18" ht="15" customHeight="1" x14ac:dyDescent="0.25">
      <c r="B25" s="514" t="str">
        <f>IF(Intro!$G$29="English",O25,P25)</f>
        <v>valeur de vente nette rendue (CAD)</v>
      </c>
      <c r="C25" s="515"/>
      <c r="D25" s="515"/>
      <c r="E25" s="515"/>
      <c r="F25" s="480"/>
      <c r="G25" s="101"/>
      <c r="H25" s="101"/>
      <c r="I25" s="101"/>
      <c r="J25" s="28"/>
      <c r="K25" s="28"/>
      <c r="L25" s="53"/>
      <c r="M25" s="10"/>
      <c r="O25" s="10" t="s">
        <v>240</v>
      </c>
      <c r="P25" s="10" t="s">
        <v>239</v>
      </c>
    </row>
    <row r="26" spans="1:18" ht="15" customHeight="1" x14ac:dyDescent="0.25">
      <c r="B26" s="514" t="str">
        <f>"$ / "&amp;IF(Intro!$G$29="English",Variables!$B$24,Variables!$C$24)</f>
        <v>$ / kg</v>
      </c>
      <c r="C26" s="515"/>
      <c r="D26" s="515"/>
      <c r="E26" s="515"/>
      <c r="F26" s="480"/>
      <c r="G26" s="111" t="str">
        <f>IF(G24=0,"-",G25/G24)</f>
        <v>-</v>
      </c>
      <c r="H26" s="111" t="str">
        <f>IF(H24=0,"-",H25/H24)</f>
        <v>-</v>
      </c>
      <c r="I26" s="111" t="str">
        <f t="shared" ref="I26" si="0">IF(I24=0,"-",I25/I24)</f>
        <v>-</v>
      </c>
      <c r="J26" s="28"/>
      <c r="K26" s="28"/>
      <c r="L26" s="53"/>
      <c r="M26" s="10"/>
    </row>
    <row r="27" spans="1:18" s="29" customFormat="1" x14ac:dyDescent="0.25">
      <c r="A27" s="38"/>
      <c r="B27" s="39"/>
      <c r="C27" s="40"/>
      <c r="D27" s="40"/>
      <c r="E27" s="40"/>
      <c r="F27" s="40"/>
      <c r="G27" s="40"/>
      <c r="H27" s="40"/>
      <c r="I27" s="40"/>
      <c r="J27" s="40"/>
      <c r="K27" s="40"/>
      <c r="L27" s="41"/>
      <c r="O27" s="10"/>
      <c r="P27" s="10"/>
      <c r="Q27" s="10"/>
      <c r="R27" s="10"/>
    </row>
  </sheetData>
  <sheetProtection algorithmName="SHA-512" hashValue="oESk5wt3807+U+smAI60ETN/9qRq121Ss+4zdKnfUhgewayu1LOPZEkjpqmOAp5qIwuzsHfzxibKBfhJgO14XA==" saltValue="ku1N6FrU+mREgsrzIgNfjA==" spinCount="100000" sheet="1" objects="1" scenarios="1" selectLockedCells="1"/>
  <mergeCells count="19">
    <mergeCell ref="B16:L16"/>
    <mergeCell ref="B24:F24"/>
    <mergeCell ref="B25:F25"/>
    <mergeCell ref="B26:F26"/>
    <mergeCell ref="B18:L18"/>
    <mergeCell ref="B19:L19"/>
    <mergeCell ref="B20:F20"/>
    <mergeCell ref="B23:I23"/>
    <mergeCell ref="B11:L11"/>
    <mergeCell ref="B12:L12"/>
    <mergeCell ref="B13:L13"/>
    <mergeCell ref="B14:L14"/>
    <mergeCell ref="B15:L15"/>
    <mergeCell ref="B10:L10"/>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4:I25" xr:uid="{43A2C717-BB31-45E2-A6ED-2A8F5F00054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6:I26" xr:uid="{0B87EE0A-95C5-4228-8429-5005BB1CE427}">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0" xr:uid="{61CBAF0C-E7AF-424C-A38F-59D85C4287A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4"/>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O2" s="118" t="s">
        <v>55</v>
      </c>
      <c r="P2" s="118" t="s">
        <v>71</v>
      </c>
    </row>
    <row r="3" spans="1:16" x14ac:dyDescent="0.25">
      <c r="B3" s="13"/>
      <c r="C3" s="13"/>
      <c r="O3" s="2"/>
      <c r="P3" s="2"/>
    </row>
    <row r="4" spans="1:16" s="2" customFormat="1" x14ac:dyDescent="0.25">
      <c r="A4" s="4"/>
      <c r="B4" s="317" t="str">
        <f>Info!B4</f>
        <v>QUESTIONNAIRE À L'INTENTION DES IMPORTATEURS</v>
      </c>
      <c r="C4" s="318"/>
      <c r="D4" s="318"/>
      <c r="E4" s="318"/>
      <c r="F4" s="318"/>
      <c r="G4" s="318"/>
      <c r="H4" s="318"/>
      <c r="I4" s="318"/>
      <c r="J4" s="318"/>
      <c r="K4" s="318"/>
      <c r="L4" s="319"/>
      <c r="M4" s="21"/>
      <c r="N4" s="21"/>
      <c r="O4" s="19"/>
      <c r="P4" s="19"/>
    </row>
    <row r="5" spans="1:16" s="2" customFormat="1" x14ac:dyDescent="0.25">
      <c r="A5" s="4"/>
      <c r="B5" s="428" t="str">
        <f>Info!B5</f>
        <v>GC-2025-001</v>
      </c>
      <c r="C5" s="429"/>
      <c r="D5" s="429"/>
      <c r="E5" s="429"/>
      <c r="F5" s="429"/>
      <c r="G5" s="429"/>
      <c r="H5" s="429"/>
      <c r="I5" s="429"/>
      <c r="J5" s="429"/>
      <c r="K5" s="429"/>
      <c r="L5" s="430"/>
      <c r="M5" s="21"/>
      <c r="N5" s="21"/>
      <c r="O5" s="19"/>
      <c r="P5" s="19"/>
    </row>
    <row r="6" spans="1:16" s="6" customFormat="1" ht="14.25" customHeight="1" x14ac:dyDescent="0.25">
      <c r="A6" s="4"/>
      <c r="B6" s="448" t="str">
        <f>Info!B6</f>
        <v>PRODUITS DE LÉGUMES</v>
      </c>
      <c r="C6" s="449"/>
      <c r="D6" s="449"/>
      <c r="E6" s="449"/>
      <c r="F6" s="449"/>
      <c r="G6" s="449"/>
      <c r="H6" s="449"/>
      <c r="I6" s="449"/>
      <c r="J6" s="449"/>
      <c r="K6" s="449"/>
      <c r="L6" s="450"/>
      <c r="M6" s="19"/>
      <c r="N6" s="19"/>
      <c r="O6" s="15"/>
      <c r="P6" s="15"/>
    </row>
    <row r="7" spans="1:16" s="6" customFormat="1" ht="14.25" customHeight="1" x14ac:dyDescent="0.25">
      <c r="A7" s="4"/>
      <c r="B7" s="453" t="str">
        <f>IF(Intro!$G$29="English",O7,P7)</f>
        <v>Toute information dans ce questionnaire se rapporte aux MARCHANDISES CONGELÉES seulement</v>
      </c>
      <c r="C7" s="454"/>
      <c r="D7" s="454"/>
      <c r="E7" s="454"/>
      <c r="F7" s="454"/>
      <c r="G7" s="454"/>
      <c r="H7" s="454"/>
      <c r="I7" s="454"/>
      <c r="J7" s="454"/>
      <c r="K7" s="454"/>
      <c r="L7" s="455"/>
      <c r="M7" s="19"/>
      <c r="N7" s="19"/>
      <c r="O7" s="15" t="s">
        <v>968</v>
      </c>
      <c r="P7" s="15" t="s">
        <v>969</v>
      </c>
    </row>
    <row r="8" spans="1:16" s="6" customFormat="1" x14ac:dyDescent="0.25">
      <c r="A8" s="4"/>
      <c r="B8" s="14"/>
      <c r="C8" s="14"/>
      <c r="D8" s="3"/>
      <c r="E8" s="3"/>
      <c r="F8" s="3"/>
      <c r="G8" s="3"/>
      <c r="H8" s="3"/>
      <c r="I8" s="3"/>
      <c r="J8" s="3"/>
      <c r="K8" s="3"/>
      <c r="L8" s="3"/>
    </row>
    <row r="9" spans="1:16" x14ac:dyDescent="0.25">
      <c r="B9" s="314" t="str">
        <f>IF(Intro!$G$29="English",O9,P9)</f>
        <v>COMMENTAIRES PROTÉGÉS</v>
      </c>
      <c r="C9" s="315"/>
      <c r="D9" s="315"/>
      <c r="E9" s="315"/>
      <c r="F9" s="315"/>
      <c r="G9" s="315"/>
      <c r="H9" s="315"/>
      <c r="I9" s="315"/>
      <c r="J9" s="315"/>
      <c r="K9" s="315"/>
      <c r="L9" s="316"/>
      <c r="M9" s="10"/>
      <c r="O9" s="10" t="s">
        <v>50</v>
      </c>
      <c r="P9" s="10" t="s">
        <v>138</v>
      </c>
    </row>
    <row r="10" spans="1:16" x14ac:dyDescent="0.25">
      <c r="B10" s="16"/>
      <c r="C10" s="27"/>
      <c r="D10" s="28"/>
      <c r="E10" s="28"/>
      <c r="F10" s="28"/>
      <c r="G10" s="28"/>
      <c r="H10" s="28"/>
      <c r="I10" s="28"/>
      <c r="J10" s="28"/>
      <c r="K10" s="28"/>
      <c r="L10" s="17"/>
      <c r="M10" s="10"/>
    </row>
    <row r="11" spans="1:16" x14ac:dyDescent="0.25">
      <c r="B11" s="290" t="str">
        <f>AddPub!B11</f>
        <v>Si votre entreprise désire ajouter des commentaires concernant vos réponses, vous les inscrivez ici. Indiquez à quelle question se rapportent vos commentaires.</v>
      </c>
      <c r="C11" s="291"/>
      <c r="D11" s="291"/>
      <c r="E11" s="291"/>
      <c r="F11" s="291"/>
      <c r="G11" s="291"/>
      <c r="H11" s="291"/>
      <c r="I11" s="291"/>
      <c r="J11" s="291"/>
      <c r="K11" s="291"/>
      <c r="L11" s="292"/>
      <c r="M11" s="10"/>
      <c r="O11" s="18"/>
    </row>
    <row r="12" spans="1:16" x14ac:dyDescent="0.25">
      <c r="B12" s="46"/>
      <c r="C12" s="27"/>
      <c r="D12" s="28"/>
      <c r="E12" s="28"/>
      <c r="F12" s="28"/>
      <c r="G12" s="28"/>
      <c r="H12" s="28"/>
      <c r="I12" s="28"/>
      <c r="J12" s="28"/>
      <c r="K12" s="28"/>
      <c r="L12" s="17"/>
      <c r="M12" s="10"/>
      <c r="O12" s="37" t="s">
        <v>324</v>
      </c>
      <c r="P12" s="37" t="s">
        <v>325</v>
      </c>
    </row>
    <row r="13" spans="1:16" x14ac:dyDescent="0.25">
      <c r="B13" s="89"/>
      <c r="C13" s="27"/>
      <c r="D13" s="97" t="str">
        <f>IF(Intro!$G$29="English",O12,P12)</f>
        <v>Onglet et question</v>
      </c>
      <c r="E13" s="451" t="str">
        <f>IF(Intro!$G$29="English",O13,P13)</f>
        <v>Commentaires</v>
      </c>
      <c r="F13" s="451"/>
      <c r="G13" s="451"/>
      <c r="H13" s="451"/>
      <c r="I13" s="451"/>
      <c r="J13" s="451"/>
      <c r="K13" s="451"/>
      <c r="L13" s="452"/>
      <c r="M13" s="10"/>
      <c r="O13" s="18" t="s">
        <v>88</v>
      </c>
      <c r="P13" s="10" t="s">
        <v>89</v>
      </c>
    </row>
    <row r="14" spans="1:16" x14ac:dyDescent="0.25">
      <c r="B14" s="438" t="str">
        <f>IF(Intro!$G$29="English",O14,P14)</f>
        <v>Commentaire 1</v>
      </c>
      <c r="C14" s="439"/>
      <c r="D14" s="442"/>
      <c r="E14" s="444"/>
      <c r="F14" s="444"/>
      <c r="G14" s="444"/>
      <c r="H14" s="444"/>
      <c r="I14" s="444"/>
      <c r="J14" s="444"/>
      <c r="K14" s="444"/>
      <c r="L14" s="445"/>
      <c r="M14" s="10"/>
      <c r="O14" s="18" t="s">
        <v>90</v>
      </c>
      <c r="P14" s="10" t="s">
        <v>91</v>
      </c>
    </row>
    <row r="15" spans="1:16" x14ac:dyDescent="0.25">
      <c r="B15" s="438"/>
      <c r="C15" s="439"/>
      <c r="D15" s="442"/>
      <c r="E15" s="444"/>
      <c r="F15" s="444"/>
      <c r="G15" s="444"/>
      <c r="H15" s="444"/>
      <c r="I15" s="444"/>
      <c r="J15" s="444"/>
      <c r="K15" s="444"/>
      <c r="L15" s="445"/>
      <c r="M15" s="10"/>
      <c r="O15" s="18"/>
    </row>
    <row r="16" spans="1:16" x14ac:dyDescent="0.25">
      <c r="B16" s="438"/>
      <c r="C16" s="439"/>
      <c r="D16" s="442"/>
      <c r="E16" s="444"/>
      <c r="F16" s="444"/>
      <c r="G16" s="444"/>
      <c r="H16" s="444"/>
      <c r="I16" s="444"/>
      <c r="J16" s="444"/>
      <c r="K16" s="444"/>
      <c r="L16" s="445"/>
      <c r="M16" s="10"/>
      <c r="O16" s="18"/>
    </row>
    <row r="17" spans="2:16" x14ac:dyDescent="0.25">
      <c r="B17" s="438"/>
      <c r="C17" s="439"/>
      <c r="D17" s="442"/>
      <c r="E17" s="444"/>
      <c r="F17" s="444"/>
      <c r="G17" s="444"/>
      <c r="H17" s="444"/>
      <c r="I17" s="444"/>
      <c r="J17" s="444"/>
      <c r="K17" s="444"/>
      <c r="L17" s="445"/>
      <c r="M17" s="10"/>
      <c r="O17" s="18"/>
    </row>
    <row r="18" spans="2:16" x14ac:dyDescent="0.25">
      <c r="B18" s="438"/>
      <c r="C18" s="439"/>
      <c r="D18" s="442"/>
      <c r="E18" s="444"/>
      <c r="F18" s="444"/>
      <c r="G18" s="444"/>
      <c r="H18" s="444"/>
      <c r="I18" s="444"/>
      <c r="J18" s="444"/>
      <c r="K18" s="444"/>
      <c r="L18" s="445"/>
      <c r="M18" s="10"/>
      <c r="O18" s="18"/>
    </row>
    <row r="19" spans="2:16" x14ac:dyDescent="0.25">
      <c r="B19" s="438"/>
      <c r="C19" s="439"/>
      <c r="D19" s="442"/>
      <c r="E19" s="444"/>
      <c r="F19" s="444"/>
      <c r="G19" s="444"/>
      <c r="H19" s="444"/>
      <c r="I19" s="444"/>
      <c r="J19" s="444"/>
      <c r="K19" s="444"/>
      <c r="L19" s="445"/>
      <c r="M19" s="10"/>
      <c r="O19" s="18"/>
    </row>
    <row r="20" spans="2:16" x14ac:dyDescent="0.25">
      <c r="B20" s="438"/>
      <c r="C20" s="439"/>
      <c r="D20" s="442"/>
      <c r="E20" s="444"/>
      <c r="F20" s="444"/>
      <c r="G20" s="444"/>
      <c r="H20" s="444"/>
      <c r="I20" s="444"/>
      <c r="J20" s="444"/>
      <c r="K20" s="444"/>
      <c r="L20" s="445"/>
      <c r="M20" s="10"/>
      <c r="O20" s="18"/>
    </row>
    <row r="21" spans="2:16" x14ac:dyDescent="0.25">
      <c r="B21" s="438"/>
      <c r="C21" s="439"/>
      <c r="D21" s="442"/>
      <c r="E21" s="444"/>
      <c r="F21" s="444"/>
      <c r="G21" s="444"/>
      <c r="H21" s="444"/>
      <c r="I21" s="444"/>
      <c r="J21" s="444"/>
      <c r="K21" s="444"/>
      <c r="L21" s="445"/>
      <c r="M21" s="10"/>
      <c r="O21" s="18"/>
    </row>
    <row r="22" spans="2:16" x14ac:dyDescent="0.25">
      <c r="B22" s="438"/>
      <c r="C22" s="439"/>
      <c r="D22" s="442"/>
      <c r="E22" s="444"/>
      <c r="F22" s="444"/>
      <c r="G22" s="444"/>
      <c r="H22" s="444"/>
      <c r="I22" s="444"/>
      <c r="J22" s="444"/>
      <c r="K22" s="444"/>
      <c r="L22" s="445"/>
      <c r="M22" s="10"/>
      <c r="O22" s="18"/>
    </row>
    <row r="23" spans="2:16" x14ac:dyDescent="0.25">
      <c r="B23" s="438"/>
      <c r="C23" s="439"/>
      <c r="D23" s="442"/>
      <c r="E23" s="444"/>
      <c r="F23" s="444"/>
      <c r="G23" s="444"/>
      <c r="H23" s="444"/>
      <c r="I23" s="444"/>
      <c r="J23" s="444"/>
      <c r="K23" s="444"/>
      <c r="L23" s="445"/>
      <c r="M23" s="10"/>
      <c r="O23" s="18"/>
    </row>
    <row r="24" spans="2:16" x14ac:dyDescent="0.25">
      <c r="B24" s="438" t="str">
        <f>IF(Intro!$G$29="English",O24,P24)</f>
        <v>Commentaire 2</v>
      </c>
      <c r="C24" s="439"/>
      <c r="D24" s="442"/>
      <c r="E24" s="444"/>
      <c r="F24" s="444"/>
      <c r="G24" s="444"/>
      <c r="H24" s="444"/>
      <c r="I24" s="444"/>
      <c r="J24" s="444"/>
      <c r="K24" s="444"/>
      <c r="L24" s="445"/>
      <c r="M24" s="10"/>
      <c r="O24" s="18" t="s">
        <v>92</v>
      </c>
      <c r="P24" s="10" t="s">
        <v>93</v>
      </c>
    </row>
    <row r="25" spans="2:16" x14ac:dyDescent="0.25">
      <c r="B25" s="438"/>
      <c r="C25" s="439"/>
      <c r="D25" s="442"/>
      <c r="E25" s="444"/>
      <c r="F25" s="444"/>
      <c r="G25" s="444"/>
      <c r="H25" s="444"/>
      <c r="I25" s="444"/>
      <c r="J25" s="444"/>
      <c r="K25" s="444"/>
      <c r="L25" s="445"/>
      <c r="M25" s="10"/>
    </row>
    <row r="26" spans="2:16" x14ac:dyDescent="0.25">
      <c r="B26" s="438"/>
      <c r="C26" s="439"/>
      <c r="D26" s="442"/>
      <c r="E26" s="444"/>
      <c r="F26" s="444"/>
      <c r="G26" s="444"/>
      <c r="H26" s="444"/>
      <c r="I26" s="444"/>
      <c r="J26" s="444"/>
      <c r="K26" s="444"/>
      <c r="L26" s="445"/>
      <c r="M26" s="10"/>
    </row>
    <row r="27" spans="2:16" x14ac:dyDescent="0.25">
      <c r="B27" s="438"/>
      <c r="C27" s="439"/>
      <c r="D27" s="442"/>
      <c r="E27" s="444"/>
      <c r="F27" s="444"/>
      <c r="G27" s="444"/>
      <c r="H27" s="444"/>
      <c r="I27" s="444"/>
      <c r="J27" s="444"/>
      <c r="K27" s="444"/>
      <c r="L27" s="445"/>
      <c r="M27" s="10"/>
    </row>
    <row r="28" spans="2:16" x14ac:dyDescent="0.25">
      <c r="B28" s="438"/>
      <c r="C28" s="439"/>
      <c r="D28" s="442"/>
      <c r="E28" s="444"/>
      <c r="F28" s="444"/>
      <c r="G28" s="444"/>
      <c r="H28" s="444"/>
      <c r="I28" s="444"/>
      <c r="J28" s="444"/>
      <c r="K28" s="444"/>
      <c r="L28" s="445"/>
      <c r="M28" s="10"/>
      <c r="O28" s="18"/>
    </row>
    <row r="29" spans="2:16" x14ac:dyDescent="0.25">
      <c r="B29" s="438"/>
      <c r="C29" s="439"/>
      <c r="D29" s="442"/>
      <c r="E29" s="444"/>
      <c r="F29" s="444"/>
      <c r="G29" s="444"/>
      <c r="H29" s="444"/>
      <c r="I29" s="444"/>
      <c r="J29" s="444"/>
      <c r="K29" s="444"/>
      <c r="L29" s="445"/>
      <c r="M29" s="10"/>
      <c r="O29" s="18"/>
    </row>
    <row r="30" spans="2:16" x14ac:dyDescent="0.25">
      <c r="B30" s="438"/>
      <c r="C30" s="439"/>
      <c r="D30" s="442"/>
      <c r="E30" s="444"/>
      <c r="F30" s="444"/>
      <c r="G30" s="444"/>
      <c r="H30" s="444"/>
      <c r="I30" s="444"/>
      <c r="J30" s="444"/>
      <c r="K30" s="444"/>
      <c r="L30" s="445"/>
      <c r="M30" s="10"/>
      <c r="O30" s="18"/>
    </row>
    <row r="31" spans="2:16" x14ac:dyDescent="0.25">
      <c r="B31" s="438"/>
      <c r="C31" s="439"/>
      <c r="D31" s="442"/>
      <c r="E31" s="444"/>
      <c r="F31" s="444"/>
      <c r="G31" s="444"/>
      <c r="H31" s="444"/>
      <c r="I31" s="444"/>
      <c r="J31" s="444"/>
      <c r="K31" s="444"/>
      <c r="L31" s="445"/>
      <c r="M31" s="10"/>
      <c r="O31" s="18"/>
    </row>
    <row r="32" spans="2:16" x14ac:dyDescent="0.25">
      <c r="B32" s="438"/>
      <c r="C32" s="439"/>
      <c r="D32" s="442"/>
      <c r="E32" s="444"/>
      <c r="F32" s="444"/>
      <c r="G32" s="444"/>
      <c r="H32" s="444"/>
      <c r="I32" s="444"/>
      <c r="J32" s="444"/>
      <c r="K32" s="444"/>
      <c r="L32" s="445"/>
      <c r="M32" s="10"/>
      <c r="O32" s="18"/>
    </row>
    <row r="33" spans="2:16" x14ac:dyDescent="0.25">
      <c r="B33" s="438"/>
      <c r="C33" s="439"/>
      <c r="D33" s="442"/>
      <c r="E33" s="444"/>
      <c r="F33" s="444"/>
      <c r="G33" s="444"/>
      <c r="H33" s="444"/>
      <c r="I33" s="444"/>
      <c r="J33" s="444"/>
      <c r="K33" s="444"/>
      <c r="L33" s="445"/>
      <c r="M33" s="10"/>
      <c r="O33" s="18"/>
    </row>
    <row r="34" spans="2:16" x14ac:dyDescent="0.25">
      <c r="B34" s="438" t="str">
        <f>IF(Intro!$G$29="English",O34,P34)</f>
        <v>Commentaire 3</v>
      </c>
      <c r="C34" s="439"/>
      <c r="D34" s="442"/>
      <c r="E34" s="444"/>
      <c r="F34" s="444"/>
      <c r="G34" s="444"/>
      <c r="H34" s="444"/>
      <c r="I34" s="444"/>
      <c r="J34" s="444"/>
      <c r="K34" s="444"/>
      <c r="L34" s="445"/>
      <c r="M34" s="10"/>
      <c r="O34" s="18" t="s">
        <v>94</v>
      </c>
      <c r="P34" s="10" t="s">
        <v>95</v>
      </c>
    </row>
    <row r="35" spans="2:16" x14ac:dyDescent="0.25">
      <c r="B35" s="438"/>
      <c r="C35" s="439"/>
      <c r="D35" s="442"/>
      <c r="E35" s="444"/>
      <c r="F35" s="444"/>
      <c r="G35" s="444"/>
      <c r="H35" s="444"/>
      <c r="I35" s="444"/>
      <c r="J35" s="444"/>
      <c r="K35" s="444"/>
      <c r="L35" s="445"/>
      <c r="M35" s="10"/>
      <c r="O35" s="18"/>
    </row>
    <row r="36" spans="2:16" x14ac:dyDescent="0.25">
      <c r="B36" s="438"/>
      <c r="C36" s="439"/>
      <c r="D36" s="442"/>
      <c r="E36" s="444"/>
      <c r="F36" s="444"/>
      <c r="G36" s="444"/>
      <c r="H36" s="444"/>
      <c r="I36" s="444"/>
      <c r="J36" s="444"/>
      <c r="K36" s="444"/>
      <c r="L36" s="445"/>
      <c r="M36" s="10"/>
      <c r="O36" s="18"/>
    </row>
    <row r="37" spans="2:16" x14ac:dyDescent="0.25">
      <c r="B37" s="438"/>
      <c r="C37" s="439"/>
      <c r="D37" s="442"/>
      <c r="E37" s="444"/>
      <c r="F37" s="444"/>
      <c r="G37" s="444"/>
      <c r="H37" s="444"/>
      <c r="I37" s="444"/>
      <c r="J37" s="444"/>
      <c r="K37" s="444"/>
      <c r="L37" s="445"/>
      <c r="M37" s="10"/>
      <c r="O37" s="18"/>
    </row>
    <row r="38" spans="2:16" x14ac:dyDescent="0.25">
      <c r="B38" s="438"/>
      <c r="C38" s="439"/>
      <c r="D38" s="442"/>
      <c r="E38" s="444"/>
      <c r="F38" s="444"/>
      <c r="G38" s="444"/>
      <c r="H38" s="444"/>
      <c r="I38" s="444"/>
      <c r="J38" s="444"/>
      <c r="K38" s="444"/>
      <c r="L38" s="445"/>
      <c r="M38" s="10"/>
      <c r="O38" s="18"/>
    </row>
    <row r="39" spans="2:16" x14ac:dyDescent="0.25">
      <c r="B39" s="438"/>
      <c r="C39" s="439"/>
      <c r="D39" s="442"/>
      <c r="E39" s="444"/>
      <c r="F39" s="444"/>
      <c r="G39" s="444"/>
      <c r="H39" s="444"/>
      <c r="I39" s="444"/>
      <c r="J39" s="444"/>
      <c r="K39" s="444"/>
      <c r="L39" s="445"/>
      <c r="M39" s="10"/>
      <c r="O39" s="18"/>
    </row>
    <row r="40" spans="2:16" x14ac:dyDescent="0.25">
      <c r="B40" s="438"/>
      <c r="C40" s="439"/>
      <c r="D40" s="442"/>
      <c r="E40" s="444"/>
      <c r="F40" s="444"/>
      <c r="G40" s="444"/>
      <c r="H40" s="444"/>
      <c r="I40" s="444"/>
      <c r="J40" s="444"/>
      <c r="K40" s="444"/>
      <c r="L40" s="445"/>
      <c r="M40" s="10"/>
      <c r="O40" s="18"/>
    </row>
    <row r="41" spans="2:16" x14ac:dyDescent="0.25">
      <c r="B41" s="438"/>
      <c r="C41" s="439"/>
      <c r="D41" s="442"/>
      <c r="E41" s="444"/>
      <c r="F41" s="444"/>
      <c r="G41" s="444"/>
      <c r="H41" s="444"/>
      <c r="I41" s="444"/>
      <c r="J41" s="444"/>
      <c r="K41" s="444"/>
      <c r="L41" s="445"/>
      <c r="M41" s="10"/>
      <c r="O41" s="18"/>
    </row>
    <row r="42" spans="2:16" x14ac:dyDescent="0.25">
      <c r="B42" s="438"/>
      <c r="C42" s="439"/>
      <c r="D42" s="442"/>
      <c r="E42" s="444"/>
      <c r="F42" s="444"/>
      <c r="G42" s="444"/>
      <c r="H42" s="444"/>
      <c r="I42" s="444"/>
      <c r="J42" s="444"/>
      <c r="K42" s="444"/>
      <c r="L42" s="445"/>
      <c r="M42" s="10"/>
      <c r="O42" s="18"/>
    </row>
    <row r="43" spans="2:16" x14ac:dyDescent="0.25">
      <c r="B43" s="438"/>
      <c r="C43" s="439"/>
      <c r="D43" s="442"/>
      <c r="E43" s="444"/>
      <c r="F43" s="444"/>
      <c r="G43" s="444"/>
      <c r="H43" s="444"/>
      <c r="I43" s="444"/>
      <c r="J43" s="444"/>
      <c r="K43" s="444"/>
      <c r="L43" s="445"/>
      <c r="M43" s="10"/>
      <c r="O43" s="18"/>
    </row>
    <row r="44" spans="2:16" x14ac:dyDescent="0.25">
      <c r="B44" s="438" t="str">
        <f>IF(Intro!$G$29="English",O44,P44)</f>
        <v>Commentaire 4</v>
      </c>
      <c r="C44" s="439"/>
      <c r="D44" s="442"/>
      <c r="E44" s="444"/>
      <c r="F44" s="444"/>
      <c r="G44" s="444"/>
      <c r="H44" s="444"/>
      <c r="I44" s="444"/>
      <c r="J44" s="444"/>
      <c r="K44" s="444"/>
      <c r="L44" s="445"/>
      <c r="M44" s="10"/>
      <c r="O44" s="18" t="s">
        <v>96</v>
      </c>
      <c r="P44" s="10" t="s">
        <v>97</v>
      </c>
    </row>
    <row r="45" spans="2:16" x14ac:dyDescent="0.25">
      <c r="B45" s="438"/>
      <c r="C45" s="439"/>
      <c r="D45" s="442"/>
      <c r="E45" s="444"/>
      <c r="F45" s="444"/>
      <c r="G45" s="444"/>
      <c r="H45" s="444"/>
      <c r="I45" s="444"/>
      <c r="J45" s="444"/>
      <c r="K45" s="444"/>
      <c r="L45" s="445"/>
      <c r="M45" s="10"/>
      <c r="O45" s="18"/>
    </row>
    <row r="46" spans="2:16" x14ac:dyDescent="0.25">
      <c r="B46" s="438"/>
      <c r="C46" s="439"/>
      <c r="D46" s="442"/>
      <c r="E46" s="444"/>
      <c r="F46" s="444"/>
      <c r="G46" s="444"/>
      <c r="H46" s="444"/>
      <c r="I46" s="444"/>
      <c r="J46" s="444"/>
      <c r="K46" s="444"/>
      <c r="L46" s="445"/>
      <c r="M46" s="10"/>
      <c r="O46" s="18"/>
    </row>
    <row r="47" spans="2:16" x14ac:dyDescent="0.25">
      <c r="B47" s="438"/>
      <c r="C47" s="439"/>
      <c r="D47" s="442"/>
      <c r="E47" s="444"/>
      <c r="F47" s="444"/>
      <c r="G47" s="444"/>
      <c r="H47" s="444"/>
      <c r="I47" s="444"/>
      <c r="J47" s="444"/>
      <c r="K47" s="444"/>
      <c r="L47" s="445"/>
      <c r="M47" s="10"/>
      <c r="O47" s="18"/>
    </row>
    <row r="48" spans="2:16" x14ac:dyDescent="0.25">
      <c r="B48" s="438"/>
      <c r="C48" s="439"/>
      <c r="D48" s="442"/>
      <c r="E48" s="444"/>
      <c r="F48" s="444"/>
      <c r="G48" s="444"/>
      <c r="H48" s="444"/>
      <c r="I48" s="444"/>
      <c r="J48" s="444"/>
      <c r="K48" s="444"/>
      <c r="L48" s="445"/>
      <c r="M48" s="10"/>
      <c r="O48" s="18"/>
    </row>
    <row r="49" spans="1:16" x14ac:dyDescent="0.25">
      <c r="B49" s="438"/>
      <c r="C49" s="439"/>
      <c r="D49" s="442"/>
      <c r="E49" s="444"/>
      <c r="F49" s="444"/>
      <c r="G49" s="444"/>
      <c r="H49" s="444"/>
      <c r="I49" s="444"/>
      <c r="J49" s="444"/>
      <c r="K49" s="444"/>
      <c r="L49" s="445"/>
      <c r="M49" s="10"/>
      <c r="O49" s="18"/>
    </row>
    <row r="50" spans="1:16" x14ac:dyDescent="0.25">
      <c r="B50" s="438"/>
      <c r="C50" s="439"/>
      <c r="D50" s="442"/>
      <c r="E50" s="444"/>
      <c r="F50" s="444"/>
      <c r="G50" s="444"/>
      <c r="H50" s="444"/>
      <c r="I50" s="444"/>
      <c r="J50" s="444"/>
      <c r="K50" s="444"/>
      <c r="L50" s="445"/>
      <c r="M50" s="10"/>
      <c r="O50" s="18"/>
    </row>
    <row r="51" spans="1:16" x14ac:dyDescent="0.25">
      <c r="B51" s="438"/>
      <c r="C51" s="439"/>
      <c r="D51" s="442"/>
      <c r="E51" s="444"/>
      <c r="F51" s="444"/>
      <c r="G51" s="444"/>
      <c r="H51" s="444"/>
      <c r="I51" s="444"/>
      <c r="J51" s="444"/>
      <c r="K51" s="444"/>
      <c r="L51" s="445"/>
      <c r="M51" s="10"/>
      <c r="O51" s="18"/>
    </row>
    <row r="52" spans="1:16" x14ac:dyDescent="0.25">
      <c r="B52" s="438"/>
      <c r="C52" s="439"/>
      <c r="D52" s="442"/>
      <c r="E52" s="444"/>
      <c r="F52" s="444"/>
      <c r="G52" s="444"/>
      <c r="H52" s="444"/>
      <c r="I52" s="444"/>
      <c r="J52" s="444"/>
      <c r="K52" s="444"/>
      <c r="L52" s="445"/>
      <c r="M52" s="10"/>
      <c r="O52" s="18"/>
    </row>
    <row r="53" spans="1:16" x14ac:dyDescent="0.25">
      <c r="B53" s="438"/>
      <c r="C53" s="439"/>
      <c r="D53" s="442"/>
      <c r="E53" s="444"/>
      <c r="F53" s="444"/>
      <c r="G53" s="444"/>
      <c r="H53" s="444"/>
      <c r="I53" s="444"/>
      <c r="J53" s="444"/>
      <c r="K53" s="444"/>
      <c r="L53" s="445"/>
      <c r="M53" s="10"/>
      <c r="O53" s="18"/>
    </row>
    <row r="54" spans="1:16" x14ac:dyDescent="0.25">
      <c r="B54" s="438" t="str">
        <f>IF(Intro!$G$29="English",O54,P54)</f>
        <v>Commentaire 5</v>
      </c>
      <c r="C54" s="439"/>
      <c r="D54" s="442"/>
      <c r="E54" s="444"/>
      <c r="F54" s="444"/>
      <c r="G54" s="444"/>
      <c r="H54" s="444"/>
      <c r="I54" s="444"/>
      <c r="J54" s="444"/>
      <c r="K54" s="444"/>
      <c r="L54" s="445"/>
      <c r="M54" s="10"/>
      <c r="O54" s="18" t="s">
        <v>98</v>
      </c>
      <c r="P54" s="10" t="s">
        <v>99</v>
      </c>
    </row>
    <row r="55" spans="1:16" x14ac:dyDescent="0.25">
      <c r="B55" s="438"/>
      <c r="C55" s="439"/>
      <c r="D55" s="442"/>
      <c r="E55" s="444"/>
      <c r="F55" s="444"/>
      <c r="G55" s="444"/>
      <c r="H55" s="444"/>
      <c r="I55" s="444"/>
      <c r="J55" s="444"/>
      <c r="K55" s="444"/>
      <c r="L55" s="445"/>
      <c r="M55" s="10"/>
      <c r="O55" s="18"/>
    </row>
    <row r="56" spans="1:16" x14ac:dyDescent="0.25">
      <c r="B56" s="438"/>
      <c r="C56" s="439"/>
      <c r="D56" s="442"/>
      <c r="E56" s="444"/>
      <c r="F56" s="444"/>
      <c r="G56" s="444"/>
      <c r="H56" s="444"/>
      <c r="I56" s="444"/>
      <c r="J56" s="444"/>
      <c r="K56" s="444"/>
      <c r="L56" s="445"/>
      <c r="M56" s="10"/>
      <c r="O56" s="18"/>
    </row>
    <row r="57" spans="1:16" x14ac:dyDescent="0.25">
      <c r="B57" s="438"/>
      <c r="C57" s="439"/>
      <c r="D57" s="442"/>
      <c r="E57" s="444"/>
      <c r="F57" s="444"/>
      <c r="G57" s="444"/>
      <c r="H57" s="444"/>
      <c r="I57" s="444"/>
      <c r="J57" s="444"/>
      <c r="K57" s="444"/>
      <c r="L57" s="445"/>
      <c r="M57" s="10"/>
      <c r="O57" s="18"/>
    </row>
    <row r="58" spans="1:16" x14ac:dyDescent="0.25">
      <c r="B58" s="438"/>
      <c r="C58" s="439"/>
      <c r="D58" s="442"/>
      <c r="E58" s="444"/>
      <c r="F58" s="444"/>
      <c r="G58" s="444"/>
      <c r="H58" s="444"/>
      <c r="I58" s="444"/>
      <c r="J58" s="444"/>
      <c r="K58" s="444"/>
      <c r="L58" s="445"/>
      <c r="M58" s="10"/>
      <c r="O58" s="18"/>
    </row>
    <row r="59" spans="1:16" x14ac:dyDescent="0.25">
      <c r="B59" s="438"/>
      <c r="C59" s="439"/>
      <c r="D59" s="442"/>
      <c r="E59" s="444"/>
      <c r="F59" s="444"/>
      <c r="G59" s="444"/>
      <c r="H59" s="444"/>
      <c r="I59" s="444"/>
      <c r="J59" s="444"/>
      <c r="K59" s="444"/>
      <c r="L59" s="445"/>
      <c r="M59" s="10"/>
      <c r="O59" s="18"/>
    </row>
    <row r="60" spans="1:16" x14ac:dyDescent="0.25">
      <c r="B60" s="438"/>
      <c r="C60" s="439"/>
      <c r="D60" s="442"/>
      <c r="E60" s="444"/>
      <c r="F60" s="444"/>
      <c r="G60" s="444"/>
      <c r="H60" s="444"/>
      <c r="I60" s="444"/>
      <c r="J60" s="444"/>
      <c r="K60" s="444"/>
      <c r="L60" s="445"/>
      <c r="M60" s="10"/>
      <c r="O60" s="18"/>
    </row>
    <row r="61" spans="1:16" x14ac:dyDescent="0.25">
      <c r="B61" s="438"/>
      <c r="C61" s="439"/>
      <c r="D61" s="442"/>
      <c r="E61" s="444"/>
      <c r="F61" s="444"/>
      <c r="G61" s="444"/>
      <c r="H61" s="444"/>
      <c r="I61" s="444"/>
      <c r="J61" s="444"/>
      <c r="K61" s="444"/>
      <c r="L61" s="445"/>
      <c r="M61" s="10"/>
      <c r="O61" s="18"/>
    </row>
    <row r="62" spans="1:16" x14ac:dyDescent="0.25">
      <c r="B62" s="438"/>
      <c r="C62" s="439"/>
      <c r="D62" s="442"/>
      <c r="E62" s="444"/>
      <c r="F62" s="444"/>
      <c r="G62" s="444"/>
      <c r="H62" s="444"/>
      <c r="I62" s="444"/>
      <c r="J62" s="444"/>
      <c r="K62" s="444"/>
      <c r="L62" s="445"/>
      <c r="M62" s="10"/>
      <c r="O62" s="18"/>
    </row>
    <row r="63" spans="1:16" x14ac:dyDescent="0.25">
      <c r="B63" s="440"/>
      <c r="C63" s="441"/>
      <c r="D63" s="443"/>
      <c r="E63" s="446"/>
      <c r="F63" s="446"/>
      <c r="G63" s="446"/>
      <c r="H63" s="446"/>
      <c r="I63" s="446"/>
      <c r="J63" s="446"/>
      <c r="K63" s="446"/>
      <c r="L63" s="447"/>
      <c r="M63" s="10"/>
      <c r="O63" s="18"/>
    </row>
    <row r="64" spans="1:16" s="35" customFormat="1" x14ac:dyDescent="0.25">
      <c r="A64" s="58"/>
      <c r="B64" s="4"/>
      <c r="C64" s="59"/>
      <c r="D64" s="59"/>
      <c r="E64" s="59"/>
      <c r="F64" s="59"/>
      <c r="G64" s="59"/>
      <c r="H64" s="59"/>
      <c r="I64" s="59"/>
      <c r="J64" s="59"/>
      <c r="K64" s="59"/>
      <c r="L64" s="59"/>
      <c r="N64" s="60"/>
    </row>
  </sheetData>
  <sheetProtection algorithmName="SHA-512" hashValue="nA1JHxR+xZaT9cRpzjDD3c+2ECulXd9qDB5tLxQE/TJQiuhO8JdOzDYtSdETf5lR1W0kO4KEnTGEMtjaVxRcQA==" saltValue="y3BvtYjhdoyfadWIW/EQKQ==" spinCount="100000" sheet="1" objects="1" scenarios="1" selectLockedCells="1"/>
  <mergeCells count="22">
    <mergeCell ref="E13:L13"/>
    <mergeCell ref="B14:C23"/>
    <mergeCell ref="D14:D23"/>
    <mergeCell ref="E14:L23"/>
    <mergeCell ref="B24:C33"/>
    <mergeCell ref="D24:D33"/>
    <mergeCell ref="B4:L4"/>
    <mergeCell ref="B5:L5"/>
    <mergeCell ref="B6:L6"/>
    <mergeCell ref="B11:L11"/>
    <mergeCell ref="B9:L9"/>
    <mergeCell ref="B7:L7"/>
    <mergeCell ref="B54:C63"/>
    <mergeCell ref="D54:D63"/>
    <mergeCell ref="E54:L63"/>
    <mergeCell ref="E24:L33"/>
    <mergeCell ref="B34:C43"/>
    <mergeCell ref="D34:D43"/>
    <mergeCell ref="E34:L43"/>
    <mergeCell ref="B44:C53"/>
    <mergeCell ref="D44:D53"/>
    <mergeCell ref="E44:L53"/>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4 E34 E44 E54 E14" xr:uid="{B92FEF87-A425-4F02-8AC2-0EF59A6CC48F}">
      <formula1>1000</formula1>
    </dataValidation>
    <dataValidation allowBlank="1" showInputMessage="1" showErrorMessage="1" sqref="D14:D63" xr:uid="{0B10D565-8D89-4087-BA66-96508C314600}"/>
  </dataValidations>
  <printOptions horizontalCentered="1"/>
  <pageMargins left="0.25" right="0.25" top="0.75" bottom="0.75" header="0.3" footer="0.3"/>
  <pageSetup scale="76" fitToHeight="0" orientation="portrait" r:id="rId1"/>
  <headerFooter>
    <oddFooter>&amp;L&amp;A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6"/>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6" x14ac:dyDescent="0.25">
      <c r="O1" s="10" t="s">
        <v>332</v>
      </c>
      <c r="P1" s="10" t="s">
        <v>332</v>
      </c>
    </row>
    <row r="2" spans="1:16" x14ac:dyDescent="0.25">
      <c r="B2" s="12" t="s">
        <v>39</v>
      </c>
      <c r="O2" s="118" t="s">
        <v>55</v>
      </c>
      <c r="P2" s="118" t="s">
        <v>71</v>
      </c>
    </row>
    <row r="3" spans="1:16" x14ac:dyDescent="0.25">
      <c r="B3" s="13"/>
      <c r="O3" s="2"/>
      <c r="P3" s="2"/>
    </row>
    <row r="4" spans="1:16" s="2" customFormat="1" x14ac:dyDescent="0.25">
      <c r="A4" s="4"/>
      <c r="B4" s="317" t="str">
        <f>Info!B4</f>
        <v>QUESTIONNAIRE À L'INTENTION DES IMPORTATEURS</v>
      </c>
      <c r="C4" s="318"/>
      <c r="D4" s="318"/>
      <c r="E4" s="318"/>
      <c r="F4" s="318"/>
      <c r="G4" s="318"/>
      <c r="H4" s="318"/>
      <c r="I4" s="318"/>
      <c r="J4" s="318"/>
      <c r="K4" s="318"/>
      <c r="L4" s="319"/>
      <c r="M4" s="21"/>
      <c r="N4" s="21"/>
      <c r="O4" s="19"/>
      <c r="P4" s="19"/>
    </row>
    <row r="5" spans="1:16" s="2" customFormat="1" x14ac:dyDescent="0.25">
      <c r="A5" s="4"/>
      <c r="B5" s="428" t="str">
        <f>Info!B5</f>
        <v>GC-2025-001</v>
      </c>
      <c r="C5" s="429"/>
      <c r="D5" s="429"/>
      <c r="E5" s="429"/>
      <c r="F5" s="429"/>
      <c r="G5" s="429"/>
      <c r="H5" s="429"/>
      <c r="I5" s="429"/>
      <c r="J5" s="429"/>
      <c r="K5" s="429"/>
      <c r="L5" s="430"/>
      <c r="M5" s="21"/>
      <c r="N5" s="21"/>
      <c r="O5" s="19"/>
      <c r="P5" s="19"/>
    </row>
    <row r="6" spans="1:16" s="6" customFormat="1" ht="14.25" customHeight="1" x14ac:dyDescent="0.25">
      <c r="A6" s="4"/>
      <c r="B6" s="448" t="str">
        <f>Info!B6</f>
        <v>PRODUITS DE LÉGUMES</v>
      </c>
      <c r="C6" s="449"/>
      <c r="D6" s="449"/>
      <c r="E6" s="449"/>
      <c r="F6" s="449"/>
      <c r="G6" s="449"/>
      <c r="H6" s="449"/>
      <c r="I6" s="449"/>
      <c r="J6" s="449"/>
      <c r="K6" s="449"/>
      <c r="L6" s="450"/>
      <c r="M6" s="19"/>
      <c r="N6" s="19"/>
      <c r="O6" s="15"/>
      <c r="P6" s="15"/>
    </row>
    <row r="7" spans="1:16" s="6" customFormat="1" ht="14.25" customHeight="1" x14ac:dyDescent="0.25">
      <c r="A7" s="4"/>
      <c r="B7" s="453" t="str">
        <f>IF(Intro!$G$29="English",O7,P7)</f>
        <v>Toute information dans ce questionnaire se rapporte aux MARCHANDISES CONGELÉES seulement</v>
      </c>
      <c r="C7" s="454"/>
      <c r="D7" s="454"/>
      <c r="E7" s="454"/>
      <c r="F7" s="454"/>
      <c r="G7" s="454"/>
      <c r="H7" s="454"/>
      <c r="I7" s="454"/>
      <c r="J7" s="454"/>
      <c r="K7" s="454"/>
      <c r="L7" s="455"/>
      <c r="M7" s="19"/>
      <c r="N7" s="19"/>
      <c r="O7" s="15" t="s">
        <v>968</v>
      </c>
      <c r="P7" s="15" t="s">
        <v>969</v>
      </c>
    </row>
    <row r="8" spans="1:16" s="6" customFormat="1" x14ac:dyDescent="0.25">
      <c r="A8" s="4"/>
      <c r="B8" s="14"/>
      <c r="C8" s="3"/>
      <c r="D8" s="3"/>
      <c r="E8" s="3"/>
      <c r="F8" s="3"/>
      <c r="G8" s="3"/>
      <c r="H8" s="3"/>
      <c r="I8" s="3"/>
      <c r="J8" s="3"/>
      <c r="K8" s="3"/>
      <c r="L8" s="3"/>
      <c r="O8" s="15"/>
      <c r="P8" s="15"/>
    </row>
    <row r="9" spans="1:16" x14ac:dyDescent="0.25">
      <c r="B9" s="314" t="str">
        <f>IF(Intro!$G$29="English",O9,P9)</f>
        <v>CONFIRMATION DES DONNÉES DÉCLARÉES</v>
      </c>
      <c r="C9" s="315"/>
      <c r="D9" s="315"/>
      <c r="E9" s="315"/>
      <c r="F9" s="315"/>
      <c r="G9" s="315"/>
      <c r="H9" s="315"/>
      <c r="I9" s="315"/>
      <c r="J9" s="315"/>
      <c r="K9" s="315"/>
      <c r="L9" s="316"/>
      <c r="M9" s="10"/>
      <c r="O9" s="10" t="s">
        <v>34</v>
      </c>
      <c r="P9" s="10" t="s">
        <v>27</v>
      </c>
    </row>
    <row r="10" spans="1:16" x14ac:dyDescent="0.25">
      <c r="B10" s="314" t="str">
        <f>IF(Intro!$G$29="English",O10,P10)</f>
        <v>GÉNÉRAL</v>
      </c>
      <c r="C10" s="315"/>
      <c r="D10" s="315"/>
      <c r="E10" s="315"/>
      <c r="F10" s="315"/>
      <c r="G10" s="315"/>
      <c r="H10" s="315"/>
      <c r="I10" s="315"/>
      <c r="J10" s="315"/>
      <c r="K10" s="315"/>
      <c r="L10" s="316"/>
      <c r="M10" s="10"/>
      <c r="O10" s="84" t="s">
        <v>243</v>
      </c>
      <c r="P10" s="84" t="s">
        <v>244</v>
      </c>
    </row>
    <row r="11" spans="1:16" x14ac:dyDescent="0.25">
      <c r="B11" s="56"/>
      <c r="C11" s="57"/>
      <c r="D11" s="57"/>
      <c r="E11" s="57"/>
      <c r="F11" s="57"/>
      <c r="G11" s="57"/>
      <c r="H11" s="57"/>
      <c r="I11" s="57"/>
      <c r="J11" s="57"/>
      <c r="K11" s="57"/>
      <c r="L11" s="45"/>
      <c r="M11" s="10"/>
    </row>
    <row r="12" spans="1:16" s="9" customFormat="1" x14ac:dyDescent="0.25">
      <c r="A12" s="116"/>
      <c r="B12" s="128"/>
      <c r="C12" s="1"/>
      <c r="D12" s="1"/>
      <c r="E12" s="1"/>
      <c r="F12" s="1"/>
      <c r="G12" s="1"/>
      <c r="H12" s="1"/>
      <c r="I12" s="1"/>
      <c r="J12" s="132" t="str">
        <f>IF(Intro!$G$29="English",O12,P12)</f>
        <v>Sélectionnez oui ou non</v>
      </c>
      <c r="K12" s="1"/>
      <c r="L12" s="117"/>
      <c r="O12" s="9" t="s">
        <v>119</v>
      </c>
      <c r="P12" s="9" t="s">
        <v>312</v>
      </c>
    </row>
    <row r="13" spans="1:16" s="29" customFormat="1" ht="27" customHeight="1" x14ac:dyDescent="0.25">
      <c r="A13" s="38"/>
      <c r="B13" s="275" t="str">
        <f>IF(Intro!$G$29="English",O13,P13)</f>
        <v>Confirmez que toutes les données déclarées dans ce questionnaire concernent les marchandises congelées telles que définies dans l’onglet « Intro ».</v>
      </c>
      <c r="C13" s="276"/>
      <c r="D13" s="276"/>
      <c r="E13" s="276"/>
      <c r="F13" s="276"/>
      <c r="G13" s="276"/>
      <c r="H13" s="276"/>
      <c r="I13" s="276"/>
      <c r="J13" s="119"/>
      <c r="K13" s="1"/>
      <c r="L13" s="43"/>
      <c r="O13" s="29" t="s">
        <v>970</v>
      </c>
      <c r="P13" s="29" t="s">
        <v>971</v>
      </c>
    </row>
    <row r="14" spans="1:16" s="29" customFormat="1" x14ac:dyDescent="0.25">
      <c r="A14" s="38"/>
      <c r="B14" s="275" t="str">
        <f>IF(Intro!$G$29="English",O14,P14)</f>
        <v>Confirmez que toutes les sources d'importations (pays) des marchandises ont été déclarées dans ce questionnaire.</v>
      </c>
      <c r="C14" s="276"/>
      <c r="D14" s="276"/>
      <c r="E14" s="276"/>
      <c r="F14" s="276"/>
      <c r="G14" s="276"/>
      <c r="H14" s="276"/>
      <c r="I14" s="276"/>
      <c r="J14" s="269"/>
      <c r="K14" s="1"/>
      <c r="L14" s="43"/>
      <c r="O14" s="29" t="s">
        <v>354</v>
      </c>
      <c r="P14" s="29" t="s">
        <v>355</v>
      </c>
    </row>
    <row r="15" spans="1:16" s="29" customFormat="1" x14ac:dyDescent="0.25">
      <c r="A15" s="38"/>
      <c r="B15" s="275" t="str">
        <f>IF(Intro!$G$29="English",O15,P15)</f>
        <v>Confirmez que tous les volumes déclarés dans ce questionnaire sont en kg.</v>
      </c>
      <c r="C15" s="276"/>
      <c r="D15" s="276"/>
      <c r="E15" s="276"/>
      <c r="F15" s="276"/>
      <c r="G15" s="276"/>
      <c r="H15" s="276"/>
      <c r="I15" s="276"/>
      <c r="J15" s="269"/>
      <c r="K15" s="1"/>
      <c r="L15" s="53"/>
      <c r="O15" s="29" t="str">
        <f>"Confirm that all volumes reported in this questionnaire are in "&amp;(Variables!B23)&amp;"."</f>
        <v>Confirm that all volumes reported in this questionnaire are in kg.</v>
      </c>
      <c r="P15" s="29" t="str">
        <f>"Confirmez que tous les volumes déclarés dans ce questionnaire sont en "&amp;(Variables!C23)&amp;"."</f>
        <v>Confirmez que tous les volumes déclarés dans ce questionnaire sont en kg.</v>
      </c>
    </row>
    <row r="16" spans="1:16" s="29" customFormat="1" x14ac:dyDescent="0.25">
      <c r="A16" s="38"/>
      <c r="B16" s="275" t="str">
        <f>IF(Intro!$G$29="English",O16,P16)</f>
        <v>Confirmez que toutes les valeurs déclarées dans ce questionnaire sont en dollars canadiens.</v>
      </c>
      <c r="C16" s="276" t="str">
        <f>IF(SUM(Pro!E20:E20)&lt;&gt;0,"X","-")</f>
        <v>-</v>
      </c>
      <c r="D16" s="276" t="str">
        <f>IF(SUM(Pro!F20:F20)&lt;&gt;0,"X","-")</f>
        <v>-</v>
      </c>
      <c r="E16" s="276" t="str">
        <f>IF(SUM(Pro!G20:G20)&lt;&gt;0,"X","-")</f>
        <v>-</v>
      </c>
      <c r="F16" s="276" t="str">
        <f>IF(SUM(Pro!H20:H20)&lt;&gt;0,"X","-")</f>
        <v>-</v>
      </c>
      <c r="G16" s="276" t="str">
        <f>IF(SUM(Pro!I20:I20)&lt;&gt;0,"X","-")</f>
        <v>-</v>
      </c>
      <c r="H16" s="276"/>
      <c r="I16" s="276"/>
      <c r="J16" s="269"/>
      <c r="K16" s="1"/>
      <c r="L16" s="53"/>
      <c r="O16" s="29" t="s">
        <v>140</v>
      </c>
      <c r="P16" s="29" t="s">
        <v>139</v>
      </c>
    </row>
    <row r="17" spans="1:16" s="29" customFormat="1" x14ac:dyDescent="0.25">
      <c r="A17" s="38"/>
      <c r="B17" s="275" t="str">
        <f>IF(Intro!$G$29="English",O17,P17)</f>
        <v>Confirmez que tous les renseignements déclarés le sont selon l’année civile.</v>
      </c>
      <c r="C17" s="276" t="e">
        <f>IF(SUM(Pro!#REF!)&lt;&gt;0,"X","-")</f>
        <v>#REF!</v>
      </c>
      <c r="D17" s="276" t="e">
        <f>IF(SUM(Pro!#REF!)&lt;&gt;0,"X","-")</f>
        <v>#REF!</v>
      </c>
      <c r="E17" s="276" t="e">
        <f>IF(SUM(Pro!#REF!)&lt;&gt;0,"X","-")</f>
        <v>#REF!</v>
      </c>
      <c r="F17" s="276" t="e">
        <f>IF(SUM(Pro!#REF!)&lt;&gt;0,"X","-")</f>
        <v>#REF!</v>
      </c>
      <c r="G17" s="276" t="e">
        <f>IF(SUM(Pro!#REF!)&lt;&gt;0,"X","-")</f>
        <v>#REF!</v>
      </c>
      <c r="H17" s="276"/>
      <c r="I17" s="276"/>
      <c r="J17" s="269"/>
      <c r="K17" s="1"/>
      <c r="L17" s="43"/>
      <c r="O17" s="29" t="s">
        <v>51</v>
      </c>
      <c r="P17" s="29" t="s">
        <v>52</v>
      </c>
    </row>
    <row r="18" spans="1:16" x14ac:dyDescent="0.25">
      <c r="B18" s="56"/>
      <c r="C18" s="57"/>
      <c r="D18" s="57"/>
      <c r="E18" s="57"/>
      <c r="F18" s="57"/>
      <c r="G18" s="57"/>
      <c r="H18" s="57"/>
      <c r="I18" s="57"/>
      <c r="J18" s="57"/>
      <c r="K18" s="57"/>
      <c r="L18" s="45"/>
      <c r="M18" s="10"/>
    </row>
    <row r="19" spans="1:16" x14ac:dyDescent="0.25">
      <c r="B19" s="290" t="str">
        <f>IF(Intro!$G$29="English",O19,P19)</f>
        <v>Si non, expliquez.</v>
      </c>
      <c r="C19" s="291"/>
      <c r="D19" s="291"/>
      <c r="E19" s="291"/>
      <c r="F19" s="291"/>
      <c r="G19" s="291"/>
      <c r="H19" s="291"/>
      <c r="I19" s="291"/>
      <c r="J19" s="291"/>
      <c r="K19" s="291"/>
      <c r="L19" s="292"/>
      <c r="M19" s="10"/>
      <c r="O19" s="44" t="s">
        <v>266</v>
      </c>
      <c r="P19" s="6" t="s">
        <v>267</v>
      </c>
    </row>
    <row r="20" spans="1:16" s="29" customFormat="1" x14ac:dyDescent="0.25">
      <c r="A20" s="38"/>
      <c r="B20" s="42"/>
      <c r="C20" s="106"/>
      <c r="D20" s="106"/>
      <c r="E20" s="106"/>
      <c r="F20" s="106"/>
      <c r="G20" s="106"/>
      <c r="H20" s="106"/>
      <c r="I20" s="106"/>
      <c r="J20" s="106"/>
      <c r="K20" s="106"/>
      <c r="L20" s="43"/>
      <c r="O20" s="6"/>
      <c r="P20" s="6"/>
    </row>
    <row r="21" spans="1:16" s="11" customFormat="1" x14ac:dyDescent="0.25">
      <c r="A21" s="8"/>
      <c r="B21" s="412"/>
      <c r="C21" s="519"/>
      <c r="D21" s="519"/>
      <c r="E21" s="519"/>
      <c r="F21" s="519"/>
      <c r="G21" s="519"/>
      <c r="H21" s="519"/>
      <c r="I21" s="519"/>
      <c r="J21" s="519"/>
      <c r="K21" s="519"/>
      <c r="L21" s="414"/>
      <c r="M21" s="29"/>
      <c r="O21" s="107"/>
      <c r="P21" s="107"/>
    </row>
    <row r="22" spans="1:16" s="11" customFormat="1" x14ac:dyDescent="0.25">
      <c r="A22" s="8"/>
      <c r="B22" s="412"/>
      <c r="C22" s="519"/>
      <c r="D22" s="519"/>
      <c r="E22" s="519"/>
      <c r="F22" s="519"/>
      <c r="G22" s="519"/>
      <c r="H22" s="519"/>
      <c r="I22" s="519"/>
      <c r="J22" s="519"/>
      <c r="K22" s="519"/>
      <c r="L22" s="414"/>
      <c r="M22" s="29"/>
      <c r="O22" s="107"/>
      <c r="P22" s="107"/>
    </row>
    <row r="23" spans="1:16" s="11" customFormat="1" x14ac:dyDescent="0.25">
      <c r="A23" s="8"/>
      <c r="B23" s="412"/>
      <c r="C23" s="519"/>
      <c r="D23" s="519"/>
      <c r="E23" s="519"/>
      <c r="F23" s="519"/>
      <c r="G23" s="519"/>
      <c r="H23" s="519"/>
      <c r="I23" s="519"/>
      <c r="J23" s="519"/>
      <c r="K23" s="519"/>
      <c r="L23" s="414"/>
      <c r="M23" s="29"/>
      <c r="O23" s="107"/>
      <c r="P23" s="107"/>
    </row>
    <row r="24" spans="1:16" s="11" customFormat="1" x14ac:dyDescent="0.25">
      <c r="A24" s="8"/>
      <c r="B24" s="412"/>
      <c r="C24" s="519"/>
      <c r="D24" s="519"/>
      <c r="E24" s="519"/>
      <c r="F24" s="519"/>
      <c r="G24" s="519"/>
      <c r="H24" s="519"/>
      <c r="I24" s="519"/>
      <c r="J24" s="519"/>
      <c r="K24" s="519"/>
      <c r="L24" s="414"/>
      <c r="M24" s="29"/>
      <c r="O24" s="107"/>
      <c r="P24" s="107"/>
    </row>
    <row r="25" spans="1:16" s="11" customFormat="1" x14ac:dyDescent="0.25">
      <c r="A25" s="8"/>
      <c r="B25" s="412"/>
      <c r="C25" s="519"/>
      <c r="D25" s="519"/>
      <c r="E25" s="519"/>
      <c r="F25" s="519"/>
      <c r="G25" s="519"/>
      <c r="H25" s="519"/>
      <c r="I25" s="519"/>
      <c r="J25" s="519"/>
      <c r="K25" s="519"/>
      <c r="L25" s="414"/>
      <c r="M25" s="29"/>
      <c r="O25" s="107"/>
      <c r="P25" s="107"/>
    </row>
    <row r="26" spans="1:16" s="11" customFormat="1" x14ac:dyDescent="0.25">
      <c r="A26" s="8"/>
      <c r="B26" s="412"/>
      <c r="C26" s="519"/>
      <c r="D26" s="519"/>
      <c r="E26" s="519"/>
      <c r="F26" s="519"/>
      <c r="G26" s="519"/>
      <c r="H26" s="519"/>
      <c r="I26" s="519"/>
      <c r="J26" s="519"/>
      <c r="K26" s="519"/>
      <c r="L26" s="414"/>
      <c r="M26" s="29"/>
      <c r="O26" s="107"/>
      <c r="P26" s="107"/>
    </row>
    <row r="27" spans="1:16" s="11" customFormat="1" x14ac:dyDescent="0.25">
      <c r="A27" s="8"/>
      <c r="B27" s="412"/>
      <c r="C27" s="519"/>
      <c r="D27" s="519"/>
      <c r="E27" s="519"/>
      <c r="F27" s="519"/>
      <c r="G27" s="519"/>
      <c r="H27" s="519"/>
      <c r="I27" s="519"/>
      <c r="J27" s="519"/>
      <c r="K27" s="519"/>
      <c r="L27" s="414"/>
      <c r="M27" s="29"/>
      <c r="O27" s="107"/>
      <c r="P27" s="107"/>
    </row>
    <row r="28" spans="1:16" s="11" customFormat="1" x14ac:dyDescent="0.25">
      <c r="A28" s="8"/>
      <c r="B28" s="412"/>
      <c r="C28" s="519"/>
      <c r="D28" s="519"/>
      <c r="E28" s="519"/>
      <c r="F28" s="519"/>
      <c r="G28" s="519"/>
      <c r="H28" s="519"/>
      <c r="I28" s="519"/>
      <c r="J28" s="519"/>
      <c r="K28" s="519"/>
      <c r="L28" s="414"/>
      <c r="M28" s="29"/>
      <c r="O28" s="107"/>
      <c r="P28" s="107"/>
    </row>
    <row r="29" spans="1:16" x14ac:dyDescent="0.25">
      <c r="B29" s="56"/>
      <c r="C29" s="31"/>
      <c r="D29" s="31"/>
      <c r="E29" s="31"/>
      <c r="F29" s="31"/>
      <c r="G29" s="31"/>
      <c r="H29" s="31"/>
      <c r="I29" s="31"/>
      <c r="J29" s="31"/>
      <c r="K29" s="31"/>
      <c r="L29" s="45"/>
      <c r="M29" s="10"/>
    </row>
    <row r="30" spans="1:16" x14ac:dyDescent="0.25">
      <c r="B30" s="314" t="str">
        <f>IF(Intro!$G$29="English",O30,P30)</f>
        <v>IMPORTATIONS ET VENTES</v>
      </c>
      <c r="C30" s="315"/>
      <c r="D30" s="315"/>
      <c r="E30" s="315"/>
      <c r="F30" s="315"/>
      <c r="G30" s="315"/>
      <c r="H30" s="315"/>
      <c r="I30" s="315"/>
      <c r="J30" s="315"/>
      <c r="K30" s="315"/>
      <c r="L30" s="316"/>
      <c r="M30" s="10"/>
      <c r="O30" s="84" t="s">
        <v>233</v>
      </c>
      <c r="P30" s="84" t="s">
        <v>234</v>
      </c>
    </row>
    <row r="31" spans="1:16" x14ac:dyDescent="0.25">
      <c r="B31" s="56"/>
      <c r="C31" s="57"/>
      <c r="D31" s="57"/>
      <c r="E31" s="57"/>
      <c r="F31" s="57"/>
      <c r="G31" s="57"/>
      <c r="H31" s="57"/>
      <c r="I31" s="57"/>
      <c r="J31" s="57"/>
      <c r="K31" s="57"/>
      <c r="L31" s="45"/>
      <c r="M31" s="10"/>
    </row>
    <row r="32" spans="1:16" x14ac:dyDescent="0.25">
      <c r="B32" s="308" t="str">
        <f>IF(Intro!$G$29="English",O32,P32)</f>
        <v>Les informations publiques/non confidentielles de ce tableau sont automatiquement générées à partir des informations fournies dans les onglets "Country-Pays" et l'onglet "Export". Toute modification de ce résumé public doit donc être effectuée dans ces onglets.</v>
      </c>
      <c r="C32" s="309"/>
      <c r="D32" s="309"/>
      <c r="E32" s="309"/>
      <c r="F32" s="309"/>
      <c r="G32" s="309"/>
      <c r="H32" s="309"/>
      <c r="I32" s="309"/>
      <c r="J32" s="309"/>
      <c r="K32" s="309"/>
      <c r="L32" s="310"/>
      <c r="M32" s="10"/>
      <c r="O32" s="10" t="s">
        <v>820</v>
      </c>
      <c r="P32" s="10" t="s">
        <v>821</v>
      </c>
    </row>
    <row r="33" spans="1:16" x14ac:dyDescent="0.25">
      <c r="B33" s="308"/>
      <c r="C33" s="309"/>
      <c r="D33" s="309"/>
      <c r="E33" s="309"/>
      <c r="F33" s="309"/>
      <c r="G33" s="309"/>
      <c r="H33" s="309"/>
      <c r="I33" s="309"/>
      <c r="J33" s="309"/>
      <c r="K33" s="309"/>
      <c r="L33" s="310"/>
      <c r="M33" s="10"/>
    </row>
    <row r="34" spans="1:16" x14ac:dyDescent="0.25">
      <c r="B34" s="167"/>
      <c r="C34" s="168"/>
      <c r="D34" s="168"/>
      <c r="E34" s="57"/>
      <c r="F34" s="57"/>
      <c r="G34" s="57"/>
      <c r="H34" s="57"/>
      <c r="I34" s="57"/>
      <c r="J34" s="57"/>
      <c r="K34" s="57"/>
      <c r="L34" s="45"/>
      <c r="M34" s="10"/>
    </row>
    <row r="35" spans="1:16" x14ac:dyDescent="0.25">
      <c r="B35" s="169"/>
      <c r="C35" s="170"/>
      <c r="D35" s="171"/>
      <c r="E35" s="469">
        <f>Variables!B6</f>
        <v>2023</v>
      </c>
      <c r="F35" s="469">
        <f>E35+1</f>
        <v>2024</v>
      </c>
      <c r="G35" s="469">
        <f>F35+1</f>
        <v>2025</v>
      </c>
      <c r="H35" s="57"/>
      <c r="I35" s="57"/>
      <c r="J35" s="69"/>
      <c r="K35" s="69"/>
      <c r="L35" s="53"/>
      <c r="M35" s="10"/>
      <c r="O35" s="18"/>
    </row>
    <row r="36" spans="1:16" x14ac:dyDescent="0.25">
      <c r="B36" s="521" t="str">
        <f>IF(Intro!$G$29="English",O36,P36)</f>
        <v>Importations de marchandises congelées de:</v>
      </c>
      <c r="C36" s="522"/>
      <c r="D36" s="523"/>
      <c r="E36" s="470"/>
      <c r="F36" s="470"/>
      <c r="G36" s="470"/>
      <c r="H36" s="57"/>
      <c r="I36" s="57"/>
      <c r="J36" s="69"/>
      <c r="K36" s="69"/>
      <c r="L36" s="53"/>
      <c r="M36" s="10"/>
      <c r="O36" s="18" t="s">
        <v>972</v>
      </c>
      <c r="P36" s="10" t="s">
        <v>973</v>
      </c>
    </row>
    <row r="37" spans="1:16" s="29" customFormat="1" ht="15" customHeight="1" x14ac:dyDescent="0.25">
      <c r="A37" s="38"/>
      <c r="B37" s="172"/>
      <c r="C37" s="517">
        <f>'Country-Pays 1-5'!E24</f>
        <v>0</v>
      </c>
      <c r="D37" s="518"/>
      <c r="E37" s="104" t="str">
        <f>IF(SUM('Country-Pays 1-5'!G28:G29)&lt;&gt;0,"X","-")</f>
        <v>-</v>
      </c>
      <c r="F37" s="104" t="str">
        <f>IF(SUM('Country-Pays 1-5'!H28:H29)&lt;&gt;0,"X","-")</f>
        <v>-</v>
      </c>
      <c r="G37" s="104" t="str">
        <f>IF(SUM('Country-Pays 1-5'!I28:I29)&lt;&gt;0,"X","-")</f>
        <v>-</v>
      </c>
      <c r="H37" s="57"/>
      <c r="I37" s="57"/>
      <c r="J37" s="69"/>
      <c r="K37" s="69"/>
      <c r="L37" s="53"/>
      <c r="O37" s="166"/>
    </row>
    <row r="38" spans="1:16" s="29" customFormat="1" ht="15" customHeight="1" x14ac:dyDescent="0.25">
      <c r="A38" s="38"/>
      <c r="B38" s="172"/>
      <c r="C38" s="517">
        <f>'Country-Pays 1-5'!E43</f>
        <v>0</v>
      </c>
      <c r="D38" s="518"/>
      <c r="E38" s="104" t="str">
        <f>IF(SUM('Country-Pays 1-5'!G47:G48)&lt;&gt;0,"X","-")</f>
        <v>-</v>
      </c>
      <c r="F38" s="104" t="str">
        <f>IF(SUM('Country-Pays 1-5'!H47:H48)&lt;&gt;0,"X","-")</f>
        <v>-</v>
      </c>
      <c r="G38" s="104" t="str">
        <f>IF(SUM('Country-Pays 1-5'!I47:I48)&lt;&gt;0,"X","-")</f>
        <v>-</v>
      </c>
      <c r="H38" s="57"/>
      <c r="I38" s="57"/>
      <c r="J38" s="69"/>
      <c r="K38" s="69"/>
      <c r="L38" s="53"/>
    </row>
    <row r="39" spans="1:16" s="29" customFormat="1" ht="15" customHeight="1" x14ac:dyDescent="0.25">
      <c r="A39" s="38"/>
      <c r="B39" s="172"/>
      <c r="C39" s="517">
        <f>'Country-Pays 1-5'!E62</f>
        <v>0</v>
      </c>
      <c r="D39" s="518"/>
      <c r="E39" s="104" t="str">
        <f>IF(SUM('Country-Pays 1-5'!G66:G67)&lt;&gt;0,"X","-")</f>
        <v>-</v>
      </c>
      <c r="F39" s="104" t="str">
        <f>IF(SUM('Country-Pays 1-5'!H66:H67)&lt;&gt;0,"X","-")</f>
        <v>-</v>
      </c>
      <c r="G39" s="104" t="str">
        <f>IF(SUM('Country-Pays 1-5'!I66:I67)&lt;&gt;0,"X","-")</f>
        <v>-</v>
      </c>
      <c r="H39" s="57"/>
      <c r="I39" s="57"/>
      <c r="J39" s="69"/>
      <c r="K39" s="69"/>
      <c r="L39" s="53"/>
    </row>
    <row r="40" spans="1:16" s="29" customFormat="1" ht="15" customHeight="1" x14ac:dyDescent="0.25">
      <c r="A40" s="38"/>
      <c r="B40" s="172"/>
      <c r="C40" s="517">
        <f>'Country-Pays 1-5'!E81</f>
        <v>0</v>
      </c>
      <c r="D40" s="518"/>
      <c r="E40" s="104" t="str">
        <f>IF(SUM('Country-Pays 1-5'!G85:G86)&lt;&gt;0,"X","-")</f>
        <v>-</v>
      </c>
      <c r="F40" s="104" t="str">
        <f>IF(SUM('Country-Pays 1-5'!H85:H86)&lt;&gt;0,"X","-")</f>
        <v>-</v>
      </c>
      <c r="G40" s="104" t="str">
        <f>IF(SUM('Country-Pays 1-5'!I85:I86)&lt;&gt;0,"X","-")</f>
        <v>-</v>
      </c>
      <c r="H40" s="57"/>
      <c r="I40" s="57"/>
      <c r="J40" s="69"/>
      <c r="K40" s="69"/>
      <c r="L40" s="53"/>
    </row>
    <row r="41" spans="1:16" s="29" customFormat="1" ht="15" customHeight="1" x14ac:dyDescent="0.25">
      <c r="A41" s="38"/>
      <c r="B41" s="172"/>
      <c r="C41" s="517">
        <f>'Country-Pays 1-5'!E100</f>
        <v>0</v>
      </c>
      <c r="D41" s="518"/>
      <c r="E41" s="104" t="str">
        <f>IF(SUM('Country-Pays 1-5'!G104:G105)&lt;&gt;0,"X","-")</f>
        <v>-</v>
      </c>
      <c r="F41" s="104" t="str">
        <f>IF(SUM('Country-Pays 1-5'!H104:H105)&lt;&gt;0,"X","-")</f>
        <v>-</v>
      </c>
      <c r="G41" s="104" t="str">
        <f>IF(SUM('Country-Pays 1-5'!I104:I105)&lt;&gt;0,"X","-")</f>
        <v>-</v>
      </c>
      <c r="H41" s="57"/>
      <c r="I41" s="57"/>
      <c r="J41" s="69"/>
      <c r="K41" s="69"/>
      <c r="L41" s="53"/>
    </row>
    <row r="42" spans="1:16" s="29" customFormat="1" x14ac:dyDescent="0.25">
      <c r="A42" s="38"/>
      <c r="B42" s="172"/>
      <c r="C42" s="517">
        <f>'Country-Pays 6-10'!E24</f>
        <v>0</v>
      </c>
      <c r="D42" s="518"/>
      <c r="E42" s="104" t="str">
        <f>IF(SUM('Country-Pays 6-10'!G28:G29)&lt;&gt;0,"X","-")</f>
        <v>-</v>
      </c>
      <c r="F42" s="104" t="str">
        <f>IF(SUM('Country-Pays 6-10'!H28:H29)&lt;&gt;0,"X","-")</f>
        <v>-</v>
      </c>
      <c r="G42" s="104" t="str">
        <f>IF(SUM('Country-Pays 6-10'!I28:I29)&lt;&gt;0,"X","-")</f>
        <v>-</v>
      </c>
      <c r="H42" s="57"/>
      <c r="I42" s="57"/>
      <c r="J42" s="69"/>
      <c r="K42" s="69"/>
      <c r="L42" s="53"/>
    </row>
    <row r="43" spans="1:16" s="29" customFormat="1" x14ac:dyDescent="0.25">
      <c r="A43" s="38"/>
      <c r="B43" s="172"/>
      <c r="C43" s="517">
        <f>'Country-Pays 6-10'!E43</f>
        <v>0</v>
      </c>
      <c r="D43" s="518"/>
      <c r="E43" s="104" t="str">
        <f>IF(SUM('Country-Pays 6-10'!G47:G48)&lt;&gt;0,"X","-")</f>
        <v>-</v>
      </c>
      <c r="F43" s="104" t="str">
        <f>IF(SUM('Country-Pays 6-10'!H47:H48)&lt;&gt;0,"X","-")</f>
        <v>-</v>
      </c>
      <c r="G43" s="104" t="str">
        <f>IF(SUM('Country-Pays 6-10'!I47:I48)&lt;&gt;0,"X","-")</f>
        <v>-</v>
      </c>
      <c r="H43" s="57"/>
      <c r="I43" s="57"/>
      <c r="J43" s="69"/>
      <c r="K43" s="69"/>
      <c r="L43" s="53"/>
    </row>
    <row r="44" spans="1:16" s="29" customFormat="1" x14ac:dyDescent="0.25">
      <c r="A44" s="38"/>
      <c r="B44" s="172"/>
      <c r="C44" s="517">
        <f>'Country-Pays 6-10'!E62</f>
        <v>0</v>
      </c>
      <c r="D44" s="518"/>
      <c r="E44" s="104" t="str">
        <f>IF(SUM('Country-Pays 6-10'!G66:G67)&lt;&gt;0,"X","-")</f>
        <v>-</v>
      </c>
      <c r="F44" s="104" t="str">
        <f>IF(SUM('Country-Pays 6-10'!H66:H67)&lt;&gt;0,"X","-")</f>
        <v>-</v>
      </c>
      <c r="G44" s="104" t="str">
        <f>IF(SUM('Country-Pays 6-10'!I66:I67)&lt;&gt;0,"X","-")</f>
        <v>-</v>
      </c>
      <c r="H44" s="57"/>
      <c r="I44" s="57"/>
      <c r="J44" s="69"/>
      <c r="K44" s="69"/>
      <c r="L44" s="53"/>
    </row>
    <row r="45" spans="1:16" s="29" customFormat="1" x14ac:dyDescent="0.25">
      <c r="A45" s="38"/>
      <c r="B45" s="172"/>
      <c r="C45" s="517">
        <f>'Country-Pays 6-10'!E81</f>
        <v>0</v>
      </c>
      <c r="D45" s="518"/>
      <c r="E45" s="104" t="str">
        <f>IF(SUM('Country-Pays 6-10'!G85:G86)&lt;&gt;0,"X","-")</f>
        <v>-</v>
      </c>
      <c r="F45" s="104" t="str">
        <f>IF(SUM('Country-Pays 6-10'!H85:H86)&lt;&gt;0,"X","-")</f>
        <v>-</v>
      </c>
      <c r="G45" s="104" t="str">
        <f>IF(SUM('Country-Pays 6-10'!I85:I86)&lt;&gt;0,"X","-")</f>
        <v>-</v>
      </c>
      <c r="H45" s="57"/>
      <c r="I45" s="57"/>
      <c r="J45" s="69"/>
      <c r="K45" s="69"/>
      <c r="L45" s="53"/>
    </row>
    <row r="46" spans="1:16" s="29" customFormat="1" x14ac:dyDescent="0.25">
      <c r="A46" s="38"/>
      <c r="B46" s="172"/>
      <c r="C46" s="517">
        <f>'Country-Pays 6-10'!E100</f>
        <v>0</v>
      </c>
      <c r="D46" s="518"/>
      <c r="E46" s="104" t="str">
        <f>IF(SUM('Country-Pays 6-10'!G104:G105)&lt;&gt;0,"X","-")</f>
        <v>-</v>
      </c>
      <c r="F46" s="104" t="str">
        <f>IF(SUM('Country-Pays 6-10'!H104:H105)&lt;&gt;0,"X","-")</f>
        <v>-</v>
      </c>
      <c r="G46" s="104" t="str">
        <f>IF(SUM('Country-Pays 6-10'!I104:I105)&lt;&gt;0,"X","-")</f>
        <v>-</v>
      </c>
      <c r="H46" s="57"/>
      <c r="I46" s="57"/>
      <c r="J46" s="69"/>
      <c r="K46" s="69"/>
      <c r="L46" s="53"/>
    </row>
    <row r="47" spans="1:16" s="29" customFormat="1" x14ac:dyDescent="0.25">
      <c r="A47" s="38"/>
      <c r="B47" s="172"/>
      <c r="C47" s="517">
        <f>'Country-Pays 11-15'!E24</f>
        <v>0</v>
      </c>
      <c r="D47" s="518"/>
      <c r="E47" s="104" t="str">
        <f>IF(SUM('Country-Pays 11-15'!G28:G29)&lt;&gt;0,"X","-")</f>
        <v>-</v>
      </c>
      <c r="F47" s="104" t="str">
        <f>IF(SUM('Country-Pays 11-15'!H28:H29)&lt;&gt;0,"X","-")</f>
        <v>-</v>
      </c>
      <c r="G47" s="104" t="str">
        <f>IF(SUM('Country-Pays 11-15'!I28:I29)&lt;&gt;0,"X","-")</f>
        <v>-</v>
      </c>
      <c r="H47" s="57"/>
      <c r="I47" s="57"/>
      <c r="J47" s="69"/>
      <c r="K47" s="69"/>
      <c r="L47" s="53"/>
    </row>
    <row r="48" spans="1:16" s="29" customFormat="1" x14ac:dyDescent="0.25">
      <c r="A48" s="38"/>
      <c r="B48" s="172"/>
      <c r="C48" s="517">
        <f>'Country-Pays 11-15'!E43</f>
        <v>0</v>
      </c>
      <c r="D48" s="518"/>
      <c r="E48" s="104" t="str">
        <f>IF(SUM('Country-Pays 11-15'!G47:G48)&lt;&gt;0,"X","-")</f>
        <v>-</v>
      </c>
      <c r="F48" s="104" t="str">
        <f>IF(SUM('Country-Pays 11-15'!H47:H48)&lt;&gt;0,"X","-")</f>
        <v>-</v>
      </c>
      <c r="G48" s="104" t="str">
        <f>IF(SUM('Country-Pays 11-15'!I47:I48)&lt;&gt;0,"X","-")</f>
        <v>-</v>
      </c>
      <c r="H48" s="57"/>
      <c r="I48" s="57"/>
      <c r="J48" s="69"/>
      <c r="K48" s="69"/>
      <c r="L48" s="53"/>
    </row>
    <row r="49" spans="1:12" s="29" customFormat="1" x14ac:dyDescent="0.25">
      <c r="A49" s="38"/>
      <c r="B49" s="172"/>
      <c r="C49" s="517">
        <f>'Country-Pays 11-15'!E62</f>
        <v>0</v>
      </c>
      <c r="D49" s="518"/>
      <c r="E49" s="104" t="str">
        <f>IF(SUM('Country-Pays 11-15'!G66:G67)&lt;&gt;0,"X","-")</f>
        <v>-</v>
      </c>
      <c r="F49" s="104" t="str">
        <f>IF(SUM('Country-Pays 11-15'!H66:H67)&lt;&gt;0,"X","-")</f>
        <v>-</v>
      </c>
      <c r="G49" s="104" t="str">
        <f>IF(SUM('Country-Pays 11-15'!I66:I67)&lt;&gt;0,"X","-")</f>
        <v>-</v>
      </c>
      <c r="H49" s="57"/>
      <c r="I49" s="57"/>
      <c r="J49" s="69"/>
      <c r="K49" s="69"/>
      <c r="L49" s="53"/>
    </row>
    <row r="50" spans="1:12" s="29" customFormat="1" x14ac:dyDescent="0.25">
      <c r="A50" s="38"/>
      <c r="B50" s="172"/>
      <c r="C50" s="517">
        <f>'Country-Pays 11-15'!E81</f>
        <v>0</v>
      </c>
      <c r="D50" s="518"/>
      <c r="E50" s="104" t="str">
        <f>IF(SUM('Country-Pays 11-15'!G85:G86)&lt;&gt;0,"X","-")</f>
        <v>-</v>
      </c>
      <c r="F50" s="104" t="str">
        <f>IF(SUM('Country-Pays 11-15'!H85:H86)&lt;&gt;0,"X","-")</f>
        <v>-</v>
      </c>
      <c r="G50" s="104" t="str">
        <f>IF(SUM('Country-Pays 11-15'!I85:I86)&lt;&gt;0,"X","-")</f>
        <v>-</v>
      </c>
      <c r="H50" s="57"/>
      <c r="I50" s="57"/>
      <c r="J50" s="69"/>
      <c r="K50" s="69"/>
      <c r="L50" s="53"/>
    </row>
    <row r="51" spans="1:12" s="29" customFormat="1" x14ac:dyDescent="0.25">
      <c r="A51" s="38"/>
      <c r="B51" s="172"/>
      <c r="C51" s="517">
        <f>'Country-Pays 11-15'!E100</f>
        <v>0</v>
      </c>
      <c r="D51" s="518"/>
      <c r="E51" s="104" t="str">
        <f>IF(SUM('Country-Pays 11-15'!G104:G105)&lt;&gt;0,"X","-")</f>
        <v>-</v>
      </c>
      <c r="F51" s="104" t="str">
        <f>IF(SUM('Country-Pays 11-15'!H104:H105)&lt;&gt;0,"X","-")</f>
        <v>-</v>
      </c>
      <c r="G51" s="104" t="str">
        <f>IF(SUM('Country-Pays 11-15'!I104:I105)&lt;&gt;0,"X","-")</f>
        <v>-</v>
      </c>
      <c r="H51" s="57"/>
      <c r="I51" s="57"/>
      <c r="J51" s="69"/>
      <c r="K51" s="69"/>
      <c r="L51" s="53"/>
    </row>
    <row r="52" spans="1:12" s="29" customFormat="1" x14ac:dyDescent="0.25">
      <c r="A52" s="38"/>
      <c r="B52" s="172"/>
      <c r="C52" s="517">
        <f>'Country-Pays 16-20'!E24</f>
        <v>0</v>
      </c>
      <c r="D52" s="518"/>
      <c r="E52" s="104" t="str">
        <f>IF(SUM('Country-Pays 16-20'!G28:G29)&lt;&gt;0,"X","-")</f>
        <v>-</v>
      </c>
      <c r="F52" s="104" t="str">
        <f>IF(SUM('Country-Pays 16-20'!H28:H29)&lt;&gt;0,"X","-")</f>
        <v>-</v>
      </c>
      <c r="G52" s="104" t="str">
        <f>IF(SUM('Country-Pays 16-20'!I28:I29)&lt;&gt;0,"X","-")</f>
        <v>-</v>
      </c>
      <c r="H52" s="57"/>
      <c r="I52" s="57"/>
      <c r="J52" s="69"/>
      <c r="K52" s="69"/>
      <c r="L52" s="53"/>
    </row>
    <row r="53" spans="1:12" s="29" customFormat="1" x14ac:dyDescent="0.25">
      <c r="A53" s="38"/>
      <c r="B53" s="172"/>
      <c r="C53" s="517">
        <f>'Country-Pays 16-20'!E43</f>
        <v>0</v>
      </c>
      <c r="D53" s="518"/>
      <c r="E53" s="104" t="str">
        <f>IF(SUM('Country-Pays 16-20'!G47:G48)&lt;&gt;0,"X","-")</f>
        <v>-</v>
      </c>
      <c r="F53" s="104" t="str">
        <f>IF(SUM('Country-Pays 16-20'!H47:H48)&lt;&gt;0,"X","-")</f>
        <v>-</v>
      </c>
      <c r="G53" s="104" t="str">
        <f>IF(SUM('Country-Pays 16-20'!I47:I48)&lt;&gt;0,"X","-")</f>
        <v>-</v>
      </c>
      <c r="H53" s="57"/>
      <c r="I53" s="57"/>
      <c r="J53" s="69"/>
      <c r="K53" s="69"/>
      <c r="L53" s="53"/>
    </row>
    <row r="54" spans="1:12" s="29" customFormat="1" x14ac:dyDescent="0.25">
      <c r="A54" s="38"/>
      <c r="B54" s="172"/>
      <c r="C54" s="517">
        <f>'Country-Pays 16-20'!E62</f>
        <v>0</v>
      </c>
      <c r="D54" s="518"/>
      <c r="E54" s="104" t="str">
        <f>IF(SUM('Country-Pays 16-20'!G66:G67)&lt;&gt;0,"X","-")</f>
        <v>-</v>
      </c>
      <c r="F54" s="104" t="str">
        <f>IF(SUM('Country-Pays 16-20'!H66:H67)&lt;&gt;0,"X","-")</f>
        <v>-</v>
      </c>
      <c r="G54" s="104" t="str">
        <f>IF(SUM('Country-Pays 16-20'!I66:I67)&lt;&gt;0,"X","-")</f>
        <v>-</v>
      </c>
      <c r="H54" s="57"/>
      <c r="I54" s="57"/>
      <c r="J54" s="69"/>
      <c r="K54" s="69"/>
      <c r="L54" s="53"/>
    </row>
    <row r="55" spans="1:12" s="29" customFormat="1" x14ac:dyDescent="0.25">
      <c r="A55" s="38"/>
      <c r="B55" s="172"/>
      <c r="C55" s="517">
        <f>'Country-Pays 16-20'!E81</f>
        <v>0</v>
      </c>
      <c r="D55" s="518"/>
      <c r="E55" s="104" t="str">
        <f>IF(SUM('Country-Pays 16-20'!G85:G86)&lt;&gt;0,"X","-")</f>
        <v>-</v>
      </c>
      <c r="F55" s="104" t="str">
        <f>IF(SUM('Country-Pays 16-20'!H85:H86)&lt;&gt;0,"X","-")</f>
        <v>-</v>
      </c>
      <c r="G55" s="104" t="str">
        <f>IF(SUM('Country-Pays 16-20'!I85:I86)&lt;&gt;0,"X","-")</f>
        <v>-</v>
      </c>
      <c r="H55" s="57"/>
      <c r="I55" s="57"/>
      <c r="J55" s="69"/>
      <c r="K55" s="69"/>
      <c r="L55" s="53"/>
    </row>
    <row r="56" spans="1:12" s="29" customFormat="1" x14ac:dyDescent="0.25">
      <c r="A56" s="38"/>
      <c r="B56" s="172"/>
      <c r="C56" s="517">
        <f>'Country-Pays 16-20'!E100</f>
        <v>0</v>
      </c>
      <c r="D56" s="518"/>
      <c r="E56" s="104" t="str">
        <f>IF(SUM('Country-Pays 16-20'!G104:G105)&lt;&gt;0,"X","-")</f>
        <v>-</v>
      </c>
      <c r="F56" s="104" t="str">
        <f>IF(SUM('Country-Pays 16-20'!H104:H105)&lt;&gt;0,"X","-")</f>
        <v>-</v>
      </c>
      <c r="G56" s="104" t="str">
        <f>IF(SUM('Country-Pays 16-20'!I104:I105)&lt;&gt;0,"X","-")</f>
        <v>-</v>
      </c>
      <c r="H56" s="57"/>
      <c r="I56" s="57"/>
      <c r="J56" s="69"/>
      <c r="K56" s="69"/>
      <c r="L56" s="53"/>
    </row>
    <row r="57" spans="1:12" s="29" customFormat="1" x14ac:dyDescent="0.25">
      <c r="A57" s="38"/>
      <c r="B57" s="172"/>
      <c r="C57" s="517">
        <f>'Country-Pays 21-25'!E24</f>
        <v>0</v>
      </c>
      <c r="D57" s="518"/>
      <c r="E57" s="104" t="str">
        <f>IF(SUM('Country-Pays 21-25'!G28:G29)&lt;&gt;0,"X","-")</f>
        <v>-</v>
      </c>
      <c r="F57" s="104" t="str">
        <f>IF(SUM('Country-Pays 21-25'!H28:H29)&lt;&gt;0,"X","-")</f>
        <v>-</v>
      </c>
      <c r="G57" s="104" t="str">
        <f>IF(SUM('Country-Pays 21-25'!I28:I29)&lt;&gt;0,"X","-")</f>
        <v>-</v>
      </c>
      <c r="H57" s="57"/>
      <c r="I57" s="57"/>
      <c r="J57" s="69"/>
      <c r="K57" s="69"/>
      <c r="L57" s="53"/>
    </row>
    <row r="58" spans="1:12" s="29" customFormat="1" x14ac:dyDescent="0.25">
      <c r="A58" s="38"/>
      <c r="B58" s="172"/>
      <c r="C58" s="517">
        <f>'Country-Pays 21-25'!E43</f>
        <v>0</v>
      </c>
      <c r="D58" s="518"/>
      <c r="E58" s="104" t="str">
        <f>IF(SUM('Country-Pays 21-25'!G47:G48)&lt;&gt;0,"X","-")</f>
        <v>-</v>
      </c>
      <c r="F58" s="104" t="str">
        <f>IF(SUM('Country-Pays 21-25'!H47:H48)&lt;&gt;0,"X","-")</f>
        <v>-</v>
      </c>
      <c r="G58" s="104" t="str">
        <f>IF(SUM('Country-Pays 21-25'!I47:I48)&lt;&gt;0,"X","-")</f>
        <v>-</v>
      </c>
      <c r="H58" s="57"/>
      <c r="I58" s="57"/>
      <c r="J58" s="69"/>
      <c r="K58" s="69"/>
      <c r="L58" s="53"/>
    </row>
    <row r="59" spans="1:12" s="29" customFormat="1" x14ac:dyDescent="0.25">
      <c r="A59" s="38"/>
      <c r="B59" s="172"/>
      <c r="C59" s="517">
        <f>'Country-Pays 21-25'!E62</f>
        <v>0</v>
      </c>
      <c r="D59" s="518"/>
      <c r="E59" s="104" t="str">
        <f>IF(SUM('Country-Pays 21-25'!G66:G67)&lt;&gt;0,"X","-")</f>
        <v>-</v>
      </c>
      <c r="F59" s="104" t="str">
        <f>IF(SUM('Country-Pays 21-25'!H66:H67)&lt;&gt;0,"X","-")</f>
        <v>-</v>
      </c>
      <c r="G59" s="104" t="str">
        <f>IF(SUM('Country-Pays 21-25'!I66:I67)&lt;&gt;0,"X","-")</f>
        <v>-</v>
      </c>
      <c r="H59" s="57"/>
      <c r="I59" s="57"/>
      <c r="J59" s="69"/>
      <c r="K59" s="69"/>
      <c r="L59" s="53"/>
    </row>
    <row r="60" spans="1:12" s="29" customFormat="1" x14ac:dyDescent="0.25">
      <c r="A60" s="38"/>
      <c r="B60" s="172"/>
      <c r="C60" s="517">
        <f>'Country-Pays 21-25'!E81</f>
        <v>0</v>
      </c>
      <c r="D60" s="518"/>
      <c r="E60" s="104" t="str">
        <f>IF(SUM('Country-Pays 21-25'!G85:G86)&lt;&gt;0,"X","-")</f>
        <v>-</v>
      </c>
      <c r="F60" s="104" t="str">
        <f>IF(SUM('Country-Pays 21-25'!H85:H86)&lt;&gt;0,"X","-")</f>
        <v>-</v>
      </c>
      <c r="G60" s="104" t="str">
        <f>IF(SUM('Country-Pays 21-25'!I85:I86)&lt;&gt;0,"X","-")</f>
        <v>-</v>
      </c>
      <c r="H60" s="57"/>
      <c r="I60" s="57"/>
      <c r="J60" s="69"/>
      <c r="K60" s="69"/>
      <c r="L60" s="53"/>
    </row>
    <row r="61" spans="1:12" s="29" customFormat="1" x14ac:dyDescent="0.25">
      <c r="A61" s="38"/>
      <c r="B61" s="172"/>
      <c r="C61" s="517">
        <f>'Country-Pays 21-25'!E100</f>
        <v>0</v>
      </c>
      <c r="D61" s="518"/>
      <c r="E61" s="104" t="str">
        <f>IF(SUM('Country-Pays 21-25'!G104:G105)&lt;&gt;0,"X","-")</f>
        <v>-</v>
      </c>
      <c r="F61" s="104" t="str">
        <f>IF(SUM('Country-Pays 21-25'!H104:H105)&lt;&gt;0,"X","-")</f>
        <v>-</v>
      </c>
      <c r="G61" s="104" t="str">
        <f>IF(SUM('Country-Pays 21-25'!I104:I105)&lt;&gt;0,"X","-")</f>
        <v>-</v>
      </c>
      <c r="H61" s="57"/>
      <c r="I61" s="57"/>
      <c r="J61" s="69"/>
      <c r="K61" s="69"/>
      <c r="L61" s="53"/>
    </row>
    <row r="62" spans="1:12" s="29" customFormat="1" x14ac:dyDescent="0.25">
      <c r="A62" s="38"/>
      <c r="B62" s="172"/>
      <c r="C62" s="173"/>
      <c r="D62" s="173"/>
      <c r="E62" s="66"/>
      <c r="F62" s="66"/>
      <c r="G62" s="66"/>
      <c r="H62" s="57"/>
      <c r="I62" s="57"/>
      <c r="J62" s="66"/>
      <c r="K62" s="66"/>
      <c r="L62" s="53"/>
    </row>
    <row r="63" spans="1:12" s="29" customFormat="1" ht="15" customHeight="1" x14ac:dyDescent="0.25">
      <c r="A63" s="38"/>
      <c r="B63" s="516" t="str">
        <f>'Country-Pays 1-5'!B32</f>
        <v>Ventes aux distributeurs au Canada</v>
      </c>
      <c r="C63" s="520"/>
      <c r="D63" s="518"/>
      <c r="E63" s="104" t="str">
        <f>IF(SUM(End!C2:C6)&lt;&gt;0,"X","-")</f>
        <v>-</v>
      </c>
      <c r="F63" s="104" t="str">
        <f>IF(SUM(End!E2:E6)&lt;&gt;0,"X","-")</f>
        <v>-</v>
      </c>
      <c r="G63" s="104" t="str">
        <f>IF(SUM(End!G2:G6)&lt;&gt;0,"X","-")</f>
        <v>-</v>
      </c>
      <c r="H63" s="57"/>
      <c r="I63" s="57"/>
      <c r="L63" s="53"/>
    </row>
    <row r="64" spans="1:12" s="29" customFormat="1" ht="15" customHeight="1" x14ac:dyDescent="0.25">
      <c r="A64" s="38"/>
      <c r="B64" s="516" t="str">
        <f>'Country-Pays 1-5'!B35</f>
        <v>Ventes aux utilisateurs finals/détaillants au Canada</v>
      </c>
      <c r="C64" s="520"/>
      <c r="D64" s="518"/>
      <c r="E64" s="104" t="str">
        <f>IF(SUM(End!D2:D6)&lt;&gt;0,"X","-")</f>
        <v>-</v>
      </c>
      <c r="F64" s="104" t="str">
        <f>IF(SUM(End!F2:F6)&lt;&gt;0,"X","-")</f>
        <v>-</v>
      </c>
      <c r="G64" s="104" t="str">
        <f>IF(SUM(End!H2:H6)&lt;&gt;0,"X","-")</f>
        <v>-</v>
      </c>
      <c r="H64" s="57"/>
      <c r="I64" s="57"/>
      <c r="L64" s="53"/>
    </row>
    <row r="65" spans="1:13" s="29" customFormat="1" ht="15" customHeight="1" x14ac:dyDescent="0.25">
      <c r="A65" s="38"/>
      <c r="B65" s="516" t="str">
        <f>Export!B23</f>
        <v>Ventes à l'exportation</v>
      </c>
      <c r="C65" s="517"/>
      <c r="D65" s="518"/>
      <c r="E65" s="104" t="str">
        <f>IF(SUM(Export!G24:G25)&lt;&gt;0,"X","-")</f>
        <v>-</v>
      </c>
      <c r="F65" s="104" t="str">
        <f>IF(SUM(Export!H24:H25)&lt;&gt;0,"X","-")</f>
        <v>-</v>
      </c>
      <c r="G65" s="104" t="str">
        <f>IF(SUM(Export!I24:I25)&lt;&gt;0,"X","-")</f>
        <v>-</v>
      </c>
      <c r="H65" s="57"/>
      <c r="I65" s="57"/>
      <c r="J65" s="69"/>
      <c r="K65" s="69"/>
      <c r="L65" s="53"/>
    </row>
    <row r="66" spans="1:13" x14ac:dyDescent="0.25">
      <c r="B66" s="174"/>
      <c r="C66" s="175"/>
      <c r="D66" s="175"/>
      <c r="E66" s="51"/>
      <c r="F66" s="51"/>
      <c r="G66" s="51"/>
      <c r="H66" s="51"/>
      <c r="I66" s="51"/>
      <c r="J66" s="51"/>
      <c r="K66" s="51"/>
      <c r="L66" s="52"/>
      <c r="M66" s="10"/>
    </row>
  </sheetData>
  <sheetProtection algorithmName="SHA-512" hashValue="iJdy4/gHJymQO3aKIs0rap49XVzHpEqJWJBKsd3C6F5b7Y04BAex8Wg+jnND3pq2Vag/Y4QxmXzYBHa4KeLrFw==" saltValue="fG8cTccK04HqiKgQvmk0Ag==" spinCount="100000" sheet="1" objects="1" scenarios="1" selectLockedCells="1"/>
  <mergeCells count="47">
    <mergeCell ref="C45:D45"/>
    <mergeCell ref="C46:D46"/>
    <mergeCell ref="C47:D47"/>
    <mergeCell ref="B36:D36"/>
    <mergeCell ref="C37:D37"/>
    <mergeCell ref="C42:D42"/>
    <mergeCell ref="C43:D43"/>
    <mergeCell ref="C44:D44"/>
    <mergeCell ref="C53:D53"/>
    <mergeCell ref="C57:D57"/>
    <mergeCell ref="C58:D58"/>
    <mergeCell ref="C59:D59"/>
    <mergeCell ref="C48:D48"/>
    <mergeCell ref="C49:D49"/>
    <mergeCell ref="C50:D50"/>
    <mergeCell ref="C51:D51"/>
    <mergeCell ref="C52:D52"/>
    <mergeCell ref="C61:D61"/>
    <mergeCell ref="C54:D54"/>
    <mergeCell ref="C55:D55"/>
    <mergeCell ref="C56:D56"/>
    <mergeCell ref="C60:D60"/>
    <mergeCell ref="B65:D65"/>
    <mergeCell ref="B32:L33"/>
    <mergeCell ref="B15:I15"/>
    <mergeCell ref="B16:I16"/>
    <mergeCell ref="B17:I17"/>
    <mergeCell ref="E35:E36"/>
    <mergeCell ref="F35:F36"/>
    <mergeCell ref="G35:G36"/>
    <mergeCell ref="B19:L19"/>
    <mergeCell ref="B21:L28"/>
    <mergeCell ref="C38:D38"/>
    <mergeCell ref="C39:D39"/>
    <mergeCell ref="C40:D40"/>
    <mergeCell ref="C41:D41"/>
    <mergeCell ref="B63:D63"/>
    <mergeCell ref="B64:D64"/>
    <mergeCell ref="B4:L4"/>
    <mergeCell ref="B5:L5"/>
    <mergeCell ref="B6:L6"/>
    <mergeCell ref="B30:L30"/>
    <mergeCell ref="B9:L9"/>
    <mergeCell ref="B10:L10"/>
    <mergeCell ref="B13:I13"/>
    <mergeCell ref="B14:I14"/>
    <mergeCell ref="B7:L7"/>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1" xr:uid="{7001EC79-BB29-42CC-BA8E-F10C32CC887D}">
      <formula1>1000</formula1>
    </dataValidation>
  </dataValidations>
  <printOptions horizontalCentered="1"/>
  <pageMargins left="0.25" right="0.25" top="0.75" bottom="0.75" header="0.3" footer="0.3"/>
  <pageSetup scale="76"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E177934-1511-4443-AA03-4FC7D53D100C}">
          <x14:formula1>
            <xm:f>Variables!$D$72:$D$73</xm:f>
          </x14:formula1>
          <xm:sqref>J13:J17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5AA54-4C99-40FF-ADED-54288539773F}">
  <sheetPr>
    <tabColor rgb="FFFF0000"/>
  </sheetPr>
  <dimension ref="A4:J33"/>
  <sheetViews>
    <sheetView workbookViewId="0"/>
  </sheetViews>
  <sheetFormatPr defaultRowHeight="15" x14ac:dyDescent="0.25"/>
  <cols>
    <col min="1" max="1" width="27.85546875" customWidth="1"/>
    <col min="2" max="2" width="36.140625" bestFit="1" customWidth="1"/>
    <col min="3" max="3" width="27" customWidth="1"/>
    <col min="4" max="4" width="17" customWidth="1"/>
    <col min="5" max="5" width="22.7109375" customWidth="1"/>
    <col min="6" max="6" width="43.7109375" bestFit="1" customWidth="1"/>
    <col min="7" max="7" width="43.7109375" customWidth="1"/>
    <col min="8" max="10" width="8.85546875" customWidth="1"/>
  </cols>
  <sheetData>
    <row r="4" spans="1:10" ht="15.75" thickBot="1" x14ac:dyDescent="0.3"/>
    <row r="5" spans="1:10" ht="15.75" thickBot="1" x14ac:dyDescent="0.3">
      <c r="A5" s="181" t="s">
        <v>914</v>
      </c>
      <c r="B5" s="182" t="s">
        <v>915</v>
      </c>
      <c r="C5" s="182" t="s">
        <v>916</v>
      </c>
      <c r="D5" s="183" t="s">
        <v>917</v>
      </c>
      <c r="E5" s="184" t="s">
        <v>918</v>
      </c>
      <c r="F5" s="185" t="s">
        <v>919</v>
      </c>
      <c r="G5" s="185" t="s">
        <v>976</v>
      </c>
      <c r="H5" s="187" t="s">
        <v>920</v>
      </c>
      <c r="I5" s="187" t="s">
        <v>921</v>
      </c>
      <c r="J5" s="188" t="s">
        <v>922</v>
      </c>
    </row>
    <row r="6" spans="1:10" x14ac:dyDescent="0.25">
      <c r="A6" s="242">
        <f>Intro!E88</f>
        <v>0</v>
      </c>
      <c r="B6" s="178" t="s">
        <v>923</v>
      </c>
      <c r="C6" s="178" t="s">
        <v>924</v>
      </c>
      <c r="D6" s="240">
        <f>_xlfn.XLOOKUP('Country-Pays 1-5'!$E$24,Variables!$C$80:$C$328,Variables!$B$80:$B$328,'Country-Pays 1-5'!$E$24,0,1)</f>
        <v>0</v>
      </c>
      <c r="E6" s="178" t="str">
        <f>IF(Public!K18="X","Retailer | Détaillant",IF(Public!K19="X","Distributor | Distributeur",IF(OR(Public!K20="X",Public!K22="X"),"End user | Utilisateur final","-")))</f>
        <v>-</v>
      </c>
      <c r="F6" s="178" t="s">
        <v>927</v>
      </c>
      <c r="G6" s="270" t="s">
        <v>977</v>
      </c>
      <c r="H6" s="230" t="str">
        <f>Confirm!E37</f>
        <v>-</v>
      </c>
      <c r="I6" s="231" t="str">
        <f>Confirm!F37</f>
        <v>-</v>
      </c>
      <c r="J6" s="232" t="str">
        <f>Confirm!G37</f>
        <v>-</v>
      </c>
    </row>
    <row r="7" spans="1:10" x14ac:dyDescent="0.25">
      <c r="A7" s="243">
        <f>A6</f>
        <v>0</v>
      </c>
      <c r="B7" s="179" t="s">
        <v>923</v>
      </c>
      <c r="C7" s="179" t="s">
        <v>924</v>
      </c>
      <c r="D7" s="241">
        <f>_xlfn.XLOOKUP('Country-Pays 1-5'!$E$43,Variables!$C$80:$C$328,Variables!$B$80:$B$328,'Country-Pays 1-5'!$E$43,0,1)</f>
        <v>0</v>
      </c>
      <c r="E7" s="179" t="str">
        <f t="shared" ref="E7:E12" si="0">E6</f>
        <v>-</v>
      </c>
      <c r="F7" s="179" t="s">
        <v>927</v>
      </c>
      <c r="G7" s="179" t="str">
        <f>G6</f>
        <v>Frozen</v>
      </c>
      <c r="H7" s="233" t="str">
        <f>Confirm!E38</f>
        <v>-</v>
      </c>
      <c r="I7" s="234" t="str">
        <f>Confirm!F38</f>
        <v>-</v>
      </c>
      <c r="J7" s="235" t="str">
        <f>Confirm!G38</f>
        <v>-</v>
      </c>
    </row>
    <row r="8" spans="1:10" x14ac:dyDescent="0.25">
      <c r="A8" s="244">
        <f t="shared" ref="A8:A33" si="1">A7</f>
        <v>0</v>
      </c>
      <c r="B8" s="180" t="s">
        <v>923</v>
      </c>
      <c r="C8" s="180" t="s">
        <v>924</v>
      </c>
      <c r="D8" s="241">
        <f>_xlfn.XLOOKUP('Country-Pays 1-5'!$E$62,Variables!$C$80:$C$328,Variables!$B$80:$B$328,'Country-Pays 1-5'!$E$62,0,1)</f>
        <v>0</v>
      </c>
      <c r="E8" s="180" t="str">
        <f t="shared" si="0"/>
        <v>-</v>
      </c>
      <c r="F8" s="180" t="s">
        <v>927</v>
      </c>
      <c r="G8" s="180" t="str">
        <f t="shared" ref="G8:G33" si="2">G7</f>
        <v>Frozen</v>
      </c>
      <c r="H8" s="233" t="str">
        <f>Confirm!E39</f>
        <v>-</v>
      </c>
      <c r="I8" s="234" t="str">
        <f>Confirm!F39</f>
        <v>-</v>
      </c>
      <c r="J8" s="235" t="str">
        <f>Confirm!G39</f>
        <v>-</v>
      </c>
    </row>
    <row r="9" spans="1:10" x14ac:dyDescent="0.25">
      <c r="A9" s="243">
        <f t="shared" si="1"/>
        <v>0</v>
      </c>
      <c r="B9" s="179" t="s">
        <v>923</v>
      </c>
      <c r="C9" s="179" t="s">
        <v>924</v>
      </c>
      <c r="D9" s="241">
        <f>_xlfn.XLOOKUP('Country-Pays 1-5'!$E$81,Variables!$C$80:$C$328,Variables!$B$80:$B$328,'Country-Pays 1-5'!$E$81,0,1)</f>
        <v>0</v>
      </c>
      <c r="E9" s="179" t="str">
        <f t="shared" si="0"/>
        <v>-</v>
      </c>
      <c r="F9" s="179" t="s">
        <v>927</v>
      </c>
      <c r="G9" s="179" t="str">
        <f t="shared" si="2"/>
        <v>Frozen</v>
      </c>
      <c r="H9" s="233" t="str">
        <f>Confirm!E40</f>
        <v>-</v>
      </c>
      <c r="I9" s="234" t="str">
        <f>Confirm!F40</f>
        <v>-</v>
      </c>
      <c r="J9" s="235" t="str">
        <f>Confirm!G40</f>
        <v>-</v>
      </c>
    </row>
    <row r="10" spans="1:10" x14ac:dyDescent="0.25">
      <c r="A10" s="244">
        <f t="shared" si="1"/>
        <v>0</v>
      </c>
      <c r="B10" s="180" t="s">
        <v>923</v>
      </c>
      <c r="C10" s="180" t="s">
        <v>924</v>
      </c>
      <c r="D10" s="241">
        <f>_xlfn.XLOOKUP('Country-Pays 1-5'!$E$100,Variables!$C$80:$C$328,Variables!$B$80:$B$328,'Country-Pays 1-5'!$E$100,0,1)</f>
        <v>0</v>
      </c>
      <c r="E10" s="180" t="str">
        <f t="shared" si="0"/>
        <v>-</v>
      </c>
      <c r="F10" s="180" t="s">
        <v>927</v>
      </c>
      <c r="G10" s="180" t="str">
        <f t="shared" si="2"/>
        <v>Frozen</v>
      </c>
      <c r="H10" s="233" t="str">
        <f>Confirm!E41</f>
        <v>-</v>
      </c>
      <c r="I10" s="234" t="str">
        <f>Confirm!F41</f>
        <v>-</v>
      </c>
      <c r="J10" s="235" t="str">
        <f>Confirm!G41</f>
        <v>-</v>
      </c>
    </row>
    <row r="11" spans="1:10" x14ac:dyDescent="0.25">
      <c r="A11" s="243">
        <f t="shared" si="1"/>
        <v>0</v>
      </c>
      <c r="B11" s="179" t="s">
        <v>923</v>
      </c>
      <c r="C11" s="179" t="s">
        <v>924</v>
      </c>
      <c r="D11" s="241">
        <f>_xlfn.XLOOKUP('Country-Pays 6-10'!$E$24,Variables!$C$80:$C$328,Variables!$B$80:$B$328,'Country-Pays 6-10'!$E$24,0,1)</f>
        <v>0</v>
      </c>
      <c r="E11" s="179" t="str">
        <f t="shared" si="0"/>
        <v>-</v>
      </c>
      <c r="F11" s="179" t="s">
        <v>927</v>
      </c>
      <c r="G11" s="179" t="str">
        <f t="shared" si="2"/>
        <v>Frozen</v>
      </c>
      <c r="H11" s="233" t="str">
        <f>Confirm!E42</f>
        <v>-</v>
      </c>
      <c r="I11" s="234" t="str">
        <f>Confirm!F42</f>
        <v>-</v>
      </c>
      <c r="J11" s="235" t="str">
        <f>Confirm!G42</f>
        <v>-</v>
      </c>
    </row>
    <row r="12" spans="1:10" x14ac:dyDescent="0.25">
      <c r="A12" s="244">
        <f t="shared" si="1"/>
        <v>0</v>
      </c>
      <c r="B12" s="180" t="s">
        <v>923</v>
      </c>
      <c r="C12" s="180" t="s">
        <v>924</v>
      </c>
      <c r="D12" s="241">
        <f>_xlfn.XLOOKUP('Country-Pays 6-10'!$E$43,Variables!$C$80:$C$328,Variables!$B$80:$B$328,'Country-Pays 6-10'!$E$43,0,1)</f>
        <v>0</v>
      </c>
      <c r="E12" s="180" t="str">
        <f t="shared" si="0"/>
        <v>-</v>
      </c>
      <c r="F12" s="180" t="s">
        <v>927</v>
      </c>
      <c r="G12" s="180" t="str">
        <f t="shared" si="2"/>
        <v>Frozen</v>
      </c>
      <c r="H12" s="233" t="str">
        <f>Confirm!E43</f>
        <v>-</v>
      </c>
      <c r="I12" s="234" t="str">
        <f>Confirm!F43</f>
        <v>-</v>
      </c>
      <c r="J12" s="235" t="str">
        <f>Confirm!G43</f>
        <v>-</v>
      </c>
    </row>
    <row r="13" spans="1:10" x14ac:dyDescent="0.25">
      <c r="A13" s="243">
        <f t="shared" si="1"/>
        <v>0</v>
      </c>
      <c r="B13" s="179" t="s">
        <v>923</v>
      </c>
      <c r="C13" s="179" t="s">
        <v>924</v>
      </c>
      <c r="D13" s="241">
        <f>_xlfn.XLOOKUP('Country-Pays 6-10'!$E$62,Variables!$C$80:$C$328,Variables!$B$80:$B$328,'Country-Pays 6-10'!$E$62,0,1)</f>
        <v>0</v>
      </c>
      <c r="E13" s="179" t="str">
        <f t="shared" ref="E13:E33" si="3">E12</f>
        <v>-</v>
      </c>
      <c r="F13" s="179" t="s">
        <v>927</v>
      </c>
      <c r="G13" s="179" t="str">
        <f t="shared" si="2"/>
        <v>Frozen</v>
      </c>
      <c r="H13" s="233" t="str">
        <f>Confirm!E44</f>
        <v>-</v>
      </c>
      <c r="I13" s="234" t="str">
        <f>Confirm!F44</f>
        <v>-</v>
      </c>
      <c r="J13" s="235" t="str">
        <f>Confirm!G44</f>
        <v>-</v>
      </c>
    </row>
    <row r="14" spans="1:10" x14ac:dyDescent="0.25">
      <c r="A14" s="244">
        <f t="shared" si="1"/>
        <v>0</v>
      </c>
      <c r="B14" s="180" t="s">
        <v>923</v>
      </c>
      <c r="C14" s="180" t="s">
        <v>924</v>
      </c>
      <c r="D14" s="241">
        <f>_xlfn.XLOOKUP('Country-Pays 6-10'!$E$81,Variables!$C$80:$C$328,Variables!$B$80:$B$328,'Country-Pays 6-10'!$E$81,0,1)</f>
        <v>0</v>
      </c>
      <c r="E14" s="180" t="str">
        <f t="shared" si="3"/>
        <v>-</v>
      </c>
      <c r="F14" s="180" t="s">
        <v>927</v>
      </c>
      <c r="G14" s="180" t="str">
        <f t="shared" si="2"/>
        <v>Frozen</v>
      </c>
      <c r="H14" s="233" t="str">
        <f>Confirm!E45</f>
        <v>-</v>
      </c>
      <c r="I14" s="234" t="str">
        <f>Confirm!F45</f>
        <v>-</v>
      </c>
      <c r="J14" s="235" t="str">
        <f>Confirm!G45</f>
        <v>-</v>
      </c>
    </row>
    <row r="15" spans="1:10" x14ac:dyDescent="0.25">
      <c r="A15" s="243">
        <f t="shared" si="1"/>
        <v>0</v>
      </c>
      <c r="B15" s="179" t="s">
        <v>923</v>
      </c>
      <c r="C15" s="179" t="s">
        <v>924</v>
      </c>
      <c r="D15" s="241">
        <f>_xlfn.XLOOKUP('Country-Pays 6-10'!$E$100,Variables!$C$80:$C$328,Variables!$B$80:$B$328,'Country-Pays 6-10'!$E$100,0,1)</f>
        <v>0</v>
      </c>
      <c r="E15" s="179" t="str">
        <f t="shared" si="3"/>
        <v>-</v>
      </c>
      <c r="F15" s="179" t="s">
        <v>927</v>
      </c>
      <c r="G15" s="179" t="str">
        <f t="shared" si="2"/>
        <v>Frozen</v>
      </c>
      <c r="H15" s="233" t="str">
        <f>Confirm!E46</f>
        <v>-</v>
      </c>
      <c r="I15" s="234" t="str">
        <f>Confirm!F46</f>
        <v>-</v>
      </c>
      <c r="J15" s="235" t="str">
        <f>Confirm!G46</f>
        <v>-</v>
      </c>
    </row>
    <row r="16" spans="1:10" x14ac:dyDescent="0.25">
      <c r="A16" s="244">
        <f t="shared" si="1"/>
        <v>0</v>
      </c>
      <c r="B16" s="180" t="s">
        <v>923</v>
      </c>
      <c r="C16" s="180" t="s">
        <v>924</v>
      </c>
      <c r="D16" s="241">
        <f>_xlfn.XLOOKUP('Country-Pays 11-15'!$E$24,Variables!$C$80:$C$328,Variables!$B$80:$B$328,'Country-Pays 11-15'!$E$24,0,1)</f>
        <v>0</v>
      </c>
      <c r="E16" s="180" t="str">
        <f t="shared" si="3"/>
        <v>-</v>
      </c>
      <c r="F16" s="180" t="s">
        <v>927</v>
      </c>
      <c r="G16" s="180" t="str">
        <f t="shared" si="2"/>
        <v>Frozen</v>
      </c>
      <c r="H16" s="233" t="str">
        <f>Confirm!E47</f>
        <v>-</v>
      </c>
      <c r="I16" s="234" t="str">
        <f>Confirm!F47</f>
        <v>-</v>
      </c>
      <c r="J16" s="235" t="str">
        <f>Confirm!G47</f>
        <v>-</v>
      </c>
    </row>
    <row r="17" spans="1:10" x14ac:dyDescent="0.25">
      <c r="A17" s="243">
        <f t="shared" si="1"/>
        <v>0</v>
      </c>
      <c r="B17" s="179" t="s">
        <v>923</v>
      </c>
      <c r="C17" s="179" t="s">
        <v>924</v>
      </c>
      <c r="D17" s="241">
        <f>_xlfn.XLOOKUP('Country-Pays 11-15'!$E$43,Variables!$C$80:$C$328,Variables!$B$80:$B$328,'Country-Pays 11-15'!$E$43,0,1)</f>
        <v>0</v>
      </c>
      <c r="E17" s="179" t="str">
        <f t="shared" si="3"/>
        <v>-</v>
      </c>
      <c r="F17" s="179" t="s">
        <v>927</v>
      </c>
      <c r="G17" s="179" t="str">
        <f t="shared" si="2"/>
        <v>Frozen</v>
      </c>
      <c r="H17" s="233" t="str">
        <f>Confirm!E48</f>
        <v>-</v>
      </c>
      <c r="I17" s="234" t="str">
        <f>Confirm!F48</f>
        <v>-</v>
      </c>
      <c r="J17" s="235" t="str">
        <f>Confirm!G48</f>
        <v>-</v>
      </c>
    </row>
    <row r="18" spans="1:10" x14ac:dyDescent="0.25">
      <c r="A18" s="244">
        <f t="shared" si="1"/>
        <v>0</v>
      </c>
      <c r="B18" s="180" t="s">
        <v>923</v>
      </c>
      <c r="C18" s="180" t="s">
        <v>924</v>
      </c>
      <c r="D18" s="241">
        <f>_xlfn.XLOOKUP('Country-Pays 11-15'!$E$62,Variables!$C$80:$C$328,Variables!$B$80:$B$328,'Country-Pays 11-15'!$E$62,0,1)</f>
        <v>0</v>
      </c>
      <c r="E18" s="180" t="str">
        <f t="shared" si="3"/>
        <v>-</v>
      </c>
      <c r="F18" s="180" t="s">
        <v>927</v>
      </c>
      <c r="G18" s="180" t="str">
        <f t="shared" si="2"/>
        <v>Frozen</v>
      </c>
      <c r="H18" s="233" t="str">
        <f>Confirm!E49</f>
        <v>-</v>
      </c>
      <c r="I18" s="234" t="str">
        <f>Confirm!F49</f>
        <v>-</v>
      </c>
      <c r="J18" s="235" t="str">
        <f>Confirm!G49</f>
        <v>-</v>
      </c>
    </row>
    <row r="19" spans="1:10" x14ac:dyDescent="0.25">
      <c r="A19" s="243">
        <f t="shared" si="1"/>
        <v>0</v>
      </c>
      <c r="B19" s="179" t="s">
        <v>923</v>
      </c>
      <c r="C19" s="179" t="s">
        <v>924</v>
      </c>
      <c r="D19" s="241">
        <f>_xlfn.XLOOKUP('Country-Pays 11-15'!$E$81,Variables!$C$80:$C$328,Variables!$B$80:$B$328,'Country-Pays 11-15'!$E$81,0,1)</f>
        <v>0</v>
      </c>
      <c r="E19" s="179" t="str">
        <f t="shared" si="3"/>
        <v>-</v>
      </c>
      <c r="F19" s="179" t="s">
        <v>927</v>
      </c>
      <c r="G19" s="179" t="str">
        <f t="shared" si="2"/>
        <v>Frozen</v>
      </c>
      <c r="H19" s="233" t="str">
        <f>Confirm!E50</f>
        <v>-</v>
      </c>
      <c r="I19" s="234" t="str">
        <f>Confirm!F50</f>
        <v>-</v>
      </c>
      <c r="J19" s="235" t="str">
        <f>Confirm!G50</f>
        <v>-</v>
      </c>
    </row>
    <row r="20" spans="1:10" x14ac:dyDescent="0.25">
      <c r="A20" s="244">
        <f t="shared" si="1"/>
        <v>0</v>
      </c>
      <c r="B20" s="180" t="s">
        <v>923</v>
      </c>
      <c r="C20" s="180" t="s">
        <v>924</v>
      </c>
      <c r="D20" s="241">
        <f>_xlfn.XLOOKUP('Country-Pays 11-15'!$E$100,Variables!$C$80:$C$328,Variables!$B$80:$B$328,'Country-Pays 11-15'!$E$100,0,1)</f>
        <v>0</v>
      </c>
      <c r="E20" s="180" t="str">
        <f t="shared" si="3"/>
        <v>-</v>
      </c>
      <c r="F20" s="180" t="s">
        <v>927</v>
      </c>
      <c r="G20" s="180" t="str">
        <f t="shared" si="2"/>
        <v>Frozen</v>
      </c>
      <c r="H20" s="233" t="str">
        <f>Confirm!E51</f>
        <v>-</v>
      </c>
      <c r="I20" s="234" t="str">
        <f>Confirm!F51</f>
        <v>-</v>
      </c>
      <c r="J20" s="235" t="str">
        <f>Confirm!G51</f>
        <v>-</v>
      </c>
    </row>
    <row r="21" spans="1:10" x14ac:dyDescent="0.25">
      <c r="A21" s="243">
        <f t="shared" si="1"/>
        <v>0</v>
      </c>
      <c r="B21" s="179" t="s">
        <v>923</v>
      </c>
      <c r="C21" s="179" t="s">
        <v>924</v>
      </c>
      <c r="D21" s="241">
        <f>_xlfn.XLOOKUP('Country-Pays 16-20'!$E$24,Variables!$C$80:$C$328,Variables!$B$80:$B$328,'Country-Pays 16-20'!$E$24,0,1)</f>
        <v>0</v>
      </c>
      <c r="E21" s="179" t="str">
        <f t="shared" si="3"/>
        <v>-</v>
      </c>
      <c r="F21" s="179" t="s">
        <v>927</v>
      </c>
      <c r="G21" s="179" t="str">
        <f t="shared" si="2"/>
        <v>Frozen</v>
      </c>
      <c r="H21" s="233" t="str">
        <f>Confirm!E52</f>
        <v>-</v>
      </c>
      <c r="I21" s="234" t="str">
        <f>Confirm!F52</f>
        <v>-</v>
      </c>
      <c r="J21" s="235" t="str">
        <f>Confirm!G52</f>
        <v>-</v>
      </c>
    </row>
    <row r="22" spans="1:10" x14ac:dyDescent="0.25">
      <c r="A22" s="244">
        <f t="shared" si="1"/>
        <v>0</v>
      </c>
      <c r="B22" s="180" t="s">
        <v>923</v>
      </c>
      <c r="C22" s="180" t="s">
        <v>924</v>
      </c>
      <c r="D22" s="241">
        <f>_xlfn.XLOOKUP('Country-Pays 16-20'!$E$43,Variables!$C$80:$C$328,Variables!$B$80:$B$328,'Country-Pays 16-20'!$E$43,0,1)</f>
        <v>0</v>
      </c>
      <c r="E22" s="180" t="str">
        <f t="shared" si="3"/>
        <v>-</v>
      </c>
      <c r="F22" s="180" t="s">
        <v>927</v>
      </c>
      <c r="G22" s="180" t="str">
        <f t="shared" si="2"/>
        <v>Frozen</v>
      </c>
      <c r="H22" s="233" t="str">
        <f>Confirm!E53</f>
        <v>-</v>
      </c>
      <c r="I22" s="234" t="str">
        <f>Confirm!F53</f>
        <v>-</v>
      </c>
      <c r="J22" s="235" t="str">
        <f>Confirm!G53</f>
        <v>-</v>
      </c>
    </row>
    <row r="23" spans="1:10" x14ac:dyDescent="0.25">
      <c r="A23" s="243">
        <f t="shared" si="1"/>
        <v>0</v>
      </c>
      <c r="B23" s="179" t="s">
        <v>923</v>
      </c>
      <c r="C23" s="179" t="s">
        <v>924</v>
      </c>
      <c r="D23" s="241">
        <f>_xlfn.XLOOKUP('Country-Pays 16-20'!$E$62,Variables!$C$80:$C$328,Variables!$B$80:$B$328,'Country-Pays 16-20'!$E$62,0,1)</f>
        <v>0</v>
      </c>
      <c r="E23" s="179" t="str">
        <f t="shared" si="3"/>
        <v>-</v>
      </c>
      <c r="F23" s="179" t="s">
        <v>927</v>
      </c>
      <c r="G23" s="179" t="str">
        <f t="shared" si="2"/>
        <v>Frozen</v>
      </c>
      <c r="H23" s="233" t="str">
        <f>Confirm!E54</f>
        <v>-</v>
      </c>
      <c r="I23" s="234" t="str">
        <f>Confirm!F54</f>
        <v>-</v>
      </c>
      <c r="J23" s="235" t="str">
        <f>Confirm!G54</f>
        <v>-</v>
      </c>
    </row>
    <row r="24" spans="1:10" x14ac:dyDescent="0.25">
      <c r="A24" s="244">
        <f t="shared" si="1"/>
        <v>0</v>
      </c>
      <c r="B24" s="180" t="s">
        <v>923</v>
      </c>
      <c r="C24" s="180" t="s">
        <v>924</v>
      </c>
      <c r="D24" s="241">
        <f>_xlfn.XLOOKUP('Country-Pays 16-20'!$E$81,Variables!$C$80:$C$328,Variables!$B$80:$B$328,'Country-Pays 16-20'!$E$81,0,1)</f>
        <v>0</v>
      </c>
      <c r="E24" s="180" t="str">
        <f t="shared" si="3"/>
        <v>-</v>
      </c>
      <c r="F24" s="180" t="s">
        <v>927</v>
      </c>
      <c r="G24" s="180" t="str">
        <f t="shared" si="2"/>
        <v>Frozen</v>
      </c>
      <c r="H24" s="233" t="str">
        <f>Confirm!E55</f>
        <v>-</v>
      </c>
      <c r="I24" s="234" t="str">
        <f>Confirm!F55</f>
        <v>-</v>
      </c>
      <c r="J24" s="235" t="str">
        <f>Confirm!G55</f>
        <v>-</v>
      </c>
    </row>
    <row r="25" spans="1:10" x14ac:dyDescent="0.25">
      <c r="A25" s="243">
        <f t="shared" si="1"/>
        <v>0</v>
      </c>
      <c r="B25" s="179" t="s">
        <v>923</v>
      </c>
      <c r="C25" s="179" t="s">
        <v>924</v>
      </c>
      <c r="D25" s="241">
        <f>_xlfn.XLOOKUP('Country-Pays 16-20'!$E$100,Variables!$C$80:$C$328,Variables!$B$80:$B$328,'Country-Pays 16-20'!$E$100,0,1)</f>
        <v>0</v>
      </c>
      <c r="E25" s="179" t="str">
        <f t="shared" si="3"/>
        <v>-</v>
      </c>
      <c r="F25" s="179" t="s">
        <v>927</v>
      </c>
      <c r="G25" s="179" t="str">
        <f t="shared" si="2"/>
        <v>Frozen</v>
      </c>
      <c r="H25" s="233" t="str">
        <f>Confirm!E56</f>
        <v>-</v>
      </c>
      <c r="I25" s="234" t="str">
        <f>Confirm!F56</f>
        <v>-</v>
      </c>
      <c r="J25" s="235" t="str">
        <f>Confirm!G56</f>
        <v>-</v>
      </c>
    </row>
    <row r="26" spans="1:10" x14ac:dyDescent="0.25">
      <c r="A26" s="244">
        <f t="shared" ref="A26:A30" si="4">A25</f>
        <v>0</v>
      </c>
      <c r="B26" s="180" t="s">
        <v>923</v>
      </c>
      <c r="C26" s="180" t="s">
        <v>924</v>
      </c>
      <c r="D26" s="241">
        <f>_xlfn.XLOOKUP('Country-Pays 21-25'!$E$24,Variables!$C$80:$C$328,Variables!$B$80:$B$328,'Country-Pays 21-25'!$E$24,0,1)</f>
        <v>0</v>
      </c>
      <c r="E26" s="180" t="str">
        <f t="shared" ref="E26:E30" si="5">E25</f>
        <v>-</v>
      </c>
      <c r="F26" s="180" t="s">
        <v>927</v>
      </c>
      <c r="G26" s="180" t="str">
        <f t="shared" si="2"/>
        <v>Frozen</v>
      </c>
      <c r="H26" s="233" t="str">
        <f>Confirm!E57</f>
        <v>-</v>
      </c>
      <c r="I26" s="234" t="str">
        <f>Confirm!F57</f>
        <v>-</v>
      </c>
      <c r="J26" s="235" t="str">
        <f>Confirm!G57</f>
        <v>-</v>
      </c>
    </row>
    <row r="27" spans="1:10" x14ac:dyDescent="0.25">
      <c r="A27" s="243">
        <f t="shared" si="4"/>
        <v>0</v>
      </c>
      <c r="B27" s="179" t="s">
        <v>923</v>
      </c>
      <c r="C27" s="179" t="s">
        <v>924</v>
      </c>
      <c r="D27" s="241">
        <f>_xlfn.XLOOKUP('Country-Pays 21-25'!$E$43,Variables!$C$80:$C$328,Variables!$B$80:$B$328,'Country-Pays 21-25'!$E$43,0,1)</f>
        <v>0</v>
      </c>
      <c r="E27" s="179" t="str">
        <f t="shared" si="5"/>
        <v>-</v>
      </c>
      <c r="F27" s="179" t="s">
        <v>927</v>
      </c>
      <c r="G27" s="179" t="str">
        <f t="shared" si="2"/>
        <v>Frozen</v>
      </c>
      <c r="H27" s="233" t="str">
        <f>Confirm!E58</f>
        <v>-</v>
      </c>
      <c r="I27" s="234" t="str">
        <f>Confirm!F58</f>
        <v>-</v>
      </c>
      <c r="J27" s="235" t="str">
        <f>Confirm!G58</f>
        <v>-</v>
      </c>
    </row>
    <row r="28" spans="1:10" x14ac:dyDescent="0.25">
      <c r="A28" s="244">
        <f t="shared" si="4"/>
        <v>0</v>
      </c>
      <c r="B28" s="180" t="s">
        <v>923</v>
      </c>
      <c r="C28" s="180" t="s">
        <v>924</v>
      </c>
      <c r="D28" s="241">
        <f>_xlfn.XLOOKUP('Country-Pays 21-25'!$E$62,Variables!$C$80:$C$328,Variables!$B$80:$B$328,'Country-Pays 21-25'!$E$62,0,1)</f>
        <v>0</v>
      </c>
      <c r="E28" s="180" t="str">
        <f t="shared" si="5"/>
        <v>-</v>
      </c>
      <c r="F28" s="180" t="s">
        <v>927</v>
      </c>
      <c r="G28" s="180" t="str">
        <f t="shared" si="2"/>
        <v>Frozen</v>
      </c>
      <c r="H28" s="233" t="str">
        <f>Confirm!E59</f>
        <v>-</v>
      </c>
      <c r="I28" s="234" t="str">
        <f>Confirm!F59</f>
        <v>-</v>
      </c>
      <c r="J28" s="235" t="str">
        <f>Confirm!G59</f>
        <v>-</v>
      </c>
    </row>
    <row r="29" spans="1:10" x14ac:dyDescent="0.25">
      <c r="A29" s="243">
        <f t="shared" si="4"/>
        <v>0</v>
      </c>
      <c r="B29" s="179" t="s">
        <v>923</v>
      </c>
      <c r="C29" s="179" t="s">
        <v>924</v>
      </c>
      <c r="D29" s="241">
        <f>_xlfn.XLOOKUP('Country-Pays 21-25'!$E$81,Variables!$C$80:$C$328,Variables!$B$80:$B$328,'Country-Pays 21-25'!$E$81,0,1)</f>
        <v>0</v>
      </c>
      <c r="E29" s="179" t="str">
        <f t="shared" si="5"/>
        <v>-</v>
      </c>
      <c r="F29" s="179" t="s">
        <v>927</v>
      </c>
      <c r="G29" s="179" t="str">
        <f t="shared" si="2"/>
        <v>Frozen</v>
      </c>
      <c r="H29" s="233" t="str">
        <f>Confirm!E60</f>
        <v>-</v>
      </c>
      <c r="I29" s="234" t="str">
        <f>Confirm!F60</f>
        <v>-</v>
      </c>
      <c r="J29" s="235" t="str">
        <f>Confirm!G60</f>
        <v>-</v>
      </c>
    </row>
    <row r="30" spans="1:10" x14ac:dyDescent="0.25">
      <c r="A30" s="244">
        <f t="shared" si="4"/>
        <v>0</v>
      </c>
      <c r="B30" s="180" t="s">
        <v>923</v>
      </c>
      <c r="C30" s="180" t="s">
        <v>924</v>
      </c>
      <c r="D30" s="241">
        <f>_xlfn.XLOOKUP('Country-Pays 21-25'!$E$100,Variables!$C$80:$C$328,Variables!$B$80:$B$328,'Country-Pays 21-25'!$E$100,0,1)</f>
        <v>0</v>
      </c>
      <c r="E30" s="180" t="str">
        <f t="shared" si="5"/>
        <v>-</v>
      </c>
      <c r="F30" s="180" t="s">
        <v>927</v>
      </c>
      <c r="G30" s="180" t="str">
        <f t="shared" si="2"/>
        <v>Frozen</v>
      </c>
      <c r="H30" s="233" t="str">
        <f>Confirm!E61</f>
        <v>-</v>
      </c>
      <c r="I30" s="234" t="str">
        <f>Confirm!F61</f>
        <v>-</v>
      </c>
      <c r="J30" s="235" t="str">
        <f>Confirm!G61</f>
        <v>-</v>
      </c>
    </row>
    <row r="31" spans="1:10" x14ac:dyDescent="0.25">
      <c r="A31" s="243">
        <f>A30</f>
        <v>0</v>
      </c>
      <c r="B31" s="179" t="s">
        <v>923</v>
      </c>
      <c r="C31" s="179" t="s">
        <v>925</v>
      </c>
      <c r="D31" s="179"/>
      <c r="E31" s="179" t="str">
        <f>E30</f>
        <v>-</v>
      </c>
      <c r="F31" s="179" t="s">
        <v>928</v>
      </c>
      <c r="G31" s="179" t="str">
        <f t="shared" si="2"/>
        <v>Frozen</v>
      </c>
      <c r="H31" s="236" t="str">
        <f>Confirm!E63</f>
        <v>-</v>
      </c>
      <c r="I31" s="234" t="str">
        <f>Confirm!F63</f>
        <v>-</v>
      </c>
      <c r="J31" s="235" t="str">
        <f>Confirm!G63</f>
        <v>-</v>
      </c>
    </row>
    <row r="32" spans="1:10" x14ac:dyDescent="0.25">
      <c r="A32" s="244">
        <f t="shared" si="1"/>
        <v>0</v>
      </c>
      <c r="B32" s="180" t="s">
        <v>923</v>
      </c>
      <c r="C32" s="180" t="s">
        <v>925</v>
      </c>
      <c r="D32" s="180"/>
      <c r="E32" s="180" t="str">
        <f t="shared" si="3"/>
        <v>-</v>
      </c>
      <c r="F32" s="180" t="s">
        <v>929</v>
      </c>
      <c r="G32" s="180" t="str">
        <f t="shared" si="2"/>
        <v>Frozen</v>
      </c>
      <c r="H32" s="233" t="str">
        <f>Confirm!E64</f>
        <v>-</v>
      </c>
      <c r="I32" s="234" t="str">
        <f>Confirm!F64</f>
        <v>-</v>
      </c>
      <c r="J32" s="235" t="str">
        <f>Confirm!G64</f>
        <v>-</v>
      </c>
    </row>
    <row r="33" spans="1:10" ht="15.75" thickBot="1" x14ac:dyDescent="0.3">
      <c r="A33" s="245">
        <f t="shared" si="1"/>
        <v>0</v>
      </c>
      <c r="B33" s="186" t="s">
        <v>923</v>
      </c>
      <c r="C33" s="186" t="s">
        <v>926</v>
      </c>
      <c r="D33" s="186"/>
      <c r="E33" s="186" t="str">
        <f t="shared" si="3"/>
        <v>-</v>
      </c>
      <c r="F33" s="186" t="s">
        <v>927</v>
      </c>
      <c r="G33" s="186" t="str">
        <f t="shared" si="2"/>
        <v>Frozen</v>
      </c>
      <c r="H33" s="237" t="str">
        <f>Confirm!E65</f>
        <v>-</v>
      </c>
      <c r="I33" s="238" t="str">
        <f>Confirm!F65</f>
        <v>-</v>
      </c>
      <c r="J33" s="239" t="str">
        <f>Confirm!G65</f>
        <v>-</v>
      </c>
    </row>
  </sheetData>
  <sheetProtection algorithmName="SHA-512" hashValue="vVXEPEmtt4mvf0PAsFDQQHuLJKXSO8wIgH352TreWNAQWX+PGS5pGCalJPaQ346zq2A35jEQLIMYKhioOMwXdw==" saltValue="exhgdcWGRl7ZdNGaogk69Q==" spinCount="100000" sheet="1" objects="1" scenarios="1" selectLockedCell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F8873-9793-4E63-A7D2-7BEEEACA4DAE}">
  <sheetPr>
    <tabColor rgb="FFFF0000"/>
  </sheetPr>
  <dimension ref="A3:S91"/>
  <sheetViews>
    <sheetView workbookViewId="0"/>
  </sheetViews>
  <sheetFormatPr defaultRowHeight="15" x14ac:dyDescent="0.25"/>
  <cols>
    <col min="1" max="1" width="22.7109375" customWidth="1"/>
    <col min="2" max="2" width="11.42578125" customWidth="1"/>
    <col min="3" max="3" width="19.7109375" customWidth="1"/>
    <col min="4" max="4" width="17.7109375" customWidth="1"/>
    <col min="5" max="5" width="14.42578125" customWidth="1"/>
    <col min="6" max="7" width="25.7109375" customWidth="1"/>
    <col min="8" max="19" width="14.85546875" customWidth="1"/>
  </cols>
  <sheetData>
    <row r="3" spans="1:19" ht="15.75" thickBot="1" x14ac:dyDescent="0.3"/>
    <row r="4" spans="1:19" ht="15.75" thickBot="1" x14ac:dyDescent="0.3">
      <c r="H4" s="524" t="s">
        <v>949</v>
      </c>
      <c r="I4" s="525"/>
      <c r="J4" s="526"/>
      <c r="K4" s="527" t="s">
        <v>950</v>
      </c>
      <c r="L4" s="528"/>
      <c r="M4" s="529"/>
      <c r="N4" s="530" t="s">
        <v>951</v>
      </c>
      <c r="O4" s="531"/>
      <c r="P4" s="532"/>
      <c r="Q4" s="533" t="s">
        <v>952</v>
      </c>
      <c r="R4" s="534"/>
      <c r="S4" s="535"/>
    </row>
    <row r="5" spans="1:19" ht="15.75" thickBot="1" x14ac:dyDescent="0.3">
      <c r="A5" s="189" t="s">
        <v>930</v>
      </c>
      <c r="B5" s="189" t="s">
        <v>931</v>
      </c>
      <c r="C5" s="189" t="s">
        <v>943</v>
      </c>
      <c r="D5" s="189" t="s">
        <v>272</v>
      </c>
      <c r="E5" s="189" t="s">
        <v>932</v>
      </c>
      <c r="F5" s="189" t="s">
        <v>933</v>
      </c>
      <c r="G5" s="189" t="s">
        <v>976</v>
      </c>
      <c r="H5" s="189" t="s">
        <v>934</v>
      </c>
      <c r="I5" s="189" t="s">
        <v>935</v>
      </c>
      <c r="J5" s="189" t="s">
        <v>936</v>
      </c>
      <c r="K5" s="189" t="s">
        <v>937</v>
      </c>
      <c r="L5" s="189" t="s">
        <v>938</v>
      </c>
      <c r="M5" s="189" t="s">
        <v>939</v>
      </c>
      <c r="N5" s="189" t="s">
        <v>940</v>
      </c>
      <c r="O5" s="189" t="s">
        <v>941</v>
      </c>
      <c r="P5" s="189" t="s">
        <v>942</v>
      </c>
      <c r="Q5" s="189" t="s">
        <v>953</v>
      </c>
      <c r="R5" s="189" t="s">
        <v>954</v>
      </c>
      <c r="S5" s="189" t="s">
        <v>955</v>
      </c>
    </row>
    <row r="6" spans="1:19" x14ac:dyDescent="0.25">
      <c r="A6" s="195">
        <f>Intro!E88</f>
        <v>0</v>
      </c>
      <c r="B6" s="196" t="s">
        <v>944</v>
      </c>
      <c r="C6" s="196" t="str">
        <f>IF(Public!K18="X","Retailer | Détaillant",IF(Public!K19="X","Distributor | Distributeur",IF(OR(Public!K20="X",Public!K22="X"),"End user | Utilisateur final","-")))</f>
        <v>-</v>
      </c>
      <c r="D6" s="191">
        <f>_xlfn.XLOOKUP('Country-Pays 1-5'!$E$24,Variables!$C$80:$C$328,Variables!$B$80:$B$328,'Country-Pays 1-5'!$E$24,0,1)</f>
        <v>0</v>
      </c>
      <c r="E6" s="196" t="s">
        <v>945</v>
      </c>
      <c r="F6" s="196" t="s">
        <v>927</v>
      </c>
      <c r="G6" s="191" t="s">
        <v>977</v>
      </c>
      <c r="H6" s="190">
        <f>'Country-Pays 1-5'!G$28</f>
        <v>0</v>
      </c>
      <c r="I6" s="211">
        <f>'Country-Pays 1-5'!H$28</f>
        <v>0</v>
      </c>
      <c r="J6" s="212">
        <f>'Country-Pays 1-5'!I$28</f>
        <v>0</v>
      </c>
      <c r="K6" s="213">
        <f>'Country-Pays 1-5'!G$29/1000</f>
        <v>0</v>
      </c>
      <c r="L6" s="211">
        <f>'Country-Pays 1-5'!H$29/1000</f>
        <v>0</v>
      </c>
      <c r="M6" s="214">
        <f>'Country-Pays 1-5'!I$29/1000</f>
        <v>0</v>
      </c>
      <c r="N6" s="203">
        <f>(IF(ISERROR(K6/H6),0,K6/H6))*1000</f>
        <v>0</v>
      </c>
      <c r="O6" s="203">
        <f t="shared" ref="O6:P6" si="0">(IF(ISERROR(L6/I6),0,L6/I6))*1000</f>
        <v>0</v>
      </c>
      <c r="P6" s="204">
        <f t="shared" si="0"/>
        <v>0</v>
      </c>
      <c r="Q6" s="247">
        <f>K6*(Pro!E$41/100)</f>
        <v>0</v>
      </c>
      <c r="R6" s="248">
        <f>L6*(Pro!F$41/100)</f>
        <v>0</v>
      </c>
      <c r="S6" s="249">
        <f>M6*(Pro!G$41/100)</f>
        <v>0</v>
      </c>
    </row>
    <row r="7" spans="1:19" x14ac:dyDescent="0.25">
      <c r="A7" s="197">
        <f>A6</f>
        <v>0</v>
      </c>
      <c r="B7" s="198" t="str">
        <f>B6</f>
        <v>2 - Importer</v>
      </c>
      <c r="C7" s="198" t="str">
        <f>C6</f>
        <v>-</v>
      </c>
      <c r="D7" s="192">
        <f>D6</f>
        <v>0</v>
      </c>
      <c r="E7" s="198" t="s">
        <v>946</v>
      </c>
      <c r="F7" s="198" t="s">
        <v>947</v>
      </c>
      <c r="G7" s="198" t="str">
        <f>G6</f>
        <v>Frozen</v>
      </c>
      <c r="H7" s="215">
        <f>'Country-Pays 1-5'!G$32</f>
        <v>0</v>
      </c>
      <c r="I7" s="219">
        <f>'Country-Pays 1-5'!H$32</f>
        <v>0</v>
      </c>
      <c r="J7" s="220">
        <f>'Country-Pays 1-5'!I$32</f>
        <v>0</v>
      </c>
      <c r="K7" s="217">
        <f>'Country-Pays 1-5'!G$33/1000</f>
        <v>0</v>
      </c>
      <c r="L7" s="219">
        <f>'Country-Pays 1-5'!H$33/1000</f>
        <v>0</v>
      </c>
      <c r="M7" s="221">
        <f>'Country-Pays 1-5'!I$33/1000</f>
        <v>0</v>
      </c>
      <c r="N7" s="205">
        <f t="shared" ref="N7:N70" si="1">(IF(ISERROR(K7/H7),0,K7/H7))*1000</f>
        <v>0</v>
      </c>
      <c r="O7" s="205">
        <f t="shared" ref="O7:O70" si="2">(IF(ISERROR(L7/I7),0,L7/I7))*1000</f>
        <v>0</v>
      </c>
      <c r="P7" s="206">
        <f t="shared" ref="P7:P70" si="3">(IF(ISERROR(M7/J7),0,M7/J7))*1000</f>
        <v>0</v>
      </c>
      <c r="Q7" s="250">
        <f>K7*(Pro!E$48/100)</f>
        <v>0</v>
      </c>
      <c r="R7" s="251">
        <f>L7*(Pro!F$48/100)</f>
        <v>0</v>
      </c>
      <c r="S7" s="252">
        <f>M7*(Pro!G$48/100)</f>
        <v>0</v>
      </c>
    </row>
    <row r="8" spans="1:19" x14ac:dyDescent="0.25">
      <c r="A8" s="197">
        <f t="shared" ref="A8:A71" si="4">A7</f>
        <v>0</v>
      </c>
      <c r="B8" s="198" t="str">
        <f t="shared" ref="B8:B71" si="5">B7</f>
        <v>2 - Importer</v>
      </c>
      <c r="C8" s="198" t="str">
        <f t="shared" ref="C8:C71" si="6">C7</f>
        <v>-</v>
      </c>
      <c r="D8" s="192">
        <f>D7</f>
        <v>0</v>
      </c>
      <c r="E8" s="198" t="s">
        <v>946</v>
      </c>
      <c r="F8" s="198" t="s">
        <v>948</v>
      </c>
      <c r="G8" s="198" t="str">
        <f t="shared" ref="G8:G71" si="7">G7</f>
        <v>Frozen</v>
      </c>
      <c r="H8" s="215">
        <f>'Country-Pays 1-5'!G$35</f>
        <v>0</v>
      </c>
      <c r="I8" s="219">
        <f>'Country-Pays 1-5'!H$35</f>
        <v>0</v>
      </c>
      <c r="J8" s="220">
        <f>'Country-Pays 1-5'!I$35</f>
        <v>0</v>
      </c>
      <c r="K8" s="217">
        <f>'Country-Pays 1-5'!G$36/1000</f>
        <v>0</v>
      </c>
      <c r="L8" s="219">
        <f>'Country-Pays 1-5'!H$36/1000</f>
        <v>0</v>
      </c>
      <c r="M8" s="221">
        <f>'Country-Pays 1-5'!I$36/1000</f>
        <v>0</v>
      </c>
      <c r="N8" s="205">
        <f t="shared" si="1"/>
        <v>0</v>
      </c>
      <c r="O8" s="205">
        <f t="shared" si="2"/>
        <v>0</v>
      </c>
      <c r="P8" s="206">
        <f t="shared" si="3"/>
        <v>0</v>
      </c>
      <c r="Q8" s="250">
        <f>K8*(Pro!E$48/100)</f>
        <v>0</v>
      </c>
      <c r="R8" s="251">
        <f>L8*(Pro!F$48/100)</f>
        <v>0</v>
      </c>
      <c r="S8" s="252">
        <f>M8*(Pro!G$48/100)</f>
        <v>0</v>
      </c>
    </row>
    <row r="9" spans="1:19" x14ac:dyDescent="0.25">
      <c r="A9" s="199">
        <f t="shared" si="4"/>
        <v>0</v>
      </c>
      <c r="B9" s="200" t="str">
        <f t="shared" si="5"/>
        <v>2 - Importer</v>
      </c>
      <c r="C9" s="200" t="str">
        <f t="shared" si="6"/>
        <v>-</v>
      </c>
      <c r="D9" s="193">
        <f>_xlfn.XLOOKUP('Country-Pays 1-5'!$E$43,Variables!$C$80:$C$328,Variables!$B$80:$B$328,'Country-Pays 1-5'!$E$43,0,1)</f>
        <v>0</v>
      </c>
      <c r="E9" s="200" t="s">
        <v>945</v>
      </c>
      <c r="F9" s="200" t="s">
        <v>927</v>
      </c>
      <c r="G9" s="200" t="str">
        <f t="shared" si="7"/>
        <v>Frozen</v>
      </c>
      <c r="H9" s="216">
        <f>'Country-Pays 1-5'!G$47</f>
        <v>0</v>
      </c>
      <c r="I9" s="222">
        <f>'Country-Pays 1-5'!H$47</f>
        <v>0</v>
      </c>
      <c r="J9" s="223">
        <f>'Country-Pays 1-5'!I$47</f>
        <v>0</v>
      </c>
      <c r="K9" s="218">
        <f>'Country-Pays 1-5'!G$48/1000</f>
        <v>0</v>
      </c>
      <c r="L9" s="222">
        <f>'Country-Pays 1-5'!H$48/1000</f>
        <v>0</v>
      </c>
      <c r="M9" s="224">
        <f>'Country-Pays 1-5'!I$48/1000</f>
        <v>0</v>
      </c>
      <c r="N9" s="207">
        <f t="shared" si="1"/>
        <v>0</v>
      </c>
      <c r="O9" s="207">
        <f t="shared" si="2"/>
        <v>0</v>
      </c>
      <c r="P9" s="208">
        <f t="shared" si="3"/>
        <v>0</v>
      </c>
      <c r="Q9" s="250">
        <f>K9*(Pro!E$41/100)</f>
        <v>0</v>
      </c>
      <c r="R9" s="251">
        <f>L9*(Pro!F$41/100)</f>
        <v>0</v>
      </c>
      <c r="S9" s="252">
        <f>M9*(Pro!G$41/100)</f>
        <v>0</v>
      </c>
    </row>
    <row r="10" spans="1:19" x14ac:dyDescent="0.25">
      <c r="A10" s="197">
        <f t="shared" si="4"/>
        <v>0</v>
      </c>
      <c r="B10" s="198" t="str">
        <f t="shared" si="5"/>
        <v>2 - Importer</v>
      </c>
      <c r="C10" s="198" t="str">
        <f t="shared" si="6"/>
        <v>-</v>
      </c>
      <c r="D10" s="192">
        <f>D9</f>
        <v>0</v>
      </c>
      <c r="E10" s="198" t="s">
        <v>946</v>
      </c>
      <c r="F10" s="198" t="s">
        <v>947</v>
      </c>
      <c r="G10" s="198" t="str">
        <f t="shared" si="7"/>
        <v>Frozen</v>
      </c>
      <c r="H10" s="215">
        <f>'Country-Pays 1-5'!G$51</f>
        <v>0</v>
      </c>
      <c r="I10" s="219">
        <f>'Country-Pays 1-5'!H$51</f>
        <v>0</v>
      </c>
      <c r="J10" s="220">
        <f>'Country-Pays 1-5'!I$51</f>
        <v>0</v>
      </c>
      <c r="K10" s="217">
        <f>'Country-Pays 1-5'!G$52/1000</f>
        <v>0</v>
      </c>
      <c r="L10" s="219">
        <f>'Country-Pays 1-5'!H$52/1000</f>
        <v>0</v>
      </c>
      <c r="M10" s="221">
        <f>'Country-Pays 1-5'!I$52/1000</f>
        <v>0</v>
      </c>
      <c r="N10" s="205">
        <f t="shared" si="1"/>
        <v>0</v>
      </c>
      <c r="O10" s="205">
        <f t="shared" si="2"/>
        <v>0</v>
      </c>
      <c r="P10" s="206">
        <f t="shared" si="3"/>
        <v>0</v>
      </c>
      <c r="Q10" s="250">
        <f>K10*(Pro!E$48/100)</f>
        <v>0</v>
      </c>
      <c r="R10" s="251">
        <f>L10*(Pro!F$48/100)</f>
        <v>0</v>
      </c>
      <c r="S10" s="252">
        <f>M10*(Pro!G$48/100)</f>
        <v>0</v>
      </c>
    </row>
    <row r="11" spans="1:19" x14ac:dyDescent="0.25">
      <c r="A11" s="197">
        <f t="shared" si="4"/>
        <v>0</v>
      </c>
      <c r="B11" s="198" t="str">
        <f t="shared" si="5"/>
        <v>2 - Importer</v>
      </c>
      <c r="C11" s="198" t="str">
        <f t="shared" si="6"/>
        <v>-</v>
      </c>
      <c r="D11" s="192">
        <f>D10</f>
        <v>0</v>
      </c>
      <c r="E11" s="198" t="s">
        <v>946</v>
      </c>
      <c r="F11" s="198" t="s">
        <v>948</v>
      </c>
      <c r="G11" s="198" t="str">
        <f t="shared" si="7"/>
        <v>Frozen</v>
      </c>
      <c r="H11" s="215">
        <f>'Country-Pays 1-5'!G$54</f>
        <v>0</v>
      </c>
      <c r="I11" s="219">
        <f>'Country-Pays 1-5'!H$54</f>
        <v>0</v>
      </c>
      <c r="J11" s="220">
        <f>'Country-Pays 1-5'!I$54</f>
        <v>0</v>
      </c>
      <c r="K11" s="217">
        <f>'Country-Pays 1-5'!G$55/1000</f>
        <v>0</v>
      </c>
      <c r="L11" s="219">
        <f>'Country-Pays 1-5'!H$55/1000</f>
        <v>0</v>
      </c>
      <c r="M11" s="221">
        <f>'Country-Pays 1-5'!I$55/1000</f>
        <v>0</v>
      </c>
      <c r="N11" s="205">
        <f t="shared" si="1"/>
        <v>0</v>
      </c>
      <c r="O11" s="205">
        <f t="shared" si="2"/>
        <v>0</v>
      </c>
      <c r="P11" s="206">
        <f t="shared" si="3"/>
        <v>0</v>
      </c>
      <c r="Q11" s="250">
        <f>K11*(Pro!E$48/100)</f>
        <v>0</v>
      </c>
      <c r="R11" s="251">
        <f>L11*(Pro!F$48/100)</f>
        <v>0</v>
      </c>
      <c r="S11" s="252">
        <f>M11*(Pro!G$48/100)</f>
        <v>0</v>
      </c>
    </row>
    <row r="12" spans="1:19" x14ac:dyDescent="0.25">
      <c r="A12" s="199">
        <f t="shared" si="4"/>
        <v>0</v>
      </c>
      <c r="B12" s="200" t="str">
        <f t="shared" si="5"/>
        <v>2 - Importer</v>
      </c>
      <c r="C12" s="200" t="str">
        <f t="shared" si="6"/>
        <v>-</v>
      </c>
      <c r="D12" s="193">
        <f>_xlfn.XLOOKUP('Country-Pays 1-5'!$E$62,Variables!$C$80:$C$328,Variables!$B$80:$B$328,'Country-Pays 1-5'!$E$62,0,1)</f>
        <v>0</v>
      </c>
      <c r="E12" s="200" t="s">
        <v>945</v>
      </c>
      <c r="F12" s="200" t="s">
        <v>927</v>
      </c>
      <c r="G12" s="200" t="str">
        <f t="shared" si="7"/>
        <v>Frozen</v>
      </c>
      <c r="H12" s="216">
        <f>'Country-Pays 1-5'!G$66</f>
        <v>0</v>
      </c>
      <c r="I12" s="222">
        <f>'Country-Pays 1-5'!H$66</f>
        <v>0</v>
      </c>
      <c r="J12" s="223">
        <f>'Country-Pays 1-5'!I$66</f>
        <v>0</v>
      </c>
      <c r="K12" s="218">
        <f>'Country-Pays 1-5'!G$67/1000</f>
        <v>0</v>
      </c>
      <c r="L12" s="222">
        <f>'Country-Pays 1-5'!H$67/1000</f>
        <v>0</v>
      </c>
      <c r="M12" s="224">
        <f>'Country-Pays 1-5'!I$67/1000</f>
        <v>0</v>
      </c>
      <c r="N12" s="207">
        <f t="shared" si="1"/>
        <v>0</v>
      </c>
      <c r="O12" s="207">
        <f t="shared" si="2"/>
        <v>0</v>
      </c>
      <c r="P12" s="208">
        <f t="shared" si="3"/>
        <v>0</v>
      </c>
      <c r="Q12" s="250">
        <f>K12*(Pro!E$41/100)</f>
        <v>0</v>
      </c>
      <c r="R12" s="251">
        <f>L12*(Pro!F$41/100)</f>
        <v>0</v>
      </c>
      <c r="S12" s="252">
        <f>M12*(Pro!G$41/100)</f>
        <v>0</v>
      </c>
    </row>
    <row r="13" spans="1:19" x14ac:dyDescent="0.25">
      <c r="A13" s="197">
        <f t="shared" si="4"/>
        <v>0</v>
      </c>
      <c r="B13" s="198" t="str">
        <f t="shared" si="5"/>
        <v>2 - Importer</v>
      </c>
      <c r="C13" s="198" t="str">
        <f t="shared" si="6"/>
        <v>-</v>
      </c>
      <c r="D13" s="192">
        <f>D12</f>
        <v>0</v>
      </c>
      <c r="E13" s="198" t="s">
        <v>946</v>
      </c>
      <c r="F13" s="198" t="s">
        <v>947</v>
      </c>
      <c r="G13" s="198" t="str">
        <f t="shared" si="7"/>
        <v>Frozen</v>
      </c>
      <c r="H13" s="215">
        <f>'Country-Pays 1-5'!G$70</f>
        <v>0</v>
      </c>
      <c r="I13" s="219">
        <f>'Country-Pays 1-5'!H$70</f>
        <v>0</v>
      </c>
      <c r="J13" s="220">
        <f>'Country-Pays 1-5'!I$70</f>
        <v>0</v>
      </c>
      <c r="K13" s="217">
        <f>'Country-Pays 1-5'!G$71/1000</f>
        <v>0</v>
      </c>
      <c r="L13" s="219">
        <f>'Country-Pays 1-5'!H$71/1000</f>
        <v>0</v>
      </c>
      <c r="M13" s="221">
        <f>'Country-Pays 1-5'!I$71/1000</f>
        <v>0</v>
      </c>
      <c r="N13" s="205">
        <f t="shared" si="1"/>
        <v>0</v>
      </c>
      <c r="O13" s="205">
        <f t="shared" si="2"/>
        <v>0</v>
      </c>
      <c r="P13" s="206">
        <f t="shared" si="3"/>
        <v>0</v>
      </c>
      <c r="Q13" s="250">
        <f>K13*(Pro!E$48/100)</f>
        <v>0</v>
      </c>
      <c r="R13" s="251">
        <f>L13*(Pro!F$48/100)</f>
        <v>0</v>
      </c>
      <c r="S13" s="252">
        <f>M13*(Pro!G$48/100)</f>
        <v>0</v>
      </c>
    </row>
    <row r="14" spans="1:19" x14ac:dyDescent="0.25">
      <c r="A14" s="197">
        <f t="shared" si="4"/>
        <v>0</v>
      </c>
      <c r="B14" s="198" t="str">
        <f t="shared" si="5"/>
        <v>2 - Importer</v>
      </c>
      <c r="C14" s="198" t="str">
        <f t="shared" si="6"/>
        <v>-</v>
      </c>
      <c r="D14" s="192">
        <f>D13</f>
        <v>0</v>
      </c>
      <c r="E14" s="198" t="s">
        <v>946</v>
      </c>
      <c r="F14" s="198" t="s">
        <v>948</v>
      </c>
      <c r="G14" s="198" t="str">
        <f t="shared" si="7"/>
        <v>Frozen</v>
      </c>
      <c r="H14" s="215">
        <f>'Country-Pays 1-5'!G$73</f>
        <v>0</v>
      </c>
      <c r="I14" s="219">
        <f>'Country-Pays 1-5'!H$73</f>
        <v>0</v>
      </c>
      <c r="J14" s="220">
        <f>'Country-Pays 1-5'!I$73</f>
        <v>0</v>
      </c>
      <c r="K14" s="217">
        <f>'Country-Pays 1-5'!G$74/1000</f>
        <v>0</v>
      </c>
      <c r="L14" s="219">
        <f>'Country-Pays 1-5'!H$74/1000</f>
        <v>0</v>
      </c>
      <c r="M14" s="221">
        <f>'Country-Pays 1-5'!I$74/1000</f>
        <v>0</v>
      </c>
      <c r="N14" s="205">
        <f t="shared" si="1"/>
        <v>0</v>
      </c>
      <c r="O14" s="205">
        <f t="shared" si="2"/>
        <v>0</v>
      </c>
      <c r="P14" s="206">
        <f t="shared" si="3"/>
        <v>0</v>
      </c>
      <c r="Q14" s="250">
        <f>K14*(Pro!E$48/100)</f>
        <v>0</v>
      </c>
      <c r="R14" s="251">
        <f>L14*(Pro!F$48/100)</f>
        <v>0</v>
      </c>
      <c r="S14" s="252">
        <f>M14*(Pro!G$48/100)</f>
        <v>0</v>
      </c>
    </row>
    <row r="15" spans="1:19" x14ac:dyDescent="0.25">
      <c r="A15" s="199">
        <f t="shared" si="4"/>
        <v>0</v>
      </c>
      <c r="B15" s="200" t="str">
        <f t="shared" si="5"/>
        <v>2 - Importer</v>
      </c>
      <c r="C15" s="200" t="str">
        <f t="shared" si="6"/>
        <v>-</v>
      </c>
      <c r="D15" s="193">
        <f>_xlfn.XLOOKUP('Country-Pays 1-5'!$E$81,Variables!$C$80:$C$328,Variables!$B$80:$B$328,'Country-Pays 1-5'!$E$81,0,1)</f>
        <v>0</v>
      </c>
      <c r="E15" s="200" t="s">
        <v>945</v>
      </c>
      <c r="F15" s="200" t="s">
        <v>927</v>
      </c>
      <c r="G15" s="200" t="str">
        <f t="shared" si="7"/>
        <v>Frozen</v>
      </c>
      <c r="H15" s="216">
        <f>'Country-Pays 1-5'!G$85</f>
        <v>0</v>
      </c>
      <c r="I15" s="222">
        <f>'Country-Pays 1-5'!H$85</f>
        <v>0</v>
      </c>
      <c r="J15" s="223">
        <f>'Country-Pays 1-5'!I$85</f>
        <v>0</v>
      </c>
      <c r="K15" s="218">
        <f>'Country-Pays 1-5'!G$86/1000</f>
        <v>0</v>
      </c>
      <c r="L15" s="222">
        <f>'Country-Pays 1-5'!H$86/1000</f>
        <v>0</v>
      </c>
      <c r="M15" s="224">
        <f>'Country-Pays 1-5'!I$86/1000</f>
        <v>0</v>
      </c>
      <c r="N15" s="207">
        <f t="shared" si="1"/>
        <v>0</v>
      </c>
      <c r="O15" s="207">
        <f t="shared" si="2"/>
        <v>0</v>
      </c>
      <c r="P15" s="208">
        <f t="shared" si="3"/>
        <v>0</v>
      </c>
      <c r="Q15" s="250">
        <f>K15*(Pro!E$41/100)</f>
        <v>0</v>
      </c>
      <c r="R15" s="251">
        <f>L15*(Pro!F$41/100)</f>
        <v>0</v>
      </c>
      <c r="S15" s="252">
        <f>M15*(Pro!G$41/100)</f>
        <v>0</v>
      </c>
    </row>
    <row r="16" spans="1:19" x14ac:dyDescent="0.25">
      <c r="A16" s="197">
        <f t="shared" si="4"/>
        <v>0</v>
      </c>
      <c r="B16" s="198" t="str">
        <f t="shared" si="5"/>
        <v>2 - Importer</v>
      </c>
      <c r="C16" s="198" t="str">
        <f t="shared" si="6"/>
        <v>-</v>
      </c>
      <c r="D16" s="192">
        <f>D15</f>
        <v>0</v>
      </c>
      <c r="E16" s="198" t="s">
        <v>946</v>
      </c>
      <c r="F16" s="198" t="s">
        <v>947</v>
      </c>
      <c r="G16" s="198" t="str">
        <f t="shared" si="7"/>
        <v>Frozen</v>
      </c>
      <c r="H16" s="215">
        <f>'Country-Pays 1-5'!G$89</f>
        <v>0</v>
      </c>
      <c r="I16" s="219">
        <f>'Country-Pays 1-5'!H$89</f>
        <v>0</v>
      </c>
      <c r="J16" s="220">
        <f>'Country-Pays 1-5'!I$89</f>
        <v>0</v>
      </c>
      <c r="K16" s="217">
        <f>'Country-Pays 1-5'!G$90/1000</f>
        <v>0</v>
      </c>
      <c r="L16" s="219">
        <f>'Country-Pays 1-5'!H$90/1000</f>
        <v>0</v>
      </c>
      <c r="M16" s="221">
        <f>'Country-Pays 1-5'!I$90/1000</f>
        <v>0</v>
      </c>
      <c r="N16" s="205">
        <f t="shared" si="1"/>
        <v>0</v>
      </c>
      <c r="O16" s="205">
        <f t="shared" si="2"/>
        <v>0</v>
      </c>
      <c r="P16" s="206">
        <f t="shared" si="3"/>
        <v>0</v>
      </c>
      <c r="Q16" s="250">
        <f>K16*(Pro!E$48/100)</f>
        <v>0</v>
      </c>
      <c r="R16" s="251">
        <f>L16*(Pro!F$48/100)</f>
        <v>0</v>
      </c>
      <c r="S16" s="252">
        <f>M16*(Pro!G$48/100)</f>
        <v>0</v>
      </c>
    </row>
    <row r="17" spans="1:19" x14ac:dyDescent="0.25">
      <c r="A17" s="197">
        <f t="shared" si="4"/>
        <v>0</v>
      </c>
      <c r="B17" s="198" t="str">
        <f t="shared" si="5"/>
        <v>2 - Importer</v>
      </c>
      <c r="C17" s="198" t="str">
        <f t="shared" si="6"/>
        <v>-</v>
      </c>
      <c r="D17" s="192">
        <f>D16</f>
        <v>0</v>
      </c>
      <c r="E17" s="198" t="s">
        <v>946</v>
      </c>
      <c r="F17" s="198" t="s">
        <v>948</v>
      </c>
      <c r="G17" s="198" t="str">
        <f t="shared" si="7"/>
        <v>Frozen</v>
      </c>
      <c r="H17" s="215">
        <f>'Country-Pays 1-5'!G$92</f>
        <v>0</v>
      </c>
      <c r="I17" s="219">
        <f>'Country-Pays 1-5'!H$92</f>
        <v>0</v>
      </c>
      <c r="J17" s="220">
        <f>'Country-Pays 1-5'!I$92</f>
        <v>0</v>
      </c>
      <c r="K17" s="217">
        <f>'Country-Pays 1-5'!G$93/1000</f>
        <v>0</v>
      </c>
      <c r="L17" s="219">
        <f>'Country-Pays 1-5'!H$93/1000</f>
        <v>0</v>
      </c>
      <c r="M17" s="221">
        <f>'Country-Pays 1-5'!I$93/1000</f>
        <v>0</v>
      </c>
      <c r="N17" s="205">
        <f t="shared" si="1"/>
        <v>0</v>
      </c>
      <c r="O17" s="205">
        <f t="shared" si="2"/>
        <v>0</v>
      </c>
      <c r="P17" s="206">
        <f t="shared" si="3"/>
        <v>0</v>
      </c>
      <c r="Q17" s="250">
        <f>K17*(Pro!E$48/100)</f>
        <v>0</v>
      </c>
      <c r="R17" s="251">
        <f>L17*(Pro!F$48/100)</f>
        <v>0</v>
      </c>
      <c r="S17" s="252">
        <f>M17*(Pro!G$48/100)</f>
        <v>0</v>
      </c>
    </row>
    <row r="18" spans="1:19" x14ac:dyDescent="0.25">
      <c r="A18" s="199">
        <f t="shared" si="4"/>
        <v>0</v>
      </c>
      <c r="B18" s="200" t="str">
        <f t="shared" si="5"/>
        <v>2 - Importer</v>
      </c>
      <c r="C18" s="200" t="str">
        <f t="shared" si="6"/>
        <v>-</v>
      </c>
      <c r="D18" s="193">
        <f>_xlfn.XLOOKUP('Country-Pays 1-5'!$E$100,Variables!$C$80:$C$328,Variables!$B$80:$B$328,'Country-Pays 1-5'!$E$100,0,1)</f>
        <v>0</v>
      </c>
      <c r="E18" s="200" t="s">
        <v>945</v>
      </c>
      <c r="F18" s="200" t="s">
        <v>927</v>
      </c>
      <c r="G18" s="200" t="str">
        <f t="shared" si="7"/>
        <v>Frozen</v>
      </c>
      <c r="H18" s="216">
        <f>'Country-Pays 1-5'!G$104</f>
        <v>0</v>
      </c>
      <c r="I18" s="222">
        <f>'Country-Pays 1-5'!H$104</f>
        <v>0</v>
      </c>
      <c r="J18" s="223">
        <f>'Country-Pays 1-5'!I$104</f>
        <v>0</v>
      </c>
      <c r="K18" s="218">
        <f>'Country-Pays 1-5'!G$105/1000</f>
        <v>0</v>
      </c>
      <c r="L18" s="222">
        <f>'Country-Pays 1-5'!H$105/1000</f>
        <v>0</v>
      </c>
      <c r="M18" s="224">
        <f>'Country-Pays 1-5'!I$105/1000</f>
        <v>0</v>
      </c>
      <c r="N18" s="207">
        <f t="shared" si="1"/>
        <v>0</v>
      </c>
      <c r="O18" s="207">
        <f t="shared" si="2"/>
        <v>0</v>
      </c>
      <c r="P18" s="208">
        <f t="shared" si="3"/>
        <v>0</v>
      </c>
      <c r="Q18" s="250">
        <f>K18*(Pro!E$41/100)</f>
        <v>0</v>
      </c>
      <c r="R18" s="251">
        <f>L18*(Pro!F$41/100)</f>
        <v>0</v>
      </c>
      <c r="S18" s="252">
        <f>M18*(Pro!G$41/100)</f>
        <v>0</v>
      </c>
    </row>
    <row r="19" spans="1:19" x14ac:dyDescent="0.25">
      <c r="A19" s="197">
        <f t="shared" si="4"/>
        <v>0</v>
      </c>
      <c r="B19" s="198" t="str">
        <f t="shared" si="5"/>
        <v>2 - Importer</v>
      </c>
      <c r="C19" s="198" t="str">
        <f t="shared" si="6"/>
        <v>-</v>
      </c>
      <c r="D19" s="192">
        <f>D18</f>
        <v>0</v>
      </c>
      <c r="E19" s="198" t="s">
        <v>946</v>
      </c>
      <c r="F19" s="198" t="s">
        <v>947</v>
      </c>
      <c r="G19" s="198" t="str">
        <f t="shared" si="7"/>
        <v>Frozen</v>
      </c>
      <c r="H19" s="215">
        <f>'Country-Pays 1-5'!G$108</f>
        <v>0</v>
      </c>
      <c r="I19" s="219">
        <f>'Country-Pays 1-5'!H$108</f>
        <v>0</v>
      </c>
      <c r="J19" s="220">
        <f>'Country-Pays 1-5'!I$108</f>
        <v>0</v>
      </c>
      <c r="K19" s="217">
        <f>'Country-Pays 1-5'!G$109/1000</f>
        <v>0</v>
      </c>
      <c r="L19" s="219">
        <f>'Country-Pays 1-5'!H$109/1000</f>
        <v>0</v>
      </c>
      <c r="M19" s="221">
        <f>'Country-Pays 1-5'!I$109/1000</f>
        <v>0</v>
      </c>
      <c r="N19" s="205">
        <f t="shared" si="1"/>
        <v>0</v>
      </c>
      <c r="O19" s="205">
        <f t="shared" si="2"/>
        <v>0</v>
      </c>
      <c r="P19" s="206">
        <f t="shared" si="3"/>
        <v>0</v>
      </c>
      <c r="Q19" s="250">
        <f>K19*(Pro!E$48/100)</f>
        <v>0</v>
      </c>
      <c r="R19" s="251">
        <f>L19*(Pro!F$48/100)</f>
        <v>0</v>
      </c>
      <c r="S19" s="252">
        <f>M19*(Pro!G$48/100)</f>
        <v>0</v>
      </c>
    </row>
    <row r="20" spans="1:19" x14ac:dyDescent="0.25">
      <c r="A20" s="197">
        <f t="shared" si="4"/>
        <v>0</v>
      </c>
      <c r="B20" s="198" t="str">
        <f t="shared" si="5"/>
        <v>2 - Importer</v>
      </c>
      <c r="C20" s="198" t="str">
        <f t="shared" si="6"/>
        <v>-</v>
      </c>
      <c r="D20" s="192">
        <f>D19</f>
        <v>0</v>
      </c>
      <c r="E20" s="198" t="s">
        <v>946</v>
      </c>
      <c r="F20" s="198" t="s">
        <v>948</v>
      </c>
      <c r="G20" s="198" t="str">
        <f t="shared" si="7"/>
        <v>Frozen</v>
      </c>
      <c r="H20" s="215">
        <f>'Country-Pays 1-5'!G$111</f>
        <v>0</v>
      </c>
      <c r="I20" s="219">
        <f>'Country-Pays 1-5'!H$111</f>
        <v>0</v>
      </c>
      <c r="J20" s="220">
        <f>'Country-Pays 1-5'!I$111</f>
        <v>0</v>
      </c>
      <c r="K20" s="217">
        <f>'Country-Pays 1-5'!G$112/1000</f>
        <v>0</v>
      </c>
      <c r="L20" s="219">
        <f>'Country-Pays 1-5'!H$112/1000</f>
        <v>0</v>
      </c>
      <c r="M20" s="221">
        <f>'Country-Pays 1-5'!I$112/1000</f>
        <v>0</v>
      </c>
      <c r="N20" s="205">
        <f t="shared" si="1"/>
        <v>0</v>
      </c>
      <c r="O20" s="205">
        <f t="shared" si="2"/>
        <v>0</v>
      </c>
      <c r="P20" s="206">
        <f t="shared" si="3"/>
        <v>0</v>
      </c>
      <c r="Q20" s="250">
        <f>K20*(Pro!E$48/100)</f>
        <v>0</v>
      </c>
      <c r="R20" s="251">
        <f>L20*(Pro!F$48/100)</f>
        <v>0</v>
      </c>
      <c r="S20" s="252">
        <f>M20*(Pro!G$48/100)</f>
        <v>0</v>
      </c>
    </row>
    <row r="21" spans="1:19" x14ac:dyDescent="0.25">
      <c r="A21" s="199">
        <f t="shared" si="4"/>
        <v>0</v>
      </c>
      <c r="B21" s="200" t="str">
        <f t="shared" si="5"/>
        <v>2 - Importer</v>
      </c>
      <c r="C21" s="200" t="str">
        <f t="shared" si="6"/>
        <v>-</v>
      </c>
      <c r="D21" s="193">
        <f>_xlfn.XLOOKUP('Country-Pays 6-10'!$E$24,Variables!$C$80:$C$328,Variables!$B$80:$B$328,'Country-Pays 6-10'!$E$24,0,1)</f>
        <v>0</v>
      </c>
      <c r="E21" s="200" t="s">
        <v>945</v>
      </c>
      <c r="F21" s="200" t="s">
        <v>927</v>
      </c>
      <c r="G21" s="200" t="str">
        <f t="shared" si="7"/>
        <v>Frozen</v>
      </c>
      <c r="H21" s="216">
        <f>'Country-Pays 6-10'!G$28</f>
        <v>0</v>
      </c>
      <c r="I21" s="222">
        <f>'Country-Pays 6-10'!H$28</f>
        <v>0</v>
      </c>
      <c r="J21" s="223">
        <f>'Country-Pays 6-10'!I$28</f>
        <v>0</v>
      </c>
      <c r="K21" s="218">
        <f>'Country-Pays 6-10'!G$29/1000</f>
        <v>0</v>
      </c>
      <c r="L21" s="222">
        <f>'Country-Pays 6-10'!H$29/1000</f>
        <v>0</v>
      </c>
      <c r="M21" s="224">
        <f>'Country-Pays 6-10'!I$29/1000</f>
        <v>0</v>
      </c>
      <c r="N21" s="207">
        <f t="shared" si="1"/>
        <v>0</v>
      </c>
      <c r="O21" s="207">
        <f t="shared" si="2"/>
        <v>0</v>
      </c>
      <c r="P21" s="208">
        <f t="shared" si="3"/>
        <v>0</v>
      </c>
      <c r="Q21" s="250">
        <f>K21*(Pro!E$41/100)</f>
        <v>0</v>
      </c>
      <c r="R21" s="251">
        <f>L21*(Pro!F$41/100)</f>
        <v>0</v>
      </c>
      <c r="S21" s="252">
        <f>M21*(Pro!G$41/100)</f>
        <v>0</v>
      </c>
    </row>
    <row r="22" spans="1:19" x14ac:dyDescent="0.25">
      <c r="A22" s="197">
        <f t="shared" si="4"/>
        <v>0</v>
      </c>
      <c r="B22" s="198" t="str">
        <f t="shared" si="5"/>
        <v>2 - Importer</v>
      </c>
      <c r="C22" s="198" t="str">
        <f t="shared" si="6"/>
        <v>-</v>
      </c>
      <c r="D22" s="192">
        <f>D21</f>
        <v>0</v>
      </c>
      <c r="E22" s="198" t="s">
        <v>946</v>
      </c>
      <c r="F22" s="198" t="s">
        <v>947</v>
      </c>
      <c r="G22" s="198" t="str">
        <f t="shared" si="7"/>
        <v>Frozen</v>
      </c>
      <c r="H22" s="215">
        <f>'Country-Pays 6-10'!G$32</f>
        <v>0</v>
      </c>
      <c r="I22" s="219">
        <f>'Country-Pays 6-10'!H$32</f>
        <v>0</v>
      </c>
      <c r="J22" s="220">
        <f>'Country-Pays 6-10'!I$32</f>
        <v>0</v>
      </c>
      <c r="K22" s="217">
        <f>'Country-Pays 6-10'!G$33/1000</f>
        <v>0</v>
      </c>
      <c r="L22" s="219">
        <f>'Country-Pays 6-10'!H$33/1000</f>
        <v>0</v>
      </c>
      <c r="M22" s="221">
        <f>'Country-Pays 6-10'!I$33/1000</f>
        <v>0</v>
      </c>
      <c r="N22" s="205">
        <f t="shared" si="1"/>
        <v>0</v>
      </c>
      <c r="O22" s="205">
        <f t="shared" si="2"/>
        <v>0</v>
      </c>
      <c r="P22" s="206">
        <f t="shared" si="3"/>
        <v>0</v>
      </c>
      <c r="Q22" s="250">
        <f>K22*(Pro!E$48/100)</f>
        <v>0</v>
      </c>
      <c r="R22" s="251">
        <f>L22*(Pro!F$48/100)</f>
        <v>0</v>
      </c>
      <c r="S22" s="252">
        <f>M22*(Pro!G$48/100)</f>
        <v>0</v>
      </c>
    </row>
    <row r="23" spans="1:19" x14ac:dyDescent="0.25">
      <c r="A23" s="197">
        <f t="shared" si="4"/>
        <v>0</v>
      </c>
      <c r="B23" s="198" t="str">
        <f t="shared" si="5"/>
        <v>2 - Importer</v>
      </c>
      <c r="C23" s="198" t="str">
        <f t="shared" si="6"/>
        <v>-</v>
      </c>
      <c r="D23" s="192">
        <f>D22</f>
        <v>0</v>
      </c>
      <c r="E23" s="198" t="s">
        <v>946</v>
      </c>
      <c r="F23" s="198" t="s">
        <v>948</v>
      </c>
      <c r="G23" s="198" t="str">
        <f t="shared" si="7"/>
        <v>Frozen</v>
      </c>
      <c r="H23" s="215">
        <f>'Country-Pays 6-10'!G$35</f>
        <v>0</v>
      </c>
      <c r="I23" s="219">
        <f>'Country-Pays 6-10'!H$35</f>
        <v>0</v>
      </c>
      <c r="J23" s="220">
        <f>'Country-Pays 6-10'!I$35</f>
        <v>0</v>
      </c>
      <c r="K23" s="217">
        <f>'Country-Pays 6-10'!G$36/1000</f>
        <v>0</v>
      </c>
      <c r="L23" s="219">
        <f>'Country-Pays 6-10'!H$36/1000</f>
        <v>0</v>
      </c>
      <c r="M23" s="221">
        <f>'Country-Pays 6-10'!I$36/1000</f>
        <v>0</v>
      </c>
      <c r="N23" s="205">
        <f t="shared" si="1"/>
        <v>0</v>
      </c>
      <c r="O23" s="205">
        <f t="shared" si="2"/>
        <v>0</v>
      </c>
      <c r="P23" s="206">
        <f t="shared" si="3"/>
        <v>0</v>
      </c>
      <c r="Q23" s="250">
        <f>K23*(Pro!E$48/100)</f>
        <v>0</v>
      </c>
      <c r="R23" s="251">
        <f>L23*(Pro!F$48/100)</f>
        <v>0</v>
      </c>
      <c r="S23" s="252">
        <f>M23*(Pro!G$48/100)</f>
        <v>0</v>
      </c>
    </row>
    <row r="24" spans="1:19" x14ac:dyDescent="0.25">
      <c r="A24" s="199">
        <f t="shared" si="4"/>
        <v>0</v>
      </c>
      <c r="B24" s="200" t="str">
        <f t="shared" si="5"/>
        <v>2 - Importer</v>
      </c>
      <c r="C24" s="200" t="str">
        <f t="shared" si="6"/>
        <v>-</v>
      </c>
      <c r="D24" s="193">
        <f>_xlfn.XLOOKUP('Country-Pays 6-10'!$E$43,Variables!$C$80:$C$328,Variables!$B$80:$B$328,'Country-Pays 6-10'!$E$43,0,1)</f>
        <v>0</v>
      </c>
      <c r="E24" s="200" t="s">
        <v>945</v>
      </c>
      <c r="F24" s="200" t="s">
        <v>927</v>
      </c>
      <c r="G24" s="200" t="str">
        <f t="shared" si="7"/>
        <v>Frozen</v>
      </c>
      <c r="H24" s="216">
        <f>'Country-Pays 6-10'!G$47</f>
        <v>0</v>
      </c>
      <c r="I24" s="222">
        <f>'Country-Pays 6-10'!H$47</f>
        <v>0</v>
      </c>
      <c r="J24" s="223">
        <f>'Country-Pays 6-10'!I$47</f>
        <v>0</v>
      </c>
      <c r="K24" s="218">
        <f>'Country-Pays 6-10'!G$48/1000</f>
        <v>0</v>
      </c>
      <c r="L24" s="222">
        <f>'Country-Pays 6-10'!H$48/1000</f>
        <v>0</v>
      </c>
      <c r="M24" s="224">
        <f>'Country-Pays 6-10'!I$48/1000</f>
        <v>0</v>
      </c>
      <c r="N24" s="207">
        <f t="shared" si="1"/>
        <v>0</v>
      </c>
      <c r="O24" s="207">
        <f t="shared" si="2"/>
        <v>0</v>
      </c>
      <c r="P24" s="208">
        <f t="shared" si="3"/>
        <v>0</v>
      </c>
      <c r="Q24" s="250">
        <f>K24*(Pro!E$41/100)</f>
        <v>0</v>
      </c>
      <c r="R24" s="251">
        <f>L24*(Pro!F$41/100)</f>
        <v>0</v>
      </c>
      <c r="S24" s="252">
        <f>M24*(Pro!G$41/100)</f>
        <v>0</v>
      </c>
    </row>
    <row r="25" spans="1:19" x14ac:dyDescent="0.25">
      <c r="A25" s="197">
        <f t="shared" si="4"/>
        <v>0</v>
      </c>
      <c r="B25" s="198" t="str">
        <f t="shared" si="5"/>
        <v>2 - Importer</v>
      </c>
      <c r="C25" s="198" t="str">
        <f t="shared" si="6"/>
        <v>-</v>
      </c>
      <c r="D25" s="192">
        <f>D24</f>
        <v>0</v>
      </c>
      <c r="E25" s="198" t="s">
        <v>946</v>
      </c>
      <c r="F25" s="198" t="s">
        <v>947</v>
      </c>
      <c r="G25" s="198" t="str">
        <f t="shared" si="7"/>
        <v>Frozen</v>
      </c>
      <c r="H25" s="215">
        <f>'Country-Pays 6-10'!G$51</f>
        <v>0</v>
      </c>
      <c r="I25" s="219">
        <f>'Country-Pays 6-10'!H$51</f>
        <v>0</v>
      </c>
      <c r="J25" s="220">
        <f>'Country-Pays 6-10'!I$51</f>
        <v>0</v>
      </c>
      <c r="K25" s="217">
        <f>'Country-Pays 6-10'!G$52/1000</f>
        <v>0</v>
      </c>
      <c r="L25" s="219">
        <f>'Country-Pays 6-10'!H$52/1000</f>
        <v>0</v>
      </c>
      <c r="M25" s="221">
        <f>'Country-Pays 6-10'!I$52/1000</f>
        <v>0</v>
      </c>
      <c r="N25" s="205">
        <f t="shared" si="1"/>
        <v>0</v>
      </c>
      <c r="O25" s="205">
        <f t="shared" si="2"/>
        <v>0</v>
      </c>
      <c r="P25" s="206">
        <f t="shared" si="3"/>
        <v>0</v>
      </c>
      <c r="Q25" s="250">
        <f>K25*(Pro!E$48/100)</f>
        <v>0</v>
      </c>
      <c r="R25" s="251">
        <f>L25*(Pro!F$48/100)</f>
        <v>0</v>
      </c>
      <c r="S25" s="252">
        <f>M25*(Pro!G$48/100)</f>
        <v>0</v>
      </c>
    </row>
    <row r="26" spans="1:19" x14ac:dyDescent="0.25">
      <c r="A26" s="197">
        <f t="shared" si="4"/>
        <v>0</v>
      </c>
      <c r="B26" s="198" t="str">
        <f t="shared" si="5"/>
        <v>2 - Importer</v>
      </c>
      <c r="C26" s="198" t="str">
        <f t="shared" si="6"/>
        <v>-</v>
      </c>
      <c r="D26" s="192">
        <f>D25</f>
        <v>0</v>
      </c>
      <c r="E26" s="198" t="s">
        <v>946</v>
      </c>
      <c r="F26" s="198" t="s">
        <v>948</v>
      </c>
      <c r="G26" s="198" t="str">
        <f t="shared" si="7"/>
        <v>Frozen</v>
      </c>
      <c r="H26" s="215">
        <f>'Country-Pays 6-10'!G$54</f>
        <v>0</v>
      </c>
      <c r="I26" s="219">
        <f>'Country-Pays 6-10'!H$54</f>
        <v>0</v>
      </c>
      <c r="J26" s="220">
        <f>'Country-Pays 6-10'!I$54</f>
        <v>0</v>
      </c>
      <c r="K26" s="217">
        <f>'Country-Pays 6-10'!G$55/1000</f>
        <v>0</v>
      </c>
      <c r="L26" s="219">
        <f>'Country-Pays 6-10'!H$55/1000</f>
        <v>0</v>
      </c>
      <c r="M26" s="221">
        <f>'Country-Pays 6-10'!I$55/1000</f>
        <v>0</v>
      </c>
      <c r="N26" s="205">
        <f t="shared" si="1"/>
        <v>0</v>
      </c>
      <c r="O26" s="205">
        <f t="shared" si="2"/>
        <v>0</v>
      </c>
      <c r="P26" s="206">
        <f t="shared" si="3"/>
        <v>0</v>
      </c>
      <c r="Q26" s="250">
        <f>K26*(Pro!E$48/100)</f>
        <v>0</v>
      </c>
      <c r="R26" s="251">
        <f>L26*(Pro!F$48/100)</f>
        <v>0</v>
      </c>
      <c r="S26" s="252">
        <f>M26*(Pro!G$48/100)</f>
        <v>0</v>
      </c>
    </row>
    <row r="27" spans="1:19" x14ac:dyDescent="0.25">
      <c r="A27" s="199">
        <f t="shared" si="4"/>
        <v>0</v>
      </c>
      <c r="B27" s="200" t="str">
        <f t="shared" si="5"/>
        <v>2 - Importer</v>
      </c>
      <c r="C27" s="200" t="str">
        <f t="shared" si="6"/>
        <v>-</v>
      </c>
      <c r="D27" s="193">
        <f>_xlfn.XLOOKUP('Country-Pays 6-10'!$E$62,Variables!$C$80:$C$328,Variables!$B$80:$B$328,'Country-Pays 6-10'!$E$62,0,1)</f>
        <v>0</v>
      </c>
      <c r="E27" s="200" t="s">
        <v>945</v>
      </c>
      <c r="F27" s="200" t="s">
        <v>927</v>
      </c>
      <c r="G27" s="200" t="str">
        <f t="shared" si="7"/>
        <v>Frozen</v>
      </c>
      <c r="H27" s="216">
        <f>'Country-Pays 6-10'!G$66</f>
        <v>0</v>
      </c>
      <c r="I27" s="222">
        <f>'Country-Pays 6-10'!H$66</f>
        <v>0</v>
      </c>
      <c r="J27" s="223">
        <f>'Country-Pays 6-10'!I$66</f>
        <v>0</v>
      </c>
      <c r="K27" s="218">
        <f>'Country-Pays 6-10'!G$67/1000</f>
        <v>0</v>
      </c>
      <c r="L27" s="222">
        <f>'Country-Pays 6-10'!H$67/1000</f>
        <v>0</v>
      </c>
      <c r="M27" s="224">
        <f>'Country-Pays 6-10'!I$67/1000</f>
        <v>0</v>
      </c>
      <c r="N27" s="207">
        <f t="shared" si="1"/>
        <v>0</v>
      </c>
      <c r="O27" s="207">
        <f t="shared" si="2"/>
        <v>0</v>
      </c>
      <c r="P27" s="208">
        <f t="shared" si="3"/>
        <v>0</v>
      </c>
      <c r="Q27" s="250">
        <f>K27*(Pro!E$41/100)</f>
        <v>0</v>
      </c>
      <c r="R27" s="251">
        <f>L27*(Pro!F$41/100)</f>
        <v>0</v>
      </c>
      <c r="S27" s="252">
        <f>M27*(Pro!G$41/100)</f>
        <v>0</v>
      </c>
    </row>
    <row r="28" spans="1:19" x14ac:dyDescent="0.25">
      <c r="A28" s="197">
        <f t="shared" si="4"/>
        <v>0</v>
      </c>
      <c r="B28" s="198" t="str">
        <f t="shared" si="5"/>
        <v>2 - Importer</v>
      </c>
      <c r="C28" s="198" t="str">
        <f t="shared" si="6"/>
        <v>-</v>
      </c>
      <c r="D28" s="192">
        <f>D27</f>
        <v>0</v>
      </c>
      <c r="E28" s="198" t="s">
        <v>946</v>
      </c>
      <c r="F28" s="198" t="s">
        <v>947</v>
      </c>
      <c r="G28" s="198" t="str">
        <f t="shared" si="7"/>
        <v>Frozen</v>
      </c>
      <c r="H28" s="215">
        <f>'Country-Pays 6-10'!G$70</f>
        <v>0</v>
      </c>
      <c r="I28" s="219">
        <f>'Country-Pays 6-10'!H$70</f>
        <v>0</v>
      </c>
      <c r="J28" s="220">
        <f>'Country-Pays 6-10'!I$70</f>
        <v>0</v>
      </c>
      <c r="K28" s="217">
        <f>'Country-Pays 6-10'!G$71/1000</f>
        <v>0</v>
      </c>
      <c r="L28" s="219">
        <f>'Country-Pays 6-10'!H$71/1000</f>
        <v>0</v>
      </c>
      <c r="M28" s="221">
        <f>'Country-Pays 6-10'!I$71/1000</f>
        <v>0</v>
      </c>
      <c r="N28" s="205">
        <f t="shared" si="1"/>
        <v>0</v>
      </c>
      <c r="O28" s="205">
        <f t="shared" si="2"/>
        <v>0</v>
      </c>
      <c r="P28" s="206">
        <f t="shared" si="3"/>
        <v>0</v>
      </c>
      <c r="Q28" s="250">
        <f>K28*(Pro!E$48/100)</f>
        <v>0</v>
      </c>
      <c r="R28" s="251">
        <f>L28*(Pro!F$48/100)</f>
        <v>0</v>
      </c>
      <c r="S28" s="252">
        <f>M28*(Pro!G$48/100)</f>
        <v>0</v>
      </c>
    </row>
    <row r="29" spans="1:19" x14ac:dyDescent="0.25">
      <c r="A29" s="197">
        <f t="shared" si="4"/>
        <v>0</v>
      </c>
      <c r="B29" s="198" t="str">
        <f t="shared" si="5"/>
        <v>2 - Importer</v>
      </c>
      <c r="C29" s="198" t="str">
        <f t="shared" si="6"/>
        <v>-</v>
      </c>
      <c r="D29" s="192">
        <f>D28</f>
        <v>0</v>
      </c>
      <c r="E29" s="198" t="s">
        <v>946</v>
      </c>
      <c r="F29" s="198" t="s">
        <v>948</v>
      </c>
      <c r="G29" s="198" t="str">
        <f t="shared" si="7"/>
        <v>Frozen</v>
      </c>
      <c r="H29" s="215">
        <f>'Country-Pays 6-10'!G$73</f>
        <v>0</v>
      </c>
      <c r="I29" s="219">
        <f>'Country-Pays 6-10'!H$73</f>
        <v>0</v>
      </c>
      <c r="J29" s="220">
        <f>'Country-Pays 6-10'!I$73</f>
        <v>0</v>
      </c>
      <c r="K29" s="217">
        <f>'Country-Pays 6-10'!G$74/1000</f>
        <v>0</v>
      </c>
      <c r="L29" s="219">
        <f>'Country-Pays 6-10'!H$74/1000</f>
        <v>0</v>
      </c>
      <c r="M29" s="221">
        <f>'Country-Pays 6-10'!I$74/1000</f>
        <v>0</v>
      </c>
      <c r="N29" s="205">
        <f t="shared" si="1"/>
        <v>0</v>
      </c>
      <c r="O29" s="205">
        <f t="shared" si="2"/>
        <v>0</v>
      </c>
      <c r="P29" s="206">
        <f t="shared" si="3"/>
        <v>0</v>
      </c>
      <c r="Q29" s="250">
        <f>K29*(Pro!E$48/100)</f>
        <v>0</v>
      </c>
      <c r="R29" s="251">
        <f>L29*(Pro!F$48/100)</f>
        <v>0</v>
      </c>
      <c r="S29" s="252">
        <f>M29*(Pro!G$48/100)</f>
        <v>0</v>
      </c>
    </row>
    <row r="30" spans="1:19" x14ac:dyDescent="0.25">
      <c r="A30" s="199">
        <f t="shared" si="4"/>
        <v>0</v>
      </c>
      <c r="B30" s="200" t="str">
        <f t="shared" si="5"/>
        <v>2 - Importer</v>
      </c>
      <c r="C30" s="200" t="str">
        <f t="shared" si="6"/>
        <v>-</v>
      </c>
      <c r="D30" s="193">
        <f>_xlfn.XLOOKUP('Country-Pays 6-10'!$E$81,Variables!$C$80:$C$328,Variables!$B$80:$B$328,'Country-Pays 6-10'!$E$81,0,1)</f>
        <v>0</v>
      </c>
      <c r="E30" s="200" t="s">
        <v>945</v>
      </c>
      <c r="F30" s="200" t="s">
        <v>927</v>
      </c>
      <c r="G30" s="200" t="str">
        <f t="shared" si="7"/>
        <v>Frozen</v>
      </c>
      <c r="H30" s="216">
        <f>'Country-Pays 6-10'!G$85</f>
        <v>0</v>
      </c>
      <c r="I30" s="222">
        <f>'Country-Pays 6-10'!H$85</f>
        <v>0</v>
      </c>
      <c r="J30" s="223">
        <f>'Country-Pays 6-10'!I$85</f>
        <v>0</v>
      </c>
      <c r="K30" s="218">
        <f>'Country-Pays 6-10'!G$86/1000</f>
        <v>0</v>
      </c>
      <c r="L30" s="222">
        <f>'Country-Pays 6-10'!H$86/1000</f>
        <v>0</v>
      </c>
      <c r="M30" s="224">
        <f>'Country-Pays 6-10'!I$86/1000</f>
        <v>0</v>
      </c>
      <c r="N30" s="207">
        <f t="shared" si="1"/>
        <v>0</v>
      </c>
      <c r="O30" s="207">
        <f t="shared" si="2"/>
        <v>0</v>
      </c>
      <c r="P30" s="208">
        <f t="shared" si="3"/>
        <v>0</v>
      </c>
      <c r="Q30" s="250">
        <f>K30*(Pro!E$41/100)</f>
        <v>0</v>
      </c>
      <c r="R30" s="251">
        <f>L30*(Pro!F$41/100)</f>
        <v>0</v>
      </c>
      <c r="S30" s="252">
        <f>M30*(Pro!G$41/100)</f>
        <v>0</v>
      </c>
    </row>
    <row r="31" spans="1:19" x14ac:dyDescent="0.25">
      <c r="A31" s="197">
        <f t="shared" si="4"/>
        <v>0</v>
      </c>
      <c r="B31" s="198" t="str">
        <f t="shared" si="5"/>
        <v>2 - Importer</v>
      </c>
      <c r="C31" s="198" t="str">
        <f t="shared" si="6"/>
        <v>-</v>
      </c>
      <c r="D31" s="192">
        <f>D30</f>
        <v>0</v>
      </c>
      <c r="E31" s="198" t="s">
        <v>946</v>
      </c>
      <c r="F31" s="198" t="s">
        <v>947</v>
      </c>
      <c r="G31" s="198" t="str">
        <f t="shared" si="7"/>
        <v>Frozen</v>
      </c>
      <c r="H31" s="215">
        <f>'Country-Pays 6-10'!G$89</f>
        <v>0</v>
      </c>
      <c r="I31" s="219">
        <f>'Country-Pays 6-10'!H$89</f>
        <v>0</v>
      </c>
      <c r="J31" s="220">
        <f>'Country-Pays 6-10'!I$89</f>
        <v>0</v>
      </c>
      <c r="K31" s="217">
        <f>'Country-Pays 6-10'!G$90/1000</f>
        <v>0</v>
      </c>
      <c r="L31" s="219">
        <f>'Country-Pays 6-10'!H$90/1000</f>
        <v>0</v>
      </c>
      <c r="M31" s="221">
        <f>'Country-Pays 6-10'!I$90/1000</f>
        <v>0</v>
      </c>
      <c r="N31" s="205">
        <f t="shared" si="1"/>
        <v>0</v>
      </c>
      <c r="O31" s="205">
        <f t="shared" si="2"/>
        <v>0</v>
      </c>
      <c r="P31" s="206">
        <f t="shared" si="3"/>
        <v>0</v>
      </c>
      <c r="Q31" s="250">
        <f>K31*(Pro!E$48/100)</f>
        <v>0</v>
      </c>
      <c r="R31" s="251">
        <f>L31*(Pro!F$48/100)</f>
        <v>0</v>
      </c>
      <c r="S31" s="252">
        <f>M31*(Pro!G$48/100)</f>
        <v>0</v>
      </c>
    </row>
    <row r="32" spans="1:19" x14ac:dyDescent="0.25">
      <c r="A32" s="197">
        <f t="shared" si="4"/>
        <v>0</v>
      </c>
      <c r="B32" s="198" t="str">
        <f t="shared" si="5"/>
        <v>2 - Importer</v>
      </c>
      <c r="C32" s="198" t="str">
        <f t="shared" si="6"/>
        <v>-</v>
      </c>
      <c r="D32" s="192">
        <f>D31</f>
        <v>0</v>
      </c>
      <c r="E32" s="198" t="s">
        <v>946</v>
      </c>
      <c r="F32" s="198" t="s">
        <v>948</v>
      </c>
      <c r="G32" s="198" t="str">
        <f t="shared" si="7"/>
        <v>Frozen</v>
      </c>
      <c r="H32" s="215">
        <f>'Country-Pays 6-10'!G$92</f>
        <v>0</v>
      </c>
      <c r="I32" s="219">
        <f>'Country-Pays 6-10'!H$92</f>
        <v>0</v>
      </c>
      <c r="J32" s="220">
        <f>'Country-Pays 6-10'!I$92</f>
        <v>0</v>
      </c>
      <c r="K32" s="217">
        <f>'Country-Pays 6-10'!G$93/1000</f>
        <v>0</v>
      </c>
      <c r="L32" s="219">
        <f>'Country-Pays 6-10'!H$93/1000</f>
        <v>0</v>
      </c>
      <c r="M32" s="221">
        <f>'Country-Pays 6-10'!I$93/1000</f>
        <v>0</v>
      </c>
      <c r="N32" s="205">
        <f t="shared" si="1"/>
        <v>0</v>
      </c>
      <c r="O32" s="205">
        <f t="shared" si="2"/>
        <v>0</v>
      </c>
      <c r="P32" s="206">
        <f t="shared" si="3"/>
        <v>0</v>
      </c>
      <c r="Q32" s="250">
        <f>K32*(Pro!E$48/100)</f>
        <v>0</v>
      </c>
      <c r="R32" s="251">
        <f>L32*(Pro!F$48/100)</f>
        <v>0</v>
      </c>
      <c r="S32" s="252">
        <f>M32*(Pro!G$48/100)</f>
        <v>0</v>
      </c>
    </row>
    <row r="33" spans="1:19" x14ac:dyDescent="0.25">
      <c r="A33" s="199">
        <f t="shared" si="4"/>
        <v>0</v>
      </c>
      <c r="B33" s="200" t="str">
        <f t="shared" si="5"/>
        <v>2 - Importer</v>
      </c>
      <c r="C33" s="200" t="str">
        <f t="shared" si="6"/>
        <v>-</v>
      </c>
      <c r="D33" s="193">
        <f>_xlfn.XLOOKUP('Country-Pays 6-10'!$E$100,Variables!$C$80:$C$328,Variables!$B$80:$B$328,'Country-Pays 6-10'!$E$100,0,1)</f>
        <v>0</v>
      </c>
      <c r="E33" s="200" t="s">
        <v>945</v>
      </c>
      <c r="F33" s="200" t="s">
        <v>927</v>
      </c>
      <c r="G33" s="200" t="str">
        <f t="shared" si="7"/>
        <v>Frozen</v>
      </c>
      <c r="H33" s="216">
        <f>'Country-Pays 6-10'!G$104</f>
        <v>0</v>
      </c>
      <c r="I33" s="222">
        <f>'Country-Pays 6-10'!H$104</f>
        <v>0</v>
      </c>
      <c r="J33" s="223">
        <f>'Country-Pays 6-10'!I$104</f>
        <v>0</v>
      </c>
      <c r="K33" s="218">
        <f>'Country-Pays 6-10'!G$105/1000</f>
        <v>0</v>
      </c>
      <c r="L33" s="222">
        <f>'Country-Pays 6-10'!H$105/1000</f>
        <v>0</v>
      </c>
      <c r="M33" s="224">
        <f>'Country-Pays 6-10'!I$105/1000</f>
        <v>0</v>
      </c>
      <c r="N33" s="207">
        <f t="shared" si="1"/>
        <v>0</v>
      </c>
      <c r="O33" s="207">
        <f t="shared" si="2"/>
        <v>0</v>
      </c>
      <c r="P33" s="208">
        <f t="shared" si="3"/>
        <v>0</v>
      </c>
      <c r="Q33" s="250">
        <f>K33*(Pro!E$41/100)</f>
        <v>0</v>
      </c>
      <c r="R33" s="251">
        <f>L33*(Pro!F$41/100)</f>
        <v>0</v>
      </c>
      <c r="S33" s="252">
        <f>M33*(Pro!G$41/100)</f>
        <v>0</v>
      </c>
    </row>
    <row r="34" spans="1:19" x14ac:dyDescent="0.25">
      <c r="A34" s="197">
        <f t="shared" si="4"/>
        <v>0</v>
      </c>
      <c r="B34" s="198" t="str">
        <f t="shared" si="5"/>
        <v>2 - Importer</v>
      </c>
      <c r="C34" s="198" t="str">
        <f t="shared" si="6"/>
        <v>-</v>
      </c>
      <c r="D34" s="192">
        <f>D33</f>
        <v>0</v>
      </c>
      <c r="E34" s="198" t="s">
        <v>946</v>
      </c>
      <c r="F34" s="198" t="s">
        <v>947</v>
      </c>
      <c r="G34" s="198" t="str">
        <f t="shared" si="7"/>
        <v>Frozen</v>
      </c>
      <c r="H34" s="215">
        <f>'Country-Pays 6-10'!G$108</f>
        <v>0</v>
      </c>
      <c r="I34" s="219">
        <f>'Country-Pays 6-10'!H$108</f>
        <v>0</v>
      </c>
      <c r="J34" s="220">
        <f>'Country-Pays 6-10'!I$108</f>
        <v>0</v>
      </c>
      <c r="K34" s="217">
        <f>'Country-Pays 6-10'!G$109/1000</f>
        <v>0</v>
      </c>
      <c r="L34" s="219">
        <f>'Country-Pays 6-10'!H$109/1000</f>
        <v>0</v>
      </c>
      <c r="M34" s="221">
        <f>'Country-Pays 6-10'!I$109/1000</f>
        <v>0</v>
      </c>
      <c r="N34" s="205">
        <f t="shared" si="1"/>
        <v>0</v>
      </c>
      <c r="O34" s="205">
        <f t="shared" si="2"/>
        <v>0</v>
      </c>
      <c r="P34" s="206">
        <f t="shared" si="3"/>
        <v>0</v>
      </c>
      <c r="Q34" s="250">
        <f>K34*(Pro!E$48/100)</f>
        <v>0</v>
      </c>
      <c r="R34" s="251">
        <f>L34*(Pro!F$48/100)</f>
        <v>0</v>
      </c>
      <c r="S34" s="252">
        <f>M34*(Pro!G$48/100)</f>
        <v>0</v>
      </c>
    </row>
    <row r="35" spans="1:19" x14ac:dyDescent="0.25">
      <c r="A35" s="197">
        <f t="shared" si="4"/>
        <v>0</v>
      </c>
      <c r="B35" s="198" t="str">
        <f t="shared" si="5"/>
        <v>2 - Importer</v>
      </c>
      <c r="C35" s="198" t="str">
        <f t="shared" si="6"/>
        <v>-</v>
      </c>
      <c r="D35" s="192">
        <f>D34</f>
        <v>0</v>
      </c>
      <c r="E35" s="198" t="s">
        <v>946</v>
      </c>
      <c r="F35" s="198" t="s">
        <v>948</v>
      </c>
      <c r="G35" s="198" t="str">
        <f t="shared" si="7"/>
        <v>Frozen</v>
      </c>
      <c r="H35" s="215">
        <f>'Country-Pays 6-10'!G$111</f>
        <v>0</v>
      </c>
      <c r="I35" s="219">
        <f>'Country-Pays 6-10'!H$111</f>
        <v>0</v>
      </c>
      <c r="J35" s="220">
        <f>'Country-Pays 6-10'!I$111</f>
        <v>0</v>
      </c>
      <c r="K35" s="217">
        <f>'Country-Pays 6-10'!G$112/1000</f>
        <v>0</v>
      </c>
      <c r="L35" s="219">
        <f>'Country-Pays 6-10'!H$112/1000</f>
        <v>0</v>
      </c>
      <c r="M35" s="221">
        <f>'Country-Pays 6-10'!I$112/1000</f>
        <v>0</v>
      </c>
      <c r="N35" s="205">
        <f t="shared" si="1"/>
        <v>0</v>
      </c>
      <c r="O35" s="205">
        <f t="shared" si="2"/>
        <v>0</v>
      </c>
      <c r="P35" s="206">
        <f t="shared" si="3"/>
        <v>0</v>
      </c>
      <c r="Q35" s="250">
        <f>K35*(Pro!E$48/100)</f>
        <v>0</v>
      </c>
      <c r="R35" s="251">
        <f>L35*(Pro!F$48/100)</f>
        <v>0</v>
      </c>
      <c r="S35" s="252">
        <f>M35*(Pro!G$48/100)</f>
        <v>0</v>
      </c>
    </row>
    <row r="36" spans="1:19" x14ac:dyDescent="0.25">
      <c r="A36" s="199">
        <f t="shared" si="4"/>
        <v>0</v>
      </c>
      <c r="B36" s="200" t="str">
        <f t="shared" si="5"/>
        <v>2 - Importer</v>
      </c>
      <c r="C36" s="200" t="str">
        <f t="shared" si="6"/>
        <v>-</v>
      </c>
      <c r="D36" s="193">
        <f>_xlfn.XLOOKUP('Country-Pays 11-15'!$E$24,Variables!$C$80:$C$328,Variables!$B$80:$B$328,'Country-Pays 11-15'!$E$24,0,1)</f>
        <v>0</v>
      </c>
      <c r="E36" s="200" t="s">
        <v>945</v>
      </c>
      <c r="F36" s="200" t="s">
        <v>927</v>
      </c>
      <c r="G36" s="200" t="str">
        <f t="shared" si="7"/>
        <v>Frozen</v>
      </c>
      <c r="H36" s="216">
        <f>'Country-Pays 11-15'!G$28</f>
        <v>0</v>
      </c>
      <c r="I36" s="222">
        <f>'Country-Pays 11-15'!H$28</f>
        <v>0</v>
      </c>
      <c r="J36" s="223">
        <f>'Country-Pays 11-15'!I$28</f>
        <v>0</v>
      </c>
      <c r="K36" s="218">
        <f>'Country-Pays 11-15'!G$29/1000</f>
        <v>0</v>
      </c>
      <c r="L36" s="222">
        <f>'Country-Pays 11-15'!H$29/1000</f>
        <v>0</v>
      </c>
      <c r="M36" s="224">
        <f>'Country-Pays 11-15'!I$29/1000</f>
        <v>0</v>
      </c>
      <c r="N36" s="207">
        <f t="shared" si="1"/>
        <v>0</v>
      </c>
      <c r="O36" s="207">
        <f t="shared" si="2"/>
        <v>0</v>
      </c>
      <c r="P36" s="208">
        <f t="shared" si="3"/>
        <v>0</v>
      </c>
      <c r="Q36" s="250">
        <f>K36*(Pro!E$41/100)</f>
        <v>0</v>
      </c>
      <c r="R36" s="251">
        <f>L36*(Pro!F$41/100)</f>
        <v>0</v>
      </c>
      <c r="S36" s="252">
        <f>M36*(Pro!G$41/100)</f>
        <v>0</v>
      </c>
    </row>
    <row r="37" spans="1:19" x14ac:dyDescent="0.25">
      <c r="A37" s="197">
        <f t="shared" si="4"/>
        <v>0</v>
      </c>
      <c r="B37" s="198" t="str">
        <f t="shared" si="5"/>
        <v>2 - Importer</v>
      </c>
      <c r="C37" s="198" t="str">
        <f t="shared" si="6"/>
        <v>-</v>
      </c>
      <c r="D37" s="192">
        <f>D36</f>
        <v>0</v>
      </c>
      <c r="E37" s="198" t="s">
        <v>946</v>
      </c>
      <c r="F37" s="198" t="s">
        <v>947</v>
      </c>
      <c r="G37" s="198" t="str">
        <f t="shared" si="7"/>
        <v>Frozen</v>
      </c>
      <c r="H37" s="215">
        <f>'Country-Pays 11-15'!G$32</f>
        <v>0</v>
      </c>
      <c r="I37" s="219">
        <f>'Country-Pays 11-15'!H$32</f>
        <v>0</v>
      </c>
      <c r="J37" s="220">
        <f>'Country-Pays 11-15'!I$32</f>
        <v>0</v>
      </c>
      <c r="K37" s="217">
        <f>'Country-Pays 11-15'!G$33/1000</f>
        <v>0</v>
      </c>
      <c r="L37" s="219">
        <f>'Country-Pays 11-15'!H$33/1000</f>
        <v>0</v>
      </c>
      <c r="M37" s="221">
        <f>'Country-Pays 11-15'!I$33/1000</f>
        <v>0</v>
      </c>
      <c r="N37" s="205">
        <f t="shared" si="1"/>
        <v>0</v>
      </c>
      <c r="O37" s="205">
        <f t="shared" si="2"/>
        <v>0</v>
      </c>
      <c r="P37" s="206">
        <f t="shared" si="3"/>
        <v>0</v>
      </c>
      <c r="Q37" s="250">
        <f>K37*(Pro!E$48/100)</f>
        <v>0</v>
      </c>
      <c r="R37" s="251">
        <f>L37*(Pro!F$48/100)</f>
        <v>0</v>
      </c>
      <c r="S37" s="252">
        <f>M37*(Pro!G$48/100)</f>
        <v>0</v>
      </c>
    </row>
    <row r="38" spans="1:19" x14ac:dyDescent="0.25">
      <c r="A38" s="197">
        <f t="shared" si="4"/>
        <v>0</v>
      </c>
      <c r="B38" s="198" t="str">
        <f t="shared" si="5"/>
        <v>2 - Importer</v>
      </c>
      <c r="C38" s="198" t="str">
        <f t="shared" si="6"/>
        <v>-</v>
      </c>
      <c r="D38" s="192">
        <f>D37</f>
        <v>0</v>
      </c>
      <c r="E38" s="198" t="s">
        <v>946</v>
      </c>
      <c r="F38" s="198" t="s">
        <v>948</v>
      </c>
      <c r="G38" s="198" t="str">
        <f t="shared" si="7"/>
        <v>Frozen</v>
      </c>
      <c r="H38" s="215">
        <f>'Country-Pays 11-15'!G$35</f>
        <v>0</v>
      </c>
      <c r="I38" s="219">
        <f>'Country-Pays 11-15'!H$35</f>
        <v>0</v>
      </c>
      <c r="J38" s="220">
        <f>'Country-Pays 11-15'!I$35</f>
        <v>0</v>
      </c>
      <c r="K38" s="217">
        <f>'Country-Pays 11-15'!G$36/1000</f>
        <v>0</v>
      </c>
      <c r="L38" s="219">
        <f>'Country-Pays 11-15'!H$36/1000</f>
        <v>0</v>
      </c>
      <c r="M38" s="221">
        <f>'Country-Pays 11-15'!I$36/1000</f>
        <v>0</v>
      </c>
      <c r="N38" s="205">
        <f t="shared" si="1"/>
        <v>0</v>
      </c>
      <c r="O38" s="205">
        <f t="shared" si="2"/>
        <v>0</v>
      </c>
      <c r="P38" s="206">
        <f t="shared" si="3"/>
        <v>0</v>
      </c>
      <c r="Q38" s="250">
        <f>K38*(Pro!E$48/100)</f>
        <v>0</v>
      </c>
      <c r="R38" s="251">
        <f>L38*(Pro!F$48/100)</f>
        <v>0</v>
      </c>
      <c r="S38" s="252">
        <f>M38*(Pro!G$48/100)</f>
        <v>0</v>
      </c>
    </row>
    <row r="39" spans="1:19" x14ac:dyDescent="0.25">
      <c r="A39" s="199">
        <f t="shared" si="4"/>
        <v>0</v>
      </c>
      <c r="B39" s="200" t="str">
        <f t="shared" si="5"/>
        <v>2 - Importer</v>
      </c>
      <c r="C39" s="200" t="str">
        <f t="shared" si="6"/>
        <v>-</v>
      </c>
      <c r="D39" s="193">
        <f>_xlfn.XLOOKUP('Country-Pays 11-15'!$E$43,Variables!$C$80:$C$328,Variables!$B$80:$B$328,'Country-Pays 11-15'!$E$43,0,1)</f>
        <v>0</v>
      </c>
      <c r="E39" s="200" t="s">
        <v>945</v>
      </c>
      <c r="F39" s="200" t="s">
        <v>927</v>
      </c>
      <c r="G39" s="200" t="str">
        <f t="shared" si="7"/>
        <v>Frozen</v>
      </c>
      <c r="H39" s="216">
        <f>'Country-Pays 11-15'!G$47</f>
        <v>0</v>
      </c>
      <c r="I39" s="222">
        <f>'Country-Pays 11-15'!H$47</f>
        <v>0</v>
      </c>
      <c r="J39" s="223">
        <f>'Country-Pays 11-15'!I$47</f>
        <v>0</v>
      </c>
      <c r="K39" s="218">
        <f>'Country-Pays 11-15'!G$48/1000</f>
        <v>0</v>
      </c>
      <c r="L39" s="222">
        <f>'Country-Pays 11-15'!H$48/1000</f>
        <v>0</v>
      </c>
      <c r="M39" s="224">
        <f>'Country-Pays 11-15'!I$48/1000</f>
        <v>0</v>
      </c>
      <c r="N39" s="207">
        <f t="shared" si="1"/>
        <v>0</v>
      </c>
      <c r="O39" s="207">
        <f t="shared" si="2"/>
        <v>0</v>
      </c>
      <c r="P39" s="208">
        <f t="shared" si="3"/>
        <v>0</v>
      </c>
      <c r="Q39" s="250">
        <f>K39*(Pro!E$41/100)</f>
        <v>0</v>
      </c>
      <c r="R39" s="251">
        <f>L39*(Pro!F$41/100)</f>
        <v>0</v>
      </c>
      <c r="S39" s="252">
        <f>M39*(Pro!G$41/100)</f>
        <v>0</v>
      </c>
    </row>
    <row r="40" spans="1:19" x14ac:dyDescent="0.25">
      <c r="A40" s="197">
        <f t="shared" si="4"/>
        <v>0</v>
      </c>
      <c r="B40" s="198" t="str">
        <f t="shared" si="5"/>
        <v>2 - Importer</v>
      </c>
      <c r="C40" s="198" t="str">
        <f t="shared" si="6"/>
        <v>-</v>
      </c>
      <c r="D40" s="192">
        <f>D39</f>
        <v>0</v>
      </c>
      <c r="E40" s="198" t="s">
        <v>946</v>
      </c>
      <c r="F40" s="198" t="s">
        <v>947</v>
      </c>
      <c r="G40" s="198" t="str">
        <f t="shared" si="7"/>
        <v>Frozen</v>
      </c>
      <c r="H40" s="215">
        <f>'Country-Pays 11-15'!G$51</f>
        <v>0</v>
      </c>
      <c r="I40" s="219">
        <f>'Country-Pays 11-15'!H$51</f>
        <v>0</v>
      </c>
      <c r="J40" s="220">
        <f>'Country-Pays 11-15'!I$51</f>
        <v>0</v>
      </c>
      <c r="K40" s="217">
        <f>'Country-Pays 11-15'!G$52/1000</f>
        <v>0</v>
      </c>
      <c r="L40" s="219">
        <f>'Country-Pays 11-15'!H$52/1000</f>
        <v>0</v>
      </c>
      <c r="M40" s="221">
        <f>'Country-Pays 11-15'!I$52/1000</f>
        <v>0</v>
      </c>
      <c r="N40" s="205">
        <f t="shared" si="1"/>
        <v>0</v>
      </c>
      <c r="O40" s="205">
        <f t="shared" si="2"/>
        <v>0</v>
      </c>
      <c r="P40" s="206">
        <f t="shared" si="3"/>
        <v>0</v>
      </c>
      <c r="Q40" s="250">
        <f>K40*(Pro!E$48/100)</f>
        <v>0</v>
      </c>
      <c r="R40" s="251">
        <f>L40*(Pro!F$48/100)</f>
        <v>0</v>
      </c>
      <c r="S40" s="252">
        <f>M40*(Pro!G$48/100)</f>
        <v>0</v>
      </c>
    </row>
    <row r="41" spans="1:19" x14ac:dyDescent="0.25">
      <c r="A41" s="197">
        <f t="shared" si="4"/>
        <v>0</v>
      </c>
      <c r="B41" s="198" t="str">
        <f t="shared" si="5"/>
        <v>2 - Importer</v>
      </c>
      <c r="C41" s="198" t="str">
        <f t="shared" si="6"/>
        <v>-</v>
      </c>
      <c r="D41" s="192">
        <f>D40</f>
        <v>0</v>
      </c>
      <c r="E41" s="198" t="s">
        <v>946</v>
      </c>
      <c r="F41" s="198" t="s">
        <v>948</v>
      </c>
      <c r="G41" s="198" t="str">
        <f t="shared" si="7"/>
        <v>Frozen</v>
      </c>
      <c r="H41" s="215">
        <f>'Country-Pays 11-15'!G$54</f>
        <v>0</v>
      </c>
      <c r="I41" s="219">
        <f>'Country-Pays 11-15'!H$54</f>
        <v>0</v>
      </c>
      <c r="J41" s="220">
        <f>'Country-Pays 11-15'!I$54</f>
        <v>0</v>
      </c>
      <c r="K41" s="217">
        <f>'Country-Pays 11-15'!G$55/1000</f>
        <v>0</v>
      </c>
      <c r="L41" s="219">
        <f>'Country-Pays 11-15'!H$55/1000</f>
        <v>0</v>
      </c>
      <c r="M41" s="221">
        <f>'Country-Pays 11-15'!I$55/1000</f>
        <v>0</v>
      </c>
      <c r="N41" s="205">
        <f t="shared" si="1"/>
        <v>0</v>
      </c>
      <c r="O41" s="205">
        <f t="shared" si="2"/>
        <v>0</v>
      </c>
      <c r="P41" s="206">
        <f t="shared" si="3"/>
        <v>0</v>
      </c>
      <c r="Q41" s="250">
        <f>K41*(Pro!E$48/100)</f>
        <v>0</v>
      </c>
      <c r="R41" s="251">
        <f>L41*(Pro!F$48/100)</f>
        <v>0</v>
      </c>
      <c r="S41" s="252">
        <f>M41*(Pro!G$48/100)</f>
        <v>0</v>
      </c>
    </row>
    <row r="42" spans="1:19" x14ac:dyDescent="0.25">
      <c r="A42" s="199">
        <f t="shared" si="4"/>
        <v>0</v>
      </c>
      <c r="B42" s="200" t="str">
        <f t="shared" si="5"/>
        <v>2 - Importer</v>
      </c>
      <c r="C42" s="200" t="str">
        <f t="shared" si="6"/>
        <v>-</v>
      </c>
      <c r="D42" s="193">
        <f>_xlfn.XLOOKUP('Country-Pays 11-15'!$E$62,Variables!$C$80:$C$328,Variables!$B$80:$B$328,'Country-Pays 11-15'!$E$62,0,1)</f>
        <v>0</v>
      </c>
      <c r="E42" s="200" t="s">
        <v>945</v>
      </c>
      <c r="F42" s="200" t="s">
        <v>927</v>
      </c>
      <c r="G42" s="200" t="str">
        <f t="shared" si="7"/>
        <v>Frozen</v>
      </c>
      <c r="H42" s="216">
        <f>'Country-Pays 11-15'!G$66</f>
        <v>0</v>
      </c>
      <c r="I42" s="222">
        <f>'Country-Pays 11-15'!H$66</f>
        <v>0</v>
      </c>
      <c r="J42" s="223">
        <f>'Country-Pays 11-15'!I$66</f>
        <v>0</v>
      </c>
      <c r="K42" s="218">
        <f>'Country-Pays 11-15'!G$67/1000</f>
        <v>0</v>
      </c>
      <c r="L42" s="222">
        <f>'Country-Pays 11-15'!H$67/1000</f>
        <v>0</v>
      </c>
      <c r="M42" s="224">
        <f>'Country-Pays 11-15'!I$67/1000</f>
        <v>0</v>
      </c>
      <c r="N42" s="207">
        <f t="shared" si="1"/>
        <v>0</v>
      </c>
      <c r="O42" s="207">
        <f t="shared" si="2"/>
        <v>0</v>
      </c>
      <c r="P42" s="208">
        <f t="shared" si="3"/>
        <v>0</v>
      </c>
      <c r="Q42" s="250">
        <f>K42*(Pro!E$41/100)</f>
        <v>0</v>
      </c>
      <c r="R42" s="251">
        <f>L42*(Pro!F$41/100)</f>
        <v>0</v>
      </c>
      <c r="S42" s="252">
        <f>M42*(Pro!G$41/100)</f>
        <v>0</v>
      </c>
    </row>
    <row r="43" spans="1:19" x14ac:dyDescent="0.25">
      <c r="A43" s="197">
        <f t="shared" si="4"/>
        <v>0</v>
      </c>
      <c r="B43" s="198" t="str">
        <f t="shared" si="5"/>
        <v>2 - Importer</v>
      </c>
      <c r="C43" s="198" t="str">
        <f t="shared" si="6"/>
        <v>-</v>
      </c>
      <c r="D43" s="192">
        <f>D42</f>
        <v>0</v>
      </c>
      <c r="E43" s="198" t="s">
        <v>946</v>
      </c>
      <c r="F43" s="198" t="s">
        <v>947</v>
      </c>
      <c r="G43" s="198" t="str">
        <f t="shared" si="7"/>
        <v>Frozen</v>
      </c>
      <c r="H43" s="215">
        <f>'Country-Pays 11-15'!G$70</f>
        <v>0</v>
      </c>
      <c r="I43" s="219">
        <f>'Country-Pays 11-15'!H$70</f>
        <v>0</v>
      </c>
      <c r="J43" s="220">
        <f>'Country-Pays 11-15'!I$70</f>
        <v>0</v>
      </c>
      <c r="K43" s="217">
        <f>'Country-Pays 11-15'!G$71/1000</f>
        <v>0</v>
      </c>
      <c r="L43" s="219">
        <f>'Country-Pays 11-15'!H$71/1000</f>
        <v>0</v>
      </c>
      <c r="M43" s="221">
        <f>'Country-Pays 11-15'!I$71/1000</f>
        <v>0</v>
      </c>
      <c r="N43" s="205">
        <f t="shared" si="1"/>
        <v>0</v>
      </c>
      <c r="O43" s="205">
        <f t="shared" si="2"/>
        <v>0</v>
      </c>
      <c r="P43" s="206">
        <f t="shared" si="3"/>
        <v>0</v>
      </c>
      <c r="Q43" s="250">
        <f>K43*(Pro!E$48/100)</f>
        <v>0</v>
      </c>
      <c r="R43" s="251">
        <f>L43*(Pro!F$48/100)</f>
        <v>0</v>
      </c>
      <c r="S43" s="252">
        <f>M43*(Pro!G$48/100)</f>
        <v>0</v>
      </c>
    </row>
    <row r="44" spans="1:19" x14ac:dyDescent="0.25">
      <c r="A44" s="197">
        <f t="shared" si="4"/>
        <v>0</v>
      </c>
      <c r="B44" s="198" t="str">
        <f t="shared" si="5"/>
        <v>2 - Importer</v>
      </c>
      <c r="C44" s="198" t="str">
        <f t="shared" si="6"/>
        <v>-</v>
      </c>
      <c r="D44" s="192">
        <f>D43</f>
        <v>0</v>
      </c>
      <c r="E44" s="198" t="s">
        <v>946</v>
      </c>
      <c r="F44" s="198" t="s">
        <v>948</v>
      </c>
      <c r="G44" s="198" t="str">
        <f t="shared" si="7"/>
        <v>Frozen</v>
      </c>
      <c r="H44" s="215">
        <f>'Country-Pays 11-15'!G$73</f>
        <v>0</v>
      </c>
      <c r="I44" s="219">
        <f>'Country-Pays 11-15'!H$73</f>
        <v>0</v>
      </c>
      <c r="J44" s="220">
        <f>'Country-Pays 11-15'!I$73</f>
        <v>0</v>
      </c>
      <c r="K44" s="217">
        <f>'Country-Pays 11-15'!G$74/1000</f>
        <v>0</v>
      </c>
      <c r="L44" s="219">
        <f>'Country-Pays 11-15'!H$74/1000</f>
        <v>0</v>
      </c>
      <c r="M44" s="221">
        <f>'Country-Pays 11-15'!I$74/1000</f>
        <v>0</v>
      </c>
      <c r="N44" s="205">
        <f t="shared" si="1"/>
        <v>0</v>
      </c>
      <c r="O44" s="205">
        <f t="shared" si="2"/>
        <v>0</v>
      </c>
      <c r="P44" s="206">
        <f t="shared" si="3"/>
        <v>0</v>
      </c>
      <c r="Q44" s="250">
        <f>K44*(Pro!E$48/100)</f>
        <v>0</v>
      </c>
      <c r="R44" s="251">
        <f>L44*(Pro!F$48/100)</f>
        <v>0</v>
      </c>
      <c r="S44" s="252">
        <f>M44*(Pro!G$48/100)</f>
        <v>0</v>
      </c>
    </row>
    <row r="45" spans="1:19" x14ac:dyDescent="0.25">
      <c r="A45" s="199">
        <f t="shared" si="4"/>
        <v>0</v>
      </c>
      <c r="B45" s="200" t="str">
        <f t="shared" si="5"/>
        <v>2 - Importer</v>
      </c>
      <c r="C45" s="200" t="str">
        <f t="shared" si="6"/>
        <v>-</v>
      </c>
      <c r="D45" s="193">
        <f>_xlfn.XLOOKUP('Country-Pays 11-15'!$E$81,Variables!$C$80:$C$328,Variables!$B$80:$B$328,'Country-Pays 11-15'!$E$81,0,1)</f>
        <v>0</v>
      </c>
      <c r="E45" s="200" t="s">
        <v>945</v>
      </c>
      <c r="F45" s="200" t="s">
        <v>927</v>
      </c>
      <c r="G45" s="200" t="str">
        <f t="shared" si="7"/>
        <v>Frozen</v>
      </c>
      <c r="H45" s="216">
        <f>'Country-Pays 11-15'!G$85</f>
        <v>0</v>
      </c>
      <c r="I45" s="222">
        <f>'Country-Pays 11-15'!H$85</f>
        <v>0</v>
      </c>
      <c r="J45" s="223">
        <f>'Country-Pays 11-15'!I$85</f>
        <v>0</v>
      </c>
      <c r="K45" s="218">
        <f>'Country-Pays 11-15'!G$86/1000</f>
        <v>0</v>
      </c>
      <c r="L45" s="222">
        <f>'Country-Pays 11-15'!H$86/1000</f>
        <v>0</v>
      </c>
      <c r="M45" s="224">
        <f>'Country-Pays 11-15'!I$86/1000</f>
        <v>0</v>
      </c>
      <c r="N45" s="207">
        <f t="shared" si="1"/>
        <v>0</v>
      </c>
      <c r="O45" s="207">
        <f t="shared" si="2"/>
        <v>0</v>
      </c>
      <c r="P45" s="208">
        <f t="shared" si="3"/>
        <v>0</v>
      </c>
      <c r="Q45" s="250">
        <f>K45*(Pro!E$41/100)</f>
        <v>0</v>
      </c>
      <c r="R45" s="251">
        <f>L45*(Pro!F$41/100)</f>
        <v>0</v>
      </c>
      <c r="S45" s="252">
        <f>M45*(Pro!G$41/100)</f>
        <v>0</v>
      </c>
    </row>
    <row r="46" spans="1:19" x14ac:dyDescent="0.25">
      <c r="A46" s="197">
        <f t="shared" si="4"/>
        <v>0</v>
      </c>
      <c r="B46" s="198" t="str">
        <f t="shared" si="5"/>
        <v>2 - Importer</v>
      </c>
      <c r="C46" s="198" t="str">
        <f t="shared" si="6"/>
        <v>-</v>
      </c>
      <c r="D46" s="192">
        <f>D45</f>
        <v>0</v>
      </c>
      <c r="E46" s="198" t="s">
        <v>946</v>
      </c>
      <c r="F46" s="198" t="s">
        <v>947</v>
      </c>
      <c r="G46" s="198" t="str">
        <f t="shared" si="7"/>
        <v>Frozen</v>
      </c>
      <c r="H46" s="215">
        <f>'Country-Pays 11-15'!G$89</f>
        <v>0</v>
      </c>
      <c r="I46" s="219">
        <f>'Country-Pays 11-15'!H$89</f>
        <v>0</v>
      </c>
      <c r="J46" s="220">
        <f>'Country-Pays 11-15'!I$89</f>
        <v>0</v>
      </c>
      <c r="K46" s="217">
        <f>'Country-Pays 11-15'!G$90/1000</f>
        <v>0</v>
      </c>
      <c r="L46" s="219">
        <f>'Country-Pays 11-15'!H$90/1000</f>
        <v>0</v>
      </c>
      <c r="M46" s="221">
        <f>'Country-Pays 11-15'!I$90/1000</f>
        <v>0</v>
      </c>
      <c r="N46" s="205">
        <f t="shared" si="1"/>
        <v>0</v>
      </c>
      <c r="O46" s="205">
        <f t="shared" si="2"/>
        <v>0</v>
      </c>
      <c r="P46" s="206">
        <f t="shared" si="3"/>
        <v>0</v>
      </c>
      <c r="Q46" s="250">
        <f>K46*(Pro!E$48/100)</f>
        <v>0</v>
      </c>
      <c r="R46" s="251">
        <f>L46*(Pro!F$48/100)</f>
        <v>0</v>
      </c>
      <c r="S46" s="252">
        <f>M46*(Pro!G$48/100)</f>
        <v>0</v>
      </c>
    </row>
    <row r="47" spans="1:19" x14ac:dyDescent="0.25">
      <c r="A47" s="197">
        <f t="shared" si="4"/>
        <v>0</v>
      </c>
      <c r="B47" s="198" t="str">
        <f t="shared" si="5"/>
        <v>2 - Importer</v>
      </c>
      <c r="C47" s="198" t="str">
        <f t="shared" si="6"/>
        <v>-</v>
      </c>
      <c r="D47" s="192">
        <f>D46</f>
        <v>0</v>
      </c>
      <c r="E47" s="198" t="s">
        <v>946</v>
      </c>
      <c r="F47" s="198" t="s">
        <v>948</v>
      </c>
      <c r="G47" s="198" t="str">
        <f t="shared" si="7"/>
        <v>Frozen</v>
      </c>
      <c r="H47" s="215">
        <f>'Country-Pays 11-15'!G$92</f>
        <v>0</v>
      </c>
      <c r="I47" s="219">
        <f>'Country-Pays 11-15'!H$92</f>
        <v>0</v>
      </c>
      <c r="J47" s="220">
        <f>'Country-Pays 11-15'!I$92</f>
        <v>0</v>
      </c>
      <c r="K47" s="217">
        <f>'Country-Pays 11-15'!G$93/1000</f>
        <v>0</v>
      </c>
      <c r="L47" s="219">
        <f>'Country-Pays 11-15'!H$93/1000</f>
        <v>0</v>
      </c>
      <c r="M47" s="221">
        <f>'Country-Pays 11-15'!I$93/1000</f>
        <v>0</v>
      </c>
      <c r="N47" s="205">
        <f t="shared" si="1"/>
        <v>0</v>
      </c>
      <c r="O47" s="205">
        <f t="shared" si="2"/>
        <v>0</v>
      </c>
      <c r="P47" s="206">
        <f t="shared" si="3"/>
        <v>0</v>
      </c>
      <c r="Q47" s="250">
        <f>K47*(Pro!E$48/100)</f>
        <v>0</v>
      </c>
      <c r="R47" s="251">
        <f>L47*(Pro!F$48/100)</f>
        <v>0</v>
      </c>
      <c r="S47" s="252">
        <f>M47*(Pro!G$48/100)</f>
        <v>0</v>
      </c>
    </row>
    <row r="48" spans="1:19" x14ac:dyDescent="0.25">
      <c r="A48" s="199">
        <f t="shared" si="4"/>
        <v>0</v>
      </c>
      <c r="B48" s="200" t="str">
        <f t="shared" si="5"/>
        <v>2 - Importer</v>
      </c>
      <c r="C48" s="200" t="str">
        <f t="shared" si="6"/>
        <v>-</v>
      </c>
      <c r="D48" s="193">
        <f>_xlfn.XLOOKUP('Country-Pays 11-15'!$E$100,Variables!$C$80:$C$328,Variables!$B$80:$B$328,'Country-Pays 11-15'!$E$100,0,1)</f>
        <v>0</v>
      </c>
      <c r="E48" s="200" t="s">
        <v>945</v>
      </c>
      <c r="F48" s="200" t="s">
        <v>927</v>
      </c>
      <c r="G48" s="200" t="str">
        <f t="shared" si="7"/>
        <v>Frozen</v>
      </c>
      <c r="H48" s="216">
        <f>'Country-Pays 11-15'!G$104</f>
        <v>0</v>
      </c>
      <c r="I48" s="222">
        <f>'Country-Pays 11-15'!H$104</f>
        <v>0</v>
      </c>
      <c r="J48" s="223">
        <f>'Country-Pays 11-15'!I$104</f>
        <v>0</v>
      </c>
      <c r="K48" s="218">
        <f>'Country-Pays 11-15'!G$105/1000</f>
        <v>0</v>
      </c>
      <c r="L48" s="222">
        <f>'Country-Pays 11-15'!H$105/1000</f>
        <v>0</v>
      </c>
      <c r="M48" s="224">
        <f>'Country-Pays 11-15'!I$105/1000</f>
        <v>0</v>
      </c>
      <c r="N48" s="207">
        <f t="shared" si="1"/>
        <v>0</v>
      </c>
      <c r="O48" s="207">
        <f t="shared" si="2"/>
        <v>0</v>
      </c>
      <c r="P48" s="208">
        <f t="shared" si="3"/>
        <v>0</v>
      </c>
      <c r="Q48" s="250">
        <f>K48*(Pro!E$41/100)</f>
        <v>0</v>
      </c>
      <c r="R48" s="251">
        <f>L48*(Pro!F$41/100)</f>
        <v>0</v>
      </c>
      <c r="S48" s="252">
        <f>M48*(Pro!G$41/100)</f>
        <v>0</v>
      </c>
    </row>
    <row r="49" spans="1:19" x14ac:dyDescent="0.25">
      <c r="A49" s="197">
        <f t="shared" si="4"/>
        <v>0</v>
      </c>
      <c r="B49" s="198" t="str">
        <f t="shared" si="5"/>
        <v>2 - Importer</v>
      </c>
      <c r="C49" s="198" t="str">
        <f t="shared" si="6"/>
        <v>-</v>
      </c>
      <c r="D49" s="192">
        <f>D48</f>
        <v>0</v>
      </c>
      <c r="E49" s="198" t="s">
        <v>946</v>
      </c>
      <c r="F49" s="198" t="s">
        <v>947</v>
      </c>
      <c r="G49" s="198" t="str">
        <f t="shared" si="7"/>
        <v>Frozen</v>
      </c>
      <c r="H49" s="215">
        <f>'Country-Pays 11-15'!G$108</f>
        <v>0</v>
      </c>
      <c r="I49" s="219">
        <f>'Country-Pays 11-15'!H$108</f>
        <v>0</v>
      </c>
      <c r="J49" s="220">
        <f>'Country-Pays 11-15'!I$108</f>
        <v>0</v>
      </c>
      <c r="K49" s="217">
        <f>'Country-Pays 11-15'!G$109/1000</f>
        <v>0</v>
      </c>
      <c r="L49" s="219">
        <f>'Country-Pays 11-15'!H$109/1000</f>
        <v>0</v>
      </c>
      <c r="M49" s="221">
        <f>'Country-Pays 11-15'!I$109/1000</f>
        <v>0</v>
      </c>
      <c r="N49" s="205">
        <f t="shared" si="1"/>
        <v>0</v>
      </c>
      <c r="O49" s="205">
        <f t="shared" si="2"/>
        <v>0</v>
      </c>
      <c r="P49" s="206">
        <f t="shared" si="3"/>
        <v>0</v>
      </c>
      <c r="Q49" s="250">
        <f>K49*(Pro!E$48/100)</f>
        <v>0</v>
      </c>
      <c r="R49" s="251">
        <f>L49*(Pro!F$48/100)</f>
        <v>0</v>
      </c>
      <c r="S49" s="252">
        <f>M49*(Pro!G$48/100)</f>
        <v>0</v>
      </c>
    </row>
    <row r="50" spans="1:19" x14ac:dyDescent="0.25">
      <c r="A50" s="197">
        <f t="shared" si="4"/>
        <v>0</v>
      </c>
      <c r="B50" s="198" t="str">
        <f t="shared" si="5"/>
        <v>2 - Importer</v>
      </c>
      <c r="C50" s="198" t="str">
        <f t="shared" si="6"/>
        <v>-</v>
      </c>
      <c r="D50" s="192">
        <f>D49</f>
        <v>0</v>
      </c>
      <c r="E50" s="198" t="s">
        <v>946</v>
      </c>
      <c r="F50" s="198" t="s">
        <v>948</v>
      </c>
      <c r="G50" s="198" t="str">
        <f t="shared" si="7"/>
        <v>Frozen</v>
      </c>
      <c r="H50" s="215">
        <f>'Country-Pays 11-15'!G$111</f>
        <v>0</v>
      </c>
      <c r="I50" s="219">
        <f>'Country-Pays 11-15'!H$111</f>
        <v>0</v>
      </c>
      <c r="J50" s="220">
        <f>'Country-Pays 11-15'!I$111</f>
        <v>0</v>
      </c>
      <c r="K50" s="217">
        <f>'Country-Pays 11-15'!G$112/1000</f>
        <v>0</v>
      </c>
      <c r="L50" s="219">
        <f>'Country-Pays 11-15'!H$112/1000</f>
        <v>0</v>
      </c>
      <c r="M50" s="221">
        <f>'Country-Pays 11-15'!I$112/1000</f>
        <v>0</v>
      </c>
      <c r="N50" s="205">
        <f t="shared" si="1"/>
        <v>0</v>
      </c>
      <c r="O50" s="205">
        <f t="shared" si="2"/>
        <v>0</v>
      </c>
      <c r="P50" s="206">
        <f t="shared" si="3"/>
        <v>0</v>
      </c>
      <c r="Q50" s="250">
        <f>K50*(Pro!E$48/100)</f>
        <v>0</v>
      </c>
      <c r="R50" s="251">
        <f>L50*(Pro!F$48/100)</f>
        <v>0</v>
      </c>
      <c r="S50" s="252">
        <f>M50*(Pro!G$48/100)</f>
        <v>0</v>
      </c>
    </row>
    <row r="51" spans="1:19" x14ac:dyDescent="0.25">
      <c r="A51" s="199">
        <f t="shared" si="4"/>
        <v>0</v>
      </c>
      <c r="B51" s="200" t="str">
        <f t="shared" si="5"/>
        <v>2 - Importer</v>
      </c>
      <c r="C51" s="200" t="str">
        <f t="shared" si="6"/>
        <v>-</v>
      </c>
      <c r="D51" s="193">
        <f>_xlfn.XLOOKUP('Country-Pays 16-20'!$E$24,Variables!$C$80:$C$328,Variables!$B$80:$B$328,'Country-Pays 16-20'!$E$24,0,1)</f>
        <v>0</v>
      </c>
      <c r="E51" s="200" t="s">
        <v>945</v>
      </c>
      <c r="F51" s="200" t="s">
        <v>927</v>
      </c>
      <c r="G51" s="200" t="str">
        <f t="shared" si="7"/>
        <v>Frozen</v>
      </c>
      <c r="H51" s="216">
        <f>'Country-Pays 16-20'!G$28</f>
        <v>0</v>
      </c>
      <c r="I51" s="222">
        <f>'Country-Pays 16-20'!H$28</f>
        <v>0</v>
      </c>
      <c r="J51" s="223">
        <f>'Country-Pays 16-20'!I$28</f>
        <v>0</v>
      </c>
      <c r="K51" s="218">
        <f>'Country-Pays 16-20'!G$29/1000</f>
        <v>0</v>
      </c>
      <c r="L51" s="222">
        <f>'Country-Pays 16-20'!H$29/1000</f>
        <v>0</v>
      </c>
      <c r="M51" s="224">
        <f>'Country-Pays 16-20'!I$29/1000</f>
        <v>0</v>
      </c>
      <c r="N51" s="207">
        <f t="shared" si="1"/>
        <v>0</v>
      </c>
      <c r="O51" s="207">
        <f t="shared" si="2"/>
        <v>0</v>
      </c>
      <c r="P51" s="208">
        <f t="shared" si="3"/>
        <v>0</v>
      </c>
      <c r="Q51" s="250">
        <f>K51*(Pro!E$41/100)</f>
        <v>0</v>
      </c>
      <c r="R51" s="251">
        <f>L51*(Pro!F$41/100)</f>
        <v>0</v>
      </c>
      <c r="S51" s="252">
        <f>M51*(Pro!G$41/100)</f>
        <v>0</v>
      </c>
    </row>
    <row r="52" spans="1:19" x14ac:dyDescent="0.25">
      <c r="A52" s="197">
        <f t="shared" si="4"/>
        <v>0</v>
      </c>
      <c r="B52" s="198" t="str">
        <f t="shared" si="5"/>
        <v>2 - Importer</v>
      </c>
      <c r="C52" s="198" t="str">
        <f t="shared" si="6"/>
        <v>-</v>
      </c>
      <c r="D52" s="192">
        <f>D51</f>
        <v>0</v>
      </c>
      <c r="E52" s="198" t="s">
        <v>946</v>
      </c>
      <c r="F52" s="198" t="s">
        <v>947</v>
      </c>
      <c r="G52" s="198" t="str">
        <f t="shared" si="7"/>
        <v>Frozen</v>
      </c>
      <c r="H52" s="215">
        <f>'Country-Pays 16-20'!G$32</f>
        <v>0</v>
      </c>
      <c r="I52" s="219">
        <f>'Country-Pays 16-20'!H$32</f>
        <v>0</v>
      </c>
      <c r="J52" s="220">
        <f>'Country-Pays 16-20'!I$32</f>
        <v>0</v>
      </c>
      <c r="K52" s="217">
        <f>'Country-Pays 16-20'!G$33/1000</f>
        <v>0</v>
      </c>
      <c r="L52" s="219">
        <f>'Country-Pays 16-20'!H$33/1000</f>
        <v>0</v>
      </c>
      <c r="M52" s="221">
        <f>'Country-Pays 16-20'!I$33/1000</f>
        <v>0</v>
      </c>
      <c r="N52" s="205">
        <f t="shared" si="1"/>
        <v>0</v>
      </c>
      <c r="O52" s="205">
        <f t="shared" si="2"/>
        <v>0</v>
      </c>
      <c r="P52" s="206">
        <f t="shared" si="3"/>
        <v>0</v>
      </c>
      <c r="Q52" s="250">
        <f>K52*(Pro!E$48/100)</f>
        <v>0</v>
      </c>
      <c r="R52" s="251">
        <f>L52*(Pro!F$48/100)</f>
        <v>0</v>
      </c>
      <c r="S52" s="252">
        <f>M52*(Pro!G$48/100)</f>
        <v>0</v>
      </c>
    </row>
    <row r="53" spans="1:19" x14ac:dyDescent="0.25">
      <c r="A53" s="197">
        <f t="shared" si="4"/>
        <v>0</v>
      </c>
      <c r="B53" s="198" t="str">
        <f t="shared" si="5"/>
        <v>2 - Importer</v>
      </c>
      <c r="C53" s="198" t="str">
        <f t="shared" si="6"/>
        <v>-</v>
      </c>
      <c r="D53" s="192">
        <f>D52</f>
        <v>0</v>
      </c>
      <c r="E53" s="198" t="s">
        <v>946</v>
      </c>
      <c r="F53" s="198" t="s">
        <v>948</v>
      </c>
      <c r="G53" s="198" t="str">
        <f t="shared" si="7"/>
        <v>Frozen</v>
      </c>
      <c r="H53" s="215">
        <f>'Country-Pays 16-20'!G$35</f>
        <v>0</v>
      </c>
      <c r="I53" s="219">
        <f>'Country-Pays 16-20'!H$35</f>
        <v>0</v>
      </c>
      <c r="J53" s="220">
        <f>'Country-Pays 16-20'!I$35</f>
        <v>0</v>
      </c>
      <c r="K53" s="217">
        <f>'Country-Pays 16-20'!G$36/1000</f>
        <v>0</v>
      </c>
      <c r="L53" s="219">
        <f>'Country-Pays 16-20'!H$36/1000</f>
        <v>0</v>
      </c>
      <c r="M53" s="221">
        <f>'Country-Pays 16-20'!I$36/1000</f>
        <v>0</v>
      </c>
      <c r="N53" s="205">
        <f t="shared" si="1"/>
        <v>0</v>
      </c>
      <c r="O53" s="205">
        <f t="shared" si="2"/>
        <v>0</v>
      </c>
      <c r="P53" s="206">
        <f t="shared" si="3"/>
        <v>0</v>
      </c>
      <c r="Q53" s="250">
        <f>K53*(Pro!E$48/100)</f>
        <v>0</v>
      </c>
      <c r="R53" s="251">
        <f>L53*(Pro!F$48/100)</f>
        <v>0</v>
      </c>
      <c r="S53" s="252">
        <f>M53*(Pro!G$48/100)</f>
        <v>0</v>
      </c>
    </row>
    <row r="54" spans="1:19" x14ac:dyDescent="0.25">
      <c r="A54" s="199">
        <f t="shared" si="4"/>
        <v>0</v>
      </c>
      <c r="B54" s="200" t="str">
        <f t="shared" si="5"/>
        <v>2 - Importer</v>
      </c>
      <c r="C54" s="200" t="str">
        <f t="shared" si="6"/>
        <v>-</v>
      </c>
      <c r="D54" s="193">
        <f>_xlfn.XLOOKUP('Country-Pays 16-20'!$E$43,Variables!$C$80:$C$328,Variables!$B$80:$B$328,'Country-Pays 16-20'!$E$43,0,1)</f>
        <v>0</v>
      </c>
      <c r="E54" s="200" t="s">
        <v>945</v>
      </c>
      <c r="F54" s="200" t="s">
        <v>927</v>
      </c>
      <c r="G54" s="200" t="str">
        <f t="shared" si="7"/>
        <v>Frozen</v>
      </c>
      <c r="H54" s="216">
        <f>'Country-Pays 16-20'!G$47</f>
        <v>0</v>
      </c>
      <c r="I54" s="222">
        <f>'Country-Pays 16-20'!H$47</f>
        <v>0</v>
      </c>
      <c r="J54" s="223">
        <f>'Country-Pays 16-20'!I$47</f>
        <v>0</v>
      </c>
      <c r="K54" s="218">
        <f>'Country-Pays 16-20'!G$48/1000</f>
        <v>0</v>
      </c>
      <c r="L54" s="222">
        <f>'Country-Pays 16-20'!H$48/1000</f>
        <v>0</v>
      </c>
      <c r="M54" s="224">
        <f>'Country-Pays 16-20'!I$48/1000</f>
        <v>0</v>
      </c>
      <c r="N54" s="207">
        <f t="shared" si="1"/>
        <v>0</v>
      </c>
      <c r="O54" s="207">
        <f t="shared" si="2"/>
        <v>0</v>
      </c>
      <c r="P54" s="208">
        <f t="shared" si="3"/>
        <v>0</v>
      </c>
      <c r="Q54" s="250">
        <f>K54*(Pro!E$41/100)</f>
        <v>0</v>
      </c>
      <c r="R54" s="251">
        <f>L54*(Pro!F$41/100)</f>
        <v>0</v>
      </c>
      <c r="S54" s="252">
        <f>M54*(Pro!G$41/100)</f>
        <v>0</v>
      </c>
    </row>
    <row r="55" spans="1:19" x14ac:dyDescent="0.25">
      <c r="A55" s="197">
        <f t="shared" si="4"/>
        <v>0</v>
      </c>
      <c r="B55" s="198" t="str">
        <f t="shared" si="5"/>
        <v>2 - Importer</v>
      </c>
      <c r="C55" s="198" t="str">
        <f t="shared" si="6"/>
        <v>-</v>
      </c>
      <c r="D55" s="192">
        <f>D54</f>
        <v>0</v>
      </c>
      <c r="E55" s="198" t="s">
        <v>946</v>
      </c>
      <c r="F55" s="198" t="s">
        <v>947</v>
      </c>
      <c r="G55" s="198" t="str">
        <f t="shared" si="7"/>
        <v>Frozen</v>
      </c>
      <c r="H55" s="215">
        <f>'Country-Pays 16-20'!G$51</f>
        <v>0</v>
      </c>
      <c r="I55" s="219">
        <f>'Country-Pays 16-20'!H$51</f>
        <v>0</v>
      </c>
      <c r="J55" s="220">
        <f>'Country-Pays 16-20'!I$51</f>
        <v>0</v>
      </c>
      <c r="K55" s="217">
        <f>'Country-Pays 16-20'!G$52/1000</f>
        <v>0</v>
      </c>
      <c r="L55" s="219">
        <f>'Country-Pays 16-20'!H$52/1000</f>
        <v>0</v>
      </c>
      <c r="M55" s="221">
        <f>'Country-Pays 16-20'!I$52/1000</f>
        <v>0</v>
      </c>
      <c r="N55" s="205">
        <f t="shared" si="1"/>
        <v>0</v>
      </c>
      <c r="O55" s="205">
        <f t="shared" si="2"/>
        <v>0</v>
      </c>
      <c r="P55" s="206">
        <f t="shared" si="3"/>
        <v>0</v>
      </c>
      <c r="Q55" s="250">
        <f>K55*(Pro!E$48/100)</f>
        <v>0</v>
      </c>
      <c r="R55" s="251">
        <f>L55*(Pro!F$48/100)</f>
        <v>0</v>
      </c>
      <c r="S55" s="252">
        <f>M55*(Pro!G$48/100)</f>
        <v>0</v>
      </c>
    </row>
    <row r="56" spans="1:19" x14ac:dyDescent="0.25">
      <c r="A56" s="197">
        <f t="shared" si="4"/>
        <v>0</v>
      </c>
      <c r="B56" s="198" t="str">
        <f t="shared" si="5"/>
        <v>2 - Importer</v>
      </c>
      <c r="C56" s="198" t="str">
        <f t="shared" si="6"/>
        <v>-</v>
      </c>
      <c r="D56" s="192">
        <f>D55</f>
        <v>0</v>
      </c>
      <c r="E56" s="198" t="s">
        <v>946</v>
      </c>
      <c r="F56" s="198" t="s">
        <v>948</v>
      </c>
      <c r="G56" s="198" t="str">
        <f t="shared" si="7"/>
        <v>Frozen</v>
      </c>
      <c r="H56" s="215">
        <f>'Country-Pays 16-20'!G$54</f>
        <v>0</v>
      </c>
      <c r="I56" s="219">
        <f>'Country-Pays 16-20'!H$54</f>
        <v>0</v>
      </c>
      <c r="J56" s="220">
        <f>'Country-Pays 16-20'!I$54</f>
        <v>0</v>
      </c>
      <c r="K56" s="217">
        <f>'Country-Pays 16-20'!G$55/1000</f>
        <v>0</v>
      </c>
      <c r="L56" s="219">
        <f>'Country-Pays 16-20'!H$55/1000</f>
        <v>0</v>
      </c>
      <c r="M56" s="221">
        <f>'Country-Pays 16-20'!I$55/1000</f>
        <v>0</v>
      </c>
      <c r="N56" s="205">
        <f t="shared" si="1"/>
        <v>0</v>
      </c>
      <c r="O56" s="205">
        <f t="shared" si="2"/>
        <v>0</v>
      </c>
      <c r="P56" s="206">
        <f t="shared" si="3"/>
        <v>0</v>
      </c>
      <c r="Q56" s="250">
        <f>K56*(Pro!E$48/100)</f>
        <v>0</v>
      </c>
      <c r="R56" s="251">
        <f>L56*(Pro!F$48/100)</f>
        <v>0</v>
      </c>
      <c r="S56" s="252">
        <f>M56*(Pro!G$48/100)</f>
        <v>0</v>
      </c>
    </row>
    <row r="57" spans="1:19" x14ac:dyDescent="0.25">
      <c r="A57" s="199">
        <f t="shared" si="4"/>
        <v>0</v>
      </c>
      <c r="B57" s="200" t="str">
        <f t="shared" si="5"/>
        <v>2 - Importer</v>
      </c>
      <c r="C57" s="200" t="str">
        <f t="shared" si="6"/>
        <v>-</v>
      </c>
      <c r="D57" s="193">
        <f>_xlfn.XLOOKUP('Country-Pays 16-20'!$E$62,Variables!$C$80:$C$328,Variables!$B$80:$B$328,'Country-Pays 16-20'!$E$62,0,1)</f>
        <v>0</v>
      </c>
      <c r="E57" s="200" t="s">
        <v>945</v>
      </c>
      <c r="F57" s="200" t="s">
        <v>927</v>
      </c>
      <c r="G57" s="200" t="str">
        <f t="shared" si="7"/>
        <v>Frozen</v>
      </c>
      <c r="H57" s="216">
        <f>'Country-Pays 16-20'!G$66</f>
        <v>0</v>
      </c>
      <c r="I57" s="222">
        <f>'Country-Pays 16-20'!H$66</f>
        <v>0</v>
      </c>
      <c r="J57" s="223">
        <f>'Country-Pays 16-20'!I$66</f>
        <v>0</v>
      </c>
      <c r="K57" s="218">
        <f>'Country-Pays 16-20'!G$67/1000</f>
        <v>0</v>
      </c>
      <c r="L57" s="222">
        <f>'Country-Pays 16-20'!H$67/1000</f>
        <v>0</v>
      </c>
      <c r="M57" s="224">
        <f>'Country-Pays 16-20'!I$67/1000</f>
        <v>0</v>
      </c>
      <c r="N57" s="207">
        <f t="shared" si="1"/>
        <v>0</v>
      </c>
      <c r="O57" s="207">
        <f t="shared" si="2"/>
        <v>0</v>
      </c>
      <c r="P57" s="208">
        <f t="shared" si="3"/>
        <v>0</v>
      </c>
      <c r="Q57" s="250">
        <f>K57*(Pro!E$41/100)</f>
        <v>0</v>
      </c>
      <c r="R57" s="251">
        <f>L57*(Pro!F$41/100)</f>
        <v>0</v>
      </c>
      <c r="S57" s="252">
        <f>M57*(Pro!G$41/100)</f>
        <v>0</v>
      </c>
    </row>
    <row r="58" spans="1:19" x14ac:dyDescent="0.25">
      <c r="A58" s="197">
        <f t="shared" si="4"/>
        <v>0</v>
      </c>
      <c r="B58" s="198" t="str">
        <f t="shared" si="5"/>
        <v>2 - Importer</v>
      </c>
      <c r="C58" s="198" t="str">
        <f t="shared" si="6"/>
        <v>-</v>
      </c>
      <c r="D58" s="192">
        <f>D57</f>
        <v>0</v>
      </c>
      <c r="E58" s="198" t="s">
        <v>946</v>
      </c>
      <c r="F58" s="198" t="s">
        <v>947</v>
      </c>
      <c r="G58" s="198" t="str">
        <f t="shared" si="7"/>
        <v>Frozen</v>
      </c>
      <c r="H58" s="215">
        <f>'Country-Pays 16-20'!G$70</f>
        <v>0</v>
      </c>
      <c r="I58" s="219">
        <f>'Country-Pays 16-20'!H$70</f>
        <v>0</v>
      </c>
      <c r="J58" s="220">
        <f>'Country-Pays 16-20'!I$70</f>
        <v>0</v>
      </c>
      <c r="K58" s="217">
        <f>'Country-Pays 16-20'!G$71/1000</f>
        <v>0</v>
      </c>
      <c r="L58" s="219">
        <f>'Country-Pays 16-20'!H$71/1000</f>
        <v>0</v>
      </c>
      <c r="M58" s="221">
        <f>'Country-Pays 16-20'!I$71/1000</f>
        <v>0</v>
      </c>
      <c r="N58" s="205">
        <f t="shared" si="1"/>
        <v>0</v>
      </c>
      <c r="O58" s="205">
        <f t="shared" si="2"/>
        <v>0</v>
      </c>
      <c r="P58" s="206">
        <f t="shared" si="3"/>
        <v>0</v>
      </c>
      <c r="Q58" s="250">
        <f>K58*(Pro!E$48/100)</f>
        <v>0</v>
      </c>
      <c r="R58" s="251">
        <f>L58*(Pro!F$48/100)</f>
        <v>0</v>
      </c>
      <c r="S58" s="252">
        <f>M58*(Pro!G$48/100)</f>
        <v>0</v>
      </c>
    </row>
    <row r="59" spans="1:19" x14ac:dyDescent="0.25">
      <c r="A59" s="197">
        <f t="shared" si="4"/>
        <v>0</v>
      </c>
      <c r="B59" s="198" t="str">
        <f t="shared" si="5"/>
        <v>2 - Importer</v>
      </c>
      <c r="C59" s="198" t="str">
        <f t="shared" si="6"/>
        <v>-</v>
      </c>
      <c r="D59" s="192">
        <f>D58</f>
        <v>0</v>
      </c>
      <c r="E59" s="198" t="s">
        <v>946</v>
      </c>
      <c r="F59" s="198" t="s">
        <v>948</v>
      </c>
      <c r="G59" s="198" t="str">
        <f t="shared" si="7"/>
        <v>Frozen</v>
      </c>
      <c r="H59" s="215">
        <f>'Country-Pays 16-20'!G$73</f>
        <v>0</v>
      </c>
      <c r="I59" s="219">
        <f>'Country-Pays 16-20'!H$73</f>
        <v>0</v>
      </c>
      <c r="J59" s="220">
        <f>'Country-Pays 16-20'!I$73</f>
        <v>0</v>
      </c>
      <c r="K59" s="217">
        <f>'Country-Pays 16-20'!G$74/1000</f>
        <v>0</v>
      </c>
      <c r="L59" s="219">
        <f>'Country-Pays 16-20'!H$74/1000</f>
        <v>0</v>
      </c>
      <c r="M59" s="221">
        <f>'Country-Pays 16-20'!I$74/1000</f>
        <v>0</v>
      </c>
      <c r="N59" s="205">
        <f t="shared" si="1"/>
        <v>0</v>
      </c>
      <c r="O59" s="205">
        <f t="shared" si="2"/>
        <v>0</v>
      </c>
      <c r="P59" s="206">
        <f t="shared" si="3"/>
        <v>0</v>
      </c>
      <c r="Q59" s="250">
        <f>K59*(Pro!E$48/100)</f>
        <v>0</v>
      </c>
      <c r="R59" s="251">
        <f>L59*(Pro!F$48/100)</f>
        <v>0</v>
      </c>
      <c r="S59" s="252">
        <f>M59*(Pro!G$48/100)</f>
        <v>0</v>
      </c>
    </row>
    <row r="60" spans="1:19" x14ac:dyDescent="0.25">
      <c r="A60" s="199">
        <f t="shared" si="4"/>
        <v>0</v>
      </c>
      <c r="B60" s="200" t="str">
        <f t="shared" si="5"/>
        <v>2 - Importer</v>
      </c>
      <c r="C60" s="200" t="str">
        <f t="shared" si="6"/>
        <v>-</v>
      </c>
      <c r="D60" s="193">
        <f>_xlfn.XLOOKUP('Country-Pays 16-20'!$E$81,Variables!$C$80:$C$328,Variables!$B$80:$B$328,'Country-Pays 16-20'!$E$81,0,1)</f>
        <v>0</v>
      </c>
      <c r="E60" s="200" t="s">
        <v>945</v>
      </c>
      <c r="F60" s="200" t="s">
        <v>927</v>
      </c>
      <c r="G60" s="200" t="str">
        <f t="shared" si="7"/>
        <v>Frozen</v>
      </c>
      <c r="H60" s="216">
        <f>'Country-Pays 16-20'!G$85</f>
        <v>0</v>
      </c>
      <c r="I60" s="222">
        <f>'Country-Pays 16-20'!H$85</f>
        <v>0</v>
      </c>
      <c r="J60" s="223">
        <f>'Country-Pays 16-20'!I$85</f>
        <v>0</v>
      </c>
      <c r="K60" s="218">
        <f>'Country-Pays 16-20'!G$86/1000</f>
        <v>0</v>
      </c>
      <c r="L60" s="222">
        <f>'Country-Pays 16-20'!H$86/1000</f>
        <v>0</v>
      </c>
      <c r="M60" s="224">
        <f>'Country-Pays 16-20'!I$86/1000</f>
        <v>0</v>
      </c>
      <c r="N60" s="207">
        <f t="shared" si="1"/>
        <v>0</v>
      </c>
      <c r="O60" s="207">
        <f t="shared" si="2"/>
        <v>0</v>
      </c>
      <c r="P60" s="208">
        <f t="shared" si="3"/>
        <v>0</v>
      </c>
      <c r="Q60" s="250">
        <f>K60*(Pro!E$41/100)</f>
        <v>0</v>
      </c>
      <c r="R60" s="251">
        <f>L60*(Pro!F$41/100)</f>
        <v>0</v>
      </c>
      <c r="S60" s="252">
        <f>M60*(Pro!G$41/100)</f>
        <v>0</v>
      </c>
    </row>
    <row r="61" spans="1:19" x14ac:dyDescent="0.25">
      <c r="A61" s="197">
        <f t="shared" si="4"/>
        <v>0</v>
      </c>
      <c r="B61" s="198" t="str">
        <f t="shared" si="5"/>
        <v>2 - Importer</v>
      </c>
      <c r="C61" s="198" t="str">
        <f t="shared" si="6"/>
        <v>-</v>
      </c>
      <c r="D61" s="192">
        <f>D60</f>
        <v>0</v>
      </c>
      <c r="E61" s="198" t="s">
        <v>946</v>
      </c>
      <c r="F61" s="198" t="s">
        <v>947</v>
      </c>
      <c r="G61" s="198" t="str">
        <f t="shared" si="7"/>
        <v>Frozen</v>
      </c>
      <c r="H61" s="215">
        <f>'Country-Pays 16-20'!G$89</f>
        <v>0</v>
      </c>
      <c r="I61" s="219">
        <f>'Country-Pays 16-20'!H$89</f>
        <v>0</v>
      </c>
      <c r="J61" s="220">
        <f>'Country-Pays 16-20'!I$89</f>
        <v>0</v>
      </c>
      <c r="K61" s="217">
        <f>'Country-Pays 16-20'!G$90/1000</f>
        <v>0</v>
      </c>
      <c r="L61" s="219">
        <f>'Country-Pays 16-20'!H$90/1000</f>
        <v>0</v>
      </c>
      <c r="M61" s="221">
        <f>'Country-Pays 16-20'!I$90/1000</f>
        <v>0</v>
      </c>
      <c r="N61" s="205">
        <f t="shared" si="1"/>
        <v>0</v>
      </c>
      <c r="O61" s="205">
        <f t="shared" si="2"/>
        <v>0</v>
      </c>
      <c r="P61" s="206">
        <f t="shared" si="3"/>
        <v>0</v>
      </c>
      <c r="Q61" s="250">
        <f>K61*(Pro!E$48/100)</f>
        <v>0</v>
      </c>
      <c r="R61" s="251">
        <f>L61*(Pro!F$48/100)</f>
        <v>0</v>
      </c>
      <c r="S61" s="252">
        <f>M61*(Pro!G$48/100)</f>
        <v>0</v>
      </c>
    </row>
    <row r="62" spans="1:19" x14ac:dyDescent="0.25">
      <c r="A62" s="197">
        <f t="shared" si="4"/>
        <v>0</v>
      </c>
      <c r="B62" s="198" t="str">
        <f t="shared" si="5"/>
        <v>2 - Importer</v>
      </c>
      <c r="C62" s="198" t="str">
        <f t="shared" si="6"/>
        <v>-</v>
      </c>
      <c r="D62" s="192">
        <f>D61</f>
        <v>0</v>
      </c>
      <c r="E62" s="198" t="s">
        <v>946</v>
      </c>
      <c r="F62" s="198" t="s">
        <v>948</v>
      </c>
      <c r="G62" s="198" t="str">
        <f t="shared" si="7"/>
        <v>Frozen</v>
      </c>
      <c r="H62" s="215">
        <f>'Country-Pays 16-20'!G$92</f>
        <v>0</v>
      </c>
      <c r="I62" s="219">
        <f>'Country-Pays 16-20'!H$92</f>
        <v>0</v>
      </c>
      <c r="J62" s="220">
        <f>'Country-Pays 16-20'!I$92</f>
        <v>0</v>
      </c>
      <c r="K62" s="217">
        <f>'Country-Pays 16-20'!G$93/1000</f>
        <v>0</v>
      </c>
      <c r="L62" s="219">
        <f>'Country-Pays 16-20'!H$93/1000</f>
        <v>0</v>
      </c>
      <c r="M62" s="221">
        <f>'Country-Pays 16-20'!I$93/1000</f>
        <v>0</v>
      </c>
      <c r="N62" s="205">
        <f t="shared" si="1"/>
        <v>0</v>
      </c>
      <c r="O62" s="205">
        <f t="shared" si="2"/>
        <v>0</v>
      </c>
      <c r="P62" s="206">
        <f t="shared" si="3"/>
        <v>0</v>
      </c>
      <c r="Q62" s="250">
        <f>K62*(Pro!E$48/100)</f>
        <v>0</v>
      </c>
      <c r="R62" s="251">
        <f>L62*(Pro!F$48/100)</f>
        <v>0</v>
      </c>
      <c r="S62" s="252">
        <f>M62*(Pro!G$48/100)</f>
        <v>0</v>
      </c>
    </row>
    <row r="63" spans="1:19" x14ac:dyDescent="0.25">
      <c r="A63" s="199">
        <f t="shared" si="4"/>
        <v>0</v>
      </c>
      <c r="B63" s="200" t="str">
        <f t="shared" si="5"/>
        <v>2 - Importer</v>
      </c>
      <c r="C63" s="200" t="str">
        <f t="shared" si="6"/>
        <v>-</v>
      </c>
      <c r="D63" s="193">
        <f>_xlfn.XLOOKUP('Country-Pays 16-20'!$E$100,Variables!$C$80:$C$328,Variables!$B$80:$B$328,'Country-Pays 16-20'!$E$100,0,1)</f>
        <v>0</v>
      </c>
      <c r="E63" s="200" t="s">
        <v>945</v>
      </c>
      <c r="F63" s="200" t="s">
        <v>927</v>
      </c>
      <c r="G63" s="200" t="str">
        <f t="shared" si="7"/>
        <v>Frozen</v>
      </c>
      <c r="H63" s="216">
        <f>'Country-Pays 16-20'!G$104</f>
        <v>0</v>
      </c>
      <c r="I63" s="222">
        <f>'Country-Pays 16-20'!H$104</f>
        <v>0</v>
      </c>
      <c r="J63" s="223">
        <f>'Country-Pays 16-20'!I$104</f>
        <v>0</v>
      </c>
      <c r="K63" s="218">
        <f>'Country-Pays 16-20'!G$105/1000</f>
        <v>0</v>
      </c>
      <c r="L63" s="222">
        <f>'Country-Pays 16-20'!H$105/1000</f>
        <v>0</v>
      </c>
      <c r="M63" s="224">
        <f>'Country-Pays 16-20'!I$105/1000</f>
        <v>0</v>
      </c>
      <c r="N63" s="207">
        <f t="shared" si="1"/>
        <v>0</v>
      </c>
      <c r="O63" s="207">
        <f t="shared" si="2"/>
        <v>0</v>
      </c>
      <c r="P63" s="208">
        <f t="shared" si="3"/>
        <v>0</v>
      </c>
      <c r="Q63" s="250">
        <f>K63*(Pro!E$41/100)</f>
        <v>0</v>
      </c>
      <c r="R63" s="251">
        <f>L63*(Pro!F$41/100)</f>
        <v>0</v>
      </c>
      <c r="S63" s="252">
        <f>M63*(Pro!G$41/100)</f>
        <v>0</v>
      </c>
    </row>
    <row r="64" spans="1:19" x14ac:dyDescent="0.25">
      <c r="A64" s="197">
        <f t="shared" si="4"/>
        <v>0</v>
      </c>
      <c r="B64" s="198" t="str">
        <f t="shared" si="5"/>
        <v>2 - Importer</v>
      </c>
      <c r="C64" s="198" t="str">
        <f t="shared" si="6"/>
        <v>-</v>
      </c>
      <c r="D64" s="192">
        <f>D63</f>
        <v>0</v>
      </c>
      <c r="E64" s="198" t="s">
        <v>946</v>
      </c>
      <c r="F64" s="198" t="s">
        <v>947</v>
      </c>
      <c r="G64" s="198" t="str">
        <f t="shared" si="7"/>
        <v>Frozen</v>
      </c>
      <c r="H64" s="215">
        <f>'Country-Pays 16-20'!G$108</f>
        <v>0</v>
      </c>
      <c r="I64" s="219">
        <f>'Country-Pays 16-20'!H$108</f>
        <v>0</v>
      </c>
      <c r="J64" s="220">
        <f>'Country-Pays 16-20'!I$108</f>
        <v>0</v>
      </c>
      <c r="K64" s="217">
        <f>'Country-Pays 16-20'!G$109/1000</f>
        <v>0</v>
      </c>
      <c r="L64" s="219">
        <f>'Country-Pays 16-20'!H$109/1000</f>
        <v>0</v>
      </c>
      <c r="M64" s="221">
        <f>'Country-Pays 16-20'!I$109/1000</f>
        <v>0</v>
      </c>
      <c r="N64" s="205">
        <f t="shared" si="1"/>
        <v>0</v>
      </c>
      <c r="O64" s="205">
        <f t="shared" si="2"/>
        <v>0</v>
      </c>
      <c r="P64" s="206">
        <f t="shared" si="3"/>
        <v>0</v>
      </c>
      <c r="Q64" s="250">
        <f>K64*(Pro!E$48/100)</f>
        <v>0</v>
      </c>
      <c r="R64" s="251">
        <f>L64*(Pro!F$48/100)</f>
        <v>0</v>
      </c>
      <c r="S64" s="252">
        <f>M64*(Pro!G$48/100)</f>
        <v>0</v>
      </c>
    </row>
    <row r="65" spans="1:19" x14ac:dyDescent="0.25">
      <c r="A65" s="197">
        <f t="shared" si="4"/>
        <v>0</v>
      </c>
      <c r="B65" s="198" t="str">
        <f t="shared" si="5"/>
        <v>2 - Importer</v>
      </c>
      <c r="C65" s="198" t="str">
        <f t="shared" si="6"/>
        <v>-</v>
      </c>
      <c r="D65" s="192">
        <f>D64</f>
        <v>0</v>
      </c>
      <c r="E65" s="198" t="s">
        <v>946</v>
      </c>
      <c r="F65" s="198" t="s">
        <v>948</v>
      </c>
      <c r="G65" s="198" t="str">
        <f t="shared" si="7"/>
        <v>Frozen</v>
      </c>
      <c r="H65" s="215">
        <f>'Country-Pays 16-20'!G$111</f>
        <v>0</v>
      </c>
      <c r="I65" s="219">
        <f>'Country-Pays 16-20'!H$111</f>
        <v>0</v>
      </c>
      <c r="J65" s="220">
        <f>'Country-Pays 16-20'!I$111</f>
        <v>0</v>
      </c>
      <c r="K65" s="217">
        <f>'Country-Pays 16-20'!G$112/1000</f>
        <v>0</v>
      </c>
      <c r="L65" s="219">
        <f>'Country-Pays 16-20'!H$112/1000</f>
        <v>0</v>
      </c>
      <c r="M65" s="221">
        <f>'Country-Pays 16-20'!I$112/1000</f>
        <v>0</v>
      </c>
      <c r="N65" s="205">
        <f t="shared" si="1"/>
        <v>0</v>
      </c>
      <c r="O65" s="205">
        <f t="shared" si="2"/>
        <v>0</v>
      </c>
      <c r="P65" s="206">
        <f t="shared" si="3"/>
        <v>0</v>
      </c>
      <c r="Q65" s="250">
        <f>K65*(Pro!E$48/100)</f>
        <v>0</v>
      </c>
      <c r="R65" s="251">
        <f>L65*(Pro!F$48/100)</f>
        <v>0</v>
      </c>
      <c r="S65" s="252">
        <f>M65*(Pro!G$48/100)</f>
        <v>0</v>
      </c>
    </row>
    <row r="66" spans="1:19" x14ac:dyDescent="0.25">
      <c r="A66" s="199">
        <f t="shared" si="4"/>
        <v>0</v>
      </c>
      <c r="B66" s="200" t="str">
        <f t="shared" si="5"/>
        <v>2 - Importer</v>
      </c>
      <c r="C66" s="200" t="str">
        <f t="shared" si="6"/>
        <v>-</v>
      </c>
      <c r="D66" s="193">
        <f>_xlfn.XLOOKUP('Country-Pays 21-25'!$E$24,Variables!$C$80:$C$328,Variables!$B$80:$B$328,'Country-Pays 21-25'!$E$24,0,1)</f>
        <v>0</v>
      </c>
      <c r="E66" s="200" t="s">
        <v>945</v>
      </c>
      <c r="F66" s="200" t="s">
        <v>927</v>
      </c>
      <c r="G66" s="200" t="str">
        <f t="shared" si="7"/>
        <v>Frozen</v>
      </c>
      <c r="H66" s="216">
        <f>'Country-Pays 21-25'!G$28</f>
        <v>0</v>
      </c>
      <c r="I66" s="222">
        <f>'Country-Pays 21-25'!H$28</f>
        <v>0</v>
      </c>
      <c r="J66" s="223">
        <f>'Country-Pays 21-25'!I$28</f>
        <v>0</v>
      </c>
      <c r="K66" s="218">
        <f>'Country-Pays 21-25'!G$29/1000</f>
        <v>0</v>
      </c>
      <c r="L66" s="222">
        <f>'Country-Pays 21-25'!H$29/1000</f>
        <v>0</v>
      </c>
      <c r="M66" s="224">
        <f>'Country-Pays 21-25'!I$29/1000</f>
        <v>0</v>
      </c>
      <c r="N66" s="207">
        <f t="shared" si="1"/>
        <v>0</v>
      </c>
      <c r="O66" s="207">
        <f t="shared" si="2"/>
        <v>0</v>
      </c>
      <c r="P66" s="208">
        <f t="shared" si="3"/>
        <v>0</v>
      </c>
      <c r="Q66" s="250">
        <f>K66*(Pro!E$41/100)</f>
        <v>0</v>
      </c>
      <c r="R66" s="251">
        <f>L66*(Pro!F$41/100)</f>
        <v>0</v>
      </c>
      <c r="S66" s="252">
        <f>M66*(Pro!G$41/100)</f>
        <v>0</v>
      </c>
    </row>
    <row r="67" spans="1:19" x14ac:dyDescent="0.25">
      <c r="A67" s="197">
        <f t="shared" si="4"/>
        <v>0</v>
      </c>
      <c r="B67" s="198" t="str">
        <f t="shared" si="5"/>
        <v>2 - Importer</v>
      </c>
      <c r="C67" s="198" t="str">
        <f t="shared" si="6"/>
        <v>-</v>
      </c>
      <c r="D67" s="192">
        <f>D66</f>
        <v>0</v>
      </c>
      <c r="E67" s="198" t="s">
        <v>946</v>
      </c>
      <c r="F67" s="198" t="s">
        <v>947</v>
      </c>
      <c r="G67" s="198" t="str">
        <f t="shared" si="7"/>
        <v>Frozen</v>
      </c>
      <c r="H67" s="215">
        <f>'Country-Pays 21-25'!G$32</f>
        <v>0</v>
      </c>
      <c r="I67" s="219">
        <f>'Country-Pays 21-25'!H$32</f>
        <v>0</v>
      </c>
      <c r="J67" s="220">
        <f>'Country-Pays 21-25'!I$32</f>
        <v>0</v>
      </c>
      <c r="K67" s="217">
        <f>'Country-Pays 21-25'!G$33/1000</f>
        <v>0</v>
      </c>
      <c r="L67" s="219">
        <f>'Country-Pays 21-25'!H$33/1000</f>
        <v>0</v>
      </c>
      <c r="M67" s="221">
        <f>'Country-Pays 21-25'!I$33/1000</f>
        <v>0</v>
      </c>
      <c r="N67" s="205">
        <f t="shared" si="1"/>
        <v>0</v>
      </c>
      <c r="O67" s="205">
        <f t="shared" si="2"/>
        <v>0</v>
      </c>
      <c r="P67" s="206">
        <f t="shared" si="3"/>
        <v>0</v>
      </c>
      <c r="Q67" s="250">
        <f>K67*(Pro!E$48/100)</f>
        <v>0</v>
      </c>
      <c r="R67" s="251">
        <f>L67*(Pro!F$48/100)</f>
        <v>0</v>
      </c>
      <c r="S67" s="252">
        <f>M67*(Pro!G$48/100)</f>
        <v>0</v>
      </c>
    </row>
    <row r="68" spans="1:19" x14ac:dyDescent="0.25">
      <c r="A68" s="197">
        <f t="shared" si="4"/>
        <v>0</v>
      </c>
      <c r="B68" s="198" t="str">
        <f t="shared" si="5"/>
        <v>2 - Importer</v>
      </c>
      <c r="C68" s="198" t="str">
        <f t="shared" si="6"/>
        <v>-</v>
      </c>
      <c r="D68" s="192">
        <f>D67</f>
        <v>0</v>
      </c>
      <c r="E68" s="198" t="s">
        <v>946</v>
      </c>
      <c r="F68" s="198" t="s">
        <v>948</v>
      </c>
      <c r="G68" s="198" t="str">
        <f t="shared" si="7"/>
        <v>Frozen</v>
      </c>
      <c r="H68" s="215">
        <f>'Country-Pays 21-25'!G$35</f>
        <v>0</v>
      </c>
      <c r="I68" s="219">
        <f>'Country-Pays 21-25'!H$35</f>
        <v>0</v>
      </c>
      <c r="J68" s="220">
        <f>'Country-Pays 21-25'!I$35</f>
        <v>0</v>
      </c>
      <c r="K68" s="217">
        <f>'Country-Pays 21-25'!G$36/1000</f>
        <v>0</v>
      </c>
      <c r="L68" s="219">
        <f>'Country-Pays 21-25'!H$36/1000</f>
        <v>0</v>
      </c>
      <c r="M68" s="221">
        <f>'Country-Pays 21-25'!I$36/1000</f>
        <v>0</v>
      </c>
      <c r="N68" s="205">
        <f t="shared" si="1"/>
        <v>0</v>
      </c>
      <c r="O68" s="205">
        <f t="shared" si="2"/>
        <v>0</v>
      </c>
      <c r="P68" s="206">
        <f t="shared" si="3"/>
        <v>0</v>
      </c>
      <c r="Q68" s="250">
        <f>K68*(Pro!E$48/100)</f>
        <v>0</v>
      </c>
      <c r="R68" s="251">
        <f>L68*(Pro!F$48/100)</f>
        <v>0</v>
      </c>
      <c r="S68" s="252">
        <f>M68*(Pro!G$48/100)</f>
        <v>0</v>
      </c>
    </row>
    <row r="69" spans="1:19" x14ac:dyDescent="0.25">
      <c r="A69" s="199">
        <f t="shared" si="4"/>
        <v>0</v>
      </c>
      <c r="B69" s="200" t="str">
        <f t="shared" si="5"/>
        <v>2 - Importer</v>
      </c>
      <c r="C69" s="200" t="str">
        <f t="shared" si="6"/>
        <v>-</v>
      </c>
      <c r="D69" s="193">
        <f>_xlfn.XLOOKUP('Country-Pays 21-25'!$E$43,Variables!$C$80:$C$328,Variables!$B$80:$B$328,'Country-Pays 21-25'!$E$43,0,1)</f>
        <v>0</v>
      </c>
      <c r="E69" s="200" t="s">
        <v>945</v>
      </c>
      <c r="F69" s="200" t="s">
        <v>927</v>
      </c>
      <c r="G69" s="200" t="str">
        <f t="shared" si="7"/>
        <v>Frozen</v>
      </c>
      <c r="H69" s="216">
        <f>'Country-Pays 21-25'!G$47</f>
        <v>0</v>
      </c>
      <c r="I69" s="222">
        <f>'Country-Pays 21-25'!H$47</f>
        <v>0</v>
      </c>
      <c r="J69" s="223">
        <f>'Country-Pays 21-25'!I$47</f>
        <v>0</v>
      </c>
      <c r="K69" s="218">
        <f>'Country-Pays 21-25'!G$48/1000</f>
        <v>0</v>
      </c>
      <c r="L69" s="222">
        <f>'Country-Pays 21-25'!H$48/1000</f>
        <v>0</v>
      </c>
      <c r="M69" s="224">
        <f>'Country-Pays 21-25'!I$48/1000</f>
        <v>0</v>
      </c>
      <c r="N69" s="207">
        <f t="shared" si="1"/>
        <v>0</v>
      </c>
      <c r="O69" s="207">
        <f t="shared" si="2"/>
        <v>0</v>
      </c>
      <c r="P69" s="208">
        <f t="shared" si="3"/>
        <v>0</v>
      </c>
      <c r="Q69" s="250">
        <f>K69*(Pro!E$41/100)</f>
        <v>0</v>
      </c>
      <c r="R69" s="251">
        <f>L69*(Pro!F$41/100)</f>
        <v>0</v>
      </c>
      <c r="S69" s="252">
        <f>M69*(Pro!G$41/100)</f>
        <v>0</v>
      </c>
    </row>
    <row r="70" spans="1:19" x14ac:dyDescent="0.25">
      <c r="A70" s="197">
        <f t="shared" si="4"/>
        <v>0</v>
      </c>
      <c r="B70" s="198" t="str">
        <f t="shared" si="5"/>
        <v>2 - Importer</v>
      </c>
      <c r="C70" s="198" t="str">
        <f t="shared" si="6"/>
        <v>-</v>
      </c>
      <c r="D70" s="192">
        <f>D69</f>
        <v>0</v>
      </c>
      <c r="E70" s="198" t="s">
        <v>946</v>
      </c>
      <c r="F70" s="198" t="s">
        <v>947</v>
      </c>
      <c r="G70" s="198" t="str">
        <f t="shared" si="7"/>
        <v>Frozen</v>
      </c>
      <c r="H70" s="215">
        <f>'Country-Pays 21-25'!G$51</f>
        <v>0</v>
      </c>
      <c r="I70" s="219">
        <f>'Country-Pays 21-25'!H$51</f>
        <v>0</v>
      </c>
      <c r="J70" s="220">
        <f>'Country-Pays 21-25'!I$51</f>
        <v>0</v>
      </c>
      <c r="K70" s="217">
        <f>'Country-Pays 21-25'!G$52/1000</f>
        <v>0</v>
      </c>
      <c r="L70" s="219">
        <f>'Country-Pays 21-25'!H$52/1000</f>
        <v>0</v>
      </c>
      <c r="M70" s="221">
        <f>'Country-Pays 21-25'!I$52/1000</f>
        <v>0</v>
      </c>
      <c r="N70" s="205">
        <f t="shared" si="1"/>
        <v>0</v>
      </c>
      <c r="O70" s="205">
        <f t="shared" si="2"/>
        <v>0</v>
      </c>
      <c r="P70" s="206">
        <f t="shared" si="3"/>
        <v>0</v>
      </c>
      <c r="Q70" s="250">
        <f>K70*(Pro!E$48/100)</f>
        <v>0</v>
      </c>
      <c r="R70" s="251">
        <f>L70*(Pro!F$48/100)</f>
        <v>0</v>
      </c>
      <c r="S70" s="252">
        <f>M70*(Pro!G$48/100)</f>
        <v>0</v>
      </c>
    </row>
    <row r="71" spans="1:19" x14ac:dyDescent="0.25">
      <c r="A71" s="197">
        <f t="shared" si="4"/>
        <v>0</v>
      </c>
      <c r="B71" s="198" t="str">
        <f t="shared" si="5"/>
        <v>2 - Importer</v>
      </c>
      <c r="C71" s="198" t="str">
        <f t="shared" si="6"/>
        <v>-</v>
      </c>
      <c r="D71" s="192">
        <f>D70</f>
        <v>0</v>
      </c>
      <c r="E71" s="198" t="s">
        <v>946</v>
      </c>
      <c r="F71" s="198" t="s">
        <v>948</v>
      </c>
      <c r="G71" s="198" t="str">
        <f t="shared" si="7"/>
        <v>Frozen</v>
      </c>
      <c r="H71" s="215">
        <f>'Country-Pays 21-25'!G$54</f>
        <v>0</v>
      </c>
      <c r="I71" s="219">
        <f>'Country-Pays 21-25'!H$54</f>
        <v>0</v>
      </c>
      <c r="J71" s="220">
        <f>'Country-Pays 21-25'!I$54</f>
        <v>0</v>
      </c>
      <c r="K71" s="217">
        <f>'Country-Pays 21-25'!G$55/1000</f>
        <v>0</v>
      </c>
      <c r="L71" s="219">
        <f>'Country-Pays 21-25'!H$55/1000</f>
        <v>0</v>
      </c>
      <c r="M71" s="221">
        <f>'Country-Pays 21-25'!I$55/1000</f>
        <v>0</v>
      </c>
      <c r="N71" s="205">
        <f t="shared" ref="N71:N80" si="8">(IF(ISERROR(K71/H71),0,K71/H71))*1000</f>
        <v>0</v>
      </c>
      <c r="O71" s="205">
        <f t="shared" ref="O71:O80" si="9">(IF(ISERROR(L71/I71),0,L71/I71))*1000</f>
        <v>0</v>
      </c>
      <c r="P71" s="206">
        <f t="shared" ref="P71:P80" si="10">(IF(ISERROR(M71/J71),0,M71/J71))*1000</f>
        <v>0</v>
      </c>
      <c r="Q71" s="250">
        <f>K71*(Pro!E$48/100)</f>
        <v>0</v>
      </c>
      <c r="R71" s="251">
        <f>L71*(Pro!F$48/100)</f>
        <v>0</v>
      </c>
      <c r="S71" s="252">
        <f>M71*(Pro!G$48/100)</f>
        <v>0</v>
      </c>
    </row>
    <row r="72" spans="1:19" x14ac:dyDescent="0.25">
      <c r="A72" s="199">
        <f t="shared" ref="A72:A80" si="11">A71</f>
        <v>0</v>
      </c>
      <c r="B72" s="200" t="str">
        <f t="shared" ref="B72:B80" si="12">B71</f>
        <v>2 - Importer</v>
      </c>
      <c r="C72" s="200" t="str">
        <f t="shared" ref="C72:C80" si="13">C71</f>
        <v>-</v>
      </c>
      <c r="D72" s="193">
        <f>_xlfn.XLOOKUP('Country-Pays 21-25'!$E$62,Variables!$C$80:$C$328,Variables!$B$80:$B$328,'Country-Pays 21-25'!$E$62,0,1)</f>
        <v>0</v>
      </c>
      <c r="E72" s="200" t="s">
        <v>945</v>
      </c>
      <c r="F72" s="200" t="s">
        <v>927</v>
      </c>
      <c r="G72" s="200" t="str">
        <f t="shared" ref="G72:G80" si="14">G71</f>
        <v>Frozen</v>
      </c>
      <c r="H72" s="216">
        <f>'Country-Pays 21-25'!G$66</f>
        <v>0</v>
      </c>
      <c r="I72" s="222">
        <f>'Country-Pays 21-25'!H$66</f>
        <v>0</v>
      </c>
      <c r="J72" s="223">
        <f>'Country-Pays 21-25'!I$66</f>
        <v>0</v>
      </c>
      <c r="K72" s="218">
        <f>'Country-Pays 21-25'!G$67/1000</f>
        <v>0</v>
      </c>
      <c r="L72" s="222">
        <f>'Country-Pays 21-25'!H$67/1000</f>
        <v>0</v>
      </c>
      <c r="M72" s="224">
        <f>'Country-Pays 21-25'!I$67/1000</f>
        <v>0</v>
      </c>
      <c r="N72" s="207">
        <f t="shared" si="8"/>
        <v>0</v>
      </c>
      <c r="O72" s="207">
        <f t="shared" si="9"/>
        <v>0</v>
      </c>
      <c r="P72" s="208">
        <f t="shared" si="10"/>
        <v>0</v>
      </c>
      <c r="Q72" s="250">
        <f>K72*(Pro!E$41/100)</f>
        <v>0</v>
      </c>
      <c r="R72" s="251">
        <f>L72*(Pro!F$41/100)</f>
        <v>0</v>
      </c>
      <c r="S72" s="252">
        <f>M72*(Pro!G$41/100)</f>
        <v>0</v>
      </c>
    </row>
    <row r="73" spans="1:19" x14ac:dyDescent="0.25">
      <c r="A73" s="197">
        <f t="shared" si="11"/>
        <v>0</v>
      </c>
      <c r="B73" s="198" t="str">
        <f t="shared" si="12"/>
        <v>2 - Importer</v>
      </c>
      <c r="C73" s="198" t="str">
        <f t="shared" si="13"/>
        <v>-</v>
      </c>
      <c r="D73" s="192">
        <f>D72</f>
        <v>0</v>
      </c>
      <c r="E73" s="198" t="s">
        <v>946</v>
      </c>
      <c r="F73" s="198" t="s">
        <v>947</v>
      </c>
      <c r="G73" s="198" t="str">
        <f t="shared" si="14"/>
        <v>Frozen</v>
      </c>
      <c r="H73" s="215">
        <f>'Country-Pays 21-25'!G$70</f>
        <v>0</v>
      </c>
      <c r="I73" s="219">
        <f>'Country-Pays 21-25'!H$70</f>
        <v>0</v>
      </c>
      <c r="J73" s="220">
        <f>'Country-Pays 21-25'!I$70</f>
        <v>0</v>
      </c>
      <c r="K73" s="217">
        <f>'Country-Pays 21-25'!G$71/1000</f>
        <v>0</v>
      </c>
      <c r="L73" s="219">
        <f>'Country-Pays 21-25'!H$71/1000</f>
        <v>0</v>
      </c>
      <c r="M73" s="221">
        <f>'Country-Pays 21-25'!I$71/1000</f>
        <v>0</v>
      </c>
      <c r="N73" s="205">
        <f t="shared" si="8"/>
        <v>0</v>
      </c>
      <c r="O73" s="205">
        <f t="shared" si="9"/>
        <v>0</v>
      </c>
      <c r="P73" s="206">
        <f t="shared" si="10"/>
        <v>0</v>
      </c>
      <c r="Q73" s="250">
        <f>K73*(Pro!E$48/100)</f>
        <v>0</v>
      </c>
      <c r="R73" s="251">
        <f>L73*(Pro!F$48/100)</f>
        <v>0</v>
      </c>
      <c r="S73" s="252">
        <f>M73*(Pro!G$48/100)</f>
        <v>0</v>
      </c>
    </row>
    <row r="74" spans="1:19" x14ac:dyDescent="0.25">
      <c r="A74" s="197">
        <f t="shared" si="11"/>
        <v>0</v>
      </c>
      <c r="B74" s="198" t="str">
        <f t="shared" si="12"/>
        <v>2 - Importer</v>
      </c>
      <c r="C74" s="198" t="str">
        <f t="shared" si="13"/>
        <v>-</v>
      </c>
      <c r="D74" s="192">
        <f>D73</f>
        <v>0</v>
      </c>
      <c r="E74" s="198" t="s">
        <v>946</v>
      </c>
      <c r="F74" s="198" t="s">
        <v>948</v>
      </c>
      <c r="G74" s="198" t="str">
        <f t="shared" si="14"/>
        <v>Frozen</v>
      </c>
      <c r="H74" s="215">
        <f>'Country-Pays 21-25'!G$73</f>
        <v>0</v>
      </c>
      <c r="I74" s="219">
        <f>'Country-Pays 21-25'!H$73</f>
        <v>0</v>
      </c>
      <c r="J74" s="220">
        <f>'Country-Pays 21-25'!I$73</f>
        <v>0</v>
      </c>
      <c r="K74" s="217">
        <f>'Country-Pays 21-25'!G$74/1000</f>
        <v>0</v>
      </c>
      <c r="L74" s="219">
        <f>'Country-Pays 21-25'!H$74/1000</f>
        <v>0</v>
      </c>
      <c r="M74" s="221">
        <f>'Country-Pays 21-25'!I$74/1000</f>
        <v>0</v>
      </c>
      <c r="N74" s="205">
        <f t="shared" si="8"/>
        <v>0</v>
      </c>
      <c r="O74" s="205">
        <f t="shared" si="9"/>
        <v>0</v>
      </c>
      <c r="P74" s="206">
        <f t="shared" si="10"/>
        <v>0</v>
      </c>
      <c r="Q74" s="250">
        <f>K74*(Pro!E$48/100)</f>
        <v>0</v>
      </c>
      <c r="R74" s="251">
        <f>L74*(Pro!F$48/100)</f>
        <v>0</v>
      </c>
      <c r="S74" s="252">
        <f>M74*(Pro!G$48/100)</f>
        <v>0</v>
      </c>
    </row>
    <row r="75" spans="1:19" x14ac:dyDescent="0.25">
      <c r="A75" s="199">
        <f t="shared" si="11"/>
        <v>0</v>
      </c>
      <c r="B75" s="200" t="str">
        <f t="shared" si="12"/>
        <v>2 - Importer</v>
      </c>
      <c r="C75" s="200" t="str">
        <f t="shared" si="13"/>
        <v>-</v>
      </c>
      <c r="D75" s="193">
        <f>_xlfn.XLOOKUP('Country-Pays 21-25'!$E$81,Variables!$C$80:$C$328,Variables!$B$80:$B$328,'Country-Pays 21-25'!$E$81,0,1)</f>
        <v>0</v>
      </c>
      <c r="E75" s="200" t="s">
        <v>945</v>
      </c>
      <c r="F75" s="200" t="s">
        <v>927</v>
      </c>
      <c r="G75" s="200" t="str">
        <f t="shared" si="14"/>
        <v>Frozen</v>
      </c>
      <c r="H75" s="216">
        <f>'Country-Pays 21-25'!G$85</f>
        <v>0</v>
      </c>
      <c r="I75" s="222">
        <f>'Country-Pays 21-25'!H$85</f>
        <v>0</v>
      </c>
      <c r="J75" s="223">
        <f>'Country-Pays 21-25'!I$85</f>
        <v>0</v>
      </c>
      <c r="K75" s="218">
        <f>'Country-Pays 21-25'!G$86/1000</f>
        <v>0</v>
      </c>
      <c r="L75" s="222">
        <f>'Country-Pays 21-25'!H$86/1000</f>
        <v>0</v>
      </c>
      <c r="M75" s="224">
        <f>'Country-Pays 21-25'!I$86/1000</f>
        <v>0</v>
      </c>
      <c r="N75" s="207">
        <f t="shared" si="8"/>
        <v>0</v>
      </c>
      <c r="O75" s="207">
        <f t="shared" si="9"/>
        <v>0</v>
      </c>
      <c r="P75" s="208">
        <f t="shared" si="10"/>
        <v>0</v>
      </c>
      <c r="Q75" s="250">
        <f>K75*(Pro!E$41/100)</f>
        <v>0</v>
      </c>
      <c r="R75" s="251">
        <f>L75*(Pro!F$41/100)</f>
        <v>0</v>
      </c>
      <c r="S75" s="252">
        <f>M75*(Pro!G$41/100)</f>
        <v>0</v>
      </c>
    </row>
    <row r="76" spans="1:19" x14ac:dyDescent="0.25">
      <c r="A76" s="197">
        <f t="shared" si="11"/>
        <v>0</v>
      </c>
      <c r="B76" s="198" t="str">
        <f t="shared" si="12"/>
        <v>2 - Importer</v>
      </c>
      <c r="C76" s="198" t="str">
        <f t="shared" si="13"/>
        <v>-</v>
      </c>
      <c r="D76" s="192">
        <f>D75</f>
        <v>0</v>
      </c>
      <c r="E76" s="198" t="s">
        <v>946</v>
      </c>
      <c r="F76" s="198" t="s">
        <v>947</v>
      </c>
      <c r="G76" s="198" t="str">
        <f t="shared" si="14"/>
        <v>Frozen</v>
      </c>
      <c r="H76" s="215">
        <f>'Country-Pays 21-25'!G$89</f>
        <v>0</v>
      </c>
      <c r="I76" s="219">
        <f>'Country-Pays 21-25'!H$89</f>
        <v>0</v>
      </c>
      <c r="J76" s="220">
        <f>'Country-Pays 21-25'!I$89</f>
        <v>0</v>
      </c>
      <c r="K76" s="217">
        <f>'Country-Pays 21-25'!G$90/1000</f>
        <v>0</v>
      </c>
      <c r="L76" s="219">
        <f>'Country-Pays 21-25'!H$90/1000</f>
        <v>0</v>
      </c>
      <c r="M76" s="221">
        <f>'Country-Pays 21-25'!I$90/1000</f>
        <v>0</v>
      </c>
      <c r="N76" s="205">
        <f t="shared" si="8"/>
        <v>0</v>
      </c>
      <c r="O76" s="205">
        <f t="shared" si="9"/>
        <v>0</v>
      </c>
      <c r="P76" s="206">
        <f t="shared" si="10"/>
        <v>0</v>
      </c>
      <c r="Q76" s="250">
        <f>K76*(Pro!E$48/100)</f>
        <v>0</v>
      </c>
      <c r="R76" s="251">
        <f>L76*(Pro!F$48/100)</f>
        <v>0</v>
      </c>
      <c r="S76" s="252">
        <f>M76*(Pro!G$48/100)</f>
        <v>0</v>
      </c>
    </row>
    <row r="77" spans="1:19" x14ac:dyDescent="0.25">
      <c r="A77" s="197">
        <f t="shared" si="11"/>
        <v>0</v>
      </c>
      <c r="B77" s="198" t="str">
        <f t="shared" si="12"/>
        <v>2 - Importer</v>
      </c>
      <c r="C77" s="198" t="str">
        <f t="shared" si="13"/>
        <v>-</v>
      </c>
      <c r="D77" s="192">
        <f>D76</f>
        <v>0</v>
      </c>
      <c r="E77" s="198" t="s">
        <v>946</v>
      </c>
      <c r="F77" s="198" t="s">
        <v>948</v>
      </c>
      <c r="G77" s="198" t="str">
        <f t="shared" si="14"/>
        <v>Frozen</v>
      </c>
      <c r="H77" s="215">
        <f>'Country-Pays 21-25'!G$92</f>
        <v>0</v>
      </c>
      <c r="I77" s="219">
        <f>'Country-Pays 21-25'!H$92</f>
        <v>0</v>
      </c>
      <c r="J77" s="220">
        <f>'Country-Pays 21-25'!I$92</f>
        <v>0</v>
      </c>
      <c r="K77" s="217">
        <f>'Country-Pays 21-25'!G$93/1000</f>
        <v>0</v>
      </c>
      <c r="L77" s="219">
        <f>'Country-Pays 21-25'!H$93/1000</f>
        <v>0</v>
      </c>
      <c r="M77" s="221">
        <f>'Country-Pays 21-25'!I$93/1000</f>
        <v>0</v>
      </c>
      <c r="N77" s="205">
        <f t="shared" si="8"/>
        <v>0</v>
      </c>
      <c r="O77" s="205">
        <f t="shared" si="9"/>
        <v>0</v>
      </c>
      <c r="P77" s="206">
        <f t="shared" si="10"/>
        <v>0</v>
      </c>
      <c r="Q77" s="250">
        <f>K77*(Pro!E$48/100)</f>
        <v>0</v>
      </c>
      <c r="R77" s="251">
        <f>L77*(Pro!F$48/100)</f>
        <v>0</v>
      </c>
      <c r="S77" s="252">
        <f>M77*(Pro!G$48/100)</f>
        <v>0</v>
      </c>
    </row>
    <row r="78" spans="1:19" x14ac:dyDescent="0.25">
      <c r="A78" s="199">
        <f t="shared" si="11"/>
        <v>0</v>
      </c>
      <c r="B78" s="200" t="str">
        <f t="shared" si="12"/>
        <v>2 - Importer</v>
      </c>
      <c r="C78" s="200" t="str">
        <f t="shared" si="13"/>
        <v>-</v>
      </c>
      <c r="D78" s="193">
        <f>_xlfn.XLOOKUP('Country-Pays 21-25'!$E$100,Variables!$C$80:$C$328,Variables!$B$80:$B$328,'Country-Pays 21-25'!$E$100,0,1)</f>
        <v>0</v>
      </c>
      <c r="E78" s="200" t="s">
        <v>945</v>
      </c>
      <c r="F78" s="200" t="s">
        <v>927</v>
      </c>
      <c r="G78" s="200" t="str">
        <f t="shared" si="14"/>
        <v>Frozen</v>
      </c>
      <c r="H78" s="216">
        <f>'Country-Pays 21-25'!G$104</f>
        <v>0</v>
      </c>
      <c r="I78" s="222">
        <f>'Country-Pays 21-25'!H$104</f>
        <v>0</v>
      </c>
      <c r="J78" s="223">
        <f>'Country-Pays 21-25'!I$104</f>
        <v>0</v>
      </c>
      <c r="K78" s="218">
        <f>'Country-Pays 21-25'!G$105/1000</f>
        <v>0</v>
      </c>
      <c r="L78" s="222">
        <f>'Country-Pays 21-25'!H$105/1000</f>
        <v>0</v>
      </c>
      <c r="M78" s="224">
        <f>'Country-Pays 21-25'!I$105/1000</f>
        <v>0</v>
      </c>
      <c r="N78" s="207">
        <f t="shared" si="8"/>
        <v>0</v>
      </c>
      <c r="O78" s="207">
        <f t="shared" si="9"/>
        <v>0</v>
      </c>
      <c r="P78" s="208">
        <f t="shared" si="10"/>
        <v>0</v>
      </c>
      <c r="Q78" s="250">
        <f>K78*(Pro!E$41/100)</f>
        <v>0</v>
      </c>
      <c r="R78" s="251">
        <f>L78*(Pro!F$41/100)</f>
        <v>0</v>
      </c>
      <c r="S78" s="252">
        <f>M78*(Pro!G$41/100)</f>
        <v>0</v>
      </c>
    </row>
    <row r="79" spans="1:19" x14ac:dyDescent="0.25">
      <c r="A79" s="197">
        <f t="shared" si="11"/>
        <v>0</v>
      </c>
      <c r="B79" s="198" t="str">
        <f t="shared" si="12"/>
        <v>2 - Importer</v>
      </c>
      <c r="C79" s="198" t="str">
        <f t="shared" si="13"/>
        <v>-</v>
      </c>
      <c r="D79" s="192">
        <f>D78</f>
        <v>0</v>
      </c>
      <c r="E79" s="198" t="s">
        <v>946</v>
      </c>
      <c r="F79" s="198" t="s">
        <v>947</v>
      </c>
      <c r="G79" s="198" t="str">
        <f t="shared" si="14"/>
        <v>Frozen</v>
      </c>
      <c r="H79" s="215">
        <f>'Country-Pays 21-25'!G$108</f>
        <v>0</v>
      </c>
      <c r="I79" s="219">
        <f>'Country-Pays 21-25'!H$108</f>
        <v>0</v>
      </c>
      <c r="J79" s="220">
        <f>'Country-Pays 21-25'!I$108</f>
        <v>0</v>
      </c>
      <c r="K79" s="217">
        <f>'Country-Pays 21-25'!G$109/1000</f>
        <v>0</v>
      </c>
      <c r="L79" s="219">
        <f>'Country-Pays 21-25'!H$109/1000</f>
        <v>0</v>
      </c>
      <c r="M79" s="221">
        <f>'Country-Pays 21-25'!I$109/1000</f>
        <v>0</v>
      </c>
      <c r="N79" s="205">
        <f t="shared" si="8"/>
        <v>0</v>
      </c>
      <c r="O79" s="205">
        <f t="shared" si="9"/>
        <v>0</v>
      </c>
      <c r="P79" s="206">
        <f t="shared" si="10"/>
        <v>0</v>
      </c>
      <c r="Q79" s="250">
        <f>K79*(Pro!E$48/100)</f>
        <v>0</v>
      </c>
      <c r="R79" s="251">
        <f>L79*(Pro!F$48/100)</f>
        <v>0</v>
      </c>
      <c r="S79" s="252">
        <f>M79*(Pro!G$48/100)</f>
        <v>0</v>
      </c>
    </row>
    <row r="80" spans="1:19" ht="15.75" thickBot="1" x14ac:dyDescent="0.3">
      <c r="A80" s="201">
        <f t="shared" si="11"/>
        <v>0</v>
      </c>
      <c r="B80" s="202" t="str">
        <f t="shared" si="12"/>
        <v>2 - Importer</v>
      </c>
      <c r="C80" s="202" t="str">
        <f t="shared" si="13"/>
        <v>-</v>
      </c>
      <c r="D80" s="194">
        <f>D79</f>
        <v>0</v>
      </c>
      <c r="E80" s="202" t="s">
        <v>946</v>
      </c>
      <c r="F80" s="202" t="s">
        <v>948</v>
      </c>
      <c r="G80" s="202" t="str">
        <f t="shared" si="14"/>
        <v>Frozen</v>
      </c>
      <c r="H80" s="225">
        <f>'Country-Pays 21-25'!G$111</f>
        <v>0</v>
      </c>
      <c r="I80" s="226">
        <f>'Country-Pays 21-25'!H$111</f>
        <v>0</v>
      </c>
      <c r="J80" s="227">
        <f>'Country-Pays 21-25'!I$111</f>
        <v>0</v>
      </c>
      <c r="K80" s="228">
        <f>'Country-Pays 21-25'!G$112/1000</f>
        <v>0</v>
      </c>
      <c r="L80" s="226">
        <f>'Country-Pays 21-25'!H$112/1000</f>
        <v>0</v>
      </c>
      <c r="M80" s="229">
        <f>'Country-Pays 21-25'!I$112/1000</f>
        <v>0</v>
      </c>
      <c r="N80" s="209">
        <f t="shared" si="8"/>
        <v>0</v>
      </c>
      <c r="O80" s="209">
        <f t="shared" si="9"/>
        <v>0</v>
      </c>
      <c r="P80" s="210">
        <f t="shared" si="10"/>
        <v>0</v>
      </c>
      <c r="Q80" s="253">
        <f>K80*(Pro!E$48/100)</f>
        <v>0</v>
      </c>
      <c r="R80" s="254">
        <f>L80*(Pro!F$48/100)</f>
        <v>0</v>
      </c>
      <c r="S80" s="255">
        <f>M80*(Pro!G$48/100)</f>
        <v>0</v>
      </c>
    </row>
    <row r="87" spans="3:16" ht="15.75" thickBot="1" x14ac:dyDescent="0.3"/>
    <row r="88" spans="3:16" ht="15.75" thickBot="1" x14ac:dyDescent="0.3">
      <c r="C88" s="271"/>
      <c r="D88" s="545" t="s">
        <v>958</v>
      </c>
      <c r="E88" s="546"/>
      <c r="F88" s="546"/>
      <c r="G88" s="546"/>
      <c r="H88" s="546"/>
      <c r="I88" s="546"/>
      <c r="J88" s="546"/>
      <c r="K88" s="546"/>
      <c r="L88" s="546"/>
      <c r="M88" s="546"/>
      <c r="N88" s="546"/>
      <c r="O88" s="546"/>
      <c r="P88" s="547"/>
    </row>
    <row r="89" spans="3:16" ht="15.75" thickBot="1" x14ac:dyDescent="0.3">
      <c r="D89" s="548"/>
      <c r="E89" s="549"/>
      <c r="F89" s="246"/>
      <c r="G89" s="246"/>
      <c r="H89" s="536" t="str">
        <f>H4</f>
        <v>VOLUME (kg)</v>
      </c>
      <c r="I89" s="537"/>
      <c r="J89" s="538"/>
      <c r="K89" s="539" t="str">
        <f>K4</f>
        <v>VALUE ($000)</v>
      </c>
      <c r="L89" s="540"/>
      <c r="M89" s="541"/>
      <c r="N89" s="542" t="str">
        <f>N4</f>
        <v>UNIT VALUE ($/kg)</v>
      </c>
      <c r="O89" s="543"/>
      <c r="P89" s="544"/>
    </row>
    <row r="90" spans="3:16" ht="15.75" thickBot="1" x14ac:dyDescent="0.3">
      <c r="D90" s="263" t="s">
        <v>930</v>
      </c>
      <c r="E90" s="264" t="s">
        <v>956</v>
      </c>
      <c r="F90" s="264" t="s">
        <v>861</v>
      </c>
      <c r="G90" s="264"/>
      <c r="H90" s="265">
        <v>2023</v>
      </c>
      <c r="I90" s="265">
        <v>2024</v>
      </c>
      <c r="J90" s="265">
        <v>2025</v>
      </c>
      <c r="K90" s="265">
        <v>2023</v>
      </c>
      <c r="L90" s="265">
        <v>2024</v>
      </c>
      <c r="M90" s="265">
        <v>2025</v>
      </c>
      <c r="N90" s="265">
        <v>2023</v>
      </c>
      <c r="O90" s="265">
        <v>2024</v>
      </c>
      <c r="P90" s="266">
        <v>2025</v>
      </c>
    </row>
    <row r="91" spans="3:16" ht="15.75" thickBot="1" x14ac:dyDescent="0.3">
      <c r="D91" s="256">
        <f>Intro!E88</f>
        <v>0</v>
      </c>
      <c r="E91" s="261" t="s">
        <v>957</v>
      </c>
      <c r="F91" s="261" t="s">
        <v>977</v>
      </c>
      <c r="G91" s="261"/>
      <c r="H91" s="256">
        <f>Pro!G$67</f>
        <v>0</v>
      </c>
      <c r="I91" s="257">
        <f>Pro!H$67</f>
        <v>0</v>
      </c>
      <c r="J91" s="259">
        <f>Pro!I$67</f>
        <v>0</v>
      </c>
      <c r="K91" s="260">
        <f>Pro!G$68/1000</f>
        <v>0</v>
      </c>
      <c r="L91" s="257">
        <f>Pro!H$68/1000</f>
        <v>0</v>
      </c>
      <c r="M91" s="258">
        <f>Pro!I$68/1000</f>
        <v>0</v>
      </c>
      <c r="N91" s="261">
        <f t="shared" ref="N91" si="15">(IF(ISERROR(K91/H91),0,K91/H91))*1000</f>
        <v>0</v>
      </c>
      <c r="O91" s="261">
        <f t="shared" ref="O91" si="16">(IF(ISERROR(L91/I91),0,L91/I91))*1000</f>
        <v>0</v>
      </c>
      <c r="P91" s="262">
        <f t="shared" ref="P91" si="17">(IF(ISERROR(M91/J91),0,M91/J91))*1000</f>
        <v>0</v>
      </c>
    </row>
  </sheetData>
  <sheetProtection algorithmName="SHA-512" hashValue="+CN0qYwfGbWQfgnxy4eFTW9zWtTWHQJE0lry3gOCtbMFWVglMArQX3Q874ADLuzixO7Mgp/FAuwD9cNgIsI09g==" saltValue="yzu9Na9NTqNZra02Hvbxtg==" spinCount="100000" sheet="1" objects="1" scenarios="1" selectLockedCells="1"/>
  <mergeCells count="9">
    <mergeCell ref="H4:J4"/>
    <mergeCell ref="K4:M4"/>
    <mergeCell ref="N4:P4"/>
    <mergeCell ref="Q4:S4"/>
    <mergeCell ref="H89:J89"/>
    <mergeCell ref="K89:M89"/>
    <mergeCell ref="N89:P89"/>
    <mergeCell ref="D88:P88"/>
    <mergeCell ref="D89:E8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40"/>
  <sheetViews>
    <sheetView showGridLines="0" tabSelected="1" zoomScaleNormal="100" workbookViewId="0">
      <selection activeCell="G29" sqref="G29:G30"/>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42.5703125" style="10" hidden="1" customWidth="1"/>
    <col min="16" max="16" width="38.5703125" style="10" hidden="1" customWidth="1"/>
    <col min="17" max="20" width="8.7109375" style="10" customWidth="1"/>
    <col min="21" max="22" width="10.28515625" style="10" customWidth="1"/>
    <col min="23" max="23" width="9.28515625" style="10" customWidth="1"/>
    <col min="24" max="16384" width="9.28515625" style="10"/>
  </cols>
  <sheetData>
    <row r="1" spans="1:19" x14ac:dyDescent="0.25">
      <c r="O1" s="10" t="s">
        <v>332</v>
      </c>
      <c r="P1" s="10" t="s">
        <v>332</v>
      </c>
    </row>
    <row r="2" spans="1:19" x14ac:dyDescent="0.25">
      <c r="B2" s="12" t="s">
        <v>39</v>
      </c>
      <c r="C2" s="12"/>
      <c r="O2" s="11" t="s">
        <v>55</v>
      </c>
      <c r="P2" s="11" t="s">
        <v>71</v>
      </c>
    </row>
    <row r="3" spans="1:19" x14ac:dyDescent="0.25">
      <c r="B3" s="13"/>
      <c r="C3" s="13"/>
      <c r="O3" s="32"/>
      <c r="P3" s="32"/>
    </row>
    <row r="4" spans="1:19" s="2" customFormat="1" x14ac:dyDescent="0.25">
      <c r="A4" s="4"/>
      <c r="B4" s="322" t="s">
        <v>208</v>
      </c>
      <c r="C4" s="323"/>
      <c r="D4" s="323"/>
      <c r="E4" s="323"/>
      <c r="F4" s="323"/>
      <c r="G4" s="323"/>
      <c r="H4" s="323"/>
      <c r="I4" s="323"/>
      <c r="J4" s="323"/>
      <c r="K4" s="323"/>
      <c r="L4" s="324"/>
      <c r="M4" s="21"/>
      <c r="N4" s="21"/>
      <c r="O4" s="9"/>
      <c r="P4" s="9"/>
      <c r="Q4" s="32"/>
      <c r="R4" s="32"/>
      <c r="S4" s="32"/>
    </row>
    <row r="5" spans="1:19" s="2" customFormat="1" x14ac:dyDescent="0.25">
      <c r="A5" s="4"/>
      <c r="B5" s="325" t="str">
        <f>Variables!B2</f>
        <v>GC-2025-001</v>
      </c>
      <c r="C5" s="326"/>
      <c r="D5" s="326"/>
      <c r="E5" s="326"/>
      <c r="F5" s="326"/>
      <c r="G5" s="326"/>
      <c r="H5" s="326"/>
      <c r="I5" s="326"/>
      <c r="J5" s="326"/>
      <c r="K5" s="326"/>
      <c r="L5" s="327"/>
      <c r="M5" s="21"/>
      <c r="N5" s="21"/>
      <c r="O5" s="9"/>
      <c r="P5" s="9"/>
      <c r="Q5" s="32"/>
      <c r="R5" s="32"/>
      <c r="S5" s="32"/>
    </row>
    <row r="6" spans="1:19" s="6" customFormat="1" x14ac:dyDescent="0.25">
      <c r="A6" s="4"/>
      <c r="B6" s="328" t="str">
        <f>UPPER(Variables!B3&amp;" | "&amp;Variables!C3)</f>
        <v>VEGETABLE GOODS | PRODUITS DE LÉGUMES</v>
      </c>
      <c r="C6" s="329"/>
      <c r="D6" s="329"/>
      <c r="E6" s="329"/>
      <c r="F6" s="329"/>
      <c r="G6" s="329"/>
      <c r="H6" s="329"/>
      <c r="I6" s="329"/>
      <c r="J6" s="329"/>
      <c r="K6" s="329"/>
      <c r="L6" s="330"/>
      <c r="M6" s="19"/>
      <c r="N6" s="19"/>
      <c r="O6" s="23"/>
      <c r="P6" s="23"/>
      <c r="Q6" s="10"/>
      <c r="R6" s="10"/>
      <c r="S6" s="10"/>
    </row>
    <row r="7" spans="1:19" s="6" customFormat="1" x14ac:dyDescent="0.25">
      <c r="A7" s="4"/>
      <c r="B7" s="14"/>
      <c r="C7" s="14"/>
      <c r="D7" s="3"/>
      <c r="E7" s="3"/>
      <c r="F7" s="3"/>
      <c r="G7" s="3"/>
      <c r="H7" s="3"/>
      <c r="I7" s="3"/>
      <c r="J7" s="3"/>
      <c r="K7" s="3"/>
      <c r="L7" s="3"/>
      <c r="O7" s="23"/>
      <c r="P7" s="23"/>
      <c r="Q7" s="10"/>
      <c r="R7" s="10"/>
      <c r="S7" s="10"/>
    </row>
    <row r="8" spans="1:19" s="2" customFormat="1" x14ac:dyDescent="0.25">
      <c r="A8" s="4"/>
      <c r="B8" s="284" t="s">
        <v>209</v>
      </c>
      <c r="C8" s="285"/>
      <c r="D8" s="285"/>
      <c r="E8" s="285"/>
      <c r="F8" s="285"/>
      <c r="G8" s="285"/>
      <c r="H8" s="285"/>
      <c r="I8" s="285"/>
      <c r="J8" s="285"/>
      <c r="K8" s="285"/>
      <c r="L8" s="286"/>
      <c r="M8" s="21"/>
      <c r="N8" s="21"/>
      <c r="O8" s="9"/>
      <c r="P8" s="9"/>
      <c r="Q8" s="32"/>
      <c r="R8" s="32"/>
      <c r="S8" s="32"/>
    </row>
    <row r="9" spans="1:19" ht="14.1" customHeight="1" x14ac:dyDescent="0.25">
      <c r="B9" s="16"/>
      <c r="C9" s="27"/>
      <c r="D9" s="28"/>
      <c r="E9" s="28"/>
      <c r="F9" s="28"/>
      <c r="G9" s="28"/>
      <c r="H9" s="28"/>
      <c r="I9" s="28"/>
      <c r="J9" s="28"/>
      <c r="K9" s="28"/>
      <c r="L9" s="17"/>
      <c r="M9" s="10"/>
      <c r="N9" s="9"/>
      <c r="O9" s="176"/>
      <c r="P9" s="176"/>
    </row>
    <row r="10" spans="1:19" ht="14.1" customHeight="1" x14ac:dyDescent="0.25">
      <c r="B10" s="290" t="s">
        <v>959</v>
      </c>
      <c r="C10" s="291"/>
      <c r="D10" s="291"/>
      <c r="E10" s="291"/>
      <c r="F10" s="291"/>
      <c r="G10" s="28"/>
      <c r="H10" s="331" t="s">
        <v>961</v>
      </c>
      <c r="I10" s="331"/>
      <c r="J10" s="331"/>
      <c r="K10" s="331"/>
      <c r="L10" s="332"/>
      <c r="M10" s="10"/>
      <c r="N10" s="9"/>
      <c r="O10" s="176"/>
      <c r="P10" s="176"/>
    </row>
    <row r="11" spans="1:19" ht="14.1" customHeight="1" x14ac:dyDescent="0.25">
      <c r="B11" s="290"/>
      <c r="C11" s="291"/>
      <c r="D11" s="291"/>
      <c r="E11" s="291"/>
      <c r="F11" s="291"/>
      <c r="G11" s="28"/>
      <c r="H11" s="331"/>
      <c r="I11" s="331"/>
      <c r="J11" s="331"/>
      <c r="K11" s="331"/>
      <c r="L11" s="332"/>
      <c r="M11" s="10"/>
      <c r="N11" s="9"/>
      <c r="O11" s="176"/>
      <c r="P11" s="176"/>
    </row>
    <row r="12" spans="1:19" ht="14.1" customHeight="1" x14ac:dyDescent="0.25">
      <c r="B12" s="290"/>
      <c r="C12" s="291"/>
      <c r="D12" s="291"/>
      <c r="E12" s="291"/>
      <c r="F12" s="291"/>
      <c r="G12" s="28"/>
      <c r="H12" s="331"/>
      <c r="I12" s="331"/>
      <c r="J12" s="331"/>
      <c r="K12" s="331"/>
      <c r="L12" s="332"/>
      <c r="M12" s="10"/>
      <c r="N12" s="9"/>
      <c r="O12" s="176"/>
      <c r="P12" s="176"/>
    </row>
    <row r="13" spans="1:19" ht="14.1" customHeight="1" x14ac:dyDescent="0.25">
      <c r="B13" s="290"/>
      <c r="C13" s="291"/>
      <c r="D13" s="291"/>
      <c r="E13" s="291"/>
      <c r="F13" s="291"/>
      <c r="G13" s="28"/>
      <c r="H13" s="331"/>
      <c r="I13" s="331"/>
      <c r="J13" s="331"/>
      <c r="K13" s="331"/>
      <c r="L13" s="332"/>
      <c r="M13" s="10"/>
      <c r="N13" s="9"/>
      <c r="O13" s="176"/>
      <c r="P13" s="176"/>
    </row>
    <row r="14" spans="1:19" ht="14.1" customHeight="1" x14ac:dyDescent="0.25">
      <c r="B14" s="290"/>
      <c r="C14" s="291"/>
      <c r="D14" s="291"/>
      <c r="E14" s="291"/>
      <c r="F14" s="291"/>
      <c r="G14" s="28"/>
      <c r="H14" s="331"/>
      <c r="I14" s="331"/>
      <c r="J14" s="331"/>
      <c r="K14" s="331"/>
      <c r="L14" s="332"/>
      <c r="M14" s="10"/>
      <c r="N14" s="9"/>
      <c r="O14" s="176"/>
      <c r="P14" s="176"/>
    </row>
    <row r="15" spans="1:19" ht="14.1" customHeight="1" x14ac:dyDescent="0.25">
      <c r="B15" s="290"/>
      <c r="C15" s="291"/>
      <c r="D15" s="291"/>
      <c r="E15" s="291"/>
      <c r="F15" s="291"/>
      <c r="G15" s="28"/>
      <c r="H15" s="331"/>
      <c r="I15" s="331"/>
      <c r="J15" s="331"/>
      <c r="K15" s="331"/>
      <c r="L15" s="332"/>
      <c r="M15" s="10"/>
      <c r="N15" s="9"/>
      <c r="O15" s="176"/>
      <c r="P15" s="176"/>
    </row>
    <row r="16" spans="1:19" ht="14.25" customHeight="1" x14ac:dyDescent="0.25">
      <c r="B16" s="290"/>
      <c r="C16" s="291"/>
      <c r="D16" s="291"/>
      <c r="E16" s="291"/>
      <c r="F16" s="291"/>
      <c r="G16" s="49"/>
      <c r="H16" s="331"/>
      <c r="I16" s="331"/>
      <c r="J16" s="331"/>
      <c r="K16" s="331"/>
      <c r="L16" s="332"/>
      <c r="M16" s="10"/>
      <c r="O16" s="176"/>
      <c r="P16" s="176"/>
    </row>
    <row r="17" spans="1:19" ht="14.25" customHeight="1" x14ac:dyDescent="0.25">
      <c r="B17" s="290"/>
      <c r="C17" s="291"/>
      <c r="D17" s="291"/>
      <c r="E17" s="291"/>
      <c r="F17" s="291"/>
      <c r="G17" s="161"/>
      <c r="H17" s="331"/>
      <c r="I17" s="331"/>
      <c r="J17" s="331"/>
      <c r="K17" s="331"/>
      <c r="L17" s="332"/>
      <c r="M17" s="10"/>
      <c r="O17" s="176"/>
      <c r="P17" s="176"/>
    </row>
    <row r="18" spans="1:19" x14ac:dyDescent="0.25">
      <c r="B18" s="290"/>
      <c r="C18" s="291"/>
      <c r="D18" s="291"/>
      <c r="E18" s="291"/>
      <c r="F18" s="291"/>
      <c r="G18" s="92"/>
      <c r="H18" s="331"/>
      <c r="I18" s="331"/>
      <c r="J18" s="331"/>
      <c r="K18" s="331"/>
      <c r="L18" s="332"/>
      <c r="M18" s="10"/>
      <c r="O18" s="176"/>
      <c r="P18" s="176"/>
    </row>
    <row r="19" spans="1:19" x14ac:dyDescent="0.25">
      <c r="B19" s="290"/>
      <c r="C19" s="291"/>
      <c r="D19" s="291"/>
      <c r="E19" s="291"/>
      <c r="F19" s="291"/>
      <c r="G19" s="161"/>
      <c r="H19" s="331"/>
      <c r="I19" s="331"/>
      <c r="J19" s="331"/>
      <c r="K19" s="331"/>
      <c r="L19" s="332"/>
      <c r="M19" s="10"/>
      <c r="O19" s="176"/>
      <c r="P19" s="176"/>
    </row>
    <row r="20" spans="1:19" x14ac:dyDescent="0.25">
      <c r="B20" s="290"/>
      <c r="C20" s="291"/>
      <c r="D20" s="291"/>
      <c r="E20" s="291"/>
      <c r="F20" s="291"/>
      <c r="G20" s="92"/>
      <c r="H20" s="331"/>
      <c r="I20" s="331"/>
      <c r="J20" s="331"/>
      <c r="K20" s="331"/>
      <c r="L20" s="332"/>
      <c r="M20" s="10"/>
      <c r="O20" s="176"/>
      <c r="P20" s="176"/>
    </row>
    <row r="21" spans="1:19" x14ac:dyDescent="0.25">
      <c r="B21" s="290"/>
      <c r="C21" s="291"/>
      <c r="D21" s="291"/>
      <c r="E21" s="291"/>
      <c r="F21" s="291"/>
      <c r="G21" s="92"/>
      <c r="H21" s="331"/>
      <c r="I21" s="331"/>
      <c r="J21" s="331"/>
      <c r="K21" s="331"/>
      <c r="L21" s="332"/>
      <c r="M21" s="10"/>
      <c r="O21" s="176"/>
      <c r="P21" s="176"/>
    </row>
    <row r="22" spans="1:19" x14ac:dyDescent="0.25">
      <c r="B22" s="290"/>
      <c r="C22" s="291"/>
      <c r="D22" s="291"/>
      <c r="E22" s="291"/>
      <c r="F22" s="291"/>
      <c r="G22" s="92"/>
      <c r="H22" s="331"/>
      <c r="I22" s="331"/>
      <c r="J22" s="331"/>
      <c r="K22" s="331"/>
      <c r="L22" s="332"/>
      <c r="M22" s="10"/>
      <c r="O22" s="137"/>
      <c r="P22" s="137"/>
    </row>
    <row r="23" spans="1:19" x14ac:dyDescent="0.25">
      <c r="B23" s="290"/>
      <c r="C23" s="291"/>
      <c r="D23" s="291"/>
      <c r="E23" s="291"/>
      <c r="F23" s="291"/>
      <c r="G23" s="161"/>
      <c r="H23" s="331"/>
      <c r="I23" s="331"/>
      <c r="J23" s="331"/>
      <c r="K23" s="331"/>
      <c r="L23" s="332"/>
      <c r="M23" s="10"/>
      <c r="O23" s="137"/>
      <c r="P23" s="137"/>
    </row>
    <row r="24" spans="1:19" x14ac:dyDescent="0.25">
      <c r="B24" s="290"/>
      <c r="C24" s="291"/>
      <c r="D24" s="291"/>
      <c r="E24" s="291"/>
      <c r="F24" s="291"/>
      <c r="G24" s="92"/>
      <c r="H24" s="331"/>
      <c r="I24" s="331"/>
      <c r="J24" s="331"/>
      <c r="K24" s="331"/>
      <c r="L24" s="332"/>
      <c r="M24" s="10"/>
      <c r="O24" s="176"/>
      <c r="P24" s="176"/>
    </row>
    <row r="25" spans="1:19" x14ac:dyDescent="0.25">
      <c r="B25" s="54"/>
      <c r="C25" s="51"/>
      <c r="D25" s="51"/>
      <c r="E25" s="51"/>
      <c r="F25" s="51"/>
      <c r="G25" s="51"/>
      <c r="H25" s="51"/>
      <c r="I25" s="51"/>
      <c r="J25" s="51"/>
      <c r="K25" s="51"/>
      <c r="L25" s="52"/>
      <c r="M25" s="10"/>
      <c r="O25" s="176"/>
      <c r="P25" s="176"/>
    </row>
    <row r="26" spans="1:19" s="6" customFormat="1" x14ac:dyDescent="0.25">
      <c r="A26" s="4"/>
      <c r="B26" s="14"/>
      <c r="C26" s="14"/>
      <c r="D26" s="3"/>
      <c r="E26" s="3"/>
      <c r="F26" s="3"/>
      <c r="G26" s="3"/>
      <c r="H26" s="3"/>
      <c r="I26" s="3"/>
      <c r="J26" s="3"/>
      <c r="K26" s="3"/>
      <c r="L26" s="3"/>
      <c r="O26" s="23"/>
      <c r="P26" s="23"/>
      <c r="Q26" s="10"/>
      <c r="R26" s="10"/>
      <c r="S26" s="10"/>
    </row>
    <row r="27" spans="1:19" s="2" customFormat="1" x14ac:dyDescent="0.25">
      <c r="A27" s="4"/>
      <c r="B27" s="284" t="s">
        <v>210</v>
      </c>
      <c r="C27" s="285"/>
      <c r="D27" s="285"/>
      <c r="E27" s="285"/>
      <c r="F27" s="285"/>
      <c r="G27" s="285"/>
      <c r="H27" s="285"/>
      <c r="I27" s="285"/>
      <c r="J27" s="285"/>
      <c r="K27" s="285"/>
      <c r="L27" s="286"/>
      <c r="M27" s="21"/>
      <c r="N27" s="21"/>
      <c r="O27" s="9"/>
      <c r="P27" s="9"/>
      <c r="Q27" s="32"/>
      <c r="R27" s="32"/>
      <c r="S27" s="32"/>
    </row>
    <row r="28" spans="1:19" x14ac:dyDescent="0.25">
      <c r="B28" s="16"/>
      <c r="C28" s="27"/>
      <c r="D28" s="28"/>
      <c r="E28" s="28"/>
      <c r="F28" s="28"/>
      <c r="G28" s="28"/>
      <c r="H28" s="28"/>
      <c r="I28" s="28"/>
      <c r="J28" s="28"/>
      <c r="K28" s="28"/>
      <c r="L28" s="17"/>
      <c r="M28" s="10"/>
    </row>
    <row r="29" spans="1:19" x14ac:dyDescent="0.25">
      <c r="B29" s="320" t="s">
        <v>72</v>
      </c>
      <c r="C29" s="321"/>
      <c r="D29" s="321"/>
      <c r="E29" s="321"/>
      <c r="F29" s="321"/>
      <c r="G29" s="335" t="s">
        <v>71</v>
      </c>
      <c r="H29" s="333" t="s">
        <v>135</v>
      </c>
      <c r="I29" s="333"/>
      <c r="J29" s="333"/>
      <c r="K29" s="333"/>
      <c r="L29" s="334"/>
      <c r="M29" s="10"/>
      <c r="O29" s="18"/>
    </row>
    <row r="30" spans="1:19" x14ac:dyDescent="0.25">
      <c r="B30" s="320"/>
      <c r="C30" s="321"/>
      <c r="D30" s="321"/>
      <c r="E30" s="321"/>
      <c r="F30" s="321"/>
      <c r="G30" s="336"/>
      <c r="H30" s="333"/>
      <c r="I30" s="333"/>
      <c r="J30" s="333"/>
      <c r="K30" s="333"/>
      <c r="L30" s="334"/>
      <c r="M30" s="10"/>
      <c r="O30" s="18"/>
    </row>
    <row r="31" spans="1:19" x14ac:dyDescent="0.25">
      <c r="B31" s="54"/>
      <c r="C31" s="51"/>
      <c r="D31" s="51"/>
      <c r="E31" s="51"/>
      <c r="F31" s="51"/>
      <c r="G31" s="51"/>
      <c r="H31" s="51"/>
      <c r="I31" s="51"/>
      <c r="J31" s="51"/>
      <c r="K31" s="51"/>
      <c r="L31" s="52"/>
      <c r="M31" s="10"/>
    </row>
    <row r="32" spans="1:19" s="6" customFormat="1" x14ac:dyDescent="0.25">
      <c r="A32" s="4"/>
      <c r="B32" s="14"/>
      <c r="C32" s="14"/>
      <c r="D32" s="3"/>
      <c r="E32" s="3"/>
      <c r="F32" s="3"/>
      <c r="G32" s="3"/>
      <c r="H32" s="3"/>
      <c r="I32" s="3"/>
      <c r="J32" s="3"/>
      <c r="K32" s="3"/>
      <c r="L32" s="3"/>
      <c r="O32" s="23"/>
      <c r="P32" s="23"/>
      <c r="Q32" s="10"/>
      <c r="R32" s="10"/>
      <c r="S32" s="10"/>
    </row>
    <row r="33" spans="1:19" s="2" customFormat="1" x14ac:dyDescent="0.25">
      <c r="A33" s="4"/>
      <c r="B33" s="284" t="str">
        <f>IF(Intro!$G$29="English",O33,P33)</f>
        <v>LA DÉFINITION "DES MARCHANDISES"</v>
      </c>
      <c r="C33" s="285" t="str">
        <f>UPPER(IF(Intro!$G$29="English",P33,Q33))</f>
        <v/>
      </c>
      <c r="D33" s="285" t="str">
        <f>UPPER(IF(Intro!$G$29="English",Q33,R33))</f>
        <v/>
      </c>
      <c r="E33" s="285" t="str">
        <f>UPPER(IF(Intro!$G$29="English",R33,S33))</f>
        <v/>
      </c>
      <c r="F33" s="285" t="str">
        <f>UPPER(IF(Intro!$G$29="English",S33,T33))</f>
        <v/>
      </c>
      <c r="G33" s="285"/>
      <c r="H33" s="285" t="str">
        <f>UPPER(IF(Intro!$G$29="English",T33,U33))</f>
        <v/>
      </c>
      <c r="I33" s="285" t="str">
        <f>UPPER(IF(Intro!$G$29="English",U33,V33))</f>
        <v/>
      </c>
      <c r="J33" s="285" t="str">
        <f>UPPER(IF(Intro!$G$29="English",V33,W33))</f>
        <v/>
      </c>
      <c r="K33" s="285" t="str">
        <f>UPPER(IF(Intro!$G$29="English",W33,X33))</f>
        <v/>
      </c>
      <c r="L33" s="286" t="str">
        <f>UPPER(IF(Intro!$G$29="English",X33,Y33))</f>
        <v/>
      </c>
      <c r="M33" s="6"/>
      <c r="N33" s="21"/>
      <c r="O33" s="19" t="s">
        <v>211</v>
      </c>
      <c r="P33" s="19" t="s">
        <v>212</v>
      </c>
      <c r="Q33" s="32"/>
      <c r="R33" s="32"/>
      <c r="S33" s="32"/>
    </row>
    <row r="34" spans="1:19" x14ac:dyDescent="0.25">
      <c r="B34" s="16"/>
      <c r="C34" s="27"/>
      <c r="D34" s="28"/>
      <c r="E34" s="28"/>
      <c r="F34" s="28"/>
      <c r="G34" s="28"/>
      <c r="H34" s="28"/>
      <c r="I34" s="28"/>
      <c r="J34" s="28"/>
      <c r="K34" s="28"/>
      <c r="L34" s="17"/>
      <c r="M34" s="10"/>
    </row>
    <row r="35" spans="1:19" x14ac:dyDescent="0.25">
      <c r="B35" s="290" t="str">
        <f>IF(Intro!$G$29="English",O35,P35)</f>
        <v>Les références aux « marchandises » dans ce questionnaire font référence à :</v>
      </c>
      <c r="C35" s="291"/>
      <c r="D35" s="291"/>
      <c r="E35" s="291"/>
      <c r="F35" s="291"/>
      <c r="G35" s="291"/>
      <c r="H35" s="291"/>
      <c r="I35" s="291"/>
      <c r="J35" s="291"/>
      <c r="K35" s="291"/>
      <c r="L35" s="292"/>
      <c r="M35" s="10"/>
      <c r="O35" s="10" t="s">
        <v>109</v>
      </c>
      <c r="P35" s="10" t="s">
        <v>110</v>
      </c>
    </row>
    <row r="36" spans="1:19" x14ac:dyDescent="0.25">
      <c r="B36" s="46"/>
      <c r="C36" s="47"/>
      <c r="D36" s="47"/>
      <c r="E36" s="47"/>
      <c r="F36" s="47"/>
      <c r="G36" s="47"/>
      <c r="H36" s="47"/>
      <c r="I36" s="47"/>
      <c r="J36" s="47"/>
      <c r="K36" s="47"/>
      <c r="L36" s="48"/>
      <c r="M36" s="10"/>
    </row>
    <row r="37" spans="1:19" x14ac:dyDescent="0.25">
      <c r="B37" s="56"/>
      <c r="C37" s="337" t="str">
        <f>IF(Intro!$G$29="English",Variables!B16,Variables!C16)</f>
        <v>Marchandises congelées ou en conserve — maïs, pois, haricots verts ou jaunes, mélanges de pois et carottes, mélanges de légumes, haricots blancs, noirs, rouges ou pintos, et pois chiches —, qu’elles soient emballées pour la vente au détail, la restauration, l’industrie ou tout autre usage; qu’elles soient nettoyées, surgelées individuellement ou en bloc, préparées, blanchies, cuites ou conservées; qu’elles soient emballées dans des boîtes de conserve; qu’elles soient entières, coupées, tranchées, coupées en dés ou autrement préparées mécaniquement; qu’elles soient assaisonnées de sel ou qu’elles contiennent des sucres ajoutés, des agents de conservation ou d’autres ingrédients courants utilisés dans la mise en conserve, dans la congélation ou dans d’autres types d’emballage; qu’elles proviennent de légumes biologiques ou conventionnels; qu’elles soient vendues dans des formats en vrac ou destinés aux consommateurs, à la restauration ou à l’industrie.
Les marchandises suivantes sont exclues :
• les légumes frais ou séchés;
• les repas prêts à consommer ou les plats cuisinés dans lesquels les légumes sont combinés avec des céréales, de la viande, des pâtes ou des sauces de telle sorte que les légumes ne constituent pas la composante principale de ces repas ou de ces plats;
• les produits de légumes substantiellement transformés en purée, en poudre, en jus, en tartinade, en trempette ou en pâte.</v>
      </c>
      <c r="D37" s="338"/>
      <c r="E37" s="338"/>
      <c r="F37" s="338"/>
      <c r="G37" s="338"/>
      <c r="H37" s="338"/>
      <c r="I37" s="338"/>
      <c r="J37" s="338"/>
      <c r="K37" s="339"/>
      <c r="L37" s="50"/>
      <c r="M37" s="10"/>
      <c r="N37" s="112"/>
    </row>
    <row r="38" spans="1:19" x14ac:dyDescent="0.25">
      <c r="B38" s="56"/>
      <c r="C38" s="340"/>
      <c r="D38" s="341"/>
      <c r="E38" s="341"/>
      <c r="F38" s="341"/>
      <c r="G38" s="341"/>
      <c r="H38" s="341"/>
      <c r="I38" s="341"/>
      <c r="J38" s="341"/>
      <c r="K38" s="342"/>
      <c r="L38" s="150"/>
      <c r="M38" s="10"/>
    </row>
    <row r="39" spans="1:19" x14ac:dyDescent="0.25">
      <c r="B39" s="56"/>
      <c r="C39" s="340"/>
      <c r="D39" s="341"/>
      <c r="E39" s="341"/>
      <c r="F39" s="341"/>
      <c r="G39" s="341"/>
      <c r="H39" s="341"/>
      <c r="I39" s="341"/>
      <c r="J39" s="341"/>
      <c r="K39" s="342"/>
      <c r="L39" s="150"/>
      <c r="M39" s="10"/>
    </row>
    <row r="40" spans="1:19" x14ac:dyDescent="0.25">
      <c r="B40" s="56"/>
      <c r="C40" s="340"/>
      <c r="D40" s="341"/>
      <c r="E40" s="341"/>
      <c r="F40" s="341"/>
      <c r="G40" s="341"/>
      <c r="H40" s="341"/>
      <c r="I40" s="341"/>
      <c r="J40" s="341"/>
      <c r="K40" s="342"/>
      <c r="L40" s="150"/>
      <c r="M40" s="10"/>
    </row>
    <row r="41" spans="1:19" x14ac:dyDescent="0.25">
      <c r="B41" s="56"/>
      <c r="C41" s="340"/>
      <c r="D41" s="341"/>
      <c r="E41" s="341"/>
      <c r="F41" s="341"/>
      <c r="G41" s="341"/>
      <c r="H41" s="341"/>
      <c r="I41" s="341"/>
      <c r="J41" s="341"/>
      <c r="K41" s="342"/>
      <c r="L41" s="150"/>
      <c r="M41" s="10"/>
    </row>
    <row r="42" spans="1:19" x14ac:dyDescent="0.25">
      <c r="B42" s="56"/>
      <c r="C42" s="340"/>
      <c r="D42" s="341"/>
      <c r="E42" s="341"/>
      <c r="F42" s="341"/>
      <c r="G42" s="341"/>
      <c r="H42" s="341"/>
      <c r="I42" s="341"/>
      <c r="J42" s="341"/>
      <c r="K42" s="342"/>
      <c r="L42" s="150"/>
      <c r="M42" s="10"/>
    </row>
    <row r="43" spans="1:19" x14ac:dyDescent="0.25">
      <c r="B43" s="56"/>
      <c r="C43" s="340"/>
      <c r="D43" s="341"/>
      <c r="E43" s="341"/>
      <c r="F43" s="341"/>
      <c r="G43" s="341"/>
      <c r="H43" s="341"/>
      <c r="I43" s="341"/>
      <c r="J43" s="341"/>
      <c r="K43" s="342"/>
      <c r="L43" s="150"/>
      <c r="M43" s="10"/>
    </row>
    <row r="44" spans="1:19" x14ac:dyDescent="0.25">
      <c r="B44" s="56"/>
      <c r="C44" s="340"/>
      <c r="D44" s="341"/>
      <c r="E44" s="341"/>
      <c r="F44" s="341"/>
      <c r="G44" s="341"/>
      <c r="H44" s="341"/>
      <c r="I44" s="341"/>
      <c r="J44" s="341"/>
      <c r="K44" s="342"/>
      <c r="L44" s="93"/>
      <c r="M44" s="10"/>
    </row>
    <row r="45" spans="1:19" x14ac:dyDescent="0.25">
      <c r="B45" s="56"/>
      <c r="C45" s="340"/>
      <c r="D45" s="341"/>
      <c r="E45" s="341"/>
      <c r="F45" s="341"/>
      <c r="G45" s="341"/>
      <c r="H45" s="341"/>
      <c r="I45" s="341"/>
      <c r="J45" s="341"/>
      <c r="K45" s="342"/>
      <c r="L45" s="150"/>
      <c r="M45" s="10"/>
      <c r="N45" s="9"/>
    </row>
    <row r="46" spans="1:19" x14ac:dyDescent="0.25">
      <c r="B46" s="56"/>
      <c r="C46" s="340"/>
      <c r="D46" s="341"/>
      <c r="E46" s="341"/>
      <c r="F46" s="341"/>
      <c r="G46" s="341"/>
      <c r="H46" s="341"/>
      <c r="I46" s="341"/>
      <c r="J46" s="341"/>
      <c r="K46" s="342"/>
      <c r="L46" s="150"/>
      <c r="M46" s="10"/>
    </row>
    <row r="47" spans="1:19" x14ac:dyDescent="0.25">
      <c r="B47" s="56"/>
      <c r="C47" s="340"/>
      <c r="D47" s="341"/>
      <c r="E47" s="341"/>
      <c r="F47" s="341"/>
      <c r="G47" s="341"/>
      <c r="H47" s="341"/>
      <c r="I47" s="341"/>
      <c r="J47" s="341"/>
      <c r="K47" s="342"/>
      <c r="L47" s="150"/>
      <c r="M47" s="10"/>
    </row>
    <row r="48" spans="1:19" x14ac:dyDescent="0.25">
      <c r="B48" s="56"/>
      <c r="C48" s="340"/>
      <c r="D48" s="341"/>
      <c r="E48" s="341"/>
      <c r="F48" s="341"/>
      <c r="G48" s="341"/>
      <c r="H48" s="341"/>
      <c r="I48" s="341"/>
      <c r="J48" s="341"/>
      <c r="K48" s="342"/>
      <c r="L48" s="150"/>
      <c r="M48" s="10"/>
    </row>
    <row r="49" spans="1:19" x14ac:dyDescent="0.25">
      <c r="B49" s="56"/>
      <c r="C49" s="340"/>
      <c r="D49" s="341"/>
      <c r="E49" s="341"/>
      <c r="F49" s="341"/>
      <c r="G49" s="341"/>
      <c r="H49" s="341"/>
      <c r="I49" s="341"/>
      <c r="J49" s="341"/>
      <c r="K49" s="342"/>
      <c r="L49" s="93"/>
      <c r="M49" s="10"/>
    </row>
    <row r="50" spans="1:19" x14ac:dyDescent="0.25">
      <c r="B50" s="56"/>
      <c r="C50" s="343"/>
      <c r="D50" s="344"/>
      <c r="E50" s="344"/>
      <c r="F50" s="344"/>
      <c r="G50" s="344"/>
      <c r="H50" s="344"/>
      <c r="I50" s="344"/>
      <c r="J50" s="344"/>
      <c r="K50" s="345"/>
      <c r="L50" s="93"/>
      <c r="M50" s="10"/>
    </row>
    <row r="51" spans="1:19" x14ac:dyDescent="0.25">
      <c r="B51" s="46"/>
      <c r="C51" s="47"/>
      <c r="D51" s="47"/>
      <c r="E51" s="47"/>
      <c r="F51" s="47"/>
      <c r="G51" s="47"/>
      <c r="H51" s="47"/>
      <c r="I51" s="47"/>
      <c r="J51" s="47"/>
      <c r="K51" s="47"/>
      <c r="L51" s="48"/>
      <c r="M51" s="10"/>
    </row>
    <row r="52" spans="1:19" x14ac:dyDescent="0.25">
      <c r="B52" s="290" t="str">
        <f>IF(Intro!$G$29="English",O52,P52)</f>
        <v>Pour plus de détails, consultez l'onglet Info.</v>
      </c>
      <c r="C52" s="291"/>
      <c r="D52" s="291"/>
      <c r="E52" s="291"/>
      <c r="F52" s="291"/>
      <c r="G52" s="291"/>
      <c r="H52" s="291"/>
      <c r="I52" s="291"/>
      <c r="J52" s="291"/>
      <c r="K52" s="291"/>
      <c r="L52" s="292"/>
      <c r="M52" s="10"/>
      <c r="O52" s="10" t="s">
        <v>107</v>
      </c>
      <c r="P52" s="10" t="s">
        <v>108</v>
      </c>
    </row>
    <row r="53" spans="1:19" x14ac:dyDescent="0.25">
      <c r="B53" s="54"/>
      <c r="C53" s="51"/>
      <c r="D53" s="51"/>
      <c r="E53" s="51"/>
      <c r="F53" s="51"/>
      <c r="G53" s="51"/>
      <c r="H53" s="51"/>
      <c r="I53" s="51"/>
      <c r="J53" s="51"/>
      <c r="K53" s="51"/>
      <c r="L53" s="52"/>
      <c r="M53" s="10"/>
    </row>
    <row r="54" spans="1:19" s="6" customFormat="1" x14ac:dyDescent="0.25">
      <c r="A54" s="4"/>
      <c r="B54" s="14"/>
      <c r="C54" s="14"/>
      <c r="D54" s="3"/>
      <c r="E54" s="3"/>
      <c r="F54" s="3"/>
      <c r="G54" s="3"/>
      <c r="H54" s="3"/>
      <c r="I54" s="3"/>
      <c r="J54" s="3"/>
      <c r="K54" s="3"/>
      <c r="L54" s="3"/>
      <c r="Q54" s="10"/>
      <c r="R54" s="10"/>
      <c r="S54" s="10"/>
    </row>
    <row r="55" spans="1:19" s="2" customFormat="1" x14ac:dyDescent="0.25">
      <c r="A55" s="4"/>
      <c r="B55" s="314" t="str">
        <f>IF(Intro!$G$29="English",O55,P55)</f>
        <v>DEVEZ-VOUS REMPLIR CE QUESTIONNAIRE?</v>
      </c>
      <c r="C55" s="315"/>
      <c r="D55" s="315"/>
      <c r="E55" s="315"/>
      <c r="F55" s="315"/>
      <c r="G55" s="315"/>
      <c r="H55" s="315"/>
      <c r="I55" s="315"/>
      <c r="J55" s="315"/>
      <c r="K55" s="315"/>
      <c r="L55" s="316"/>
      <c r="M55" s="21"/>
      <c r="N55" s="21"/>
      <c r="O55" s="9" t="s">
        <v>213</v>
      </c>
      <c r="P55" s="9" t="s">
        <v>309</v>
      </c>
      <c r="Q55" s="32"/>
      <c r="R55" s="32"/>
      <c r="S55" s="32"/>
    </row>
    <row r="56" spans="1:19" x14ac:dyDescent="0.25">
      <c r="B56" s="16"/>
      <c r="C56" s="27"/>
      <c r="D56" s="28"/>
      <c r="E56" s="28"/>
      <c r="F56" s="28"/>
      <c r="G56" s="28"/>
      <c r="H56" s="28"/>
      <c r="I56" s="28"/>
      <c r="J56" s="28"/>
      <c r="K56" s="28"/>
      <c r="L56" s="17"/>
      <c r="M56" s="10"/>
    </row>
    <row r="57" spans="1:19" x14ac:dyDescent="0.25">
      <c r="B57" s="308" t="str">
        <f>IF(Intro!$G$29="English",O57,P57)</f>
        <v>Votre entreprise a-t-elle importé les marchandises en tant qu'importateur officiel de n'importe quel pays à tout moment depuis le 1er janvier 2023?</v>
      </c>
      <c r="C57" s="309"/>
      <c r="D57" s="309"/>
      <c r="E57" s="309"/>
      <c r="F57" s="309"/>
      <c r="G57" s="309"/>
      <c r="H57" s="309"/>
      <c r="I57" s="309"/>
      <c r="J57" s="309"/>
      <c r="K57" s="309"/>
      <c r="L57" s="310"/>
      <c r="M57" s="10"/>
      <c r="O57" s="18" t="str">
        <f>"Has your firm imported the goods as the importer of record from any country since January 1, "&amp;Variables!B6&amp;"?"</f>
        <v>Has your firm imported the goods as the importer of record from any country since January 1, 2023?</v>
      </c>
      <c r="P57"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58" spans="1:19" x14ac:dyDescent="0.25">
      <c r="B58" s="56"/>
      <c r="C58" s="57"/>
      <c r="D58" s="10"/>
      <c r="E58" s="10"/>
      <c r="F58" s="10"/>
      <c r="G58" s="94"/>
      <c r="H58" s="94"/>
      <c r="I58" s="94"/>
      <c r="J58" s="94"/>
      <c r="K58" s="94"/>
      <c r="L58" s="95"/>
      <c r="M58" s="10"/>
      <c r="O58" s="10" t="s">
        <v>974</v>
      </c>
      <c r="P58" s="10" t="s">
        <v>975</v>
      </c>
    </row>
    <row r="59" spans="1:19" ht="43.5" customHeight="1" x14ac:dyDescent="0.25">
      <c r="B59" s="348" t="str">
        <f>IF(Intro!$G$29="English",O58,P58)</f>
        <v>Sélectionnez une réponse</v>
      </c>
      <c r="C59" s="349"/>
      <c r="D59" s="346"/>
      <c r="E59" s="350" t="str">
        <f>IF(D59="Yes, canned goods only.",O60,IF(D59="Oui, marchandises en conserve seulement.",P60,IF(D59="Yes, frozen goods only.",O59,IF(D59="Oui, marchandises congelées seulement.",P59,IF(D59="Yes, both canned and frozen goods.",O61,IF(D59="Oui, marchandises en conserve et congelées.",P61,IF(D59="No",O62,IF(D59="Non",P62,""))))))))</f>
        <v/>
      </c>
      <c r="F59" s="351"/>
      <c r="G59" s="351"/>
      <c r="H59" s="351"/>
      <c r="I59" s="351"/>
      <c r="J59" s="351"/>
      <c r="K59" s="352"/>
      <c r="L59" s="95"/>
      <c r="M59" s="10"/>
      <c r="O59" s="10" t="str">
        <f>"Complete all tabs in this questionnaire and submit it by "&amp;Variables!B11&amp;"."</f>
        <v>Complete all tabs in this questionnaire and submit it by April 10, 2026.</v>
      </c>
      <c r="P59" s="10" t="str">
        <f>"Remplissez tous les onglets de ce questionnaire et soumettez-le avant le "&amp;Variables!C11&amp;"."</f>
        <v>Remplissez tous les onglets de ce questionnaire et soumettez-le avant le 10 avril 2026.</v>
      </c>
    </row>
    <row r="60" spans="1:19" ht="30" customHeight="1" x14ac:dyDescent="0.25">
      <c r="B60" s="348"/>
      <c r="C60" s="349"/>
      <c r="D60" s="347"/>
      <c r="E60" s="353"/>
      <c r="F60" s="354"/>
      <c r="G60" s="354"/>
      <c r="H60" s="354"/>
      <c r="I60" s="354"/>
      <c r="J60" s="354"/>
      <c r="K60" s="355"/>
      <c r="L60" s="95"/>
      <c r="M60" s="10"/>
      <c r="O60" s="10" t="str">
        <f>"Complete the importers' questionnaire on canned goods, which can be found on the Tribunal website, and submit it by "&amp;Variables!B11&amp;"."</f>
        <v>Complete the importers' questionnaire on canned goods, which can be found on the Tribunal website, and submit it by April 10, 2026.</v>
      </c>
      <c r="P60" s="10" t="str">
        <f>"Remplissez le questionnaire à l'intention des importateurs sur les marchandises en conserve, disponible sur le site web du Tribunal, et soumettez-le avant le "&amp;Variables!C11&amp;"."</f>
        <v>Remplissez le questionnaire à l'intention des importateurs sur les marchandises en conserve, disponible sur le site web du Tribunal, et soumettez-le avant le 10 avril 2026.</v>
      </c>
    </row>
    <row r="61" spans="1:19" x14ac:dyDescent="0.25">
      <c r="B61" s="16"/>
      <c r="C61" s="27"/>
      <c r="D61" s="28"/>
      <c r="E61" s="28"/>
      <c r="F61" s="28"/>
      <c r="G61" s="28"/>
      <c r="H61" s="28"/>
      <c r="I61" s="28"/>
      <c r="J61" s="28"/>
      <c r="K61" s="28"/>
      <c r="L61" s="17"/>
      <c r="M61" s="10"/>
      <c r="O61" s="10" t="str">
        <f>"Complete all tabs in this questionnaire and complete the importers' questionnaire on canned goods, which can be found on the Tribunal website, and submit them by "&amp;Variables!B11&amp;"."</f>
        <v>Complete all tabs in this questionnaire and complete the importers' questionnaire on canned goods, which can be found on the Tribunal website, and submit them by April 10, 2026.</v>
      </c>
      <c r="P61" s="10" t="str">
        <f>"Remplissez tous les onglets de ce questionnaire et remplissez le questionnaire à l'intention des importateurs sur les marchandises en conserve, disponible sur le site web du Tribunal, et soumettez-les avant le "&amp;Variables!C11&amp;"."</f>
        <v>Remplissez tous les onglets de ce questionnaire et remplissez le questionnaire à l'intention des importateurs sur les marchandises en conserve, disponible sur le site web du Tribunal, et soumettez-les avant le 10 avril 2026.</v>
      </c>
    </row>
    <row r="62" spans="1:19" ht="14.1" customHeight="1" x14ac:dyDescent="0.25">
      <c r="B62" s="308" t="str">
        <f>IF(Intro!$G$29="English",O63,P63)</f>
        <v>Si non, expliquez pourquoi les données d'importation de l'ASFC indiquent que vous avez importé en utilisant les numéros SH énumérés dans l'onglet Info au cours de cette période.</v>
      </c>
      <c r="C62" s="309"/>
      <c r="D62" s="309"/>
      <c r="E62" s="309"/>
      <c r="F62" s="309"/>
      <c r="G62" s="309"/>
      <c r="H62" s="309"/>
      <c r="I62" s="309"/>
      <c r="J62" s="309"/>
      <c r="K62" s="309"/>
      <c r="L62" s="310"/>
      <c r="M62" s="10"/>
      <c r="O62" s="10" t="str">
        <f>"Provide explanation below. Complete this tab only and submit it by "&amp;Variables!B11&amp;"."</f>
        <v>Provide explanation below. Complete this tab only and submit it by April 10, 2026.</v>
      </c>
      <c r="P62" s="10" t="str">
        <f>"Expliquez ci-dessous. Remplissez cet onglet uniquement et soumettez-le avant le "&amp;Variables!C11&amp;"."</f>
        <v>Expliquez ci-dessous. Remplissez cet onglet uniquement et soumettez-le avant le 10 avril 2026.</v>
      </c>
    </row>
    <row r="63" spans="1:19" x14ac:dyDescent="0.25">
      <c r="B63" s="16"/>
      <c r="C63" s="27"/>
      <c r="D63" s="28"/>
      <c r="E63" s="28"/>
      <c r="F63" s="28"/>
      <c r="G63" s="28"/>
      <c r="H63" s="28"/>
      <c r="I63" s="28"/>
      <c r="J63" s="28"/>
      <c r="K63" s="28"/>
      <c r="L63" s="17"/>
      <c r="M63" s="10"/>
      <c r="O63" s="10" t="s">
        <v>352</v>
      </c>
      <c r="P63" s="10" t="s">
        <v>353</v>
      </c>
    </row>
    <row r="64" spans="1:19" x14ac:dyDescent="0.25">
      <c r="B64" s="356"/>
      <c r="C64" s="357"/>
      <c r="D64" s="357"/>
      <c r="E64" s="357"/>
      <c r="F64" s="357"/>
      <c r="G64" s="357"/>
      <c r="H64" s="357"/>
      <c r="I64" s="357"/>
      <c r="J64" s="357"/>
      <c r="K64" s="357"/>
      <c r="L64" s="358"/>
      <c r="M64" s="10"/>
    </row>
    <row r="65" spans="1:19" x14ac:dyDescent="0.25">
      <c r="B65" s="356"/>
      <c r="C65" s="357"/>
      <c r="D65" s="357"/>
      <c r="E65" s="357"/>
      <c r="F65" s="357"/>
      <c r="G65" s="357"/>
      <c r="H65" s="357"/>
      <c r="I65" s="357"/>
      <c r="J65" s="357"/>
      <c r="K65" s="357"/>
      <c r="L65" s="358"/>
      <c r="M65" s="10"/>
    </row>
    <row r="66" spans="1:19" x14ac:dyDescent="0.25">
      <c r="B66" s="356"/>
      <c r="C66" s="357"/>
      <c r="D66" s="357"/>
      <c r="E66" s="357"/>
      <c r="F66" s="357"/>
      <c r="G66" s="357"/>
      <c r="H66" s="357"/>
      <c r="I66" s="357"/>
      <c r="J66" s="357"/>
      <c r="K66" s="357"/>
      <c r="L66" s="358"/>
      <c r="M66" s="10"/>
    </row>
    <row r="67" spans="1:19" x14ac:dyDescent="0.25">
      <c r="B67" s="356"/>
      <c r="C67" s="357"/>
      <c r="D67" s="357"/>
      <c r="E67" s="357"/>
      <c r="F67" s="357"/>
      <c r="G67" s="357"/>
      <c r="H67" s="357"/>
      <c r="I67" s="357"/>
      <c r="J67" s="357"/>
      <c r="K67" s="357"/>
      <c r="L67" s="358"/>
      <c r="M67" s="10"/>
    </row>
    <row r="68" spans="1:19" x14ac:dyDescent="0.25">
      <c r="B68" s="356"/>
      <c r="C68" s="357"/>
      <c r="D68" s="357"/>
      <c r="E68" s="357"/>
      <c r="F68" s="357"/>
      <c r="G68" s="357"/>
      <c r="H68" s="357"/>
      <c r="I68" s="357"/>
      <c r="J68" s="357"/>
      <c r="K68" s="357"/>
      <c r="L68" s="358"/>
      <c r="M68" s="10"/>
    </row>
    <row r="69" spans="1:19" x14ac:dyDescent="0.25">
      <c r="B69" s="356"/>
      <c r="C69" s="357"/>
      <c r="D69" s="357"/>
      <c r="E69" s="357"/>
      <c r="F69" s="357"/>
      <c r="G69" s="357"/>
      <c r="H69" s="357"/>
      <c r="I69" s="357"/>
      <c r="J69" s="357"/>
      <c r="K69" s="357"/>
      <c r="L69" s="358"/>
      <c r="M69" s="10"/>
    </row>
    <row r="70" spans="1:19" x14ac:dyDescent="0.25">
      <c r="B70" s="356"/>
      <c r="C70" s="357"/>
      <c r="D70" s="357"/>
      <c r="E70" s="357"/>
      <c r="F70" s="357"/>
      <c r="G70" s="357"/>
      <c r="H70" s="357"/>
      <c r="I70" s="357"/>
      <c r="J70" s="357"/>
      <c r="K70" s="357"/>
      <c r="L70" s="358"/>
      <c r="M70" s="10"/>
    </row>
    <row r="71" spans="1:19" x14ac:dyDescent="0.25">
      <c r="B71" s="356"/>
      <c r="C71" s="357"/>
      <c r="D71" s="357"/>
      <c r="E71" s="357"/>
      <c r="F71" s="357"/>
      <c r="G71" s="357"/>
      <c r="H71" s="357"/>
      <c r="I71" s="357"/>
      <c r="J71" s="357"/>
      <c r="K71" s="357"/>
      <c r="L71" s="358"/>
      <c r="M71" s="10"/>
    </row>
    <row r="72" spans="1:19" x14ac:dyDescent="0.25">
      <c r="B72" s="54"/>
      <c r="C72" s="51"/>
      <c r="D72" s="51"/>
      <c r="E72" s="51"/>
      <c r="F72" s="51"/>
      <c r="G72" s="51"/>
      <c r="H72" s="51"/>
      <c r="I72" s="51"/>
      <c r="J72" s="51"/>
      <c r="K72" s="51"/>
      <c r="L72" s="52"/>
      <c r="M72" s="10"/>
    </row>
    <row r="73" spans="1:19" s="6" customFormat="1" x14ac:dyDescent="0.25">
      <c r="A73" s="4"/>
      <c r="B73" s="14"/>
      <c r="C73" s="14"/>
      <c r="D73" s="3"/>
      <c r="E73" s="3"/>
      <c r="F73" s="3"/>
      <c r="G73" s="3"/>
      <c r="H73" s="3"/>
      <c r="I73" s="3"/>
      <c r="J73" s="3"/>
      <c r="K73" s="3"/>
      <c r="L73" s="3"/>
      <c r="O73" s="23"/>
      <c r="P73" s="23"/>
      <c r="Q73" s="10"/>
      <c r="R73" s="10"/>
      <c r="S73" s="10"/>
    </row>
    <row r="74" spans="1:19" s="2" customFormat="1" x14ac:dyDescent="0.25">
      <c r="A74" s="4"/>
      <c r="B74" s="284" t="str">
        <f>UPPER(IF(Intro!$G$29="English",O74,P74))</f>
        <v>DATE D'ÉCHÉANCE DU QUESTIONNAIRE</v>
      </c>
      <c r="C74" s="285" t="str">
        <f>UPPER(IF(Intro!$G$29="English",P74,Q74))</f>
        <v/>
      </c>
      <c r="D74" s="285" t="str">
        <f>UPPER(IF(Intro!$G$29="English",Q74,R74))</f>
        <v/>
      </c>
      <c r="E74" s="285" t="str">
        <f>UPPER(IF(Intro!$G$29="English",R74,S74))</f>
        <v/>
      </c>
      <c r="F74" s="285" t="str">
        <f>UPPER(IF(Intro!$G$29="English",S74,T74))</f>
        <v/>
      </c>
      <c r="G74" s="285"/>
      <c r="H74" s="285" t="str">
        <f>UPPER(IF(Intro!$G$29="English",T74,U74))</f>
        <v/>
      </c>
      <c r="I74" s="285" t="str">
        <f>UPPER(IF(Intro!$G$29="English",U74,V74))</f>
        <v/>
      </c>
      <c r="J74" s="285" t="str">
        <f>UPPER(IF(Intro!$G$29="English",V74,W74))</f>
        <v/>
      </c>
      <c r="K74" s="285" t="str">
        <f>UPPER(IF(Intro!$G$29="English",W74,X74))</f>
        <v/>
      </c>
      <c r="L74" s="286" t="str">
        <f>UPPER(IF(Intro!$G$29="English",X74,Y74))</f>
        <v/>
      </c>
      <c r="M74" s="6"/>
      <c r="N74" s="21"/>
      <c r="O74" s="9" t="s">
        <v>32</v>
      </c>
      <c r="P74" s="9" t="s">
        <v>33</v>
      </c>
      <c r="Q74" s="32"/>
      <c r="R74" s="32"/>
      <c r="S74" s="32"/>
    </row>
    <row r="75" spans="1:19" x14ac:dyDescent="0.25">
      <c r="B75" s="16"/>
      <c r="C75" s="27"/>
      <c r="D75" s="28"/>
      <c r="E75" s="28"/>
      <c r="F75" s="28"/>
      <c r="G75" s="28"/>
      <c r="H75" s="28"/>
      <c r="I75" s="28"/>
      <c r="J75" s="28"/>
      <c r="K75" s="28"/>
      <c r="L75" s="17"/>
      <c r="M75" s="10"/>
    </row>
    <row r="76" spans="1:19" x14ac:dyDescent="0.25">
      <c r="B76" s="56"/>
      <c r="C76" s="10"/>
      <c r="D76" s="359" t="str">
        <f>IF(Intro!$G$29="English",O76,P76)</f>
        <v>10 avril 2026</v>
      </c>
      <c r="E76" s="360"/>
      <c r="F76" s="360"/>
      <c r="G76" s="360"/>
      <c r="H76" s="360"/>
      <c r="I76" s="360"/>
      <c r="J76" s="361"/>
      <c r="K76" s="36"/>
      <c r="L76" s="73"/>
      <c r="M76" s="10"/>
      <c r="O76" s="30" t="str">
        <f>Variables!B11</f>
        <v>April 10, 2026</v>
      </c>
      <c r="P76" s="30" t="str">
        <f>Variables!C11</f>
        <v>10 avril 2026</v>
      </c>
    </row>
    <row r="77" spans="1:19" x14ac:dyDescent="0.25">
      <c r="B77" s="56"/>
      <c r="C77" s="10"/>
      <c r="D77" s="362"/>
      <c r="E77" s="363"/>
      <c r="F77" s="363"/>
      <c r="G77" s="363"/>
      <c r="H77" s="363"/>
      <c r="I77" s="363"/>
      <c r="J77" s="364"/>
      <c r="K77" s="36"/>
      <c r="L77" s="73"/>
      <c r="M77" s="10"/>
      <c r="O77" s="30"/>
      <c r="P77" s="30"/>
    </row>
    <row r="78" spans="1:19" x14ac:dyDescent="0.25">
      <c r="B78" s="54"/>
      <c r="C78" s="51"/>
      <c r="D78" s="51"/>
      <c r="E78" s="51"/>
      <c r="F78" s="51"/>
      <c r="G78" s="51"/>
      <c r="H78" s="51"/>
      <c r="I78" s="51"/>
      <c r="J78" s="51"/>
      <c r="K78" s="51"/>
      <c r="L78" s="52"/>
      <c r="M78" s="10"/>
    </row>
    <row r="79" spans="1:19" s="6" customFormat="1" x14ac:dyDescent="0.25">
      <c r="A79" s="4"/>
      <c r="B79" s="14"/>
      <c r="C79" s="14"/>
      <c r="D79" s="3"/>
      <c r="E79" s="3"/>
      <c r="F79" s="3"/>
      <c r="G79" s="3"/>
      <c r="H79" s="3"/>
      <c r="I79" s="3"/>
      <c r="J79" s="3"/>
      <c r="K79" s="3"/>
      <c r="L79" s="3"/>
      <c r="O79" s="23"/>
      <c r="P79" s="23"/>
      <c r="Q79" s="10"/>
      <c r="R79" s="10"/>
      <c r="S79" s="10"/>
    </row>
    <row r="80" spans="1:19" s="2" customFormat="1" x14ac:dyDescent="0.25">
      <c r="A80" s="4"/>
      <c r="B80" s="284" t="str">
        <f>IF(Intro!$G$29="English",O80,P80)</f>
        <v>QUESTIONNAIRE NON REMPLI</v>
      </c>
      <c r="C80" s="285" t="str">
        <f>UPPER(IF(Intro!$G$29="English",P80,Q80))</f>
        <v/>
      </c>
      <c r="D80" s="285" t="str">
        <f>UPPER(IF(Intro!$G$29="English",Q80,R80))</f>
        <v/>
      </c>
      <c r="E80" s="285" t="str">
        <f>UPPER(IF(Intro!$G$29="English",R80,S80))</f>
        <v/>
      </c>
      <c r="F80" s="285" t="str">
        <f>UPPER(IF(Intro!$G$29="English",S80,T80))</f>
        <v/>
      </c>
      <c r="G80" s="285"/>
      <c r="H80" s="285" t="str">
        <f>UPPER(IF(Intro!$G$29="English",T80,U80))</f>
        <v/>
      </c>
      <c r="I80" s="285" t="str">
        <f>UPPER(IF(Intro!$G$29="English",U80,V80))</f>
        <v/>
      </c>
      <c r="J80" s="285" t="str">
        <f>UPPER(IF(Intro!$G$29="English",V80,W80))</f>
        <v/>
      </c>
      <c r="K80" s="285" t="str">
        <f>UPPER(IF(Intro!$G$29="English",W80,X80))</f>
        <v/>
      </c>
      <c r="L80" s="286" t="str">
        <f>UPPER(IF(Intro!$G$29="English",X80,Y80))</f>
        <v/>
      </c>
      <c r="M80" s="6"/>
      <c r="N80" s="21"/>
      <c r="O80" s="19" t="s">
        <v>214</v>
      </c>
      <c r="P80" s="19" t="s">
        <v>215</v>
      </c>
      <c r="Q80" s="32"/>
      <c r="R80" s="32"/>
      <c r="S80" s="32"/>
    </row>
    <row r="81" spans="1:19" x14ac:dyDescent="0.25">
      <c r="B81" s="16"/>
      <c r="C81" s="27"/>
      <c r="D81" s="28"/>
      <c r="E81" s="28"/>
      <c r="F81" s="28"/>
      <c r="G81" s="28"/>
      <c r="H81" s="28"/>
      <c r="I81" s="28"/>
      <c r="J81" s="28"/>
      <c r="K81" s="28"/>
      <c r="L81" s="17"/>
      <c r="M81" s="10"/>
    </row>
    <row r="82" spans="1:19" x14ac:dyDescent="0.25">
      <c r="B82" s="290" t="str">
        <f>IF(Intro!$G$29="English",O82,P82)</f>
        <v>Si le questionnaire n’est pas rempli dans les délais impartis, le Tribunal peut rendre une ordonnance de production, aux termes de l’article 17 de la Loi sur le Tribunal canadien du commerce extérieur, afin d’exiger la production d’une réponse au questionnaire.</v>
      </c>
      <c r="C82" s="291"/>
      <c r="D82" s="291"/>
      <c r="E82" s="291"/>
      <c r="F82" s="291"/>
      <c r="G82" s="291"/>
      <c r="H82" s="291"/>
      <c r="I82" s="291"/>
      <c r="J82" s="291"/>
      <c r="K82" s="291"/>
      <c r="L82" s="292"/>
      <c r="M82" s="10"/>
      <c r="O82" s="10" t="s">
        <v>73</v>
      </c>
      <c r="P82" s="10" t="s">
        <v>168</v>
      </c>
    </row>
    <row r="83" spans="1:19" x14ac:dyDescent="0.25">
      <c r="B83" s="290"/>
      <c r="C83" s="291"/>
      <c r="D83" s="291"/>
      <c r="E83" s="291"/>
      <c r="F83" s="291"/>
      <c r="G83" s="291"/>
      <c r="H83" s="291"/>
      <c r="I83" s="291"/>
      <c r="J83" s="291"/>
      <c r="K83" s="291"/>
      <c r="L83" s="292"/>
      <c r="M83" s="10"/>
    </row>
    <row r="84" spans="1:19" x14ac:dyDescent="0.25">
      <c r="B84" s="54"/>
      <c r="C84" s="51"/>
      <c r="D84" s="51"/>
      <c r="E84" s="51"/>
      <c r="F84" s="51"/>
      <c r="G84" s="51"/>
      <c r="H84" s="51"/>
      <c r="I84" s="51"/>
      <c r="J84" s="51"/>
      <c r="K84" s="51"/>
      <c r="L84" s="52"/>
      <c r="M84" s="10"/>
    </row>
    <row r="85" spans="1:19" s="6" customFormat="1" x14ac:dyDescent="0.25">
      <c r="A85" s="4"/>
      <c r="B85" s="14"/>
      <c r="C85" s="14"/>
      <c r="D85" s="3"/>
      <c r="E85" s="3"/>
      <c r="F85" s="3"/>
      <c r="G85" s="3"/>
      <c r="H85" s="3"/>
      <c r="I85" s="3"/>
      <c r="J85" s="3"/>
      <c r="K85" s="3"/>
      <c r="L85" s="3"/>
      <c r="O85" s="23"/>
      <c r="P85" s="23"/>
      <c r="Q85" s="10"/>
      <c r="R85" s="10"/>
      <c r="S85" s="10"/>
    </row>
    <row r="86" spans="1:19" x14ac:dyDescent="0.25">
      <c r="B86" s="317" t="str">
        <f>IF(Intro!$G$29="English",O86,P86)</f>
        <v>RENSEIGNEMENTS SUR L’ENTREPRISE</v>
      </c>
      <c r="C86" s="318"/>
      <c r="D86" s="318"/>
      <c r="E86" s="318"/>
      <c r="F86" s="318"/>
      <c r="G86" s="318"/>
      <c r="H86" s="318"/>
      <c r="I86" s="318"/>
      <c r="J86" s="318"/>
      <c r="K86" s="318"/>
      <c r="L86" s="319"/>
      <c r="M86" s="10"/>
      <c r="O86" s="10" t="s">
        <v>25</v>
      </c>
      <c r="P86" s="10" t="s">
        <v>26</v>
      </c>
    </row>
    <row r="87" spans="1:19" x14ac:dyDescent="0.25">
      <c r="B87" s="16"/>
      <c r="C87" s="27"/>
      <c r="D87" s="28"/>
      <c r="E87" s="28"/>
      <c r="F87" s="28"/>
      <c r="G87" s="28"/>
      <c r="H87" s="28"/>
      <c r="I87" s="28"/>
      <c r="J87" s="28"/>
      <c r="K87" s="28"/>
      <c r="L87" s="17"/>
      <c r="M87" s="10"/>
    </row>
    <row r="88" spans="1:19" x14ac:dyDescent="0.25">
      <c r="B88" s="275" t="str">
        <f>IF(Intro!$G$29="English",O88,P88)</f>
        <v>Dénomination sociale 
(en français et en anglais, le cas échéant)</v>
      </c>
      <c r="C88" s="276"/>
      <c r="D88" s="276"/>
      <c r="E88" s="280"/>
      <c r="F88" s="280"/>
      <c r="G88" s="280"/>
      <c r="H88" s="280"/>
      <c r="I88" s="280"/>
      <c r="J88" s="280"/>
      <c r="K88" s="280"/>
      <c r="L88" s="281"/>
      <c r="M88" s="10"/>
      <c r="O88" s="18" t="s">
        <v>156</v>
      </c>
      <c r="P88" s="10" t="s">
        <v>134</v>
      </c>
    </row>
    <row r="89" spans="1:19" x14ac:dyDescent="0.25">
      <c r="B89" s="275"/>
      <c r="C89" s="276"/>
      <c r="D89" s="276"/>
      <c r="E89" s="282"/>
      <c r="F89" s="282"/>
      <c r="G89" s="282"/>
      <c r="H89" s="282"/>
      <c r="I89" s="282"/>
      <c r="J89" s="282"/>
      <c r="K89" s="282"/>
      <c r="L89" s="283"/>
      <c r="M89" s="10"/>
      <c r="O89" s="18"/>
    </row>
    <row r="90" spans="1:19" x14ac:dyDescent="0.25">
      <c r="B90" s="275" t="str">
        <f>IF(Intro!$G$29="English",O90,P90)</f>
        <v>Adresse de l'entreprise</v>
      </c>
      <c r="C90" s="277"/>
      <c r="D90" s="277"/>
      <c r="E90" s="280"/>
      <c r="F90" s="280"/>
      <c r="G90" s="280"/>
      <c r="H90" s="280"/>
      <c r="I90" s="280"/>
      <c r="J90" s="280"/>
      <c r="K90" s="280"/>
      <c r="L90" s="281"/>
      <c r="M90" s="10"/>
      <c r="O90" s="18" t="s">
        <v>2</v>
      </c>
      <c r="P90" s="10" t="s">
        <v>3</v>
      </c>
    </row>
    <row r="91" spans="1:19" x14ac:dyDescent="0.25">
      <c r="B91" s="278"/>
      <c r="C91" s="279"/>
      <c r="D91" s="279"/>
      <c r="E91" s="282"/>
      <c r="F91" s="282"/>
      <c r="G91" s="282"/>
      <c r="H91" s="282"/>
      <c r="I91" s="282"/>
      <c r="J91" s="282"/>
      <c r="K91" s="282"/>
      <c r="L91" s="283"/>
      <c r="M91" s="10"/>
      <c r="O91" s="18"/>
    </row>
    <row r="92" spans="1:19" x14ac:dyDescent="0.25">
      <c r="B92" s="275" t="str">
        <f>IF(Intro!$G$29="English",O92,P92)</f>
        <v>Adresse du site Web</v>
      </c>
      <c r="C92" s="277"/>
      <c r="D92" s="277"/>
      <c r="E92" s="280"/>
      <c r="F92" s="280"/>
      <c r="G92" s="280"/>
      <c r="H92" s="280"/>
      <c r="I92" s="280"/>
      <c r="J92" s="280"/>
      <c r="K92" s="280"/>
      <c r="L92" s="281"/>
      <c r="M92" s="10"/>
      <c r="O92" s="18" t="s">
        <v>30</v>
      </c>
      <c r="P92" s="10" t="s">
        <v>4</v>
      </c>
    </row>
    <row r="93" spans="1:19" x14ac:dyDescent="0.25">
      <c r="B93" s="278"/>
      <c r="C93" s="279"/>
      <c r="D93" s="279"/>
      <c r="E93" s="282"/>
      <c r="F93" s="282"/>
      <c r="G93" s="282"/>
      <c r="H93" s="282"/>
      <c r="I93" s="282"/>
      <c r="J93" s="282"/>
      <c r="K93" s="282"/>
      <c r="L93" s="283"/>
      <c r="M93" s="10"/>
      <c r="O93" s="18"/>
    </row>
    <row r="94" spans="1:19" x14ac:dyDescent="0.25">
      <c r="B94" s="16"/>
      <c r="C94" s="27"/>
      <c r="D94" s="28"/>
      <c r="E94" s="28"/>
      <c r="F94" s="28"/>
      <c r="G94" s="28"/>
      <c r="H94" s="28"/>
      <c r="I94" s="28"/>
      <c r="J94" s="28"/>
      <c r="K94" s="28"/>
      <c r="L94" s="17"/>
      <c r="M94" s="10"/>
    </row>
    <row r="95" spans="1:19" x14ac:dyDescent="0.25">
      <c r="B95" s="290" t="str">
        <f>IF(Intro!$G$29="English",O95,P95)</f>
        <v xml:space="preserve">Si votre entreprise a plus d’un emplacement, d’une installation ou d’un point de vente, transmettez une réponse consolidée au questionnaire.
</v>
      </c>
      <c r="C95" s="291"/>
      <c r="D95" s="291"/>
      <c r="E95" s="291"/>
      <c r="F95" s="291"/>
      <c r="G95" s="291"/>
      <c r="H95" s="291"/>
      <c r="I95" s="291"/>
      <c r="J95" s="291"/>
      <c r="K95" s="291"/>
      <c r="L95" s="292"/>
      <c r="M95" s="10"/>
      <c r="O95" s="10" t="s">
        <v>120</v>
      </c>
      <c r="P95" s="10" t="s">
        <v>121</v>
      </c>
    </row>
    <row r="96" spans="1:19" x14ac:dyDescent="0.25">
      <c r="B96" s="296" t="str">
        <f>IF(Intro!$G$29="English",O96,P96)</f>
        <v>Fournissez les noms et adresses des autres emplacements, installations et points de vente au Canada au nom de laquelle votre entreprise répond. </v>
      </c>
      <c r="C96" s="297"/>
      <c r="D96" s="297"/>
      <c r="E96" s="302"/>
      <c r="F96" s="302"/>
      <c r="G96" s="302"/>
      <c r="H96" s="302"/>
      <c r="I96" s="302"/>
      <c r="J96" s="302"/>
      <c r="K96" s="302"/>
      <c r="L96" s="303"/>
      <c r="M96" s="10"/>
      <c r="O96" s="18" t="s">
        <v>23</v>
      </c>
      <c r="P96" s="10" t="s">
        <v>43</v>
      </c>
    </row>
    <row r="97" spans="2:16" x14ac:dyDescent="0.25">
      <c r="B97" s="298"/>
      <c r="C97" s="299"/>
      <c r="D97" s="299"/>
      <c r="E97" s="304"/>
      <c r="F97" s="304"/>
      <c r="G97" s="304"/>
      <c r="H97" s="304"/>
      <c r="I97" s="304"/>
      <c r="J97" s="304"/>
      <c r="K97" s="304"/>
      <c r="L97" s="305"/>
      <c r="M97" s="10"/>
      <c r="O97" s="18"/>
    </row>
    <row r="98" spans="2:16" x14ac:dyDescent="0.25">
      <c r="B98" s="298"/>
      <c r="C98" s="299"/>
      <c r="D98" s="299"/>
      <c r="E98" s="304"/>
      <c r="F98" s="304"/>
      <c r="G98" s="304"/>
      <c r="H98" s="304"/>
      <c r="I98" s="304"/>
      <c r="J98" s="304"/>
      <c r="K98" s="304"/>
      <c r="L98" s="305"/>
      <c r="M98" s="10"/>
      <c r="O98" s="18"/>
    </row>
    <row r="99" spans="2:16" x14ac:dyDescent="0.25">
      <c r="B99" s="298"/>
      <c r="C99" s="299"/>
      <c r="D99" s="299"/>
      <c r="E99" s="304"/>
      <c r="F99" s="304"/>
      <c r="G99" s="304"/>
      <c r="H99" s="304"/>
      <c r="I99" s="304"/>
      <c r="J99" s="304"/>
      <c r="K99" s="304"/>
      <c r="L99" s="305"/>
      <c r="M99" s="10"/>
      <c r="O99" s="18"/>
    </row>
    <row r="100" spans="2:16" x14ac:dyDescent="0.25">
      <c r="B100" s="298"/>
      <c r="C100" s="299"/>
      <c r="D100" s="299"/>
      <c r="E100" s="304"/>
      <c r="F100" s="304"/>
      <c r="G100" s="304"/>
      <c r="H100" s="304"/>
      <c r="I100" s="304"/>
      <c r="J100" s="304"/>
      <c r="K100" s="304"/>
      <c r="L100" s="305"/>
      <c r="M100" s="10"/>
      <c r="O100" s="18"/>
    </row>
    <row r="101" spans="2:16" x14ac:dyDescent="0.25">
      <c r="B101" s="298"/>
      <c r="C101" s="299"/>
      <c r="D101" s="299"/>
      <c r="E101" s="304"/>
      <c r="F101" s="304"/>
      <c r="G101" s="304"/>
      <c r="H101" s="304"/>
      <c r="I101" s="304"/>
      <c r="J101" s="304"/>
      <c r="K101" s="304"/>
      <c r="L101" s="305"/>
      <c r="M101" s="10"/>
      <c r="O101" s="18"/>
    </row>
    <row r="102" spans="2:16" x14ac:dyDescent="0.25">
      <c r="B102" s="298"/>
      <c r="C102" s="299"/>
      <c r="D102" s="299"/>
      <c r="E102" s="304"/>
      <c r="F102" s="304"/>
      <c r="G102" s="304"/>
      <c r="H102" s="304"/>
      <c r="I102" s="304"/>
      <c r="J102" s="304"/>
      <c r="K102" s="304"/>
      <c r="L102" s="305"/>
      <c r="M102" s="10"/>
      <c r="O102" s="18"/>
    </row>
    <row r="103" spans="2:16" x14ac:dyDescent="0.25">
      <c r="B103" s="298"/>
      <c r="C103" s="299"/>
      <c r="D103" s="299"/>
      <c r="E103" s="304"/>
      <c r="F103" s="304"/>
      <c r="G103" s="304"/>
      <c r="H103" s="304"/>
      <c r="I103" s="304"/>
      <c r="J103" s="304"/>
      <c r="K103" s="304"/>
      <c r="L103" s="305"/>
      <c r="M103" s="10"/>
      <c r="O103" s="18"/>
    </row>
    <row r="104" spans="2:16" x14ac:dyDescent="0.25">
      <c r="B104" s="298"/>
      <c r="C104" s="299"/>
      <c r="D104" s="299"/>
      <c r="E104" s="304"/>
      <c r="F104" s="304"/>
      <c r="G104" s="304"/>
      <c r="H104" s="304"/>
      <c r="I104" s="304"/>
      <c r="J104" s="304"/>
      <c r="K104" s="304"/>
      <c r="L104" s="305"/>
      <c r="M104" s="10"/>
      <c r="O104" s="18"/>
    </row>
    <row r="105" spans="2:16" x14ac:dyDescent="0.25">
      <c r="B105" s="300"/>
      <c r="C105" s="301"/>
      <c r="D105" s="301"/>
      <c r="E105" s="306"/>
      <c r="F105" s="306"/>
      <c r="G105" s="306"/>
      <c r="H105" s="306"/>
      <c r="I105" s="306"/>
      <c r="J105" s="306"/>
      <c r="K105" s="306"/>
      <c r="L105" s="307"/>
      <c r="M105" s="10"/>
      <c r="O105" s="18"/>
    </row>
    <row r="106" spans="2:16" x14ac:dyDescent="0.25">
      <c r="B106" s="54"/>
      <c r="C106" s="51"/>
      <c r="D106" s="51"/>
      <c r="E106" s="51"/>
      <c r="F106" s="51"/>
      <c r="G106" s="51"/>
      <c r="H106" s="51"/>
      <c r="I106" s="51"/>
      <c r="J106" s="51"/>
      <c r="K106" s="51"/>
      <c r="L106" s="52"/>
      <c r="M106" s="10"/>
    </row>
    <row r="108" spans="2:16" x14ac:dyDescent="0.25">
      <c r="B108" s="314" t="str">
        <f>IF(Intro!$G$29="English",O108,P108)</f>
        <v>ATTESTATION</v>
      </c>
      <c r="C108" s="315"/>
      <c r="D108" s="315"/>
      <c r="E108" s="315"/>
      <c r="F108" s="315"/>
      <c r="G108" s="315"/>
      <c r="H108" s="315"/>
      <c r="I108" s="315"/>
      <c r="J108" s="315"/>
      <c r="K108" s="315"/>
      <c r="L108" s="316"/>
      <c r="M108" s="10"/>
      <c r="O108" s="10" t="s">
        <v>28</v>
      </c>
      <c r="P108" s="10" t="s">
        <v>29</v>
      </c>
    </row>
    <row r="109" spans="2:16" x14ac:dyDescent="0.25">
      <c r="B109" s="16"/>
      <c r="C109" s="27"/>
      <c r="D109" s="28"/>
      <c r="E109" s="28"/>
      <c r="F109" s="28"/>
      <c r="G109" s="28"/>
      <c r="H109" s="28"/>
      <c r="I109" s="28"/>
      <c r="J109" s="28"/>
      <c r="K109" s="28"/>
      <c r="L109" s="17"/>
      <c r="M109" s="10"/>
    </row>
    <row r="110" spans="2:16" x14ac:dyDescent="0.25">
      <c r="B110" s="293" t="str">
        <f>IF(Intro!$G$29="English",O110,P110)</f>
        <v xml:space="preserve">Le soussigné déclare que, pour autant qu'il sache, les renseignements fournis aux présentes sont complets et exacts.
</v>
      </c>
      <c r="C110" s="294"/>
      <c r="D110" s="294"/>
      <c r="E110" s="294"/>
      <c r="F110" s="294"/>
      <c r="G110" s="294"/>
      <c r="H110" s="294"/>
      <c r="I110" s="294"/>
      <c r="J110" s="294"/>
      <c r="K110" s="294"/>
      <c r="L110" s="295"/>
      <c r="M110" s="10"/>
      <c r="O110" s="10" t="s">
        <v>154</v>
      </c>
      <c r="P110" s="9" t="s">
        <v>155</v>
      </c>
    </row>
    <row r="111" spans="2:16" x14ac:dyDescent="0.25">
      <c r="B111" s="56"/>
      <c r="C111" s="57"/>
      <c r="D111" s="57"/>
      <c r="E111" s="57"/>
      <c r="F111" s="57"/>
      <c r="G111" s="57"/>
      <c r="H111" s="57"/>
      <c r="I111" s="57"/>
      <c r="J111" s="57"/>
      <c r="K111" s="57"/>
      <c r="L111" s="45"/>
      <c r="M111" s="10"/>
    </row>
    <row r="112" spans="2:16" x14ac:dyDescent="0.25">
      <c r="B112" s="275" t="str">
        <f>IF(Intro!$G$29="English",O112,P112)</f>
        <v>Nom du représentant autorisé</v>
      </c>
      <c r="C112" s="276"/>
      <c r="D112" s="276"/>
      <c r="E112" s="280"/>
      <c r="F112" s="280"/>
      <c r="G112" s="280"/>
      <c r="H112" s="280"/>
      <c r="I112" s="280"/>
      <c r="J112" s="280"/>
      <c r="K112" s="280"/>
      <c r="L112" s="281"/>
      <c r="M112" s="10"/>
      <c r="O112" s="18" t="s">
        <v>5</v>
      </c>
      <c r="P112" s="10" t="s">
        <v>6</v>
      </c>
    </row>
    <row r="113" spans="1:19" x14ac:dyDescent="0.25">
      <c r="B113" s="275"/>
      <c r="C113" s="276"/>
      <c r="D113" s="276"/>
      <c r="E113" s="282"/>
      <c r="F113" s="282"/>
      <c r="G113" s="282"/>
      <c r="H113" s="282"/>
      <c r="I113" s="282"/>
      <c r="J113" s="282"/>
      <c r="K113" s="282"/>
      <c r="L113" s="283"/>
      <c r="M113" s="10"/>
      <c r="O113" s="18"/>
    </row>
    <row r="114" spans="1:19" x14ac:dyDescent="0.25">
      <c r="B114" s="275" t="str">
        <f>IF(Intro!$G$29="English",O114,P114)</f>
        <v>Titre du représentant autorisé</v>
      </c>
      <c r="C114" s="276"/>
      <c r="D114" s="277"/>
      <c r="E114" s="280"/>
      <c r="F114" s="280"/>
      <c r="G114" s="280"/>
      <c r="H114" s="280"/>
      <c r="I114" s="280"/>
      <c r="J114" s="280"/>
      <c r="K114" s="280"/>
      <c r="L114" s="281"/>
      <c r="M114" s="10"/>
      <c r="O114" s="18" t="s">
        <v>7</v>
      </c>
      <c r="P114" s="10" t="s">
        <v>8</v>
      </c>
    </row>
    <row r="115" spans="1:19" x14ac:dyDescent="0.25">
      <c r="B115" s="278"/>
      <c r="C115" s="279"/>
      <c r="D115" s="279"/>
      <c r="E115" s="282"/>
      <c r="F115" s="282"/>
      <c r="G115" s="282"/>
      <c r="H115" s="282"/>
      <c r="I115" s="282"/>
      <c r="J115" s="282"/>
      <c r="K115" s="282"/>
      <c r="L115" s="283"/>
      <c r="M115" s="10"/>
      <c r="O115" s="18"/>
    </row>
    <row r="116" spans="1:19" x14ac:dyDescent="0.25">
      <c r="B116" s="275" t="str">
        <f>IF(Intro!$G$29="English",O116,P116)</f>
        <v>Adresse de courrier électronique</v>
      </c>
      <c r="C116" s="276"/>
      <c r="D116" s="277"/>
      <c r="E116" s="280"/>
      <c r="F116" s="280"/>
      <c r="G116" s="280"/>
      <c r="H116" s="280"/>
      <c r="I116" s="280"/>
      <c r="J116" s="280"/>
      <c r="K116" s="280"/>
      <c r="L116" s="281"/>
      <c r="M116" s="10"/>
      <c r="O116" s="18" t="s">
        <v>9</v>
      </c>
      <c r="P116" s="10" t="s">
        <v>44</v>
      </c>
    </row>
    <row r="117" spans="1:19" x14ac:dyDescent="0.25">
      <c r="B117" s="278"/>
      <c r="C117" s="279"/>
      <c r="D117" s="279"/>
      <c r="E117" s="282"/>
      <c r="F117" s="282"/>
      <c r="G117" s="282"/>
      <c r="H117" s="282"/>
      <c r="I117" s="282"/>
      <c r="J117" s="282"/>
      <c r="K117" s="282"/>
      <c r="L117" s="283"/>
      <c r="M117" s="10"/>
      <c r="O117" s="18"/>
    </row>
    <row r="118" spans="1:19" x14ac:dyDescent="0.25">
      <c r="B118" s="275" t="str">
        <f>IF(Intro!$G$29="English",O118,P118)</f>
        <v>Téléphone</v>
      </c>
      <c r="C118" s="276"/>
      <c r="D118" s="277"/>
      <c r="E118" s="280"/>
      <c r="F118" s="280"/>
      <c r="G118" s="280"/>
      <c r="H118" s="280"/>
      <c r="I118" s="280"/>
      <c r="J118" s="280"/>
      <c r="K118" s="280"/>
      <c r="L118" s="281"/>
      <c r="M118" s="10"/>
      <c r="O118" s="18" t="s">
        <v>10</v>
      </c>
      <c r="P118" s="10" t="s">
        <v>11</v>
      </c>
    </row>
    <row r="119" spans="1:19" x14ac:dyDescent="0.25">
      <c r="B119" s="278"/>
      <c r="C119" s="279"/>
      <c r="D119" s="279"/>
      <c r="E119" s="282"/>
      <c r="F119" s="282"/>
      <c r="G119" s="282"/>
      <c r="H119" s="282"/>
      <c r="I119" s="282"/>
      <c r="J119" s="282"/>
      <c r="K119" s="282"/>
      <c r="L119" s="283"/>
      <c r="M119" s="10"/>
      <c r="O119" s="18"/>
    </row>
    <row r="120" spans="1:19" x14ac:dyDescent="0.25">
      <c r="B120" s="275" t="s">
        <v>45</v>
      </c>
      <c r="C120" s="276"/>
      <c r="D120" s="277"/>
      <c r="E120" s="280"/>
      <c r="F120" s="280"/>
      <c r="G120" s="280"/>
      <c r="H120" s="280"/>
      <c r="I120" s="280"/>
      <c r="J120" s="280"/>
      <c r="K120" s="280"/>
      <c r="L120" s="281"/>
      <c r="M120" s="10"/>
      <c r="O120" s="18"/>
    </row>
    <row r="121" spans="1:19" x14ac:dyDescent="0.25">
      <c r="B121" s="278"/>
      <c r="C121" s="279"/>
      <c r="D121" s="279"/>
      <c r="E121" s="282"/>
      <c r="F121" s="282"/>
      <c r="G121" s="282"/>
      <c r="H121" s="282"/>
      <c r="I121" s="282"/>
      <c r="J121" s="282"/>
      <c r="K121" s="282"/>
      <c r="L121" s="283"/>
      <c r="M121" s="10"/>
      <c r="O121" s="18"/>
    </row>
    <row r="122" spans="1:19" x14ac:dyDescent="0.25">
      <c r="B122" s="56"/>
      <c r="C122" s="57"/>
      <c r="D122" s="57"/>
      <c r="E122" s="57"/>
      <c r="F122" s="57"/>
      <c r="G122" s="57"/>
      <c r="H122" s="57"/>
      <c r="I122" s="57"/>
      <c r="J122" s="57"/>
      <c r="K122" s="57"/>
      <c r="L122" s="45"/>
      <c r="M122" s="10"/>
    </row>
    <row r="123" spans="1:19" ht="21" x14ac:dyDescent="0.25">
      <c r="B123" s="105"/>
      <c r="C123" s="49"/>
      <c r="D123" s="49"/>
      <c r="E123" s="49"/>
      <c r="F123" s="50"/>
      <c r="H123" s="108" t="str">
        <f>IF(Intro!$G$29="English",O123,P123)</f>
        <v>Je comprends que le fait de cocher cette case constitue ma signature juridiquement contraignante.</v>
      </c>
      <c r="I123" s="96"/>
      <c r="J123" s="33"/>
      <c r="K123" s="33"/>
      <c r="L123" s="34"/>
      <c r="M123" s="10"/>
      <c r="O123" s="18" t="s">
        <v>35</v>
      </c>
      <c r="P123" s="10" t="s">
        <v>36</v>
      </c>
    </row>
    <row r="124" spans="1:19" x14ac:dyDescent="0.25">
      <c r="B124" s="54"/>
      <c r="C124" s="51"/>
      <c r="D124" s="51"/>
      <c r="E124" s="51"/>
      <c r="F124" s="51"/>
      <c r="G124" s="51"/>
      <c r="H124" s="51"/>
      <c r="I124" s="51"/>
      <c r="J124" s="51"/>
      <c r="K124" s="51"/>
      <c r="L124" s="52"/>
      <c r="M124" s="10"/>
    </row>
    <row r="125" spans="1:19" s="6" customFormat="1" x14ac:dyDescent="0.25">
      <c r="A125" s="4"/>
      <c r="B125" s="14"/>
      <c r="C125" s="14"/>
      <c r="D125" s="3"/>
      <c r="E125" s="3"/>
      <c r="F125" s="3"/>
      <c r="G125" s="3"/>
      <c r="H125" s="3"/>
      <c r="I125" s="3"/>
      <c r="J125" s="3"/>
      <c r="K125" s="3"/>
      <c r="L125" s="3"/>
      <c r="O125" s="23"/>
      <c r="P125" s="23"/>
      <c r="Q125" s="10"/>
      <c r="R125" s="10"/>
      <c r="S125" s="10"/>
    </row>
    <row r="126" spans="1:19" s="2" customFormat="1" x14ac:dyDescent="0.25">
      <c r="A126" s="4"/>
      <c r="B126" s="284" t="str">
        <f>IF(Intro!$G$29="English",O126,P126)</f>
        <v>TRANSMISSION DU QUESTIONNAIRE REMPLI</v>
      </c>
      <c r="C126" s="285" t="str">
        <f>UPPER(IF(Intro!$G$29="English",P126,Q126))</f>
        <v/>
      </c>
      <c r="D126" s="285" t="str">
        <f>UPPER(IF(Intro!$G$29="English",Q126,R126))</f>
        <v/>
      </c>
      <c r="E126" s="285" t="str">
        <f>UPPER(IF(Intro!$G$29="English",R126,S126))</f>
        <v/>
      </c>
      <c r="F126" s="285" t="str">
        <f>UPPER(IF(Intro!$G$29="English",S126,T126))</f>
        <v/>
      </c>
      <c r="G126" s="285"/>
      <c r="H126" s="285" t="str">
        <f>UPPER(IF(Intro!$G$29="English",T126,U126))</f>
        <v/>
      </c>
      <c r="I126" s="285" t="str">
        <f>UPPER(IF(Intro!$G$29="English",U126,V126))</f>
        <v/>
      </c>
      <c r="J126" s="285" t="str">
        <f>UPPER(IF(Intro!$G$29="English",V126,W126))</f>
        <v/>
      </c>
      <c r="K126" s="285" t="str">
        <f>UPPER(IF(Intro!$G$29="English",W126,X126))</f>
        <v/>
      </c>
      <c r="L126" s="286" t="str">
        <f>UPPER(IF(Intro!$G$29="English",X126,Y126))</f>
        <v/>
      </c>
      <c r="M126" s="6"/>
      <c r="N126" s="21"/>
      <c r="O126" s="9" t="s">
        <v>42</v>
      </c>
      <c r="P126" s="9" t="s">
        <v>0</v>
      </c>
      <c r="Q126" s="32"/>
      <c r="R126" s="32"/>
      <c r="S126" s="32"/>
    </row>
    <row r="127" spans="1:19" x14ac:dyDescent="0.25">
      <c r="B127" s="16"/>
      <c r="C127" s="27"/>
      <c r="D127" s="28"/>
      <c r="E127" s="28"/>
      <c r="F127" s="28"/>
      <c r="G127" s="28"/>
      <c r="H127" s="28"/>
      <c r="I127" s="28"/>
      <c r="J127" s="28"/>
      <c r="K127" s="28"/>
      <c r="L127" s="17"/>
      <c r="M127" s="10"/>
    </row>
    <row r="128" spans="1:19" x14ac:dyDescent="0.25">
      <c r="B128" s="290" t="str">
        <f>IF(Intro!$G$29="English",O128,P128)</f>
        <v>Retournez le questionnaire rempli en utilisant l’une des options suivantes :</v>
      </c>
      <c r="C128" s="291"/>
      <c r="D128" s="291"/>
      <c r="E128" s="291"/>
      <c r="F128" s="291"/>
      <c r="G128" s="291"/>
      <c r="H128" s="291"/>
      <c r="I128" s="291"/>
      <c r="J128" s="291"/>
      <c r="K128" s="291"/>
      <c r="L128" s="292"/>
      <c r="M128" s="10"/>
      <c r="O128" s="10" t="s">
        <v>74</v>
      </c>
      <c r="P128" s="10" t="s">
        <v>123</v>
      </c>
    </row>
    <row r="129" spans="1:19" x14ac:dyDescent="0.25">
      <c r="B129" s="287" t="str">
        <f>IF($G$29="English",HYPERLINK("https://e-filing-depot-electronique.citt-tcce.gc.ca/submitNonRegisteredUser-eng.aspx","1. Secure E-filing service;"),IF($G$29="Français",HYPERLINK("https://e-filing-depot-electronique.citt-tcce.gc.ca/submitNonRegisteredUser-fra.aspx?","1. Service sécurisé de dépôt électronique;"),""))</f>
        <v>1. Service sécurisé de dépôt électronique;</v>
      </c>
      <c r="C129" s="288"/>
      <c r="D129" s="288"/>
      <c r="E129" s="288"/>
      <c r="F129" s="288"/>
      <c r="G129" s="288"/>
      <c r="H129" s="288"/>
      <c r="I129" s="288"/>
      <c r="J129" s="288"/>
      <c r="K129" s="288"/>
      <c r="L129" s="289"/>
      <c r="M129" s="10"/>
    </row>
    <row r="130" spans="1:19" x14ac:dyDescent="0.25">
      <c r="B130" s="311" t="str">
        <f>IF(Intro!$G$29="English",O130,P130)</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30" s="312"/>
      <c r="D130" s="312"/>
      <c r="E130" s="312"/>
      <c r="F130" s="312"/>
      <c r="G130" s="312"/>
      <c r="H130" s="312"/>
      <c r="I130" s="312"/>
      <c r="J130" s="312"/>
      <c r="K130" s="312"/>
      <c r="L130" s="313"/>
      <c r="M130" s="10"/>
      <c r="O130" s="10" t="s">
        <v>122</v>
      </c>
      <c r="P130" s="10" t="s">
        <v>124</v>
      </c>
    </row>
    <row r="131" spans="1:19" x14ac:dyDescent="0.25">
      <c r="B131" s="311"/>
      <c r="C131" s="312"/>
      <c r="D131" s="312"/>
      <c r="E131" s="312"/>
      <c r="F131" s="312"/>
      <c r="G131" s="312"/>
      <c r="H131" s="312"/>
      <c r="I131" s="312"/>
      <c r="J131" s="312"/>
      <c r="K131" s="312"/>
      <c r="L131" s="313"/>
      <c r="M131" s="10"/>
    </row>
    <row r="132" spans="1:19" x14ac:dyDescent="0.25">
      <c r="B132" s="308" t="str">
        <f>IF(Intro!$G$29="English",O132,P132)</f>
        <v>2. Par courriel à l'adresse tcce-citt@tribunal.gc.ca si vous acceptez les risques connexes et vous transmettez des renseignements qui sont ceux de votre entreprise seulement.</v>
      </c>
      <c r="C132" s="309"/>
      <c r="D132" s="309"/>
      <c r="E132" s="309"/>
      <c r="F132" s="309"/>
      <c r="G132" s="309"/>
      <c r="H132" s="309"/>
      <c r="I132" s="309"/>
      <c r="J132" s="309"/>
      <c r="K132" s="309"/>
      <c r="L132" s="310"/>
      <c r="M132" s="10"/>
      <c r="O132" s="10" t="s">
        <v>190</v>
      </c>
      <c r="P132" s="10" t="s">
        <v>191</v>
      </c>
    </row>
    <row r="133" spans="1:19" x14ac:dyDescent="0.25">
      <c r="B133" s="54"/>
      <c r="C133" s="51"/>
      <c r="D133" s="51"/>
      <c r="E133" s="51"/>
      <c r="F133" s="51"/>
      <c r="G133" s="51"/>
      <c r="H133" s="51"/>
      <c r="I133" s="51"/>
      <c r="J133" s="51"/>
      <c r="K133" s="51"/>
      <c r="L133" s="52"/>
      <c r="M133" s="10"/>
      <c r="N133" s="9"/>
    </row>
    <row r="135" spans="1:19" s="2" customFormat="1" x14ac:dyDescent="0.25">
      <c r="A135" s="4"/>
      <c r="B135" s="284" t="s">
        <v>216</v>
      </c>
      <c r="C135" s="285" t="str">
        <f>UPPER(IF(Intro!$G$29="English",P135,Q135))</f>
        <v/>
      </c>
      <c r="D135" s="285" t="str">
        <f>UPPER(IF(Intro!$G$29="English",Q135,R135))</f>
        <v/>
      </c>
      <c r="E135" s="285" t="str">
        <f>UPPER(IF(Intro!$G$29="English",R135,S135))</f>
        <v/>
      </c>
      <c r="F135" s="285" t="str">
        <f>UPPER(IF(Intro!$G$29="English",S135,T135))</f>
        <v/>
      </c>
      <c r="G135" s="285"/>
      <c r="H135" s="285" t="str">
        <f>UPPER(IF(Intro!$G$29="English",T135,U135))</f>
        <v/>
      </c>
      <c r="I135" s="285" t="str">
        <f>UPPER(IF(Intro!$G$29="English",U135,V135))</f>
        <v/>
      </c>
      <c r="J135" s="285" t="str">
        <f>UPPER(IF(Intro!$G$29="English",V135,W135))</f>
        <v/>
      </c>
      <c r="K135" s="285" t="str">
        <f>UPPER(IF(Intro!$G$29="English",W135,X135))</f>
        <v/>
      </c>
      <c r="L135" s="286" t="str">
        <f>UPPER(IF(Intro!$G$29="English",X135,Y135))</f>
        <v/>
      </c>
      <c r="M135" s="6"/>
      <c r="N135" s="21"/>
      <c r="O135" s="9"/>
      <c r="P135" s="9"/>
      <c r="Q135" s="32"/>
      <c r="R135" s="32"/>
      <c r="S135" s="32"/>
    </row>
    <row r="136" spans="1:19" x14ac:dyDescent="0.25">
      <c r="B136" s="16"/>
      <c r="C136" s="27"/>
      <c r="D136" s="28"/>
      <c r="E136" s="28"/>
      <c r="F136" s="28"/>
      <c r="G136" s="28"/>
      <c r="H136" s="28"/>
      <c r="I136" s="28"/>
      <c r="J136" s="28"/>
      <c r="K136" s="28"/>
      <c r="L136" s="17"/>
      <c r="M136" s="10"/>
    </row>
    <row r="137" spans="1:19" ht="14.25" customHeight="1" x14ac:dyDescent="0.25">
      <c r="B137" s="290" t="str">
        <f>IF(Intro!$G$29="English",O137,P137)</f>
        <v>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v>
      </c>
      <c r="C137" s="291"/>
      <c r="D137" s="291"/>
      <c r="E137" s="291"/>
      <c r="F137" s="291"/>
      <c r="G137" s="291"/>
      <c r="H137" s="291"/>
      <c r="I137" s="291"/>
      <c r="J137" s="291"/>
      <c r="K137" s="291"/>
      <c r="L137" s="292"/>
      <c r="M137" s="10"/>
      <c r="O137" s="10" t="s">
        <v>910</v>
      </c>
      <c r="P137" s="10" t="s">
        <v>911</v>
      </c>
    </row>
    <row r="138" spans="1:19" ht="14.25" customHeight="1" x14ac:dyDescent="0.25">
      <c r="B138" s="290"/>
      <c r="C138" s="291"/>
      <c r="D138" s="291"/>
      <c r="E138" s="291"/>
      <c r="F138" s="291"/>
      <c r="G138" s="291"/>
      <c r="H138" s="291"/>
      <c r="I138" s="291"/>
      <c r="J138" s="291"/>
      <c r="K138" s="291"/>
      <c r="L138" s="292"/>
      <c r="M138" s="10"/>
    </row>
    <row r="139" spans="1:19" x14ac:dyDescent="0.25">
      <c r="B139" s="290"/>
      <c r="C139" s="291"/>
      <c r="D139" s="291"/>
      <c r="E139" s="291"/>
      <c r="F139" s="291"/>
      <c r="G139" s="291"/>
      <c r="H139" s="291"/>
      <c r="I139" s="291"/>
      <c r="J139" s="291"/>
      <c r="K139" s="291"/>
      <c r="L139" s="292"/>
      <c r="M139" s="10"/>
    </row>
    <row r="140" spans="1:19" x14ac:dyDescent="0.25">
      <c r="B140" s="54"/>
      <c r="C140" s="51"/>
      <c r="D140" s="51"/>
      <c r="E140" s="51"/>
      <c r="F140" s="51"/>
      <c r="G140" s="51"/>
      <c r="H140" s="51"/>
      <c r="I140" s="51"/>
      <c r="J140" s="51"/>
      <c r="K140" s="51"/>
      <c r="L140" s="52"/>
      <c r="M140" s="10"/>
    </row>
  </sheetData>
  <sheetProtection algorithmName="SHA-512" hashValue="2Pzcwk+iS5FDbhd8kaRYc5yP6RTAJ7JJorlY5fyK5OgkfT5bkBbszme/8YEUwLgeDW4K2QCWhdHK8NbOFkfYKg==" saltValue="jwJAKwgPgVp5YQwhVPdMvw==" spinCount="100000" sheet="1" objects="1" scenarios="1" selectLockedCells="1"/>
  <mergeCells count="54">
    <mergeCell ref="B137:L139"/>
    <mergeCell ref="G29:G30"/>
    <mergeCell ref="B57:L57"/>
    <mergeCell ref="B128:L128"/>
    <mergeCell ref="B55:L55"/>
    <mergeCell ref="B74:L74"/>
    <mergeCell ref="B33:L33"/>
    <mergeCell ref="B35:L35"/>
    <mergeCell ref="B52:L52"/>
    <mergeCell ref="C37:K50"/>
    <mergeCell ref="D59:D60"/>
    <mergeCell ref="B59:C60"/>
    <mergeCell ref="E59:K60"/>
    <mergeCell ref="B64:L71"/>
    <mergeCell ref="D76:J77"/>
    <mergeCell ref="B120:D121"/>
    <mergeCell ref="B118:D119"/>
    <mergeCell ref="B29:F30"/>
    <mergeCell ref="B4:L4"/>
    <mergeCell ref="B5:L5"/>
    <mergeCell ref="B8:L8"/>
    <mergeCell ref="B27:L27"/>
    <mergeCell ref="B6:L6"/>
    <mergeCell ref="B10:F24"/>
    <mergeCell ref="H10:L24"/>
    <mergeCell ref="H29:L30"/>
    <mergeCell ref="B92:D93"/>
    <mergeCell ref="E92:L93"/>
    <mergeCell ref="E88:L89"/>
    <mergeCell ref="E90:L91"/>
    <mergeCell ref="E116:L117"/>
    <mergeCell ref="B62:L62"/>
    <mergeCell ref="B86:L86"/>
    <mergeCell ref="B80:L80"/>
    <mergeCell ref="B82:L83"/>
    <mergeCell ref="B88:D89"/>
    <mergeCell ref="B114:D115"/>
    <mergeCell ref="E114:L115"/>
    <mergeCell ref="B116:D117"/>
    <mergeCell ref="E118:L119"/>
    <mergeCell ref="B90:D91"/>
    <mergeCell ref="B135:L135"/>
    <mergeCell ref="B126:L126"/>
    <mergeCell ref="B129:L129"/>
    <mergeCell ref="B95:L95"/>
    <mergeCell ref="B110:L110"/>
    <mergeCell ref="B96:D105"/>
    <mergeCell ref="E96:L105"/>
    <mergeCell ref="B132:L132"/>
    <mergeCell ref="B130:L131"/>
    <mergeCell ref="E120:L121"/>
    <mergeCell ref="E112:L113"/>
    <mergeCell ref="B108:L108"/>
    <mergeCell ref="B112:D113"/>
  </mergeCells>
  <dataValidations count="2">
    <dataValidation type="list" allowBlank="1" showInputMessage="1" showErrorMessage="1" sqref="I123" xr:uid="{EA43E088-98E8-4631-9262-1DAFC17B3891}">
      <formula1>"X"</formula1>
    </dataValidation>
    <dataValidation type="list" allowBlank="1" showInputMessage="1" showErrorMessage="1" sqref="G29" xr:uid="{4AE6BBE5-7FC5-4DF0-963E-0A0A408B8D64}">
      <formula1>"English, Français"</formula1>
    </dataValidation>
  </dataValidations>
  <printOptions horizontalCentered="1"/>
  <pageMargins left="0.25" right="0.25" top="0.75" bottom="0.75" header="0.3" footer="0.3"/>
  <pageSetup scale="76" fitToHeight="0" orientation="portrait" r:id="rId1"/>
  <headerFooter>
    <oddFooter>&amp;L&amp;A</oddFooter>
  </headerFooter>
  <rowBreaks count="1" manualBreakCount="1">
    <brk id="79"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Variables!$D$55:$D$58</xm:f>
          </x14:formula1>
          <xm:sqref>D59:D60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45"/>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6" width="30.5703125" style="10" hidden="1" customWidth="1"/>
    <col min="17" max="18" width="9.28515625" style="10" customWidth="1"/>
    <col min="19" max="16384" width="9.28515625" style="10"/>
  </cols>
  <sheetData>
    <row r="1" spans="1:16" x14ac:dyDescent="0.25">
      <c r="O1" s="10" t="s">
        <v>332</v>
      </c>
      <c r="P1" s="10" t="s">
        <v>332</v>
      </c>
    </row>
    <row r="2" spans="1:16" x14ac:dyDescent="0.25">
      <c r="B2" s="12" t="s">
        <v>39</v>
      </c>
      <c r="C2" s="12"/>
      <c r="D2" s="12"/>
      <c r="O2" s="118" t="s">
        <v>55</v>
      </c>
      <c r="P2" s="118" t="s">
        <v>71</v>
      </c>
    </row>
    <row r="3" spans="1:16" x14ac:dyDescent="0.25">
      <c r="B3" s="13"/>
      <c r="C3" s="13"/>
      <c r="D3" s="13"/>
      <c r="O3" s="2"/>
      <c r="P3" s="32"/>
    </row>
    <row r="4" spans="1:16" s="2" customFormat="1" x14ac:dyDescent="0.25">
      <c r="A4" s="4"/>
      <c r="B4" s="322" t="str">
        <f>IF(Intro!$G$29="English",O4,P4)</f>
        <v>QUESTIONNAIRE À L'INTENTION DES IMPORTATEURS</v>
      </c>
      <c r="C4" s="323"/>
      <c r="D4" s="323"/>
      <c r="E4" s="323"/>
      <c r="F4" s="323"/>
      <c r="G4" s="323"/>
      <c r="H4" s="323"/>
      <c r="I4" s="323"/>
      <c r="J4" s="323"/>
      <c r="K4" s="323"/>
      <c r="L4" s="324"/>
      <c r="M4" s="5"/>
      <c r="N4" s="5"/>
      <c r="O4" s="19" t="s">
        <v>217</v>
      </c>
      <c r="P4" s="84" t="s">
        <v>218</v>
      </c>
    </row>
    <row r="5" spans="1:16" s="2" customFormat="1" x14ac:dyDescent="0.25">
      <c r="A5" s="4"/>
      <c r="B5" s="325" t="str">
        <f>Intro!B5</f>
        <v>GC-2025-001</v>
      </c>
      <c r="C5" s="326"/>
      <c r="D5" s="326"/>
      <c r="E5" s="326"/>
      <c r="F5" s="326"/>
      <c r="G5" s="326"/>
      <c r="H5" s="326"/>
      <c r="I5" s="326"/>
      <c r="J5" s="326"/>
      <c r="K5" s="326"/>
      <c r="L5" s="327"/>
      <c r="M5" s="5"/>
      <c r="N5" s="5"/>
      <c r="O5" s="19"/>
      <c r="P5" s="9"/>
    </row>
    <row r="6" spans="1:16" s="6" customFormat="1" x14ac:dyDescent="0.25">
      <c r="A6" s="4"/>
      <c r="B6" s="328" t="str">
        <f>UPPER(IF(Intro!$G$29="English",Variables!B3,Variables!C3))</f>
        <v>PRODUITS DE LÉGUMES</v>
      </c>
      <c r="C6" s="329"/>
      <c r="D6" s="329"/>
      <c r="E6" s="329"/>
      <c r="F6" s="329"/>
      <c r="G6" s="329"/>
      <c r="H6" s="329"/>
      <c r="I6" s="329"/>
      <c r="J6" s="329"/>
      <c r="K6" s="329"/>
      <c r="L6" s="330"/>
      <c r="M6" s="19"/>
      <c r="N6" s="19"/>
      <c r="O6" s="15"/>
      <c r="P6" s="23"/>
    </row>
    <row r="7" spans="1:16" s="6" customFormat="1" x14ac:dyDescent="0.25">
      <c r="A7" s="4"/>
      <c r="B7" s="14"/>
      <c r="C7" s="14"/>
      <c r="D7" s="14"/>
      <c r="E7" s="3"/>
      <c r="F7" s="3"/>
      <c r="G7" s="3"/>
      <c r="H7" s="3"/>
      <c r="I7" s="3"/>
      <c r="J7" s="3"/>
      <c r="K7" s="3"/>
      <c r="L7" s="3"/>
      <c r="O7" s="15"/>
      <c r="P7" s="23"/>
    </row>
    <row r="8" spans="1:16" s="2" customFormat="1" x14ac:dyDescent="0.25">
      <c r="A8" s="4"/>
      <c r="B8" s="284" t="str">
        <f>UPPER(IF(Intro!$G$29="English",O8,P8))</f>
        <v>APERÇU DU QUESTIONNAIRE</v>
      </c>
      <c r="C8" s="285"/>
      <c r="D8" s="285" t="str">
        <f>UPPER(IF(Intro!$G$29="English",P8,Q8))</f>
        <v/>
      </c>
      <c r="E8" s="285" t="str">
        <f>UPPER(IF(Intro!$G$29="English",Q8,R8))</f>
        <v/>
      </c>
      <c r="F8" s="285" t="str">
        <f>UPPER(IF(Intro!$G$29="English",R8,S8))</f>
        <v/>
      </c>
      <c r="G8" s="285" t="str">
        <f>UPPER(IF(Intro!$G$29="English",S8,T8))</f>
        <v/>
      </c>
      <c r="H8" s="285" t="str">
        <f>UPPER(IF(Intro!$G$29="English",T8,U8))</f>
        <v/>
      </c>
      <c r="I8" s="285" t="str">
        <f>UPPER(IF(Intro!$G$29="English",U8,V8))</f>
        <v/>
      </c>
      <c r="J8" s="285" t="str">
        <f>UPPER(IF(Intro!$G$29="English",V8,W8))</f>
        <v/>
      </c>
      <c r="K8" s="285" t="str">
        <f>UPPER(IF(Intro!$G$29="English",W8,X8))</f>
        <v/>
      </c>
      <c r="L8" s="286" t="str">
        <f>UPPER(IF(Intro!$G$29="English",X8,Y8))</f>
        <v/>
      </c>
      <c r="M8" s="6"/>
      <c r="N8" s="5"/>
      <c r="O8" s="85" t="s">
        <v>219</v>
      </c>
      <c r="P8" s="85" t="s">
        <v>220</v>
      </c>
    </row>
    <row r="9" spans="1:16" x14ac:dyDescent="0.25">
      <c r="B9" s="16"/>
      <c r="C9" s="27"/>
      <c r="D9" s="27"/>
      <c r="E9" s="28"/>
      <c r="F9" s="28"/>
      <c r="G9" s="28"/>
      <c r="H9" s="28"/>
      <c r="I9" s="28"/>
      <c r="J9" s="28"/>
      <c r="K9" s="28"/>
      <c r="L9" s="17"/>
      <c r="M9" s="10"/>
    </row>
    <row r="10" spans="1:16" s="29" customFormat="1" x14ac:dyDescent="0.25">
      <c r="A10" s="38"/>
      <c r="B10" s="290" t="str">
        <f>IF(Intro!$G$29="English",O10,P10)</f>
        <v xml:space="preserve">Le présent questionnaire est divisé en deux parties :
</v>
      </c>
      <c r="C10" s="291"/>
      <c r="D10" s="291"/>
      <c r="E10" s="291"/>
      <c r="F10" s="291"/>
      <c r="G10" s="291"/>
      <c r="H10" s="291"/>
      <c r="I10" s="291"/>
      <c r="J10" s="291"/>
      <c r="K10" s="291"/>
      <c r="L10" s="292"/>
      <c r="O10" s="10" t="s">
        <v>75</v>
      </c>
      <c r="P10" s="10" t="s">
        <v>76</v>
      </c>
    </row>
    <row r="11" spans="1:16" s="29" customFormat="1" x14ac:dyDescent="0.25">
      <c r="A11" s="38"/>
      <c r="B11" s="61"/>
      <c r="C11" s="62"/>
      <c r="D11" s="62"/>
      <c r="E11" s="62"/>
      <c r="F11" s="62"/>
      <c r="G11" s="62"/>
      <c r="H11" s="62"/>
      <c r="I11" s="62"/>
      <c r="J11" s="62"/>
      <c r="K11" s="62"/>
      <c r="L11" s="63"/>
      <c r="O11" s="10"/>
      <c r="P11" s="10"/>
    </row>
    <row r="12" spans="1:16" s="29" customFormat="1" x14ac:dyDescent="0.25">
      <c r="A12" s="38"/>
      <c r="B12" s="290" t="str">
        <f>IF(Intro!$G$29="English",O12,P12)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291"/>
      <c r="D12" s="291"/>
      <c r="E12" s="291"/>
      <c r="F12" s="291"/>
      <c r="G12" s="291"/>
      <c r="H12" s="291"/>
      <c r="I12" s="291"/>
      <c r="J12" s="291"/>
      <c r="K12" s="291"/>
      <c r="L12" s="292"/>
      <c r="O12" s="10" t="s">
        <v>77</v>
      </c>
      <c r="P12" s="10" t="s">
        <v>78</v>
      </c>
    </row>
    <row r="13" spans="1:16" s="29" customFormat="1" x14ac:dyDescent="0.25">
      <c r="A13" s="38"/>
      <c r="B13" s="290"/>
      <c r="C13" s="291"/>
      <c r="D13" s="291"/>
      <c r="E13" s="291"/>
      <c r="F13" s="291"/>
      <c r="G13" s="291"/>
      <c r="H13" s="291"/>
      <c r="I13" s="291"/>
      <c r="J13" s="291"/>
      <c r="K13" s="291"/>
      <c r="L13" s="292"/>
      <c r="O13" s="10"/>
      <c r="P13" s="10"/>
    </row>
    <row r="14" spans="1:16" s="29" customFormat="1" x14ac:dyDescent="0.25">
      <c r="A14" s="38"/>
      <c r="B14" s="61"/>
      <c r="C14" s="62"/>
      <c r="D14" s="62"/>
      <c r="E14" s="62"/>
      <c r="F14" s="62"/>
      <c r="G14" s="62"/>
      <c r="H14" s="62"/>
      <c r="I14" s="62"/>
      <c r="J14" s="62"/>
      <c r="K14" s="62"/>
      <c r="L14" s="63"/>
      <c r="O14" s="10"/>
      <c r="P14" s="10"/>
    </row>
    <row r="15" spans="1:16" s="29" customFormat="1" x14ac:dyDescent="0.25">
      <c r="A15" s="38"/>
      <c r="B15" s="290" t="str">
        <f>IF(Intro!$G$29="English",O15,P15)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291"/>
      <c r="D15" s="291"/>
      <c r="E15" s="291"/>
      <c r="F15" s="291"/>
      <c r="G15" s="291"/>
      <c r="H15" s="291"/>
      <c r="I15" s="291"/>
      <c r="J15" s="291"/>
      <c r="K15" s="291"/>
      <c r="L15" s="292"/>
      <c r="O15" s="10" t="s">
        <v>79</v>
      </c>
      <c r="P15" s="10" t="s">
        <v>80</v>
      </c>
    </row>
    <row r="16" spans="1:16" s="29" customFormat="1" x14ac:dyDescent="0.25">
      <c r="A16" s="38"/>
      <c r="B16" s="290"/>
      <c r="C16" s="291"/>
      <c r="D16" s="291"/>
      <c r="E16" s="291"/>
      <c r="F16" s="291"/>
      <c r="G16" s="291"/>
      <c r="H16" s="291"/>
      <c r="I16" s="291"/>
      <c r="J16" s="291"/>
      <c r="K16" s="291"/>
      <c r="L16" s="292"/>
      <c r="O16" s="10"/>
      <c r="P16" s="10"/>
    </row>
    <row r="17" spans="1:16" s="29" customFormat="1" x14ac:dyDescent="0.25">
      <c r="A17" s="38"/>
      <c r="B17" s="39"/>
      <c r="C17" s="40"/>
      <c r="D17" s="40"/>
      <c r="E17" s="40"/>
      <c r="F17" s="40"/>
      <c r="G17" s="40"/>
      <c r="H17" s="40"/>
      <c r="I17" s="40"/>
      <c r="J17" s="40"/>
      <c r="K17" s="40"/>
      <c r="L17" s="41"/>
      <c r="O17" s="10"/>
      <c r="P17" s="10"/>
    </row>
    <row r="18" spans="1:16" s="6" customFormat="1" x14ac:dyDescent="0.25">
      <c r="A18" s="4"/>
      <c r="B18" s="14"/>
      <c r="C18" s="14"/>
      <c r="D18" s="14"/>
      <c r="E18" s="3"/>
      <c r="F18" s="3"/>
      <c r="G18" s="3"/>
      <c r="H18" s="3"/>
      <c r="I18" s="3"/>
      <c r="J18" s="3"/>
      <c r="K18" s="3"/>
      <c r="L18" s="3"/>
      <c r="O18" s="15"/>
      <c r="P18" s="23"/>
    </row>
    <row r="19" spans="1:16" s="2" customFormat="1" x14ac:dyDescent="0.25">
      <c r="A19" s="4"/>
      <c r="B19" s="284" t="str">
        <f>UPPER(IF(Intro!$G$29="English",O19,P19))</f>
        <v>TARIF DES DOUANES</v>
      </c>
      <c r="C19" s="285"/>
      <c r="D19" s="285" t="str">
        <f>UPPER(IF(Intro!$G$29="English",P19,Q19))</f>
        <v/>
      </c>
      <c r="E19" s="285" t="str">
        <f>UPPER(IF(Intro!$G$29="English",Q19,R19))</f>
        <v/>
      </c>
      <c r="F19" s="285" t="str">
        <f>UPPER(IF(Intro!$G$29="English",R19,S19))</f>
        <v/>
      </c>
      <c r="G19" s="285" t="str">
        <f>UPPER(IF(Intro!$G$29="English",S19,T19))</f>
        <v/>
      </c>
      <c r="H19" s="285" t="str">
        <f>UPPER(IF(Intro!$G$29="English",T19,U19))</f>
        <v/>
      </c>
      <c r="I19" s="285" t="str">
        <f>UPPER(IF(Intro!$G$29="English",U19,V19))</f>
        <v/>
      </c>
      <c r="J19" s="285" t="str">
        <f>UPPER(IF(Intro!$G$29="English",V19,W19))</f>
        <v/>
      </c>
      <c r="K19" s="285" t="str">
        <f>UPPER(IF(Intro!$G$29="English",W19,X19))</f>
        <v/>
      </c>
      <c r="L19" s="286" t="str">
        <f>UPPER(IF(Intro!$G$29="English",X19,Y19))</f>
        <v/>
      </c>
      <c r="M19" s="6"/>
      <c r="N19" s="5"/>
      <c r="O19" s="19" t="s">
        <v>40</v>
      </c>
      <c r="P19" s="9" t="s">
        <v>41</v>
      </c>
    </row>
    <row r="20" spans="1:16" x14ac:dyDescent="0.25">
      <c r="B20" s="16"/>
      <c r="C20" s="27"/>
      <c r="D20" s="27"/>
      <c r="E20" s="28"/>
      <c r="F20" s="28"/>
      <c r="G20" s="28"/>
      <c r="H20" s="28"/>
      <c r="I20" s="28"/>
      <c r="J20" s="28"/>
      <c r="K20" s="28"/>
      <c r="L20" s="17"/>
      <c r="M20" s="10"/>
    </row>
    <row r="21" spans="1:16" s="29" customFormat="1" x14ac:dyDescent="0.25">
      <c r="A21" s="38"/>
      <c r="B21" s="308" t="str">
        <f>IF(Intro!$G$29="English",O21,P21)</f>
        <v>Les marchandises sont généralement classées dans le Tarif des douanes sous les numéros suivants du Système harmonisé de désignation et de codification des marchandises (SH) :</v>
      </c>
      <c r="C21" s="309"/>
      <c r="D21" s="309"/>
      <c r="E21" s="309"/>
      <c r="F21" s="309"/>
      <c r="G21" s="309"/>
      <c r="H21" s="309"/>
      <c r="I21" s="309"/>
      <c r="J21" s="309"/>
      <c r="K21" s="309"/>
      <c r="L21" s="310"/>
      <c r="O21" s="10" t="s">
        <v>245</v>
      </c>
      <c r="P21" s="10" t="s">
        <v>246</v>
      </c>
    </row>
    <row r="22" spans="1:16" x14ac:dyDescent="0.25">
      <c r="B22" s="87"/>
      <c r="C22" s="81"/>
      <c r="D22" s="83"/>
      <c r="E22" s="83"/>
      <c r="F22" s="83"/>
      <c r="G22" s="83"/>
      <c r="H22" s="83"/>
      <c r="I22" s="83"/>
      <c r="J22" s="83"/>
      <c r="K22" s="83"/>
      <c r="L22" s="82"/>
      <c r="M22" s="10"/>
    </row>
    <row r="23" spans="1:16" s="29" customFormat="1" x14ac:dyDescent="0.25">
      <c r="A23" s="38"/>
      <c r="B23" s="308"/>
      <c r="C23" s="309"/>
      <c r="D23" s="365" t="str">
        <f>Variables!B20</f>
        <v>0710.22.00.10, 0710.21.00.00, 0710.22.00.90, 0710.40.00.00, 0710.80.00.20, 0710.80.00.90, 0710.90.00.00, 2005.40.00.00, 2005.51.90.19, 2005.51.90.90, 2005.59.00.00, 2005.80.00.00, 2005.99.11.00, 2005.99.19.00, 2005.99.20.19, 2005.99.20.99, 2005.99.90.15, 2005.99.90.18, 2005.99.90.19, 2005.99.90.98, 2005.99.90.99</v>
      </c>
      <c r="E23" s="366"/>
      <c r="F23" s="366"/>
      <c r="G23" s="366"/>
      <c r="H23" s="366"/>
      <c r="I23" s="366"/>
      <c r="J23" s="367"/>
      <c r="K23" s="49"/>
      <c r="L23" s="50"/>
      <c r="O23" s="10" t="str">
        <f>"Prior to "&amp;Variables!B19&amp;":"</f>
        <v>Prior to Date of change:</v>
      </c>
      <c r="P23" s="10" t="str">
        <f>"Avant le "&amp;Variables!C19&amp;" :"</f>
        <v>Avant le Date of change :</v>
      </c>
    </row>
    <row r="24" spans="1:16" s="29" customFormat="1" x14ac:dyDescent="0.25">
      <c r="A24" s="38"/>
      <c r="B24" s="308"/>
      <c r="C24" s="309"/>
      <c r="D24" s="368"/>
      <c r="E24" s="369"/>
      <c r="F24" s="369"/>
      <c r="G24" s="369"/>
      <c r="H24" s="369"/>
      <c r="I24" s="369"/>
      <c r="J24" s="370"/>
      <c r="K24" s="267"/>
      <c r="L24" s="268"/>
      <c r="O24" s="10"/>
      <c r="P24" s="10"/>
    </row>
    <row r="25" spans="1:16" s="29" customFormat="1" x14ac:dyDescent="0.25">
      <c r="A25" s="38"/>
      <c r="B25" s="308"/>
      <c r="C25" s="309"/>
      <c r="D25" s="368"/>
      <c r="E25" s="369"/>
      <c r="F25" s="369"/>
      <c r="G25" s="369"/>
      <c r="H25" s="369"/>
      <c r="I25" s="369"/>
      <c r="J25" s="370"/>
      <c r="K25" s="92"/>
      <c r="L25" s="93"/>
      <c r="O25" s="10"/>
      <c r="P25" s="10"/>
    </row>
    <row r="26" spans="1:16" s="29" customFormat="1" x14ac:dyDescent="0.25">
      <c r="A26" s="38"/>
      <c r="B26" s="308"/>
      <c r="C26" s="309"/>
      <c r="D26" s="371"/>
      <c r="E26" s="372"/>
      <c r="F26" s="372"/>
      <c r="G26" s="372"/>
      <c r="H26" s="372"/>
      <c r="I26" s="372"/>
      <c r="J26" s="373"/>
      <c r="K26" s="92"/>
      <c r="L26" s="93"/>
      <c r="O26" s="10"/>
      <c r="P26" s="10"/>
    </row>
    <row r="27" spans="1:16" x14ac:dyDescent="0.25">
      <c r="B27" s="88"/>
      <c r="C27" s="91"/>
      <c r="D27" s="83"/>
      <c r="E27" s="83"/>
      <c r="F27" s="83"/>
      <c r="G27" s="83"/>
      <c r="H27" s="83"/>
      <c r="I27" s="83"/>
      <c r="J27" s="83"/>
      <c r="K27" s="83"/>
      <c r="L27" s="82"/>
      <c r="M27" s="10"/>
    </row>
    <row r="28" spans="1:16" s="139" customFormat="1" x14ac:dyDescent="0.25">
      <c r="A28" s="72"/>
      <c r="B28" s="308" t="str">
        <f>IF(Intro!$G$29="English",O28,P28)</f>
        <v>Ces numéros de classement tarifaire peuvent inclure des produits autres que les marchandises, et les marchandises peuvent également relever d'autres numéros de classement tarifaire.</v>
      </c>
      <c r="C28" s="309"/>
      <c r="D28" s="309"/>
      <c r="E28" s="309"/>
      <c r="F28" s="309"/>
      <c r="G28" s="309"/>
      <c r="H28" s="309"/>
      <c r="I28" s="309"/>
      <c r="J28" s="309"/>
      <c r="K28" s="309"/>
      <c r="L28" s="310"/>
      <c r="O28" s="10" t="s">
        <v>360</v>
      </c>
      <c r="P28" s="10" t="s">
        <v>361</v>
      </c>
    </row>
    <row r="29" spans="1:16" s="29" customFormat="1" x14ac:dyDescent="0.25">
      <c r="A29" s="38"/>
      <c r="B29" s="39"/>
      <c r="C29" s="40"/>
      <c r="D29" s="40"/>
      <c r="E29" s="40"/>
      <c r="F29" s="40"/>
      <c r="G29" s="40"/>
      <c r="H29" s="40"/>
      <c r="I29" s="40"/>
      <c r="J29" s="40"/>
      <c r="K29" s="40"/>
      <c r="L29" s="41"/>
      <c r="O29" s="10"/>
      <c r="P29" s="10"/>
    </row>
    <row r="30" spans="1:16" s="6" customFormat="1" x14ac:dyDescent="0.25">
      <c r="A30" s="4"/>
      <c r="B30" s="14"/>
      <c r="C30" s="14"/>
      <c r="D30" s="14"/>
      <c r="E30" s="3"/>
      <c r="F30" s="3"/>
      <c r="G30" s="3"/>
      <c r="H30" s="3"/>
      <c r="I30" s="3"/>
      <c r="J30" s="3"/>
      <c r="K30" s="3"/>
      <c r="L30" s="3"/>
      <c r="O30" s="15"/>
      <c r="P30" s="23"/>
    </row>
    <row r="31" spans="1:16" s="2" customFormat="1" x14ac:dyDescent="0.25">
      <c r="A31" s="4"/>
      <c r="B31" s="389" t="str">
        <f>UPPER(IF(Intro!$G$29="English",O31,P31))</f>
        <v>GLOSSAIRE</v>
      </c>
      <c r="C31" s="389"/>
      <c r="D31" s="389" t="s">
        <v>131</v>
      </c>
      <c r="E31" s="389" t="s">
        <v>132</v>
      </c>
      <c r="F31" s="389" t="s">
        <v>132</v>
      </c>
      <c r="G31" s="389" t="s">
        <v>132</v>
      </c>
      <c r="H31" s="389" t="s">
        <v>132</v>
      </c>
      <c r="I31" s="389" t="s">
        <v>132</v>
      </c>
      <c r="J31" s="389" t="s">
        <v>132</v>
      </c>
      <c r="K31" s="389" t="s">
        <v>132</v>
      </c>
      <c r="L31" s="389" t="s">
        <v>132</v>
      </c>
      <c r="M31" s="6"/>
      <c r="N31" s="5"/>
      <c r="O31" s="19" t="s">
        <v>221</v>
      </c>
      <c r="P31" s="19" t="s">
        <v>131</v>
      </c>
    </row>
    <row r="32" spans="1:16" s="2" customFormat="1" x14ac:dyDescent="0.25">
      <c r="A32" s="4"/>
      <c r="B32" s="383" t="str">
        <f>IF(Intro!$G$29="English",O32,P32)</f>
        <v>Coûts de livraison</v>
      </c>
      <c r="C32" s="384"/>
      <c r="D32" s="385" t="str">
        <f>IF(Intro!$G$29="English",O33,P33)</f>
        <v xml:space="preserve">Les coûts de fret, manutention et assurance à votre entrepôt canadien et, le cas échéant, tous les frais d’importation, comme les droits de douane et autres (y compris les droits antidumping et compensateurs), les frais de courtage et les suppléments. </v>
      </c>
      <c r="E32" s="385"/>
      <c r="F32" s="385"/>
      <c r="G32" s="385"/>
      <c r="H32" s="385"/>
      <c r="I32" s="385"/>
      <c r="J32" s="385"/>
      <c r="K32" s="385"/>
      <c r="L32" s="386"/>
      <c r="M32" s="6"/>
      <c r="N32" s="5"/>
      <c r="O32" s="10" t="s">
        <v>335</v>
      </c>
      <c r="P32" s="10" t="s">
        <v>336</v>
      </c>
    </row>
    <row r="33" spans="1:18" s="2" customFormat="1" x14ac:dyDescent="0.25">
      <c r="A33" s="4"/>
      <c r="B33" s="377"/>
      <c r="C33" s="378"/>
      <c r="D33" s="387"/>
      <c r="E33" s="387"/>
      <c r="F33" s="387"/>
      <c r="G33" s="387"/>
      <c r="H33" s="387"/>
      <c r="I33" s="387"/>
      <c r="J33" s="387"/>
      <c r="K33" s="387"/>
      <c r="L33" s="388"/>
      <c r="M33" s="6"/>
      <c r="N33" s="5"/>
      <c r="O33" s="10" t="s">
        <v>337</v>
      </c>
      <c r="P33" s="9" t="s">
        <v>338</v>
      </c>
    </row>
    <row r="34" spans="1:18" s="2" customFormat="1" x14ac:dyDescent="0.25">
      <c r="A34" s="4"/>
      <c r="B34" s="377"/>
      <c r="C34" s="378"/>
      <c r="D34" s="387"/>
      <c r="E34" s="387"/>
      <c r="F34" s="387"/>
      <c r="G34" s="387"/>
      <c r="H34" s="387"/>
      <c r="I34" s="387"/>
      <c r="J34" s="387"/>
      <c r="K34" s="387"/>
      <c r="L34" s="388"/>
      <c r="M34" s="6"/>
      <c r="N34" s="5"/>
      <c r="O34" s="86"/>
      <c r="P34" s="86"/>
    </row>
    <row r="35" spans="1:18" s="29" customFormat="1" x14ac:dyDescent="0.25">
      <c r="A35" s="38"/>
      <c r="B35" s="381" t="str">
        <f>IF(Intro!$G$29="English",O35,P35)</f>
        <v>Valeur d’achat nette rendue (coût de revient)</v>
      </c>
      <c r="C35" s="382"/>
      <c r="D35" s="394" t="str">
        <f>IF(Intro!$G$29="English",O36,P36)</f>
        <v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35" s="394"/>
      <c r="F35" s="394"/>
      <c r="G35" s="394"/>
      <c r="H35" s="394"/>
      <c r="I35" s="394"/>
      <c r="J35" s="394"/>
      <c r="K35" s="394"/>
      <c r="L35" s="395"/>
      <c r="O35" s="10" t="s">
        <v>127</v>
      </c>
      <c r="P35" s="10" t="s">
        <v>310</v>
      </c>
    </row>
    <row r="36" spans="1:18" s="29" customFormat="1" x14ac:dyDescent="0.25">
      <c r="A36" s="38"/>
      <c r="B36" s="377"/>
      <c r="C36" s="378"/>
      <c r="D36" s="387"/>
      <c r="E36" s="387"/>
      <c r="F36" s="387"/>
      <c r="G36" s="387"/>
      <c r="H36" s="387"/>
      <c r="I36" s="387"/>
      <c r="J36" s="387"/>
      <c r="K36" s="387"/>
      <c r="L36" s="388"/>
      <c r="O36" s="15" t="s">
        <v>188</v>
      </c>
      <c r="P36" s="15" t="s">
        <v>189</v>
      </c>
      <c r="Q36" s="15"/>
      <c r="R36" s="15"/>
    </row>
    <row r="37" spans="1:18" s="29" customFormat="1" x14ac:dyDescent="0.25">
      <c r="A37" s="38"/>
      <c r="B37" s="377"/>
      <c r="C37" s="378"/>
      <c r="D37" s="387"/>
      <c r="E37" s="387"/>
      <c r="F37" s="387"/>
      <c r="G37" s="387"/>
      <c r="H37" s="387"/>
      <c r="I37" s="387"/>
      <c r="J37" s="387"/>
      <c r="K37" s="387"/>
      <c r="L37" s="388"/>
      <c r="O37" s="15"/>
      <c r="P37" s="15"/>
      <c r="Q37" s="15"/>
      <c r="R37" s="15"/>
    </row>
    <row r="38" spans="1:18" s="29" customFormat="1" x14ac:dyDescent="0.25">
      <c r="A38" s="38"/>
      <c r="B38" s="377"/>
      <c r="C38" s="378"/>
      <c r="D38" s="387"/>
      <c r="E38" s="387"/>
      <c r="F38" s="387"/>
      <c r="G38" s="387"/>
      <c r="H38" s="387"/>
      <c r="I38" s="387"/>
      <c r="J38" s="387"/>
      <c r="K38" s="387"/>
      <c r="L38" s="388"/>
      <c r="O38" s="10"/>
      <c r="P38" s="10"/>
      <c r="Q38" s="15"/>
      <c r="R38" s="15"/>
    </row>
    <row r="39" spans="1:18" s="29" customFormat="1" x14ac:dyDescent="0.25">
      <c r="A39" s="38"/>
      <c r="B39" s="377" t="str">
        <f>IF(Intro!$G$29="English",O39,P39)</f>
        <v>Valeur de vente nette rendue</v>
      </c>
      <c r="C39" s="378"/>
      <c r="D39" s="387" t="str">
        <f>IF(Intro!$G$29="English",O40,P40)</f>
        <v>La valeur de vos ventes après déduction des escomptes au comptant, des remises sur quantité et des escomptes reportés, des rabais, des taxes, des ristournes et des primes, qu’ils soient indiqués ou non sur la facture. Incluez le coût de livraison.</v>
      </c>
      <c r="E39" s="387"/>
      <c r="F39" s="387"/>
      <c r="G39" s="387"/>
      <c r="H39" s="387"/>
      <c r="I39" s="387"/>
      <c r="J39" s="387"/>
      <c r="K39" s="387"/>
      <c r="L39" s="388"/>
      <c r="O39" s="10" t="s">
        <v>125</v>
      </c>
      <c r="P39" s="10" t="s">
        <v>126</v>
      </c>
    </row>
    <row r="40" spans="1:18" x14ac:dyDescent="0.25">
      <c r="B40" s="377"/>
      <c r="C40" s="378"/>
      <c r="D40" s="387"/>
      <c r="E40" s="387"/>
      <c r="F40" s="387"/>
      <c r="G40" s="387"/>
      <c r="H40" s="387"/>
      <c r="I40" s="387"/>
      <c r="J40" s="387"/>
      <c r="K40" s="387"/>
      <c r="L40" s="388"/>
      <c r="O40" s="10" t="s">
        <v>339</v>
      </c>
      <c r="P40" s="9" t="s">
        <v>222</v>
      </c>
    </row>
    <row r="41" spans="1:18" x14ac:dyDescent="0.25">
      <c r="B41" s="392"/>
      <c r="C41" s="393"/>
      <c r="D41" s="390"/>
      <c r="E41" s="390"/>
      <c r="F41" s="390"/>
      <c r="G41" s="390"/>
      <c r="H41" s="390"/>
      <c r="I41" s="390"/>
      <c r="J41" s="390"/>
      <c r="K41" s="390"/>
      <c r="L41" s="391"/>
    </row>
    <row r="42" spans="1:18" s="29" customFormat="1" x14ac:dyDescent="0.25">
      <c r="A42" s="38"/>
      <c r="B42" s="377" t="str">
        <f>IF(Intro!$G$29="English",O42,P42)</f>
        <v>Entreprises affiliées</v>
      </c>
      <c r="C42" s="378"/>
      <c r="D42" s="276" t="str">
        <f>IF(Intro!$G$29="English",O43,P43)</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42" s="276"/>
      <c r="F42" s="276"/>
      <c r="G42" s="276"/>
      <c r="H42" s="276"/>
      <c r="I42" s="276"/>
      <c r="J42" s="276"/>
      <c r="K42" s="276"/>
      <c r="L42" s="374"/>
      <c r="O42" s="10" t="s">
        <v>196</v>
      </c>
      <c r="P42" s="10" t="s">
        <v>197</v>
      </c>
    </row>
    <row r="43" spans="1:18" s="29" customFormat="1" x14ac:dyDescent="0.25">
      <c r="A43" s="38"/>
      <c r="B43" s="377"/>
      <c r="C43" s="378"/>
      <c r="D43" s="276"/>
      <c r="E43" s="276"/>
      <c r="F43" s="276"/>
      <c r="G43" s="276"/>
      <c r="H43" s="276"/>
      <c r="I43" s="276"/>
      <c r="J43" s="276"/>
      <c r="K43" s="276"/>
      <c r="L43" s="374"/>
      <c r="O43" s="10" t="s">
        <v>192</v>
      </c>
      <c r="P43" s="10" t="s">
        <v>193</v>
      </c>
      <c r="Q43" s="10"/>
      <c r="R43" s="10"/>
    </row>
    <row r="44" spans="1:18" s="29" customFormat="1" x14ac:dyDescent="0.25">
      <c r="A44" s="38"/>
      <c r="B44" s="377"/>
      <c r="C44" s="378"/>
      <c r="D44" s="276"/>
      <c r="E44" s="276"/>
      <c r="F44" s="276"/>
      <c r="G44" s="276"/>
      <c r="H44" s="276"/>
      <c r="I44" s="276"/>
      <c r="J44" s="276"/>
      <c r="K44" s="276"/>
      <c r="L44" s="374"/>
      <c r="O44" s="10"/>
      <c r="P44" s="10"/>
      <c r="Q44" s="10"/>
      <c r="R44" s="10"/>
    </row>
    <row r="45" spans="1:18" s="29" customFormat="1" x14ac:dyDescent="0.25">
      <c r="A45" s="38"/>
      <c r="B45" s="379"/>
      <c r="C45" s="380"/>
      <c r="D45" s="375"/>
      <c r="E45" s="375"/>
      <c r="F45" s="375"/>
      <c r="G45" s="375"/>
      <c r="H45" s="375"/>
      <c r="I45" s="375"/>
      <c r="J45" s="375"/>
      <c r="K45" s="375"/>
      <c r="L45" s="376"/>
      <c r="O45" s="10"/>
      <c r="P45" s="10"/>
      <c r="Q45" s="10"/>
      <c r="R45" s="10"/>
    </row>
  </sheetData>
  <sheetProtection algorithmName="SHA-512" hashValue="WWE58ckO7DBcsj5brFpTNnqXNnCWT+A71ZokHYDcQzFv1KrSWDJs+WPJKu+RM2Mkpqz4dps9OxBqVgyOGqbt9Q==" saltValue="f7mEFRGnt3pHnUNQIDodaQ==" spinCount="100000" sheet="1" objects="1" scenarios="1" selectLockedCells="1"/>
  <mergeCells count="21">
    <mergeCell ref="B28:L28"/>
    <mergeCell ref="B31:L31"/>
    <mergeCell ref="D39:L41"/>
    <mergeCell ref="B39:C41"/>
    <mergeCell ref="D35:L38"/>
    <mergeCell ref="D42:L45"/>
    <mergeCell ref="B42:C45"/>
    <mergeCell ref="B35:C38"/>
    <mergeCell ref="B32:C34"/>
    <mergeCell ref="D32:L34"/>
    <mergeCell ref="B23:C26"/>
    <mergeCell ref="B19:L19"/>
    <mergeCell ref="B12:L13"/>
    <mergeCell ref="B15:L16"/>
    <mergeCell ref="B21:L21"/>
    <mergeCell ref="D23:J26"/>
    <mergeCell ref="B5:L5"/>
    <mergeCell ref="B4:L4"/>
    <mergeCell ref="B6:L6"/>
    <mergeCell ref="B8:L8"/>
    <mergeCell ref="B10:L10"/>
  </mergeCells>
  <printOptions horizontalCentered="1"/>
  <pageMargins left="0.25" right="0.25" top="0.75" bottom="0.75" header="0.3" footer="0.3"/>
  <pageSetup scale="76" fitToHeight="0" orientation="portrait" r:id="rId1"/>
  <headerFooter>
    <oddFooter>&amp;L&amp;A</oddFooter>
  </headerFooter>
  <rowBreaks count="1" manualBreakCount="1">
    <brk id="30" min="1" max="11"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214"/>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36.42578125" style="10" hidden="1" customWidth="1"/>
    <col min="16" max="16" width="34.28515625" style="10" hidden="1" customWidth="1"/>
    <col min="17" max="19" width="8.42578125" style="10" customWidth="1"/>
    <col min="20" max="16384" width="9.28515625" style="10"/>
  </cols>
  <sheetData>
    <row r="1" spans="1:21" x14ac:dyDescent="0.25">
      <c r="O1" s="10" t="s">
        <v>332</v>
      </c>
      <c r="P1" s="10" t="s">
        <v>332</v>
      </c>
    </row>
    <row r="2" spans="1:21" x14ac:dyDescent="0.25">
      <c r="B2" s="12" t="s">
        <v>39</v>
      </c>
      <c r="C2" s="12"/>
      <c r="O2" s="118" t="s">
        <v>55</v>
      </c>
      <c r="P2" s="118" t="s">
        <v>71</v>
      </c>
    </row>
    <row r="3" spans="1:21" x14ac:dyDescent="0.25">
      <c r="B3" s="13"/>
      <c r="C3" s="13"/>
      <c r="O3" s="2"/>
      <c r="P3" s="2"/>
    </row>
    <row r="4" spans="1:21" s="2" customFormat="1" x14ac:dyDescent="0.25">
      <c r="A4" s="4"/>
      <c r="B4" s="317" t="str">
        <f>Info!B4</f>
        <v>QUESTIONNAIRE À L'INTENTION DES IMPORTATEURS</v>
      </c>
      <c r="C4" s="318"/>
      <c r="D4" s="318"/>
      <c r="E4" s="318"/>
      <c r="F4" s="318"/>
      <c r="G4" s="318"/>
      <c r="H4" s="318"/>
      <c r="I4" s="318"/>
      <c r="J4" s="318"/>
      <c r="K4" s="318"/>
      <c r="L4" s="319"/>
      <c r="M4" s="5"/>
      <c r="N4" s="5"/>
      <c r="O4" s="19"/>
      <c r="P4" s="19"/>
    </row>
    <row r="5" spans="1:21" s="2" customFormat="1" x14ac:dyDescent="0.25">
      <c r="A5" s="4"/>
      <c r="B5" s="428" t="str">
        <f>Info!B5</f>
        <v>GC-2025-001</v>
      </c>
      <c r="C5" s="429"/>
      <c r="D5" s="429"/>
      <c r="E5" s="429"/>
      <c r="F5" s="429"/>
      <c r="G5" s="429"/>
      <c r="H5" s="429"/>
      <c r="I5" s="429"/>
      <c r="J5" s="429"/>
      <c r="K5" s="429"/>
      <c r="L5" s="430"/>
      <c r="M5" s="5"/>
      <c r="N5" s="5"/>
      <c r="O5" s="19"/>
      <c r="P5" s="19"/>
    </row>
    <row r="6" spans="1:21" s="6" customFormat="1" x14ac:dyDescent="0.25">
      <c r="A6" s="4"/>
      <c r="B6" s="428" t="str">
        <f>Info!B6</f>
        <v>PRODUITS DE LÉGUMES</v>
      </c>
      <c r="C6" s="429"/>
      <c r="D6" s="429"/>
      <c r="E6" s="429"/>
      <c r="F6" s="429"/>
      <c r="G6" s="429"/>
      <c r="H6" s="429"/>
      <c r="I6" s="429"/>
      <c r="J6" s="429"/>
      <c r="K6" s="429"/>
      <c r="L6" s="430"/>
      <c r="M6" s="19"/>
      <c r="N6" s="19"/>
      <c r="O6" s="15"/>
      <c r="P6" s="15"/>
    </row>
    <row r="7" spans="1:21" s="6" customFormat="1" x14ac:dyDescent="0.25">
      <c r="A7" s="4"/>
      <c r="B7" s="113"/>
      <c r="C7" s="114"/>
      <c r="D7" s="114"/>
      <c r="E7" s="114"/>
      <c r="F7" s="114"/>
      <c r="G7" s="114"/>
      <c r="H7" s="114"/>
      <c r="I7" s="114"/>
      <c r="J7" s="114"/>
      <c r="K7" s="114"/>
      <c r="L7" s="115"/>
      <c r="M7" s="19"/>
      <c r="N7" s="19"/>
      <c r="O7" s="20"/>
    </row>
    <row r="8" spans="1:21" s="6" customFormat="1" x14ac:dyDescent="0.25">
      <c r="A8" s="4"/>
      <c r="B8" s="431" t="str">
        <f>IF(Intro!$G$29="English",O8,P8)</f>
        <v>Les marchandises dans les questions suivantes font référence aux marchandises comme définies dans la description du produit de l'onglet Intro.</v>
      </c>
      <c r="C8" s="432"/>
      <c r="D8" s="432"/>
      <c r="E8" s="432"/>
      <c r="F8" s="432"/>
      <c r="G8" s="432"/>
      <c r="H8" s="432"/>
      <c r="I8" s="432"/>
      <c r="J8" s="432"/>
      <c r="K8" s="432"/>
      <c r="L8" s="433"/>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431" t="str">
        <f>IF(Intro!$G$29="English",O9,P9)</f>
        <v>Des informations sur le produit et un glossaire de termes sont disponibles dans l'onglet Info.</v>
      </c>
      <c r="C9" s="432"/>
      <c r="D9" s="432"/>
      <c r="E9" s="432"/>
      <c r="F9" s="432"/>
      <c r="G9" s="432"/>
      <c r="H9" s="432"/>
      <c r="I9" s="432"/>
      <c r="J9" s="432"/>
      <c r="K9" s="432"/>
      <c r="L9" s="433"/>
      <c r="M9" s="19"/>
      <c r="N9" s="19"/>
      <c r="O9" s="15" t="s">
        <v>81</v>
      </c>
      <c r="P9" s="6" t="s">
        <v>82</v>
      </c>
    </row>
    <row r="10" spans="1:21" s="6" customFormat="1" x14ac:dyDescent="0.25">
      <c r="A10" s="4"/>
      <c r="B10" s="434" t="str">
        <f>IF(Intro!$G$29="English",O10,P10)</f>
        <v>Utilisez l'onglet AddPub si vous avez besoin de plus d'espace.</v>
      </c>
      <c r="C10" s="435"/>
      <c r="D10" s="435"/>
      <c r="E10" s="435"/>
      <c r="F10" s="435"/>
      <c r="G10" s="435"/>
      <c r="H10" s="435"/>
      <c r="I10" s="435"/>
      <c r="J10" s="435"/>
      <c r="K10" s="435"/>
      <c r="L10" s="436"/>
      <c r="M10" s="19"/>
      <c r="N10" s="19"/>
      <c r="O10" s="15" t="s">
        <v>83</v>
      </c>
      <c r="P10" s="15" t="s">
        <v>84</v>
      </c>
    </row>
    <row r="11" spans="1:21" s="6" customFormat="1" x14ac:dyDescent="0.25">
      <c r="A11" s="4"/>
      <c r="B11" s="425" t="str">
        <f>IF(Intro!$G$29="English",O11,P11)</f>
        <v>Toute information dans ce questionnaire se rapporte aux MARCHANDISES CONGELÉES seulement</v>
      </c>
      <c r="C11" s="426"/>
      <c r="D11" s="426"/>
      <c r="E11" s="426"/>
      <c r="F11" s="426"/>
      <c r="G11" s="426"/>
      <c r="H11" s="426"/>
      <c r="I11" s="426"/>
      <c r="J11" s="426"/>
      <c r="K11" s="426"/>
      <c r="L11" s="427"/>
      <c r="M11" s="19"/>
      <c r="N11" s="19"/>
      <c r="O11" s="15" t="s">
        <v>968</v>
      </c>
      <c r="P11" s="15" t="s">
        <v>969</v>
      </c>
    </row>
    <row r="12" spans="1:21" s="6" customFormat="1" x14ac:dyDescent="0.25">
      <c r="A12" s="4"/>
      <c r="B12" s="14"/>
      <c r="C12" s="14"/>
      <c r="D12" s="3"/>
      <c r="E12" s="3"/>
      <c r="F12" s="3"/>
      <c r="G12" s="3"/>
      <c r="H12" s="3"/>
      <c r="I12" s="3"/>
      <c r="J12" s="3"/>
      <c r="K12" s="3"/>
      <c r="L12" s="3"/>
      <c r="O12" s="15"/>
      <c r="P12" s="15"/>
    </row>
    <row r="13" spans="1:21" x14ac:dyDescent="0.25">
      <c r="B13" s="314" t="str">
        <f>IF(Intro!$G$29="English",O13,P13)</f>
        <v>INFORMATIONS GÉNÉRALES SUR L'ENTREPRISE</v>
      </c>
      <c r="C13" s="315"/>
      <c r="D13" s="315"/>
      <c r="E13" s="315"/>
      <c r="F13" s="315"/>
      <c r="G13" s="315"/>
      <c r="H13" s="315"/>
      <c r="I13" s="315"/>
      <c r="J13" s="315"/>
      <c r="K13" s="315"/>
      <c r="L13" s="316"/>
      <c r="M13" s="29"/>
      <c r="O13" s="86" t="s">
        <v>223</v>
      </c>
      <c r="P13" s="86" t="s">
        <v>224</v>
      </c>
    </row>
    <row r="14" spans="1:21" x14ac:dyDescent="0.25">
      <c r="B14" s="418" t="s">
        <v>12</v>
      </c>
      <c r="C14" s="419"/>
      <c r="D14" s="419"/>
      <c r="E14" s="419"/>
      <c r="F14" s="419"/>
      <c r="G14" s="419"/>
      <c r="H14" s="419"/>
      <c r="I14" s="419"/>
      <c r="J14" s="419"/>
      <c r="K14" s="419"/>
      <c r="L14" s="420"/>
      <c r="M14" s="10"/>
    </row>
    <row r="15" spans="1:21" s="29" customFormat="1" x14ac:dyDescent="0.25">
      <c r="A15" s="38"/>
      <c r="B15" s="42"/>
      <c r="C15" s="106"/>
      <c r="D15" s="106"/>
      <c r="E15" s="106"/>
      <c r="F15" s="106"/>
      <c r="G15" s="106"/>
      <c r="H15" s="106"/>
      <c r="I15" s="106"/>
      <c r="J15" s="106"/>
      <c r="K15" s="106"/>
      <c r="L15" s="43"/>
      <c r="Q15" s="10"/>
      <c r="R15" s="10"/>
      <c r="S15" s="10"/>
      <c r="T15" s="10"/>
      <c r="U15" s="10"/>
    </row>
    <row r="16" spans="1:21" s="29" customFormat="1" x14ac:dyDescent="0.25">
      <c r="A16" s="38"/>
      <c r="B16" s="421" t="str">
        <f>IF(Intro!$G$29="English",O16,P16)</f>
        <v>Sélectionnez l'activité principale de votre entreprise concernant les marchandises entre le 1er janvier 2023 et le 31 décembre 2025 (sélectionnez une seule réponse) :</v>
      </c>
      <c r="C16" s="422"/>
      <c r="D16" s="422"/>
      <c r="E16" s="422"/>
      <c r="F16" s="422"/>
      <c r="G16" s="422"/>
      <c r="H16" s="422"/>
      <c r="I16" s="422"/>
      <c r="J16" s="422"/>
      <c r="K16" s="422"/>
      <c r="L16" s="332"/>
      <c r="O16" s="29" t="str">
        <f>"Select your firm's primary activities with respect to the goods between January 1, "&amp;Variables!B6&amp;" and "&amp;Variables!B7&amp;", "&amp;Variables!B8&amp;" (select only one response):"</f>
        <v>Select your firm's primary activities with respect to the goods between January 1, 2023 and December 31, 2025 (select only one response):</v>
      </c>
      <c r="P16" s="29"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décembre 2025 (sélectionnez une seule réponse) :</v>
      </c>
      <c r="Q16" s="10"/>
      <c r="R16" s="10"/>
      <c r="S16" s="10"/>
      <c r="T16" s="10"/>
      <c r="U16" s="10"/>
    </row>
    <row r="17" spans="1:21" s="29" customFormat="1" ht="14.1" customHeight="1" x14ac:dyDescent="0.25">
      <c r="A17" s="38"/>
      <c r="B17" s="56"/>
      <c r="C17" s="130"/>
      <c r="D17" s="130"/>
      <c r="E17" s="130"/>
      <c r="F17" s="130"/>
      <c r="G17" s="130"/>
      <c r="H17" s="130"/>
      <c r="I17" s="130"/>
      <c r="J17" s="130"/>
      <c r="K17" s="130"/>
      <c r="L17" s="131"/>
      <c r="P17" s="134"/>
      <c r="R17" s="10"/>
      <c r="S17" s="10"/>
      <c r="T17" s="10"/>
      <c r="U17" s="10"/>
    </row>
    <row r="18" spans="1:21" s="29" customFormat="1" x14ac:dyDescent="0.25">
      <c r="A18" s="38"/>
      <c r="B18" s="423" t="str">
        <f>IF(Intro!$G$29="English",O18,P18)</f>
        <v>Votre entreprise a vendu les marchandises, sans modification, à des particuliers (c'est-à-dire un détaillant) ?</v>
      </c>
      <c r="C18" s="424"/>
      <c r="D18" s="424"/>
      <c r="E18" s="424"/>
      <c r="F18" s="424"/>
      <c r="G18" s="424"/>
      <c r="H18" s="424"/>
      <c r="I18" s="424"/>
      <c r="J18" s="424"/>
      <c r="K18" s="135"/>
      <c r="L18" s="131"/>
      <c r="O18" s="134" t="s">
        <v>344</v>
      </c>
      <c r="P18" s="134" t="s">
        <v>347</v>
      </c>
      <c r="R18" s="10"/>
      <c r="S18" s="10"/>
      <c r="T18" s="10"/>
      <c r="U18" s="10"/>
    </row>
    <row r="19" spans="1:21" s="29" customFormat="1" x14ac:dyDescent="0.25">
      <c r="A19" s="38"/>
      <c r="B19" s="423" t="str">
        <f>IF(Intro!$G$29="English",O19,P19)</f>
        <v>Votre entreprise a vendu les marchandises, sans modification, à d'autres entreprises (c'est-à-dire un distributeur des marchandises) ?</v>
      </c>
      <c r="C19" s="424"/>
      <c r="D19" s="424"/>
      <c r="E19" s="424"/>
      <c r="F19" s="424"/>
      <c r="G19" s="424"/>
      <c r="H19" s="424"/>
      <c r="I19" s="424"/>
      <c r="J19" s="424"/>
      <c r="K19" s="135"/>
      <c r="L19" s="131"/>
      <c r="O19" s="134" t="s">
        <v>345</v>
      </c>
      <c r="P19" s="134" t="s">
        <v>348</v>
      </c>
      <c r="R19" s="10"/>
      <c r="S19" s="10"/>
      <c r="T19" s="10"/>
      <c r="U19" s="10"/>
    </row>
    <row r="20" spans="1:21" ht="14.1" customHeight="1" x14ac:dyDescent="0.25">
      <c r="B20" s="396" t="str">
        <f>IF(Intro!$G$29="English",O20,P20)</f>
        <v>Votre entreprise a utilisé les marchandises dans la production d'un produit différent que vous avez ensuite vendu (c'est-à-dire un utilisateur final des marchandises) ?</v>
      </c>
      <c r="C20" s="397"/>
      <c r="D20" s="397"/>
      <c r="E20" s="397"/>
      <c r="F20" s="397"/>
      <c r="G20" s="397"/>
      <c r="H20" s="397"/>
      <c r="I20" s="397"/>
      <c r="J20" s="398"/>
      <c r="K20" s="335"/>
      <c r="L20" s="131"/>
      <c r="M20" s="10"/>
      <c r="O20" s="134" t="s">
        <v>349</v>
      </c>
      <c r="P20" s="134" t="s">
        <v>350</v>
      </c>
    </row>
    <row r="21" spans="1:21" ht="14.1" customHeight="1" x14ac:dyDescent="0.25">
      <c r="B21" s="399"/>
      <c r="C21" s="400"/>
      <c r="D21" s="400"/>
      <c r="E21" s="400"/>
      <c r="F21" s="400"/>
      <c r="G21" s="400"/>
      <c r="H21" s="400"/>
      <c r="I21" s="400"/>
      <c r="J21" s="401"/>
      <c r="K21" s="336"/>
      <c r="L21" s="133"/>
      <c r="M21" s="10"/>
      <c r="O21" s="134"/>
      <c r="P21" s="134"/>
    </row>
    <row r="22" spans="1:21" ht="14.1" customHeight="1" x14ac:dyDescent="0.25">
      <c r="B22" s="423" t="str">
        <f>IF(Intro!$G$29="English",O22,P22)</f>
        <v>Votre entreprise a utilisé les marchandises à ses propres fins et les marchandises n'ont été vendues sous aucune forme (c'est-à-dire un utilisateur final des marchandises) ?</v>
      </c>
      <c r="C22" s="424"/>
      <c r="D22" s="424"/>
      <c r="E22" s="424"/>
      <c r="F22" s="424"/>
      <c r="G22" s="424"/>
      <c r="H22" s="424"/>
      <c r="I22" s="424"/>
      <c r="J22" s="424"/>
      <c r="K22" s="335"/>
      <c r="L22" s="131"/>
      <c r="M22" s="10"/>
      <c r="O22" s="134" t="s">
        <v>346</v>
      </c>
      <c r="P22" s="134" t="s">
        <v>351</v>
      </c>
    </row>
    <row r="23" spans="1:21" ht="14.1" customHeight="1" x14ac:dyDescent="0.25">
      <c r="B23" s="423"/>
      <c r="C23" s="424"/>
      <c r="D23" s="424"/>
      <c r="E23" s="424"/>
      <c r="F23" s="424"/>
      <c r="G23" s="424"/>
      <c r="H23" s="424"/>
      <c r="I23" s="424"/>
      <c r="J23" s="424"/>
      <c r="K23" s="336"/>
      <c r="L23" s="131"/>
      <c r="M23" s="10"/>
      <c r="O23" s="134"/>
      <c r="P23" s="134"/>
    </row>
    <row r="24" spans="1:21" s="29" customFormat="1" x14ac:dyDescent="0.25">
      <c r="A24" s="38"/>
      <c r="B24" s="39"/>
      <c r="C24" s="40"/>
      <c r="D24" s="40"/>
      <c r="E24" s="40"/>
      <c r="F24" s="40"/>
      <c r="G24" s="40"/>
      <c r="H24" s="40"/>
      <c r="I24" s="40"/>
      <c r="J24" s="40"/>
      <c r="K24" s="40"/>
      <c r="L24" s="41"/>
      <c r="N24" s="10"/>
      <c r="O24" s="10"/>
      <c r="P24" s="10"/>
      <c r="T24" s="10"/>
      <c r="U24" s="10"/>
    </row>
    <row r="25" spans="1:21" s="11" customFormat="1" x14ac:dyDescent="0.25">
      <c r="A25" s="8"/>
      <c r="B25" s="415" t="s">
        <v>15</v>
      </c>
      <c r="C25" s="416"/>
      <c r="D25" s="416"/>
      <c r="E25" s="416"/>
      <c r="F25" s="416"/>
      <c r="G25" s="416"/>
      <c r="H25" s="416"/>
      <c r="I25" s="416"/>
      <c r="J25" s="416"/>
      <c r="K25" s="416"/>
      <c r="L25" s="417"/>
      <c r="M25" s="55"/>
    </row>
    <row r="26" spans="1:21" s="29" customFormat="1" x14ac:dyDescent="0.25">
      <c r="A26" s="38"/>
      <c r="B26" s="42"/>
      <c r="C26" s="71"/>
      <c r="D26" s="71"/>
      <c r="E26" s="71"/>
      <c r="F26" s="71"/>
      <c r="G26" s="71"/>
      <c r="H26" s="71"/>
      <c r="I26" s="71"/>
      <c r="J26" s="71"/>
      <c r="K26" s="71"/>
      <c r="L26" s="43"/>
      <c r="O26" s="10"/>
      <c r="P26" s="10"/>
      <c r="Q26" s="10"/>
      <c r="R26" s="10"/>
      <c r="S26" s="10"/>
      <c r="T26" s="10"/>
      <c r="U26" s="10"/>
    </row>
    <row r="27" spans="1:21" s="29" customFormat="1" x14ac:dyDescent="0.25">
      <c r="A27" s="38"/>
      <c r="B27" s="308" t="str">
        <f>IF(Intro!$G$29="English",O27,P27)</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27" s="309"/>
      <c r="D27" s="309"/>
      <c r="E27" s="309"/>
      <c r="F27" s="309"/>
      <c r="G27" s="309"/>
      <c r="H27" s="309"/>
      <c r="I27" s="309"/>
      <c r="J27" s="309"/>
      <c r="K27" s="309"/>
      <c r="L27" s="310"/>
      <c r="O27" s="10" t="s">
        <v>194</v>
      </c>
      <c r="P27" s="10" t="s">
        <v>195</v>
      </c>
      <c r="Q27" s="10"/>
      <c r="R27" s="10"/>
      <c r="S27" s="10"/>
      <c r="T27" s="10"/>
      <c r="U27" s="10"/>
    </row>
    <row r="28" spans="1:21" s="29" customFormat="1" x14ac:dyDescent="0.25">
      <c r="A28" s="38"/>
      <c r="B28" s="308"/>
      <c r="C28" s="309"/>
      <c r="D28" s="309"/>
      <c r="E28" s="309"/>
      <c r="F28" s="309"/>
      <c r="G28" s="309"/>
      <c r="H28" s="309"/>
      <c r="I28" s="309"/>
      <c r="J28" s="309"/>
      <c r="K28" s="309"/>
      <c r="L28" s="310"/>
      <c r="O28" s="10"/>
      <c r="P28" s="10"/>
      <c r="Q28" s="10"/>
      <c r="R28" s="10"/>
      <c r="S28" s="10"/>
      <c r="T28" s="10"/>
      <c r="U28" s="10"/>
    </row>
    <row r="29" spans="1:21" s="29" customFormat="1" x14ac:dyDescent="0.25">
      <c r="A29" s="38"/>
      <c r="B29" s="308"/>
      <c r="C29" s="309"/>
      <c r="D29" s="309"/>
      <c r="E29" s="309"/>
      <c r="F29" s="309"/>
      <c r="G29" s="309"/>
      <c r="H29" s="309"/>
      <c r="I29" s="309"/>
      <c r="J29" s="309"/>
      <c r="K29" s="309"/>
      <c r="L29" s="310"/>
      <c r="O29" s="10"/>
      <c r="P29" s="10"/>
      <c r="Q29" s="10"/>
      <c r="R29" s="10"/>
      <c r="S29" s="10"/>
      <c r="T29" s="10"/>
      <c r="U29" s="10"/>
    </row>
    <row r="30" spans="1:21" s="29" customFormat="1" x14ac:dyDescent="0.25">
      <c r="A30" s="38"/>
      <c r="B30" s="42"/>
      <c r="C30" s="71"/>
      <c r="D30" s="71"/>
      <c r="E30" s="71"/>
      <c r="F30" s="71"/>
      <c r="G30" s="71"/>
      <c r="H30" s="71"/>
      <c r="I30" s="71"/>
      <c r="J30" s="71"/>
      <c r="K30" s="71"/>
      <c r="L30" s="43"/>
      <c r="O30" s="10"/>
      <c r="P30" s="10"/>
      <c r="Q30" s="10"/>
      <c r="R30" s="10"/>
      <c r="S30" s="10"/>
      <c r="T30" s="10"/>
      <c r="U30" s="10"/>
    </row>
    <row r="31" spans="1:21" x14ac:dyDescent="0.25">
      <c r="B31" s="437"/>
      <c r="C31" s="407" t="str">
        <f>IF(Intro!$G$29="English",O31,P31)</f>
        <v xml:space="preserve">Dénomination sociale de l'entreprise </v>
      </c>
      <c r="D31" s="407"/>
      <c r="E31" s="407" t="str">
        <f>IF(Intro!$G$29="English",O32,P32)</f>
        <v>Adresse de l'entreprise</v>
      </c>
      <c r="F31" s="407"/>
      <c r="G31" s="407" t="str">
        <f>IF(Intro!$G$29="English",O33,P33)</f>
        <v>Type d'affiliation</v>
      </c>
      <c r="H31" s="407"/>
      <c r="I31" s="407"/>
      <c r="J31" s="407" t="str">
        <f>IF(Intro!$G$29="English",O34,P34)</f>
        <v>Rôle dans l'industrie</v>
      </c>
      <c r="K31" s="407"/>
      <c r="L31" s="408"/>
      <c r="M31" s="10"/>
      <c r="O31" s="10" t="s">
        <v>1</v>
      </c>
      <c r="P31" s="10" t="s">
        <v>13</v>
      </c>
    </row>
    <row r="32" spans="1:21" x14ac:dyDescent="0.25">
      <c r="B32" s="437"/>
      <c r="C32" s="407"/>
      <c r="D32" s="407"/>
      <c r="E32" s="407"/>
      <c r="F32" s="407"/>
      <c r="G32" s="407"/>
      <c r="H32" s="407"/>
      <c r="I32" s="407"/>
      <c r="J32" s="407"/>
      <c r="K32" s="407"/>
      <c r="L32" s="408"/>
      <c r="M32" s="10"/>
      <c r="O32" s="10" t="s">
        <v>2</v>
      </c>
      <c r="P32" s="10" t="s">
        <v>3</v>
      </c>
    </row>
    <row r="33" spans="2:16" x14ac:dyDescent="0.25">
      <c r="B33" s="406">
        <v>1</v>
      </c>
      <c r="C33" s="405"/>
      <c r="D33" s="280"/>
      <c r="E33" s="280"/>
      <c r="F33" s="280"/>
      <c r="G33" s="280"/>
      <c r="H33" s="280"/>
      <c r="I33" s="280"/>
      <c r="J33" s="280"/>
      <c r="K33" s="280"/>
      <c r="L33" s="281"/>
      <c r="M33" s="10"/>
      <c r="O33" s="10" t="s">
        <v>136</v>
      </c>
      <c r="P33" s="10" t="s">
        <v>169</v>
      </c>
    </row>
    <row r="34" spans="2:16" x14ac:dyDescent="0.25">
      <c r="B34" s="406"/>
      <c r="C34" s="405"/>
      <c r="D34" s="280"/>
      <c r="E34" s="282"/>
      <c r="F34" s="282"/>
      <c r="G34" s="282"/>
      <c r="H34" s="282"/>
      <c r="I34" s="282"/>
      <c r="J34" s="282"/>
      <c r="K34" s="282"/>
      <c r="L34" s="283"/>
      <c r="M34" s="10"/>
      <c r="O34" s="10" t="s">
        <v>14</v>
      </c>
      <c r="P34" s="10" t="s">
        <v>38</v>
      </c>
    </row>
    <row r="35" spans="2:16" x14ac:dyDescent="0.25">
      <c r="B35" s="406">
        <v>2</v>
      </c>
      <c r="C35" s="405"/>
      <c r="D35" s="280"/>
      <c r="E35" s="280"/>
      <c r="F35" s="280"/>
      <c r="G35" s="280"/>
      <c r="H35" s="280"/>
      <c r="I35" s="280"/>
      <c r="J35" s="280"/>
      <c r="K35" s="280"/>
      <c r="L35" s="281"/>
      <c r="M35" s="10"/>
    </row>
    <row r="36" spans="2:16" x14ac:dyDescent="0.25">
      <c r="B36" s="406"/>
      <c r="C36" s="405"/>
      <c r="D36" s="280"/>
      <c r="E36" s="282"/>
      <c r="F36" s="282"/>
      <c r="G36" s="282"/>
      <c r="H36" s="282"/>
      <c r="I36" s="282"/>
      <c r="J36" s="282"/>
      <c r="K36" s="282"/>
      <c r="L36" s="283"/>
      <c r="M36" s="10"/>
    </row>
    <row r="37" spans="2:16" x14ac:dyDescent="0.25">
      <c r="B37" s="406">
        <v>3</v>
      </c>
      <c r="C37" s="405"/>
      <c r="D37" s="280"/>
      <c r="E37" s="280"/>
      <c r="F37" s="280"/>
      <c r="G37" s="280"/>
      <c r="H37" s="280"/>
      <c r="I37" s="280"/>
      <c r="J37" s="280"/>
      <c r="K37" s="280"/>
      <c r="L37" s="281"/>
      <c r="M37" s="10"/>
    </row>
    <row r="38" spans="2:16" x14ac:dyDescent="0.25">
      <c r="B38" s="406"/>
      <c r="C38" s="405"/>
      <c r="D38" s="280"/>
      <c r="E38" s="282"/>
      <c r="F38" s="282"/>
      <c r="G38" s="282"/>
      <c r="H38" s="282"/>
      <c r="I38" s="282"/>
      <c r="J38" s="282"/>
      <c r="K38" s="282"/>
      <c r="L38" s="283"/>
      <c r="M38" s="10"/>
    </row>
    <row r="39" spans="2:16" x14ac:dyDescent="0.25">
      <c r="B39" s="406">
        <v>4</v>
      </c>
      <c r="C39" s="405"/>
      <c r="D39" s="280"/>
      <c r="E39" s="280"/>
      <c r="F39" s="280"/>
      <c r="G39" s="280"/>
      <c r="H39" s="280"/>
      <c r="I39" s="280"/>
      <c r="J39" s="280"/>
      <c r="K39" s="280"/>
      <c r="L39" s="281"/>
      <c r="M39" s="10"/>
    </row>
    <row r="40" spans="2:16" x14ac:dyDescent="0.25">
      <c r="B40" s="406"/>
      <c r="C40" s="405"/>
      <c r="D40" s="280"/>
      <c r="E40" s="282"/>
      <c r="F40" s="282"/>
      <c r="G40" s="282"/>
      <c r="H40" s="282"/>
      <c r="I40" s="282"/>
      <c r="J40" s="282"/>
      <c r="K40" s="282"/>
      <c r="L40" s="283"/>
      <c r="M40" s="10"/>
    </row>
    <row r="41" spans="2:16" x14ac:dyDescent="0.25">
      <c r="B41" s="406">
        <v>5</v>
      </c>
      <c r="C41" s="405"/>
      <c r="D41" s="280"/>
      <c r="E41" s="280"/>
      <c r="F41" s="280"/>
      <c r="G41" s="280"/>
      <c r="H41" s="280"/>
      <c r="I41" s="280"/>
      <c r="J41" s="280"/>
      <c r="K41" s="280"/>
      <c r="L41" s="281"/>
      <c r="M41" s="10"/>
    </row>
    <row r="42" spans="2:16" x14ac:dyDescent="0.25">
      <c r="B42" s="406"/>
      <c r="C42" s="405"/>
      <c r="D42" s="280"/>
      <c r="E42" s="282"/>
      <c r="F42" s="282"/>
      <c r="G42" s="282"/>
      <c r="H42" s="282"/>
      <c r="I42" s="282"/>
      <c r="J42" s="282"/>
      <c r="K42" s="282"/>
      <c r="L42" s="283"/>
      <c r="M42" s="10"/>
    </row>
    <row r="43" spans="2:16" x14ac:dyDescent="0.25">
      <c r="B43" s="406">
        <v>6</v>
      </c>
      <c r="C43" s="405"/>
      <c r="D43" s="280"/>
      <c r="E43" s="280"/>
      <c r="F43" s="280"/>
      <c r="G43" s="280"/>
      <c r="H43" s="280"/>
      <c r="I43" s="280"/>
      <c r="J43" s="280"/>
      <c r="K43" s="280"/>
      <c r="L43" s="281"/>
      <c r="M43" s="10"/>
    </row>
    <row r="44" spans="2:16" x14ac:dyDescent="0.25">
      <c r="B44" s="406"/>
      <c r="C44" s="405"/>
      <c r="D44" s="280"/>
      <c r="E44" s="282"/>
      <c r="F44" s="282"/>
      <c r="G44" s="282"/>
      <c r="H44" s="282"/>
      <c r="I44" s="282"/>
      <c r="J44" s="282"/>
      <c r="K44" s="282"/>
      <c r="L44" s="283"/>
      <c r="M44" s="10"/>
    </row>
    <row r="45" spans="2:16" x14ac:dyDescent="0.25">
      <c r="B45" s="406">
        <v>7</v>
      </c>
      <c r="C45" s="405"/>
      <c r="D45" s="280"/>
      <c r="E45" s="280"/>
      <c r="F45" s="280"/>
      <c r="G45" s="280"/>
      <c r="H45" s="280"/>
      <c r="I45" s="280"/>
      <c r="J45" s="280"/>
      <c r="K45" s="280"/>
      <c r="L45" s="281"/>
      <c r="M45" s="10"/>
    </row>
    <row r="46" spans="2:16" x14ac:dyDescent="0.25">
      <c r="B46" s="406"/>
      <c r="C46" s="405"/>
      <c r="D46" s="280"/>
      <c r="E46" s="282"/>
      <c r="F46" s="282"/>
      <c r="G46" s="282"/>
      <c r="H46" s="282"/>
      <c r="I46" s="282"/>
      <c r="J46" s="282"/>
      <c r="K46" s="282"/>
      <c r="L46" s="283"/>
      <c r="M46" s="10"/>
    </row>
    <row r="47" spans="2:16" x14ac:dyDescent="0.25">
      <c r="B47" s="406">
        <v>8</v>
      </c>
      <c r="C47" s="405"/>
      <c r="D47" s="280"/>
      <c r="E47" s="280"/>
      <c r="F47" s="280"/>
      <c r="G47" s="280"/>
      <c r="H47" s="280"/>
      <c r="I47" s="280"/>
      <c r="J47" s="280"/>
      <c r="K47" s="280"/>
      <c r="L47" s="281"/>
      <c r="M47" s="10"/>
    </row>
    <row r="48" spans="2:16" x14ac:dyDescent="0.25">
      <c r="B48" s="406"/>
      <c r="C48" s="405"/>
      <c r="D48" s="280"/>
      <c r="E48" s="282"/>
      <c r="F48" s="282"/>
      <c r="G48" s="282"/>
      <c r="H48" s="282"/>
      <c r="I48" s="282"/>
      <c r="J48" s="282"/>
      <c r="K48" s="282"/>
      <c r="L48" s="283"/>
      <c r="M48" s="10"/>
    </row>
    <row r="49" spans="1:21" x14ac:dyDescent="0.25">
      <c r="B49" s="406">
        <v>9</v>
      </c>
      <c r="C49" s="405"/>
      <c r="D49" s="280"/>
      <c r="E49" s="280"/>
      <c r="F49" s="280"/>
      <c r="G49" s="280"/>
      <c r="H49" s="280"/>
      <c r="I49" s="280"/>
      <c r="J49" s="280"/>
      <c r="K49" s="280"/>
      <c r="L49" s="281"/>
      <c r="M49" s="10"/>
    </row>
    <row r="50" spans="1:21" x14ac:dyDescent="0.25">
      <c r="B50" s="406"/>
      <c r="C50" s="405"/>
      <c r="D50" s="280"/>
      <c r="E50" s="282"/>
      <c r="F50" s="282"/>
      <c r="G50" s="282"/>
      <c r="H50" s="282"/>
      <c r="I50" s="282"/>
      <c r="J50" s="282"/>
      <c r="K50" s="282"/>
      <c r="L50" s="283"/>
      <c r="M50" s="10"/>
    </row>
    <row r="51" spans="1:21" x14ac:dyDescent="0.25">
      <c r="B51" s="406">
        <v>10</v>
      </c>
      <c r="C51" s="405"/>
      <c r="D51" s="280"/>
      <c r="E51" s="280"/>
      <c r="F51" s="280"/>
      <c r="G51" s="280"/>
      <c r="H51" s="280"/>
      <c r="I51" s="280"/>
      <c r="J51" s="280"/>
      <c r="K51" s="280"/>
      <c r="L51" s="281"/>
      <c r="M51" s="10"/>
    </row>
    <row r="52" spans="1:21" x14ac:dyDescent="0.25">
      <c r="B52" s="406"/>
      <c r="C52" s="405"/>
      <c r="D52" s="280"/>
      <c r="E52" s="282"/>
      <c r="F52" s="282"/>
      <c r="G52" s="282"/>
      <c r="H52" s="282"/>
      <c r="I52" s="282"/>
      <c r="J52" s="282"/>
      <c r="K52" s="282"/>
      <c r="L52" s="283"/>
      <c r="M52" s="10"/>
    </row>
    <row r="53" spans="1:21" s="29" customFormat="1" x14ac:dyDescent="0.25">
      <c r="A53" s="38"/>
      <c r="B53" s="39"/>
      <c r="C53" s="40"/>
      <c r="D53" s="40"/>
      <c r="E53" s="40"/>
      <c r="F53" s="40"/>
      <c r="G53" s="40"/>
      <c r="H53" s="40"/>
      <c r="I53" s="40"/>
      <c r="J53" s="40"/>
      <c r="K53" s="40"/>
      <c r="L53" s="41"/>
      <c r="O53" s="10"/>
      <c r="P53" s="10"/>
      <c r="Q53" s="10"/>
      <c r="R53" s="10"/>
      <c r="S53" s="10"/>
      <c r="T53" s="10"/>
      <c r="U53" s="10"/>
    </row>
    <row r="54" spans="1:21" s="11" customFormat="1" x14ac:dyDescent="0.25">
      <c r="A54" s="7"/>
      <c r="B54" s="415" t="s">
        <v>16</v>
      </c>
      <c r="C54" s="416"/>
      <c r="D54" s="416"/>
      <c r="E54" s="416"/>
      <c r="F54" s="416"/>
      <c r="G54" s="416"/>
      <c r="H54" s="416"/>
      <c r="I54" s="416"/>
      <c r="J54" s="416"/>
      <c r="K54" s="416"/>
      <c r="L54" s="417"/>
      <c r="M54" s="55"/>
    </row>
    <row r="55" spans="1:21" s="29" customFormat="1" x14ac:dyDescent="0.25">
      <c r="A55" s="38"/>
      <c r="B55" s="42"/>
      <c r="C55" s="71"/>
      <c r="D55" s="71"/>
      <c r="E55" s="71"/>
      <c r="F55" s="71"/>
      <c r="G55" s="71"/>
      <c r="H55" s="71"/>
      <c r="I55" s="71"/>
      <c r="J55" s="71"/>
      <c r="K55" s="71"/>
      <c r="L55" s="43"/>
      <c r="O55" s="10"/>
      <c r="P55" s="10"/>
      <c r="Q55" s="10"/>
      <c r="R55" s="10"/>
      <c r="S55" s="10"/>
      <c r="T55" s="10"/>
      <c r="U55" s="10"/>
    </row>
    <row r="56" spans="1:21" s="29" customFormat="1" x14ac:dyDescent="0.25">
      <c r="A56" s="38"/>
      <c r="B56" s="290" t="str">
        <f>IF(Intro!$G$29="English",O56,P56)</f>
        <v>Fournissez des détails sur tout changement dans la propriété majoritaire de votre entreprise depuis le 1er janvier 2023.</v>
      </c>
      <c r="C56" s="291"/>
      <c r="D56" s="291"/>
      <c r="E56" s="291"/>
      <c r="F56" s="291"/>
      <c r="G56" s="291"/>
      <c r="H56" s="291"/>
      <c r="I56" s="291"/>
      <c r="J56" s="291"/>
      <c r="K56" s="291"/>
      <c r="L56" s="292"/>
      <c r="O56" s="10" t="str">
        <f>"Provide details of any change of majority ownership of your firm since January 1, "&amp;Variables!B6&amp;"."</f>
        <v>Provide details of any change of majority ownership of your firm since January 1, 2023.</v>
      </c>
      <c r="P56" s="10" t="str">
        <f>"Fournissez des détails sur tout changement dans la propriété majoritaire de votre entreprise depuis le 1er janvier "&amp;Variables!B6&amp;"."</f>
        <v>Fournissez des détails sur tout changement dans la propriété majoritaire de votre entreprise depuis le 1er janvier 2023.</v>
      </c>
      <c r="Q56" s="10"/>
      <c r="R56" s="10"/>
      <c r="S56" s="10"/>
      <c r="T56" s="10"/>
      <c r="U56" s="10"/>
    </row>
    <row r="57" spans="1:21" s="29" customFormat="1" x14ac:dyDescent="0.25">
      <c r="A57" s="38"/>
      <c r="B57" s="42"/>
      <c r="C57" s="71"/>
      <c r="D57" s="71"/>
      <c r="E57" s="71"/>
      <c r="F57" s="71"/>
      <c r="G57" s="71"/>
      <c r="H57" s="71"/>
      <c r="I57" s="71"/>
      <c r="J57" s="71"/>
      <c r="K57" s="71"/>
      <c r="L57" s="43"/>
      <c r="O57" s="10"/>
      <c r="P57" s="10"/>
      <c r="Q57" s="10"/>
      <c r="R57" s="10"/>
      <c r="S57" s="10"/>
      <c r="T57" s="10"/>
      <c r="U57" s="10"/>
    </row>
    <row r="58" spans="1:21" s="11" customFormat="1" x14ac:dyDescent="0.25">
      <c r="A58" s="8"/>
      <c r="B58" s="412"/>
      <c r="C58" s="413"/>
      <c r="D58" s="413"/>
      <c r="E58" s="413"/>
      <c r="F58" s="413"/>
      <c r="G58" s="413"/>
      <c r="H58" s="413"/>
      <c r="I58" s="413"/>
      <c r="J58" s="413"/>
      <c r="K58" s="413"/>
      <c r="L58" s="414"/>
      <c r="M58" s="29"/>
      <c r="Q58" s="10"/>
    </row>
    <row r="59" spans="1:21" s="11" customFormat="1" x14ac:dyDescent="0.25">
      <c r="A59" s="8"/>
      <c r="B59" s="412"/>
      <c r="C59" s="413"/>
      <c r="D59" s="413"/>
      <c r="E59" s="413"/>
      <c r="F59" s="413"/>
      <c r="G59" s="413"/>
      <c r="H59" s="413"/>
      <c r="I59" s="413"/>
      <c r="J59" s="413"/>
      <c r="K59" s="413"/>
      <c r="L59" s="414"/>
      <c r="M59" s="29"/>
      <c r="Q59" s="10"/>
    </row>
    <row r="60" spans="1:21" s="11" customFormat="1" x14ac:dyDescent="0.25">
      <c r="A60" s="8"/>
      <c r="B60" s="412"/>
      <c r="C60" s="413"/>
      <c r="D60" s="413"/>
      <c r="E60" s="413"/>
      <c r="F60" s="413"/>
      <c r="G60" s="413"/>
      <c r="H60" s="413"/>
      <c r="I60" s="413"/>
      <c r="J60" s="413"/>
      <c r="K60" s="413"/>
      <c r="L60" s="414"/>
      <c r="M60" s="29"/>
      <c r="Q60" s="10"/>
    </row>
    <row r="61" spans="1:21" s="11" customFormat="1" x14ac:dyDescent="0.25">
      <c r="A61" s="8"/>
      <c r="B61" s="412"/>
      <c r="C61" s="413"/>
      <c r="D61" s="413"/>
      <c r="E61" s="413"/>
      <c r="F61" s="413"/>
      <c r="G61" s="413"/>
      <c r="H61" s="413"/>
      <c r="I61" s="413"/>
      <c r="J61" s="413"/>
      <c r="K61" s="413"/>
      <c r="L61" s="414"/>
      <c r="M61" s="29"/>
      <c r="Q61" s="10"/>
    </row>
    <row r="62" spans="1:21" s="11" customFormat="1" x14ac:dyDescent="0.25">
      <c r="A62" s="8"/>
      <c r="B62" s="412"/>
      <c r="C62" s="413"/>
      <c r="D62" s="413"/>
      <c r="E62" s="413"/>
      <c r="F62" s="413"/>
      <c r="G62" s="413"/>
      <c r="H62" s="413"/>
      <c r="I62" s="413"/>
      <c r="J62" s="413"/>
      <c r="K62" s="413"/>
      <c r="L62" s="414"/>
      <c r="M62" s="29"/>
      <c r="Q62" s="10"/>
    </row>
    <row r="63" spans="1:21" s="11" customFormat="1" x14ac:dyDescent="0.25">
      <c r="A63" s="8"/>
      <c r="B63" s="412"/>
      <c r="C63" s="413"/>
      <c r="D63" s="413"/>
      <c r="E63" s="413"/>
      <c r="F63" s="413"/>
      <c r="G63" s="413"/>
      <c r="H63" s="413"/>
      <c r="I63" s="413"/>
      <c r="J63" s="413"/>
      <c r="K63" s="413"/>
      <c r="L63" s="414"/>
      <c r="M63" s="29"/>
      <c r="Q63" s="10"/>
    </row>
    <row r="64" spans="1:21" s="11" customFormat="1" x14ac:dyDescent="0.25">
      <c r="A64" s="8"/>
      <c r="B64" s="412"/>
      <c r="C64" s="413"/>
      <c r="D64" s="413"/>
      <c r="E64" s="413"/>
      <c r="F64" s="413"/>
      <c r="G64" s="413"/>
      <c r="H64" s="413"/>
      <c r="I64" s="413"/>
      <c r="J64" s="413"/>
      <c r="K64" s="413"/>
      <c r="L64" s="414"/>
      <c r="M64" s="29"/>
      <c r="Q64" s="10"/>
    </row>
    <row r="65" spans="1:21" s="11" customFormat="1" x14ac:dyDescent="0.25">
      <c r="A65" s="8"/>
      <c r="B65" s="412"/>
      <c r="C65" s="413"/>
      <c r="D65" s="413"/>
      <c r="E65" s="413"/>
      <c r="F65" s="413"/>
      <c r="G65" s="413"/>
      <c r="H65" s="413"/>
      <c r="I65" s="413"/>
      <c r="J65" s="413"/>
      <c r="K65" s="413"/>
      <c r="L65" s="414"/>
      <c r="M65" s="29"/>
      <c r="Q65" s="10"/>
    </row>
    <row r="66" spans="1:21" s="29" customFormat="1" x14ac:dyDescent="0.25">
      <c r="A66" s="38"/>
      <c r="B66" s="39"/>
      <c r="C66" s="40"/>
      <c r="D66" s="40"/>
      <c r="E66" s="40"/>
      <c r="F66" s="40"/>
      <c r="G66" s="40"/>
      <c r="H66" s="40"/>
      <c r="I66" s="40"/>
      <c r="J66" s="40"/>
      <c r="K66" s="40"/>
      <c r="L66" s="41"/>
      <c r="O66" s="10"/>
      <c r="P66" s="10"/>
      <c r="Q66" s="10"/>
      <c r="R66" s="10"/>
      <c r="S66" s="10"/>
      <c r="T66" s="10"/>
      <c r="U66" s="10"/>
    </row>
    <row r="68" spans="1:21" x14ac:dyDescent="0.25">
      <c r="B68" s="314" t="str">
        <f>IF(Intro!$G$29="English",O68,P68)</f>
        <v>CARACTÉRISTIQUES DU MARCHÉ DES MARCHANDISES</v>
      </c>
      <c r="C68" s="315"/>
      <c r="D68" s="315"/>
      <c r="E68" s="315"/>
      <c r="F68" s="315"/>
      <c r="G68" s="315"/>
      <c r="H68" s="315"/>
      <c r="I68" s="315"/>
      <c r="J68" s="315"/>
      <c r="K68" s="315"/>
      <c r="L68" s="316"/>
      <c r="M68" s="29"/>
      <c r="O68" s="84" t="s">
        <v>225</v>
      </c>
      <c r="P68" s="84" t="s">
        <v>226</v>
      </c>
    </row>
    <row r="69" spans="1:21" s="11" customFormat="1" x14ac:dyDescent="0.25">
      <c r="A69" s="8"/>
      <c r="B69" s="418" t="s">
        <v>17</v>
      </c>
      <c r="C69" s="419"/>
      <c r="D69" s="419"/>
      <c r="E69" s="419"/>
      <c r="F69" s="419"/>
      <c r="G69" s="419"/>
      <c r="H69" s="419"/>
      <c r="I69" s="419"/>
      <c r="J69" s="419"/>
      <c r="K69" s="419"/>
      <c r="L69" s="420"/>
      <c r="M69" s="55"/>
    </row>
    <row r="70" spans="1:21" s="29" customFormat="1" x14ac:dyDescent="0.25">
      <c r="A70" s="38"/>
      <c r="B70" s="42"/>
      <c r="C70" s="71"/>
      <c r="D70" s="71"/>
      <c r="E70" s="71"/>
      <c r="F70" s="71"/>
      <c r="G70" s="71"/>
      <c r="H70" s="71"/>
      <c r="I70" s="71"/>
      <c r="J70" s="71"/>
      <c r="K70" s="71"/>
      <c r="L70" s="43"/>
      <c r="O70" s="10"/>
      <c r="P70" s="10"/>
      <c r="Q70" s="10"/>
      <c r="R70" s="10"/>
      <c r="S70" s="10"/>
      <c r="T70" s="10"/>
      <c r="U70" s="10"/>
    </row>
    <row r="71" spans="1:21" s="29" customFormat="1" x14ac:dyDescent="0.25">
      <c r="A71" s="38"/>
      <c r="B71" s="402" t="str">
        <f>IF(Intro!$G$29="English",O71,P71)</f>
        <v>Si votre entreprise est un distributeur, indiquez dans quels segments de marché ces marchandises sont vendues.</v>
      </c>
      <c r="C71" s="403"/>
      <c r="D71" s="403"/>
      <c r="E71" s="403"/>
      <c r="F71" s="403"/>
      <c r="G71" s="403"/>
      <c r="H71" s="403"/>
      <c r="I71" s="403"/>
      <c r="J71" s="403"/>
      <c r="K71" s="403"/>
      <c r="L71" s="404"/>
      <c r="O71" s="10" t="s">
        <v>356</v>
      </c>
      <c r="P71" s="10" t="s">
        <v>357</v>
      </c>
      <c r="Q71" s="10"/>
      <c r="R71" s="10"/>
      <c r="S71" s="10"/>
      <c r="T71" s="10"/>
      <c r="U71" s="10"/>
    </row>
    <row r="72" spans="1:21" s="29" customFormat="1" x14ac:dyDescent="0.25">
      <c r="A72" s="38"/>
      <c r="B72" s="402" t="str">
        <f>IF(Intro!$G$29="English",O72,P72)</f>
        <v>Si votre entreprise est un utilisateur final, indiquez vos segments de marché.</v>
      </c>
      <c r="C72" s="403"/>
      <c r="D72" s="403"/>
      <c r="E72" s="403"/>
      <c r="F72" s="403"/>
      <c r="G72" s="403"/>
      <c r="H72" s="403"/>
      <c r="I72" s="403"/>
      <c r="J72" s="403"/>
      <c r="K72" s="403"/>
      <c r="L72" s="404"/>
      <c r="O72" s="10" t="s">
        <v>359</v>
      </c>
      <c r="P72" s="10" t="s">
        <v>358</v>
      </c>
      <c r="Q72" s="10"/>
      <c r="R72" s="10"/>
      <c r="S72" s="10"/>
      <c r="T72" s="10"/>
      <c r="U72" s="10"/>
    </row>
    <row r="73" spans="1:21" s="29" customFormat="1" x14ac:dyDescent="0.25">
      <c r="A73" s="38"/>
      <c r="B73" s="42"/>
      <c r="C73" s="71"/>
      <c r="D73" s="71"/>
      <c r="E73" s="71"/>
      <c r="F73" s="71"/>
      <c r="G73" s="71"/>
      <c r="H73" s="71"/>
      <c r="I73" s="71"/>
      <c r="J73" s="71"/>
      <c r="K73" s="71"/>
      <c r="L73" s="43"/>
      <c r="O73" s="10"/>
      <c r="P73" s="10"/>
      <c r="Q73" s="10"/>
      <c r="R73" s="10"/>
      <c r="S73" s="10"/>
      <c r="T73" s="10"/>
      <c r="U73" s="10"/>
    </row>
    <row r="74" spans="1:21" x14ac:dyDescent="0.25">
      <c r="B74" s="275" t="str">
        <f>IF(Intro!$G$29="English",O74,P74)</f>
        <v>Segment de marché 1</v>
      </c>
      <c r="C74" s="276"/>
      <c r="D74" s="280"/>
      <c r="E74" s="280"/>
      <c r="F74" s="280"/>
      <c r="G74" s="280"/>
      <c r="H74" s="280"/>
      <c r="I74" s="280"/>
      <c r="J74" s="280"/>
      <c r="K74" s="280"/>
      <c r="L74" s="281"/>
      <c r="M74" s="10"/>
      <c r="O74" s="10" t="s">
        <v>111</v>
      </c>
      <c r="P74" s="10" t="s">
        <v>112</v>
      </c>
    </row>
    <row r="75" spans="1:21" x14ac:dyDescent="0.25">
      <c r="B75" s="275"/>
      <c r="C75" s="276"/>
      <c r="D75" s="280"/>
      <c r="E75" s="280"/>
      <c r="F75" s="280"/>
      <c r="G75" s="280"/>
      <c r="H75" s="280"/>
      <c r="I75" s="280"/>
      <c r="J75" s="280"/>
      <c r="K75" s="280"/>
      <c r="L75" s="281"/>
      <c r="M75" s="10"/>
    </row>
    <row r="76" spans="1:21" x14ac:dyDescent="0.25">
      <c r="B76" s="275"/>
      <c r="C76" s="276"/>
      <c r="D76" s="280"/>
      <c r="E76" s="280"/>
      <c r="F76" s="280"/>
      <c r="G76" s="280"/>
      <c r="H76" s="280"/>
      <c r="I76" s="280"/>
      <c r="J76" s="280"/>
      <c r="K76" s="280"/>
      <c r="L76" s="281"/>
      <c r="M76" s="10"/>
    </row>
    <row r="77" spans="1:21" x14ac:dyDescent="0.25">
      <c r="B77" s="275"/>
      <c r="C77" s="276"/>
      <c r="D77" s="280"/>
      <c r="E77" s="280"/>
      <c r="F77" s="280"/>
      <c r="G77" s="280"/>
      <c r="H77" s="280"/>
      <c r="I77" s="280"/>
      <c r="J77" s="280"/>
      <c r="K77" s="280"/>
      <c r="L77" s="281"/>
      <c r="M77" s="10"/>
    </row>
    <row r="78" spans="1:21" x14ac:dyDescent="0.25">
      <c r="B78" s="275"/>
      <c r="C78" s="276"/>
      <c r="D78" s="280"/>
      <c r="E78" s="280"/>
      <c r="F78" s="280"/>
      <c r="G78" s="280"/>
      <c r="H78" s="280"/>
      <c r="I78" s="280"/>
      <c r="J78" s="280"/>
      <c r="K78" s="280"/>
      <c r="L78" s="281"/>
      <c r="M78" s="10"/>
    </row>
    <row r="79" spans="1:21" x14ac:dyDescent="0.25">
      <c r="B79" s="275" t="str">
        <f>IF(Intro!$G$29="English",O79,P79)</f>
        <v>Segment de marché 2</v>
      </c>
      <c r="C79" s="276"/>
      <c r="D79" s="280"/>
      <c r="E79" s="280"/>
      <c r="F79" s="280"/>
      <c r="G79" s="280"/>
      <c r="H79" s="280"/>
      <c r="I79" s="280"/>
      <c r="J79" s="280"/>
      <c r="K79" s="280"/>
      <c r="L79" s="281"/>
      <c r="M79" s="10"/>
      <c r="O79" s="10" t="s">
        <v>113</v>
      </c>
      <c r="P79" s="10" t="s">
        <v>114</v>
      </c>
    </row>
    <row r="80" spans="1:21" x14ac:dyDescent="0.25">
      <c r="B80" s="275"/>
      <c r="C80" s="276"/>
      <c r="D80" s="280"/>
      <c r="E80" s="280"/>
      <c r="F80" s="280"/>
      <c r="G80" s="280"/>
      <c r="H80" s="280"/>
      <c r="I80" s="280"/>
      <c r="J80" s="280"/>
      <c r="K80" s="280"/>
      <c r="L80" s="281"/>
      <c r="M80" s="10"/>
    </row>
    <row r="81" spans="1:21" x14ac:dyDescent="0.25">
      <c r="B81" s="275"/>
      <c r="C81" s="276"/>
      <c r="D81" s="280"/>
      <c r="E81" s="280"/>
      <c r="F81" s="280"/>
      <c r="G81" s="280"/>
      <c r="H81" s="280"/>
      <c r="I81" s="280"/>
      <c r="J81" s="280"/>
      <c r="K81" s="280"/>
      <c r="L81" s="281"/>
      <c r="M81" s="10"/>
    </row>
    <row r="82" spans="1:21" x14ac:dyDescent="0.25">
      <c r="B82" s="275"/>
      <c r="C82" s="276"/>
      <c r="D82" s="280"/>
      <c r="E82" s="280"/>
      <c r="F82" s="280"/>
      <c r="G82" s="280"/>
      <c r="H82" s="280"/>
      <c r="I82" s="280"/>
      <c r="J82" s="280"/>
      <c r="K82" s="280"/>
      <c r="L82" s="281"/>
      <c r="M82" s="10"/>
    </row>
    <row r="83" spans="1:21" x14ac:dyDescent="0.25">
      <c r="B83" s="275"/>
      <c r="C83" s="276"/>
      <c r="D83" s="280"/>
      <c r="E83" s="280"/>
      <c r="F83" s="280"/>
      <c r="G83" s="280"/>
      <c r="H83" s="280"/>
      <c r="I83" s="280"/>
      <c r="J83" s="280"/>
      <c r="K83" s="280"/>
      <c r="L83" s="281"/>
      <c r="M83" s="10"/>
    </row>
    <row r="84" spans="1:21" x14ac:dyDescent="0.25">
      <c r="B84" s="275" t="str">
        <f>IF(Intro!$G$29="English",O84,P84)</f>
        <v>Segment de marché 3</v>
      </c>
      <c r="C84" s="276"/>
      <c r="D84" s="280"/>
      <c r="E84" s="280"/>
      <c r="F84" s="280"/>
      <c r="G84" s="280"/>
      <c r="H84" s="280"/>
      <c r="I84" s="280"/>
      <c r="J84" s="280"/>
      <c r="K84" s="280"/>
      <c r="L84" s="281"/>
      <c r="M84" s="10"/>
      <c r="O84" s="10" t="s">
        <v>115</v>
      </c>
      <c r="P84" s="10" t="s">
        <v>116</v>
      </c>
    </row>
    <row r="85" spans="1:21" x14ac:dyDescent="0.25">
      <c r="B85" s="275"/>
      <c r="C85" s="276"/>
      <c r="D85" s="280"/>
      <c r="E85" s="280"/>
      <c r="F85" s="280"/>
      <c r="G85" s="280"/>
      <c r="H85" s="280"/>
      <c r="I85" s="280"/>
      <c r="J85" s="280"/>
      <c r="K85" s="280"/>
      <c r="L85" s="281"/>
      <c r="M85" s="10"/>
    </row>
    <row r="86" spans="1:21" x14ac:dyDescent="0.25">
      <c r="B86" s="275"/>
      <c r="C86" s="276"/>
      <c r="D86" s="280"/>
      <c r="E86" s="280"/>
      <c r="F86" s="280"/>
      <c r="G86" s="280"/>
      <c r="H86" s="280"/>
      <c r="I86" s="280"/>
      <c r="J86" s="280"/>
      <c r="K86" s="280"/>
      <c r="L86" s="281"/>
      <c r="M86" s="10"/>
    </row>
    <row r="87" spans="1:21" x14ac:dyDescent="0.25">
      <c r="B87" s="275"/>
      <c r="C87" s="276"/>
      <c r="D87" s="280"/>
      <c r="E87" s="280"/>
      <c r="F87" s="280"/>
      <c r="G87" s="280"/>
      <c r="H87" s="280"/>
      <c r="I87" s="280"/>
      <c r="J87" s="280"/>
      <c r="K87" s="280"/>
      <c r="L87" s="281"/>
      <c r="M87" s="10"/>
    </row>
    <row r="88" spans="1:21" x14ac:dyDescent="0.25">
      <c r="B88" s="275"/>
      <c r="C88" s="276"/>
      <c r="D88" s="280"/>
      <c r="E88" s="280"/>
      <c r="F88" s="280"/>
      <c r="G88" s="280"/>
      <c r="H88" s="280"/>
      <c r="I88" s="280"/>
      <c r="J88" s="280"/>
      <c r="K88" s="280"/>
      <c r="L88" s="281"/>
      <c r="M88" s="10"/>
    </row>
    <row r="89" spans="1:21" s="29" customFormat="1" x14ac:dyDescent="0.25">
      <c r="A89" s="38"/>
      <c r="B89" s="39"/>
      <c r="C89" s="40"/>
      <c r="D89" s="40"/>
      <c r="E89" s="40"/>
      <c r="F89" s="40"/>
      <c r="G89" s="40"/>
      <c r="H89" s="40"/>
      <c r="I89" s="40"/>
      <c r="J89" s="40"/>
      <c r="K89" s="40"/>
      <c r="L89" s="41"/>
      <c r="O89" s="10"/>
      <c r="P89" s="10"/>
      <c r="Q89" s="10"/>
      <c r="R89" s="10"/>
      <c r="S89" s="10"/>
      <c r="T89" s="10"/>
      <c r="U89" s="10"/>
    </row>
    <row r="90" spans="1:21" s="136" customFormat="1" x14ac:dyDescent="0.25">
      <c r="A90" s="7"/>
      <c r="B90" s="415" t="s">
        <v>18</v>
      </c>
      <c r="C90" s="416"/>
      <c r="D90" s="416"/>
      <c r="E90" s="416"/>
      <c r="F90" s="416"/>
      <c r="G90" s="416"/>
      <c r="H90" s="416"/>
      <c r="I90" s="416"/>
      <c r="J90" s="416"/>
      <c r="K90" s="416"/>
      <c r="L90" s="417"/>
      <c r="M90" s="55"/>
    </row>
    <row r="91" spans="1:21" s="29" customFormat="1" x14ac:dyDescent="0.25">
      <c r="A91" s="72"/>
      <c r="B91" s="42"/>
      <c r="C91" s="71"/>
      <c r="D91" s="71"/>
      <c r="E91" s="71"/>
      <c r="F91" s="71"/>
      <c r="G91" s="71"/>
      <c r="H91" s="71"/>
      <c r="I91" s="71"/>
      <c r="J91" s="71"/>
      <c r="K91" s="71"/>
      <c r="L91" s="43"/>
      <c r="O91" s="10"/>
      <c r="P91" s="10"/>
      <c r="Q91" s="10"/>
      <c r="R91" s="10"/>
      <c r="S91" s="10"/>
      <c r="T91" s="10"/>
      <c r="U91" s="10"/>
    </row>
    <row r="92" spans="1:21" s="29" customFormat="1" x14ac:dyDescent="0.25">
      <c r="A92" s="72"/>
      <c r="B92" s="308" t="str">
        <f>IF(Intro!$G$29="English",O92,P92)</f>
        <v>Décrivez de quelle manière les récentes mesures commerciales sur les machandises dans les principaux marchés mondiaux, comme les États-Unis et l’Union européenne, auront une incidence sur la source, le volume et les prix des importations des marchandises de votre entreprise.</v>
      </c>
      <c r="C92" s="309"/>
      <c r="D92" s="309"/>
      <c r="E92" s="309"/>
      <c r="F92" s="309"/>
      <c r="G92" s="309"/>
      <c r="H92" s="309"/>
      <c r="I92" s="309"/>
      <c r="J92" s="309"/>
      <c r="K92" s="309"/>
      <c r="L92" s="310"/>
      <c r="O92" s="9" t="s">
        <v>852</v>
      </c>
      <c r="P92" s="149" t="s">
        <v>853</v>
      </c>
      <c r="Q92" s="10"/>
      <c r="R92" s="10"/>
      <c r="S92" s="10"/>
      <c r="T92" s="10"/>
      <c r="U92" s="10"/>
    </row>
    <row r="93" spans="1:21" s="29" customFormat="1" x14ac:dyDescent="0.25">
      <c r="A93" s="72"/>
      <c r="B93" s="308"/>
      <c r="C93" s="309"/>
      <c r="D93" s="309"/>
      <c r="E93" s="309"/>
      <c r="F93" s="309"/>
      <c r="G93" s="309"/>
      <c r="H93" s="309"/>
      <c r="I93" s="309"/>
      <c r="J93" s="309"/>
      <c r="K93" s="309"/>
      <c r="L93" s="310"/>
      <c r="O93" s="10"/>
      <c r="P93" s="10"/>
      <c r="Q93" s="10"/>
      <c r="R93" s="10"/>
      <c r="S93" s="10"/>
      <c r="T93" s="10"/>
      <c r="U93" s="10"/>
    </row>
    <row r="94" spans="1:21" s="29" customFormat="1" x14ac:dyDescent="0.25">
      <c r="A94" s="72"/>
      <c r="B94" s="42"/>
      <c r="C94" s="71"/>
      <c r="D94" s="71"/>
      <c r="E94" s="71"/>
      <c r="F94" s="71"/>
      <c r="G94" s="71"/>
      <c r="H94" s="71"/>
      <c r="I94" s="71"/>
      <c r="J94" s="71"/>
      <c r="K94" s="71"/>
      <c r="L94" s="43"/>
      <c r="O94" s="10"/>
      <c r="P94" s="10"/>
      <c r="Q94" s="10"/>
      <c r="R94" s="10"/>
      <c r="S94" s="10"/>
      <c r="T94" s="10"/>
      <c r="U94" s="10"/>
    </row>
    <row r="95" spans="1:21" s="136" customFormat="1" x14ac:dyDescent="0.25">
      <c r="A95" s="8"/>
      <c r="B95" s="412"/>
      <c r="C95" s="413"/>
      <c r="D95" s="413"/>
      <c r="E95" s="413"/>
      <c r="F95" s="413"/>
      <c r="G95" s="413"/>
      <c r="H95" s="413"/>
      <c r="I95" s="413"/>
      <c r="J95" s="413"/>
      <c r="K95" s="413"/>
      <c r="L95" s="414"/>
      <c r="M95" s="29"/>
      <c r="Q95" s="10"/>
    </row>
    <row r="96" spans="1:21" s="136" customFormat="1" x14ac:dyDescent="0.25">
      <c r="A96" s="8"/>
      <c r="B96" s="412"/>
      <c r="C96" s="413"/>
      <c r="D96" s="413"/>
      <c r="E96" s="413"/>
      <c r="F96" s="413"/>
      <c r="G96" s="413"/>
      <c r="H96" s="413"/>
      <c r="I96" s="413"/>
      <c r="J96" s="413"/>
      <c r="K96" s="413"/>
      <c r="L96" s="414"/>
      <c r="M96" s="29"/>
      <c r="Q96" s="10"/>
    </row>
    <row r="97" spans="1:21" s="136" customFormat="1" x14ac:dyDescent="0.25">
      <c r="A97" s="8"/>
      <c r="B97" s="412"/>
      <c r="C97" s="413"/>
      <c r="D97" s="413"/>
      <c r="E97" s="413"/>
      <c r="F97" s="413"/>
      <c r="G97" s="413"/>
      <c r="H97" s="413"/>
      <c r="I97" s="413"/>
      <c r="J97" s="413"/>
      <c r="K97" s="413"/>
      <c r="L97" s="414"/>
      <c r="M97" s="29"/>
      <c r="Q97" s="10"/>
    </row>
    <row r="98" spans="1:21" s="136" customFormat="1" x14ac:dyDescent="0.25">
      <c r="A98" s="8"/>
      <c r="B98" s="412"/>
      <c r="C98" s="413"/>
      <c r="D98" s="413"/>
      <c r="E98" s="413"/>
      <c r="F98" s="413"/>
      <c r="G98" s="413"/>
      <c r="H98" s="413"/>
      <c r="I98" s="413"/>
      <c r="J98" s="413"/>
      <c r="K98" s="413"/>
      <c r="L98" s="414"/>
      <c r="M98" s="29"/>
      <c r="Q98" s="10"/>
    </row>
    <row r="99" spans="1:21" s="136" customFormat="1" x14ac:dyDescent="0.25">
      <c r="A99" s="8"/>
      <c r="B99" s="412"/>
      <c r="C99" s="413"/>
      <c r="D99" s="413"/>
      <c r="E99" s="413"/>
      <c r="F99" s="413"/>
      <c r="G99" s="413"/>
      <c r="H99" s="413"/>
      <c r="I99" s="413"/>
      <c r="J99" s="413"/>
      <c r="K99" s="413"/>
      <c r="L99" s="414"/>
      <c r="M99" s="29"/>
      <c r="Q99" s="10"/>
    </row>
    <row r="100" spans="1:21" s="136" customFormat="1" x14ac:dyDescent="0.25">
      <c r="A100" s="8"/>
      <c r="B100" s="412"/>
      <c r="C100" s="413"/>
      <c r="D100" s="413"/>
      <c r="E100" s="413"/>
      <c r="F100" s="413"/>
      <c r="G100" s="413"/>
      <c r="H100" s="413"/>
      <c r="I100" s="413"/>
      <c r="J100" s="413"/>
      <c r="K100" s="413"/>
      <c r="L100" s="414"/>
      <c r="M100" s="29"/>
      <c r="Q100" s="10"/>
    </row>
    <row r="101" spans="1:21" s="136" customFormat="1" x14ac:dyDescent="0.25">
      <c r="A101" s="8"/>
      <c r="B101" s="412"/>
      <c r="C101" s="413"/>
      <c r="D101" s="413"/>
      <c r="E101" s="413"/>
      <c r="F101" s="413"/>
      <c r="G101" s="413"/>
      <c r="H101" s="413"/>
      <c r="I101" s="413"/>
      <c r="J101" s="413"/>
      <c r="K101" s="413"/>
      <c r="L101" s="414"/>
      <c r="M101" s="29"/>
      <c r="Q101" s="10"/>
    </row>
    <row r="102" spans="1:21" s="136" customFormat="1" x14ac:dyDescent="0.25">
      <c r="A102" s="8"/>
      <c r="B102" s="412"/>
      <c r="C102" s="413"/>
      <c r="D102" s="413"/>
      <c r="E102" s="413"/>
      <c r="F102" s="413"/>
      <c r="G102" s="413"/>
      <c r="H102" s="413"/>
      <c r="I102" s="413"/>
      <c r="J102" s="413"/>
      <c r="K102" s="413"/>
      <c r="L102" s="414"/>
      <c r="M102" s="29"/>
      <c r="Q102" s="10"/>
    </row>
    <row r="103" spans="1:21" s="29" customFormat="1" x14ac:dyDescent="0.25">
      <c r="A103" s="72"/>
      <c r="B103" s="39"/>
      <c r="C103" s="40"/>
      <c r="D103" s="40"/>
      <c r="E103" s="40"/>
      <c r="F103" s="40"/>
      <c r="G103" s="40"/>
      <c r="H103" s="40"/>
      <c r="I103" s="40"/>
      <c r="J103" s="40"/>
      <c r="K103" s="40"/>
      <c r="L103" s="41"/>
      <c r="O103" s="10"/>
      <c r="P103" s="10"/>
      <c r="Q103" s="10"/>
      <c r="R103" s="10"/>
      <c r="S103" s="10"/>
      <c r="T103" s="10"/>
      <c r="U103" s="10"/>
    </row>
    <row r="104" spans="1:21" s="11" customFormat="1" x14ac:dyDescent="0.25">
      <c r="A104" s="7"/>
      <c r="B104" s="415" t="s">
        <v>19</v>
      </c>
      <c r="C104" s="416"/>
      <c r="D104" s="416"/>
      <c r="E104" s="416"/>
      <c r="F104" s="416"/>
      <c r="G104" s="416"/>
      <c r="H104" s="416"/>
      <c r="I104" s="416"/>
      <c r="J104" s="416"/>
      <c r="K104" s="416"/>
      <c r="L104" s="417"/>
      <c r="M104" s="55"/>
    </row>
    <row r="105" spans="1:21" s="29" customFormat="1" x14ac:dyDescent="0.25">
      <c r="A105" s="72"/>
      <c r="B105" s="42"/>
      <c r="C105" s="71"/>
      <c r="D105" s="71"/>
      <c r="E105" s="71"/>
      <c r="F105" s="71"/>
      <c r="G105" s="71"/>
      <c r="H105" s="71"/>
      <c r="I105" s="71"/>
      <c r="J105" s="71"/>
      <c r="K105" s="71"/>
      <c r="L105" s="43"/>
      <c r="O105" s="10"/>
      <c r="P105" s="10"/>
      <c r="Q105" s="10"/>
      <c r="R105" s="10"/>
      <c r="S105" s="10"/>
      <c r="T105" s="10"/>
      <c r="U105" s="10"/>
    </row>
    <row r="106" spans="1:21" s="29" customFormat="1" x14ac:dyDescent="0.25">
      <c r="A106" s="72"/>
      <c r="B106" s="308" t="str">
        <f>IF(Intro!$G$29="English",O106,P106)</f>
        <v>Quels ont été les principaux facteurs affectant la demande des marchandises depuis le 1er janvier 2023 (par exemple, les préférences des utilisateurs, la politique gouvernementale, les conditions économiques, le taux de change)?</v>
      </c>
      <c r="C106" s="309"/>
      <c r="D106" s="309"/>
      <c r="E106" s="309"/>
      <c r="F106" s="309"/>
      <c r="G106" s="309"/>
      <c r="H106" s="309"/>
      <c r="I106" s="309"/>
      <c r="J106" s="309"/>
      <c r="K106" s="309"/>
      <c r="L106" s="310"/>
      <c r="O106"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06"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06" s="10"/>
      <c r="R106" s="10"/>
      <c r="S106" s="10"/>
      <c r="T106" s="10"/>
      <c r="U106" s="10"/>
    </row>
    <row r="107" spans="1:21" s="29" customFormat="1" x14ac:dyDescent="0.25">
      <c r="A107" s="72"/>
      <c r="B107" s="308"/>
      <c r="C107" s="309"/>
      <c r="D107" s="309"/>
      <c r="E107" s="309"/>
      <c r="F107" s="309"/>
      <c r="G107" s="309"/>
      <c r="H107" s="309"/>
      <c r="I107" s="309"/>
      <c r="J107" s="309"/>
      <c r="K107" s="309"/>
      <c r="L107" s="310"/>
      <c r="O107" s="10"/>
      <c r="P107" s="10"/>
      <c r="Q107" s="10"/>
      <c r="R107" s="10"/>
      <c r="S107" s="10"/>
      <c r="T107" s="10"/>
      <c r="U107" s="10"/>
    </row>
    <row r="108" spans="1:21" s="29" customFormat="1" x14ac:dyDescent="0.25">
      <c r="A108" s="72"/>
      <c r="B108" s="42"/>
      <c r="C108" s="71"/>
      <c r="D108" s="71"/>
      <c r="E108" s="71"/>
      <c r="F108" s="71"/>
      <c r="G108" s="71"/>
      <c r="H108" s="71"/>
      <c r="I108" s="71"/>
      <c r="J108" s="71"/>
      <c r="K108" s="71"/>
      <c r="L108" s="43"/>
      <c r="O108" s="10"/>
      <c r="P108" s="10"/>
      <c r="Q108" s="10"/>
      <c r="R108" s="10"/>
      <c r="S108" s="10"/>
      <c r="T108" s="10"/>
      <c r="U108" s="10"/>
    </row>
    <row r="109" spans="1:21" s="11" customFormat="1" x14ac:dyDescent="0.25">
      <c r="A109" s="8"/>
      <c r="B109" s="412"/>
      <c r="C109" s="413"/>
      <c r="D109" s="413"/>
      <c r="E109" s="413"/>
      <c r="F109" s="413"/>
      <c r="G109" s="413"/>
      <c r="H109" s="413"/>
      <c r="I109" s="413"/>
      <c r="J109" s="413"/>
      <c r="K109" s="413"/>
      <c r="L109" s="414"/>
      <c r="M109" s="29"/>
      <c r="Q109" s="10"/>
    </row>
    <row r="110" spans="1:21" s="11" customFormat="1" x14ac:dyDescent="0.25">
      <c r="A110" s="8"/>
      <c r="B110" s="412"/>
      <c r="C110" s="413"/>
      <c r="D110" s="413"/>
      <c r="E110" s="413"/>
      <c r="F110" s="413"/>
      <c r="G110" s="413"/>
      <c r="H110" s="413"/>
      <c r="I110" s="413"/>
      <c r="J110" s="413"/>
      <c r="K110" s="413"/>
      <c r="L110" s="414"/>
      <c r="M110" s="29"/>
      <c r="Q110" s="10"/>
    </row>
    <row r="111" spans="1:21" s="11" customFormat="1" x14ac:dyDescent="0.25">
      <c r="A111" s="8"/>
      <c r="B111" s="412"/>
      <c r="C111" s="413"/>
      <c r="D111" s="413"/>
      <c r="E111" s="413"/>
      <c r="F111" s="413"/>
      <c r="G111" s="413"/>
      <c r="H111" s="413"/>
      <c r="I111" s="413"/>
      <c r="J111" s="413"/>
      <c r="K111" s="413"/>
      <c r="L111" s="414"/>
      <c r="M111" s="29"/>
      <c r="Q111" s="10"/>
    </row>
    <row r="112" spans="1:21" s="11" customFormat="1" x14ac:dyDescent="0.25">
      <c r="A112" s="8"/>
      <c r="B112" s="412"/>
      <c r="C112" s="413"/>
      <c r="D112" s="413"/>
      <c r="E112" s="413"/>
      <c r="F112" s="413"/>
      <c r="G112" s="413"/>
      <c r="H112" s="413"/>
      <c r="I112" s="413"/>
      <c r="J112" s="413"/>
      <c r="K112" s="413"/>
      <c r="L112" s="414"/>
      <c r="M112" s="29"/>
      <c r="Q112" s="10"/>
    </row>
    <row r="113" spans="1:21" s="11" customFormat="1" x14ac:dyDescent="0.25">
      <c r="A113" s="8"/>
      <c r="B113" s="412"/>
      <c r="C113" s="413"/>
      <c r="D113" s="413"/>
      <c r="E113" s="413"/>
      <c r="F113" s="413"/>
      <c r="G113" s="413"/>
      <c r="H113" s="413"/>
      <c r="I113" s="413"/>
      <c r="J113" s="413"/>
      <c r="K113" s="413"/>
      <c r="L113" s="414"/>
      <c r="M113" s="29"/>
      <c r="Q113" s="10"/>
    </row>
    <row r="114" spans="1:21" s="11" customFormat="1" x14ac:dyDescent="0.25">
      <c r="A114" s="8"/>
      <c r="B114" s="412"/>
      <c r="C114" s="413"/>
      <c r="D114" s="413"/>
      <c r="E114" s="413"/>
      <c r="F114" s="413"/>
      <c r="G114" s="413"/>
      <c r="H114" s="413"/>
      <c r="I114" s="413"/>
      <c r="J114" s="413"/>
      <c r="K114" s="413"/>
      <c r="L114" s="414"/>
      <c r="M114" s="29"/>
      <c r="Q114" s="10"/>
    </row>
    <row r="115" spans="1:21" s="11" customFormat="1" x14ac:dyDescent="0.25">
      <c r="A115" s="8"/>
      <c r="B115" s="412"/>
      <c r="C115" s="413"/>
      <c r="D115" s="413"/>
      <c r="E115" s="413"/>
      <c r="F115" s="413"/>
      <c r="G115" s="413"/>
      <c r="H115" s="413"/>
      <c r="I115" s="413"/>
      <c r="J115" s="413"/>
      <c r="K115" s="413"/>
      <c r="L115" s="414"/>
      <c r="M115" s="29"/>
      <c r="Q115" s="10"/>
    </row>
    <row r="116" spans="1:21" s="11" customFormat="1" x14ac:dyDescent="0.25">
      <c r="A116" s="8"/>
      <c r="B116" s="412"/>
      <c r="C116" s="413"/>
      <c r="D116" s="413"/>
      <c r="E116" s="413"/>
      <c r="F116" s="413"/>
      <c r="G116" s="413"/>
      <c r="H116" s="413"/>
      <c r="I116" s="413"/>
      <c r="J116" s="413"/>
      <c r="K116" s="413"/>
      <c r="L116" s="414"/>
      <c r="M116" s="29"/>
      <c r="Q116" s="10"/>
    </row>
    <row r="117" spans="1:21" s="29" customFormat="1" x14ac:dyDescent="0.25">
      <c r="A117" s="72"/>
      <c r="B117" s="39"/>
      <c r="C117" s="40"/>
      <c r="D117" s="40"/>
      <c r="E117" s="40"/>
      <c r="F117" s="40"/>
      <c r="G117" s="40"/>
      <c r="H117" s="40"/>
      <c r="I117" s="40"/>
      <c r="J117" s="40"/>
      <c r="K117" s="40"/>
      <c r="L117" s="41"/>
      <c r="O117" s="10"/>
      <c r="P117" s="10"/>
      <c r="Q117" s="10"/>
      <c r="R117" s="10"/>
      <c r="S117" s="10"/>
      <c r="T117" s="10"/>
      <c r="U117" s="10"/>
    </row>
    <row r="118" spans="1:21" s="11" customFormat="1" x14ac:dyDescent="0.25">
      <c r="A118" s="7"/>
      <c r="B118" s="415" t="s">
        <v>20</v>
      </c>
      <c r="C118" s="416"/>
      <c r="D118" s="416"/>
      <c r="E118" s="416"/>
      <c r="F118" s="416"/>
      <c r="G118" s="416"/>
      <c r="H118" s="416"/>
      <c r="I118" s="416"/>
      <c r="J118" s="416"/>
      <c r="K118" s="416"/>
      <c r="L118" s="417"/>
      <c r="M118" s="55"/>
    </row>
    <row r="119" spans="1:21" s="29" customFormat="1" x14ac:dyDescent="0.25">
      <c r="A119" s="72"/>
      <c r="B119" s="42"/>
      <c r="C119" s="71"/>
      <c r="D119" s="71"/>
      <c r="E119" s="71"/>
      <c r="F119" s="71"/>
      <c r="G119" s="71"/>
      <c r="H119" s="71"/>
      <c r="I119" s="71"/>
      <c r="J119" s="71"/>
      <c r="K119" s="71"/>
      <c r="L119" s="43"/>
      <c r="O119" s="10"/>
      <c r="P119" s="10"/>
      <c r="Q119" s="10"/>
      <c r="R119" s="10"/>
      <c r="S119" s="10"/>
      <c r="T119" s="10"/>
      <c r="U119" s="10"/>
    </row>
    <row r="120" spans="1:21" s="29" customFormat="1" x14ac:dyDescent="0.25">
      <c r="A120" s="72"/>
      <c r="B120" s="402" t="str">
        <f>IF(Intro!$G$29="English",O120,P120)</f>
        <v>Décrivez tout changement technologique qui a eu une incidence sur le marché canadien des marchandises depuis le 1er janvier 2023.</v>
      </c>
      <c r="C120" s="403"/>
      <c r="D120" s="403"/>
      <c r="E120" s="403"/>
      <c r="F120" s="403"/>
      <c r="G120" s="403"/>
      <c r="H120" s="403"/>
      <c r="I120" s="403"/>
      <c r="J120" s="403"/>
      <c r="K120" s="403"/>
      <c r="L120" s="404"/>
      <c r="O120" s="10" t="str">
        <f>"Describe any changes in technology that have impacted the Canadian market for the goods since January 1, "&amp;Variables!B6&amp;"."</f>
        <v>Describe any changes in technology that have impacted the Canadian market for the goods since January 1, 2023.</v>
      </c>
      <c r="P120"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20" s="10"/>
      <c r="R120" s="10"/>
      <c r="S120" s="10"/>
      <c r="T120" s="10"/>
      <c r="U120" s="10"/>
    </row>
    <row r="121" spans="1:21" s="29" customFormat="1" x14ac:dyDescent="0.25">
      <c r="A121" s="72"/>
      <c r="B121" s="42"/>
      <c r="C121" s="71"/>
      <c r="D121" s="71"/>
      <c r="E121" s="71"/>
      <c r="F121" s="71"/>
      <c r="G121" s="71"/>
      <c r="H121" s="71"/>
      <c r="I121" s="71"/>
      <c r="J121" s="71"/>
      <c r="K121" s="71"/>
      <c r="L121" s="43"/>
      <c r="O121" s="10"/>
      <c r="P121" s="10"/>
      <c r="Q121" s="10"/>
      <c r="R121" s="10"/>
      <c r="S121" s="10"/>
      <c r="T121" s="10"/>
      <c r="U121" s="10"/>
    </row>
    <row r="122" spans="1:21" s="11" customFormat="1" x14ac:dyDescent="0.25">
      <c r="A122" s="8"/>
      <c r="B122" s="412"/>
      <c r="C122" s="413"/>
      <c r="D122" s="413"/>
      <c r="E122" s="413"/>
      <c r="F122" s="413"/>
      <c r="G122" s="413"/>
      <c r="H122" s="413"/>
      <c r="I122" s="413"/>
      <c r="J122" s="413"/>
      <c r="K122" s="413"/>
      <c r="L122" s="414"/>
      <c r="M122" s="29"/>
      <c r="Q122" s="10"/>
    </row>
    <row r="123" spans="1:21" s="11" customFormat="1" x14ac:dyDescent="0.25">
      <c r="A123" s="8"/>
      <c r="B123" s="412"/>
      <c r="C123" s="413"/>
      <c r="D123" s="413"/>
      <c r="E123" s="413"/>
      <c r="F123" s="413"/>
      <c r="G123" s="413"/>
      <c r="H123" s="413"/>
      <c r="I123" s="413"/>
      <c r="J123" s="413"/>
      <c r="K123" s="413"/>
      <c r="L123" s="414"/>
      <c r="M123" s="29"/>
      <c r="Q123" s="10"/>
    </row>
    <row r="124" spans="1:21" s="11" customFormat="1" x14ac:dyDescent="0.25">
      <c r="A124" s="8"/>
      <c r="B124" s="412"/>
      <c r="C124" s="413"/>
      <c r="D124" s="413"/>
      <c r="E124" s="413"/>
      <c r="F124" s="413"/>
      <c r="G124" s="413"/>
      <c r="H124" s="413"/>
      <c r="I124" s="413"/>
      <c r="J124" s="413"/>
      <c r="K124" s="413"/>
      <c r="L124" s="414"/>
      <c r="M124" s="29"/>
      <c r="Q124" s="10"/>
    </row>
    <row r="125" spans="1:21" s="11" customFormat="1" x14ac:dyDescent="0.25">
      <c r="A125" s="8"/>
      <c r="B125" s="412"/>
      <c r="C125" s="413"/>
      <c r="D125" s="413"/>
      <c r="E125" s="413"/>
      <c r="F125" s="413"/>
      <c r="G125" s="413"/>
      <c r="H125" s="413"/>
      <c r="I125" s="413"/>
      <c r="J125" s="413"/>
      <c r="K125" s="413"/>
      <c r="L125" s="414"/>
      <c r="M125" s="29"/>
      <c r="Q125" s="10"/>
    </row>
    <row r="126" spans="1:21" s="11" customFormat="1" x14ac:dyDescent="0.25">
      <c r="A126" s="8"/>
      <c r="B126" s="412"/>
      <c r="C126" s="413"/>
      <c r="D126" s="413"/>
      <c r="E126" s="413"/>
      <c r="F126" s="413"/>
      <c r="G126" s="413"/>
      <c r="H126" s="413"/>
      <c r="I126" s="413"/>
      <c r="J126" s="413"/>
      <c r="K126" s="413"/>
      <c r="L126" s="414"/>
      <c r="M126" s="29"/>
      <c r="Q126" s="10"/>
    </row>
    <row r="127" spans="1:21" s="11" customFormat="1" x14ac:dyDescent="0.25">
      <c r="A127" s="8"/>
      <c r="B127" s="412"/>
      <c r="C127" s="413"/>
      <c r="D127" s="413"/>
      <c r="E127" s="413"/>
      <c r="F127" s="413"/>
      <c r="G127" s="413"/>
      <c r="H127" s="413"/>
      <c r="I127" s="413"/>
      <c r="J127" s="413"/>
      <c r="K127" s="413"/>
      <c r="L127" s="414"/>
      <c r="M127" s="29"/>
      <c r="Q127" s="10"/>
    </row>
    <row r="128" spans="1:21" s="11" customFormat="1" x14ac:dyDescent="0.25">
      <c r="A128" s="8"/>
      <c r="B128" s="412"/>
      <c r="C128" s="413"/>
      <c r="D128" s="413"/>
      <c r="E128" s="413"/>
      <c r="F128" s="413"/>
      <c r="G128" s="413"/>
      <c r="H128" s="413"/>
      <c r="I128" s="413"/>
      <c r="J128" s="413"/>
      <c r="K128" s="413"/>
      <c r="L128" s="414"/>
      <c r="M128" s="29"/>
      <c r="Q128" s="10"/>
    </row>
    <row r="129" spans="1:21" s="11" customFormat="1" x14ac:dyDescent="0.25">
      <c r="A129" s="8"/>
      <c r="B129" s="412"/>
      <c r="C129" s="413"/>
      <c r="D129" s="413"/>
      <c r="E129" s="413"/>
      <c r="F129" s="413"/>
      <c r="G129" s="413"/>
      <c r="H129" s="413"/>
      <c r="I129" s="413"/>
      <c r="J129" s="413"/>
      <c r="K129" s="413"/>
      <c r="L129" s="414"/>
      <c r="M129" s="29"/>
      <c r="Q129" s="10"/>
    </row>
    <row r="130" spans="1:21" s="29" customFormat="1" x14ac:dyDescent="0.25">
      <c r="A130" s="72"/>
      <c r="B130" s="39"/>
      <c r="C130" s="40"/>
      <c r="D130" s="40"/>
      <c r="E130" s="40"/>
      <c r="F130" s="40"/>
      <c r="G130" s="40"/>
      <c r="H130" s="40"/>
      <c r="I130" s="40"/>
      <c r="J130" s="40"/>
      <c r="K130" s="40"/>
      <c r="L130" s="41"/>
      <c r="O130" s="10"/>
      <c r="P130" s="10"/>
      <c r="Q130" s="10"/>
      <c r="R130" s="10"/>
      <c r="S130" s="10"/>
      <c r="T130" s="10"/>
      <c r="U130" s="10"/>
    </row>
    <row r="131" spans="1:21" s="11" customFormat="1" x14ac:dyDescent="0.25">
      <c r="A131" s="7"/>
      <c r="B131" s="415" t="s">
        <v>810</v>
      </c>
      <c r="C131" s="416"/>
      <c r="D131" s="416"/>
      <c r="E131" s="416"/>
      <c r="F131" s="416"/>
      <c r="G131" s="416"/>
      <c r="H131" s="416"/>
      <c r="I131" s="416"/>
      <c r="J131" s="416"/>
      <c r="K131" s="416"/>
      <c r="L131" s="417"/>
      <c r="M131" s="55"/>
    </row>
    <row r="132" spans="1:21" s="29" customFormat="1" x14ac:dyDescent="0.25">
      <c r="A132" s="72"/>
      <c r="B132" s="42"/>
      <c r="C132" s="71"/>
      <c r="D132" s="71"/>
      <c r="E132" s="71"/>
      <c r="F132" s="71"/>
      <c r="G132" s="71"/>
      <c r="H132" s="71"/>
      <c r="I132" s="71"/>
      <c r="J132" s="71"/>
      <c r="K132" s="71"/>
      <c r="L132" s="43"/>
      <c r="O132" s="10"/>
      <c r="P132" s="10"/>
      <c r="Q132" s="10"/>
      <c r="R132" s="10"/>
      <c r="S132" s="10"/>
      <c r="T132" s="10"/>
      <c r="U132" s="10"/>
    </row>
    <row r="133" spans="1:21" s="29" customFormat="1" x14ac:dyDescent="0.25">
      <c r="A133" s="72"/>
      <c r="B133" s="402" t="str">
        <f>IF(Intro!$G$29="English",O133,P133)</f>
        <v>Dans quelle mesure les marchandises produites au Canada sont-elles interchangeables avec les marchandises importées des autres pays?</v>
      </c>
      <c r="C133" s="403"/>
      <c r="D133" s="403"/>
      <c r="E133" s="403"/>
      <c r="F133" s="403"/>
      <c r="G133" s="403"/>
      <c r="H133" s="403"/>
      <c r="I133" s="403"/>
      <c r="J133" s="403"/>
      <c r="K133" s="403"/>
      <c r="L133" s="404"/>
      <c r="O133" s="10" t="str">
        <f>"To what extent are the goods produced in Canada interchangeable with the goods imported from "&amp;Variables!B5&amp;"?"</f>
        <v>To what extent are the goods produced in Canada interchangeable with the goods imported from other countries?</v>
      </c>
      <c r="P133" s="10" t="str">
        <f>"Dans quelle mesure les marchandises produites au Canada sont-elles interchangeables avec les marchandises importées "&amp;Variables!C5&amp;"?"</f>
        <v>Dans quelle mesure les marchandises produites au Canada sont-elles interchangeables avec les marchandises importées des autres pays?</v>
      </c>
      <c r="Q133" s="10"/>
      <c r="R133" s="10"/>
      <c r="S133" s="10"/>
      <c r="T133" s="10"/>
      <c r="U133" s="10"/>
    </row>
    <row r="134" spans="1:21" s="29" customFormat="1" x14ac:dyDescent="0.25">
      <c r="A134" s="72"/>
      <c r="B134" s="42"/>
      <c r="C134" s="71"/>
      <c r="D134" s="71"/>
      <c r="E134" s="71"/>
      <c r="F134" s="71"/>
      <c r="G134" s="71"/>
      <c r="H134" s="71"/>
      <c r="I134" s="71"/>
      <c r="J134" s="71"/>
      <c r="K134" s="71"/>
      <c r="L134" s="43"/>
      <c r="O134" s="10"/>
      <c r="P134" s="10"/>
      <c r="Q134" s="10"/>
      <c r="R134" s="10"/>
      <c r="S134" s="10"/>
      <c r="T134" s="10"/>
      <c r="U134" s="10"/>
    </row>
    <row r="135" spans="1:21" s="11" customFormat="1" x14ac:dyDescent="0.25">
      <c r="A135" s="8"/>
      <c r="B135" s="412"/>
      <c r="C135" s="413"/>
      <c r="D135" s="413"/>
      <c r="E135" s="413"/>
      <c r="F135" s="413"/>
      <c r="G135" s="413"/>
      <c r="H135" s="413"/>
      <c r="I135" s="413"/>
      <c r="J135" s="413"/>
      <c r="K135" s="413"/>
      <c r="L135" s="414"/>
      <c r="M135" s="29"/>
      <c r="Q135" s="10"/>
    </row>
    <row r="136" spans="1:21" s="11" customFormat="1" x14ac:dyDescent="0.25">
      <c r="A136" s="8"/>
      <c r="B136" s="412"/>
      <c r="C136" s="413"/>
      <c r="D136" s="413"/>
      <c r="E136" s="413"/>
      <c r="F136" s="413"/>
      <c r="G136" s="413"/>
      <c r="H136" s="413"/>
      <c r="I136" s="413"/>
      <c r="J136" s="413"/>
      <c r="K136" s="413"/>
      <c r="L136" s="414"/>
      <c r="M136" s="29"/>
      <c r="Q136" s="10"/>
    </row>
    <row r="137" spans="1:21" s="11" customFormat="1" x14ac:dyDescent="0.25">
      <c r="A137" s="8"/>
      <c r="B137" s="412"/>
      <c r="C137" s="413"/>
      <c r="D137" s="413"/>
      <c r="E137" s="413"/>
      <c r="F137" s="413"/>
      <c r="G137" s="413"/>
      <c r="H137" s="413"/>
      <c r="I137" s="413"/>
      <c r="J137" s="413"/>
      <c r="K137" s="413"/>
      <c r="L137" s="414"/>
      <c r="M137" s="29"/>
      <c r="Q137" s="10"/>
    </row>
    <row r="138" spans="1:21" s="11" customFormat="1" x14ac:dyDescent="0.25">
      <c r="A138" s="8"/>
      <c r="B138" s="412"/>
      <c r="C138" s="413"/>
      <c r="D138" s="413"/>
      <c r="E138" s="413"/>
      <c r="F138" s="413"/>
      <c r="G138" s="413"/>
      <c r="H138" s="413"/>
      <c r="I138" s="413"/>
      <c r="J138" s="413"/>
      <c r="K138" s="413"/>
      <c r="L138" s="414"/>
      <c r="M138" s="29"/>
      <c r="Q138" s="10"/>
    </row>
    <row r="139" spans="1:21" s="11" customFormat="1" x14ac:dyDescent="0.25">
      <c r="A139" s="8"/>
      <c r="B139" s="412"/>
      <c r="C139" s="413"/>
      <c r="D139" s="413"/>
      <c r="E139" s="413"/>
      <c r="F139" s="413"/>
      <c r="G139" s="413"/>
      <c r="H139" s="413"/>
      <c r="I139" s="413"/>
      <c r="J139" s="413"/>
      <c r="K139" s="413"/>
      <c r="L139" s="414"/>
      <c r="M139" s="29"/>
      <c r="Q139" s="10"/>
    </row>
    <row r="140" spans="1:21" s="11" customFormat="1" x14ac:dyDescent="0.25">
      <c r="A140" s="8"/>
      <c r="B140" s="412"/>
      <c r="C140" s="413"/>
      <c r="D140" s="413"/>
      <c r="E140" s="413"/>
      <c r="F140" s="413"/>
      <c r="G140" s="413"/>
      <c r="H140" s="413"/>
      <c r="I140" s="413"/>
      <c r="J140" s="413"/>
      <c r="K140" s="413"/>
      <c r="L140" s="414"/>
      <c r="M140" s="29"/>
      <c r="Q140" s="10"/>
    </row>
    <row r="141" spans="1:21" s="11" customFormat="1" x14ac:dyDescent="0.25">
      <c r="A141" s="8"/>
      <c r="B141" s="412"/>
      <c r="C141" s="413"/>
      <c r="D141" s="413"/>
      <c r="E141" s="413"/>
      <c r="F141" s="413"/>
      <c r="G141" s="413"/>
      <c r="H141" s="413"/>
      <c r="I141" s="413"/>
      <c r="J141" s="413"/>
      <c r="K141" s="413"/>
      <c r="L141" s="414"/>
      <c r="M141" s="29"/>
      <c r="Q141" s="10"/>
    </row>
    <row r="142" spans="1:21" s="11" customFormat="1" x14ac:dyDescent="0.25">
      <c r="A142" s="8"/>
      <c r="B142" s="412"/>
      <c r="C142" s="413"/>
      <c r="D142" s="413"/>
      <c r="E142" s="413"/>
      <c r="F142" s="413"/>
      <c r="G142" s="413"/>
      <c r="H142" s="413"/>
      <c r="I142" s="413"/>
      <c r="J142" s="413"/>
      <c r="K142" s="413"/>
      <c r="L142" s="414"/>
      <c r="M142" s="29"/>
      <c r="Q142" s="10"/>
    </row>
    <row r="143" spans="1:21" s="29" customFormat="1" x14ac:dyDescent="0.25">
      <c r="A143" s="72"/>
      <c r="B143" s="39"/>
      <c r="C143" s="40"/>
      <c r="D143" s="40"/>
      <c r="E143" s="40"/>
      <c r="F143" s="40"/>
      <c r="G143" s="40"/>
      <c r="H143" s="40"/>
      <c r="I143" s="40"/>
      <c r="J143" s="40"/>
      <c r="K143" s="40"/>
      <c r="L143" s="41"/>
      <c r="O143" s="10"/>
      <c r="P143" s="10"/>
      <c r="Q143" s="10"/>
      <c r="R143" s="10"/>
      <c r="S143" s="10"/>
      <c r="T143" s="10"/>
      <c r="U143" s="10"/>
    </row>
    <row r="144" spans="1:21" s="11" customFormat="1" x14ac:dyDescent="0.25">
      <c r="A144" s="7"/>
      <c r="B144" s="415" t="s">
        <v>21</v>
      </c>
      <c r="C144" s="416"/>
      <c r="D144" s="416"/>
      <c r="E144" s="416"/>
      <c r="F144" s="416"/>
      <c r="G144" s="416"/>
      <c r="H144" s="416"/>
      <c r="I144" s="416"/>
      <c r="J144" s="416"/>
      <c r="K144" s="416"/>
      <c r="L144" s="417"/>
      <c r="M144" s="55"/>
    </row>
    <row r="145" spans="1:21" s="29" customFormat="1" x14ac:dyDescent="0.25">
      <c r="A145" s="72"/>
      <c r="B145" s="42"/>
      <c r="C145" s="71"/>
      <c r="D145" s="71"/>
      <c r="E145" s="71"/>
      <c r="F145" s="71"/>
      <c r="G145" s="71"/>
      <c r="H145" s="71"/>
      <c r="I145" s="71"/>
      <c r="J145" s="71"/>
      <c r="K145" s="71"/>
      <c r="L145" s="43"/>
      <c r="O145" s="10"/>
      <c r="P145" s="10"/>
      <c r="Q145" s="10"/>
      <c r="R145" s="10"/>
      <c r="S145" s="10"/>
      <c r="T145" s="10"/>
      <c r="U145" s="10"/>
    </row>
    <row r="146" spans="1:21" s="29" customFormat="1" x14ac:dyDescent="0.25">
      <c r="A146" s="72"/>
      <c r="B146" s="402" t="str">
        <f>IF(Intro!$G$29="English",O146,P146)</f>
        <v>Dans quelle mesure les marchandises produites au Canada sont-elles comparables en prix aux marchandises importées des autres pays?</v>
      </c>
      <c r="C146" s="403"/>
      <c r="D146" s="403"/>
      <c r="E146" s="403"/>
      <c r="F146" s="403"/>
      <c r="G146" s="403"/>
      <c r="H146" s="403"/>
      <c r="I146" s="403"/>
      <c r="J146" s="403"/>
      <c r="K146" s="403"/>
      <c r="L146" s="404"/>
      <c r="O146" s="10" t="str">
        <f>"To what extent are the goods produced in Canada comparable in price with the goods imported from "&amp;Variables!B5&amp;"?"</f>
        <v>To what extent are the goods produced in Canada comparable in price with the goods imported from other countries?</v>
      </c>
      <c r="P146" s="10" t="str">
        <f>"Dans quelle mesure les marchandises produites au Canada sont-elles comparables en prix aux marchandises importées "&amp;Variables!C5&amp;"?"</f>
        <v>Dans quelle mesure les marchandises produites au Canada sont-elles comparables en prix aux marchandises importées des autres pays?</v>
      </c>
      <c r="Q146" s="10"/>
      <c r="R146" s="10"/>
      <c r="S146" s="10"/>
      <c r="T146" s="10"/>
      <c r="U146" s="10"/>
    </row>
    <row r="147" spans="1:21" s="29" customFormat="1" x14ac:dyDescent="0.25">
      <c r="A147" s="72"/>
      <c r="B147" s="42"/>
      <c r="C147" s="71"/>
      <c r="D147" s="71"/>
      <c r="E147" s="71"/>
      <c r="F147" s="71"/>
      <c r="G147" s="71"/>
      <c r="H147" s="71"/>
      <c r="I147" s="71"/>
      <c r="J147" s="71"/>
      <c r="K147" s="71"/>
      <c r="L147" s="43"/>
      <c r="O147" s="10"/>
      <c r="P147" s="10"/>
      <c r="Q147" s="10"/>
      <c r="R147" s="10"/>
      <c r="S147" s="10"/>
      <c r="T147" s="10"/>
      <c r="U147" s="10"/>
    </row>
    <row r="148" spans="1:21" s="11" customFormat="1" x14ac:dyDescent="0.25">
      <c r="A148" s="8"/>
      <c r="B148" s="412"/>
      <c r="C148" s="413"/>
      <c r="D148" s="413"/>
      <c r="E148" s="413"/>
      <c r="F148" s="413"/>
      <c r="G148" s="413"/>
      <c r="H148" s="413"/>
      <c r="I148" s="413"/>
      <c r="J148" s="413"/>
      <c r="K148" s="413"/>
      <c r="L148" s="414"/>
      <c r="M148" s="29"/>
      <c r="Q148" s="10"/>
    </row>
    <row r="149" spans="1:21" s="11" customFormat="1" x14ac:dyDescent="0.25">
      <c r="A149" s="8"/>
      <c r="B149" s="412"/>
      <c r="C149" s="413"/>
      <c r="D149" s="413"/>
      <c r="E149" s="413"/>
      <c r="F149" s="413"/>
      <c r="G149" s="413"/>
      <c r="H149" s="413"/>
      <c r="I149" s="413"/>
      <c r="J149" s="413"/>
      <c r="K149" s="413"/>
      <c r="L149" s="414"/>
      <c r="M149" s="29"/>
      <c r="Q149" s="10"/>
    </row>
    <row r="150" spans="1:21" s="11" customFormat="1" x14ac:dyDescent="0.25">
      <c r="A150" s="8"/>
      <c r="B150" s="412"/>
      <c r="C150" s="413"/>
      <c r="D150" s="413"/>
      <c r="E150" s="413"/>
      <c r="F150" s="413"/>
      <c r="G150" s="413"/>
      <c r="H150" s="413"/>
      <c r="I150" s="413"/>
      <c r="J150" s="413"/>
      <c r="K150" s="413"/>
      <c r="L150" s="414"/>
      <c r="M150" s="29"/>
      <c r="Q150" s="10"/>
    </row>
    <row r="151" spans="1:21" s="11" customFormat="1" x14ac:dyDescent="0.25">
      <c r="A151" s="8"/>
      <c r="B151" s="412"/>
      <c r="C151" s="413"/>
      <c r="D151" s="413"/>
      <c r="E151" s="413"/>
      <c r="F151" s="413"/>
      <c r="G151" s="413"/>
      <c r="H151" s="413"/>
      <c r="I151" s="413"/>
      <c r="J151" s="413"/>
      <c r="K151" s="413"/>
      <c r="L151" s="414"/>
      <c r="M151" s="29"/>
      <c r="Q151" s="10"/>
    </row>
    <row r="152" spans="1:21" s="11" customFormat="1" x14ac:dyDescent="0.25">
      <c r="A152" s="8"/>
      <c r="B152" s="412"/>
      <c r="C152" s="413"/>
      <c r="D152" s="413"/>
      <c r="E152" s="413"/>
      <c r="F152" s="413"/>
      <c r="G152" s="413"/>
      <c r="H152" s="413"/>
      <c r="I152" s="413"/>
      <c r="J152" s="413"/>
      <c r="K152" s="413"/>
      <c r="L152" s="414"/>
      <c r="M152" s="29"/>
      <c r="Q152" s="10"/>
    </row>
    <row r="153" spans="1:21" s="11" customFormat="1" x14ac:dyDescent="0.25">
      <c r="A153" s="8"/>
      <c r="B153" s="412"/>
      <c r="C153" s="413"/>
      <c r="D153" s="413"/>
      <c r="E153" s="413"/>
      <c r="F153" s="413"/>
      <c r="G153" s="413"/>
      <c r="H153" s="413"/>
      <c r="I153" s="413"/>
      <c r="J153" s="413"/>
      <c r="K153" s="413"/>
      <c r="L153" s="414"/>
      <c r="M153" s="29"/>
      <c r="Q153" s="10"/>
    </row>
    <row r="154" spans="1:21" s="11" customFormat="1" x14ac:dyDescent="0.25">
      <c r="A154" s="8"/>
      <c r="B154" s="412"/>
      <c r="C154" s="413"/>
      <c r="D154" s="413"/>
      <c r="E154" s="413"/>
      <c r="F154" s="413"/>
      <c r="G154" s="413"/>
      <c r="H154" s="413"/>
      <c r="I154" s="413"/>
      <c r="J154" s="413"/>
      <c r="K154" s="413"/>
      <c r="L154" s="414"/>
      <c r="M154" s="29"/>
      <c r="Q154" s="10"/>
    </row>
    <row r="155" spans="1:21" s="11" customFormat="1" x14ac:dyDescent="0.25">
      <c r="A155" s="8"/>
      <c r="B155" s="412"/>
      <c r="C155" s="413"/>
      <c r="D155" s="413"/>
      <c r="E155" s="413"/>
      <c r="F155" s="413"/>
      <c r="G155" s="413"/>
      <c r="H155" s="413"/>
      <c r="I155" s="413"/>
      <c r="J155" s="413"/>
      <c r="K155" s="413"/>
      <c r="L155" s="414"/>
      <c r="M155" s="29"/>
      <c r="Q155" s="10"/>
    </row>
    <row r="156" spans="1:21" s="29" customFormat="1" x14ac:dyDescent="0.25">
      <c r="A156" s="72"/>
      <c r="B156" s="39"/>
      <c r="C156" s="40"/>
      <c r="D156" s="40"/>
      <c r="E156" s="40"/>
      <c r="F156" s="40"/>
      <c r="G156" s="40"/>
      <c r="H156" s="40"/>
      <c r="I156" s="40"/>
      <c r="J156" s="40"/>
      <c r="K156" s="40"/>
      <c r="L156" s="41"/>
      <c r="O156" s="10"/>
      <c r="P156" s="10"/>
      <c r="Q156" s="10"/>
      <c r="R156" s="10"/>
      <c r="S156" s="10"/>
      <c r="T156" s="10"/>
      <c r="U156" s="10"/>
    </row>
    <row r="157" spans="1:21" s="11" customFormat="1" x14ac:dyDescent="0.25">
      <c r="A157" s="7"/>
      <c r="B157" s="415" t="s">
        <v>811</v>
      </c>
      <c r="C157" s="416"/>
      <c r="D157" s="416"/>
      <c r="E157" s="416"/>
      <c r="F157" s="416"/>
      <c r="G157" s="416"/>
      <c r="H157" s="416"/>
      <c r="I157" s="416"/>
      <c r="J157" s="416"/>
      <c r="K157" s="416"/>
      <c r="L157" s="417"/>
      <c r="M157" s="55"/>
    </row>
    <row r="158" spans="1:21" s="29" customFormat="1" x14ac:dyDescent="0.25">
      <c r="A158" s="72"/>
      <c r="B158" s="42"/>
      <c r="C158" s="71"/>
      <c r="D158" s="71"/>
      <c r="E158" s="71"/>
      <c r="F158" s="71"/>
      <c r="G158" s="71"/>
      <c r="H158" s="71"/>
      <c r="I158" s="71"/>
      <c r="J158" s="71"/>
      <c r="K158" s="71"/>
      <c r="L158" s="43"/>
      <c r="O158" s="10"/>
      <c r="P158" s="10"/>
      <c r="Q158" s="10"/>
      <c r="R158" s="10"/>
      <c r="S158" s="10"/>
      <c r="T158" s="10"/>
      <c r="U158" s="10"/>
    </row>
    <row r="159" spans="1:21" s="29" customFormat="1" x14ac:dyDescent="0.25">
      <c r="A159" s="72"/>
      <c r="B159" s="290" t="str">
        <f>IF(Intro!$G$29="English",O159,P159)</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C159" s="291"/>
      <c r="D159" s="291"/>
      <c r="E159" s="291"/>
      <c r="F159" s="291"/>
      <c r="G159" s="291"/>
      <c r="H159" s="291"/>
      <c r="I159" s="291"/>
      <c r="J159" s="291"/>
      <c r="K159" s="291"/>
      <c r="L159" s="292"/>
      <c r="O159"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other countries?</v>
      </c>
      <c r="P159"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Q159" s="10"/>
      <c r="R159" s="10"/>
      <c r="S159" s="10"/>
      <c r="T159" s="10"/>
      <c r="U159" s="10"/>
    </row>
    <row r="160" spans="1:21" s="29" customFormat="1" x14ac:dyDescent="0.25">
      <c r="A160" s="72"/>
      <c r="B160" s="290"/>
      <c r="C160" s="291"/>
      <c r="D160" s="291"/>
      <c r="E160" s="291"/>
      <c r="F160" s="291"/>
      <c r="G160" s="291"/>
      <c r="H160" s="291"/>
      <c r="I160" s="291"/>
      <c r="J160" s="291"/>
      <c r="K160" s="291"/>
      <c r="L160" s="292"/>
      <c r="O160" s="10"/>
      <c r="P160" s="10"/>
      <c r="Q160" s="10"/>
      <c r="R160" s="10"/>
      <c r="S160" s="10"/>
      <c r="T160" s="10"/>
      <c r="U160" s="10"/>
    </row>
    <row r="161" spans="1:21" s="29" customFormat="1" x14ac:dyDescent="0.25">
      <c r="A161" s="72"/>
      <c r="B161" s="42"/>
      <c r="C161" s="71"/>
      <c r="D161" s="71"/>
      <c r="E161" s="71"/>
      <c r="F161" s="71"/>
      <c r="G161" s="71"/>
      <c r="H161" s="71"/>
      <c r="I161" s="71"/>
      <c r="J161" s="71"/>
      <c r="K161" s="71"/>
      <c r="L161" s="43"/>
      <c r="O161" s="10"/>
      <c r="P161" s="10"/>
      <c r="Q161" s="10"/>
      <c r="R161" s="10"/>
      <c r="S161" s="10"/>
      <c r="T161" s="10"/>
      <c r="U161" s="10"/>
    </row>
    <row r="162" spans="1:21" s="11" customFormat="1" x14ac:dyDescent="0.25">
      <c r="A162" s="8"/>
      <c r="B162" s="412"/>
      <c r="C162" s="413"/>
      <c r="D162" s="413"/>
      <c r="E162" s="413"/>
      <c r="F162" s="413"/>
      <c r="G162" s="413"/>
      <c r="H162" s="413"/>
      <c r="I162" s="413"/>
      <c r="J162" s="413"/>
      <c r="K162" s="413"/>
      <c r="L162" s="414"/>
      <c r="M162" s="29"/>
      <c r="Q162" s="10"/>
    </row>
    <row r="163" spans="1:21" s="11" customFormat="1" x14ac:dyDescent="0.25">
      <c r="A163" s="8"/>
      <c r="B163" s="412"/>
      <c r="C163" s="413"/>
      <c r="D163" s="413"/>
      <c r="E163" s="413"/>
      <c r="F163" s="413"/>
      <c r="G163" s="413"/>
      <c r="H163" s="413"/>
      <c r="I163" s="413"/>
      <c r="J163" s="413"/>
      <c r="K163" s="413"/>
      <c r="L163" s="414"/>
      <c r="M163" s="29"/>
      <c r="Q163" s="10"/>
    </row>
    <row r="164" spans="1:21" s="11" customFormat="1" x14ac:dyDescent="0.25">
      <c r="A164" s="8"/>
      <c r="B164" s="412"/>
      <c r="C164" s="413"/>
      <c r="D164" s="413"/>
      <c r="E164" s="413"/>
      <c r="F164" s="413"/>
      <c r="G164" s="413"/>
      <c r="H164" s="413"/>
      <c r="I164" s="413"/>
      <c r="J164" s="413"/>
      <c r="K164" s="413"/>
      <c r="L164" s="414"/>
      <c r="M164" s="29"/>
      <c r="Q164" s="10"/>
    </row>
    <row r="165" spans="1:21" s="11" customFormat="1" x14ac:dyDescent="0.25">
      <c r="A165" s="8"/>
      <c r="B165" s="412"/>
      <c r="C165" s="413"/>
      <c r="D165" s="413"/>
      <c r="E165" s="413"/>
      <c r="F165" s="413"/>
      <c r="G165" s="413"/>
      <c r="H165" s="413"/>
      <c r="I165" s="413"/>
      <c r="J165" s="413"/>
      <c r="K165" s="413"/>
      <c r="L165" s="414"/>
      <c r="M165" s="29"/>
      <c r="Q165" s="10"/>
    </row>
    <row r="166" spans="1:21" s="11" customFormat="1" x14ac:dyDescent="0.25">
      <c r="A166" s="8"/>
      <c r="B166" s="412"/>
      <c r="C166" s="413"/>
      <c r="D166" s="413"/>
      <c r="E166" s="413"/>
      <c r="F166" s="413"/>
      <c r="G166" s="413"/>
      <c r="H166" s="413"/>
      <c r="I166" s="413"/>
      <c r="J166" s="413"/>
      <c r="K166" s="413"/>
      <c r="L166" s="414"/>
      <c r="M166" s="29"/>
      <c r="Q166" s="10"/>
    </row>
    <row r="167" spans="1:21" s="11" customFormat="1" x14ac:dyDescent="0.25">
      <c r="A167" s="8"/>
      <c r="B167" s="412"/>
      <c r="C167" s="413"/>
      <c r="D167" s="413"/>
      <c r="E167" s="413"/>
      <c r="F167" s="413"/>
      <c r="G167" s="413"/>
      <c r="H167" s="413"/>
      <c r="I167" s="413"/>
      <c r="J167" s="413"/>
      <c r="K167" s="413"/>
      <c r="L167" s="414"/>
      <c r="M167" s="29"/>
      <c r="Q167" s="10"/>
    </row>
    <row r="168" spans="1:21" s="11" customFormat="1" x14ac:dyDescent="0.25">
      <c r="A168" s="8"/>
      <c r="B168" s="412"/>
      <c r="C168" s="413"/>
      <c r="D168" s="413"/>
      <c r="E168" s="413"/>
      <c r="F168" s="413"/>
      <c r="G168" s="413"/>
      <c r="H168" s="413"/>
      <c r="I168" s="413"/>
      <c r="J168" s="413"/>
      <c r="K168" s="413"/>
      <c r="L168" s="414"/>
      <c r="M168" s="29"/>
      <c r="Q168" s="10"/>
    </row>
    <row r="169" spans="1:21" s="11" customFormat="1" x14ac:dyDescent="0.25">
      <c r="A169" s="8"/>
      <c r="B169" s="412"/>
      <c r="C169" s="413"/>
      <c r="D169" s="413"/>
      <c r="E169" s="413"/>
      <c r="F169" s="413"/>
      <c r="G169" s="413"/>
      <c r="H169" s="413"/>
      <c r="I169" s="413"/>
      <c r="J169" s="413"/>
      <c r="K169" s="413"/>
      <c r="L169" s="414"/>
      <c r="M169" s="29"/>
      <c r="Q169" s="10"/>
    </row>
    <row r="170" spans="1:21" s="29" customFormat="1" x14ac:dyDescent="0.25">
      <c r="A170" s="72"/>
      <c r="B170" s="39"/>
      <c r="C170" s="40"/>
      <c r="D170" s="40"/>
      <c r="E170" s="40"/>
      <c r="F170" s="40"/>
      <c r="G170" s="40"/>
      <c r="H170" s="40"/>
      <c r="I170" s="40"/>
      <c r="J170" s="40"/>
      <c r="K170" s="40"/>
      <c r="L170" s="41"/>
      <c r="O170" s="10"/>
      <c r="P170" s="10"/>
      <c r="Q170" s="10"/>
      <c r="R170" s="10"/>
      <c r="S170" s="10"/>
      <c r="T170" s="10"/>
      <c r="U170" s="10"/>
    </row>
    <row r="171" spans="1:21" x14ac:dyDescent="0.25">
      <c r="A171" s="7"/>
    </row>
    <row r="172" spans="1:21" x14ac:dyDescent="0.25">
      <c r="A172" s="7"/>
      <c r="B172" s="314" t="str">
        <f>IF(Intro!$G$29="English",O172,P172)</f>
        <v>VENTES</v>
      </c>
      <c r="C172" s="315"/>
      <c r="D172" s="315"/>
      <c r="E172" s="315"/>
      <c r="F172" s="315"/>
      <c r="G172" s="315"/>
      <c r="H172" s="315"/>
      <c r="I172" s="315"/>
      <c r="J172" s="315"/>
      <c r="K172" s="315"/>
      <c r="L172" s="316"/>
      <c r="M172" s="29"/>
      <c r="O172" s="10" t="s">
        <v>227</v>
      </c>
      <c r="P172" s="10" t="s">
        <v>228</v>
      </c>
    </row>
    <row r="173" spans="1:21" s="11" customFormat="1" x14ac:dyDescent="0.25">
      <c r="A173" s="7"/>
      <c r="B173" s="418" t="s">
        <v>22</v>
      </c>
      <c r="C173" s="419"/>
      <c r="D173" s="419"/>
      <c r="E173" s="419"/>
      <c r="F173" s="419"/>
      <c r="G173" s="419"/>
      <c r="H173" s="419"/>
      <c r="I173" s="419"/>
      <c r="J173" s="419"/>
      <c r="K173" s="419"/>
      <c r="L173" s="420"/>
      <c r="M173" s="55"/>
    </row>
    <row r="174" spans="1:21" s="29" customFormat="1" x14ac:dyDescent="0.25">
      <c r="A174" s="72"/>
      <c r="B174" s="42"/>
      <c r="C174" s="71"/>
      <c r="D174" s="71"/>
      <c r="E174" s="71"/>
      <c r="F174" s="71"/>
      <c r="G174" s="71"/>
      <c r="H174" s="71"/>
      <c r="I174" s="71"/>
      <c r="J174" s="71"/>
      <c r="K174" s="71"/>
      <c r="L174" s="43"/>
      <c r="O174" s="10"/>
      <c r="P174" s="10"/>
      <c r="Q174" s="10"/>
      <c r="R174" s="10"/>
      <c r="S174" s="10"/>
      <c r="T174" s="10"/>
      <c r="U174" s="10"/>
    </row>
    <row r="175" spans="1:21" s="29" customFormat="1" x14ac:dyDescent="0.25">
      <c r="A175" s="72"/>
      <c r="B175" s="402" t="str">
        <f>IF(Intro!$G$29="English",O175,P175)</f>
        <v>Décrivez tout changement dans les canaux de distribution de votre entreprise depuis le 1er janvier 2023.</v>
      </c>
      <c r="C175" s="403"/>
      <c r="D175" s="403"/>
      <c r="E175" s="403"/>
      <c r="F175" s="403"/>
      <c r="G175" s="403"/>
      <c r="H175" s="403"/>
      <c r="I175" s="403"/>
      <c r="J175" s="403"/>
      <c r="K175" s="403"/>
      <c r="L175" s="404"/>
      <c r="O175" s="10" t="str">
        <f>"Describe any changes in your firm's channels of distribution since January 1, "&amp;Variables!B6&amp;"."</f>
        <v>Describe any changes in your firm's channels of distribution since January 1, 2023.</v>
      </c>
      <c r="P175" s="10" t="str">
        <f>"Décrivez tout changement dans les canaux de distribution de votre entreprise depuis le 1er janvier "&amp;Variables!B6&amp;"."</f>
        <v>Décrivez tout changement dans les canaux de distribution de votre entreprise depuis le 1er janvier 2023.</v>
      </c>
      <c r="Q175" s="10"/>
      <c r="R175" s="10"/>
      <c r="S175" s="10"/>
      <c r="T175" s="10"/>
      <c r="U175" s="10"/>
    </row>
    <row r="176" spans="1:21" s="29" customFormat="1" x14ac:dyDescent="0.25">
      <c r="A176" s="72"/>
      <c r="B176" s="42"/>
      <c r="C176" s="71"/>
      <c r="D176" s="71"/>
      <c r="E176" s="71"/>
      <c r="F176" s="71"/>
      <c r="G176" s="71"/>
      <c r="H176" s="71"/>
      <c r="I176" s="71"/>
      <c r="J176" s="71"/>
      <c r="K176" s="71"/>
      <c r="L176" s="43"/>
      <c r="O176" s="10"/>
      <c r="P176" s="10"/>
      <c r="Q176" s="10"/>
      <c r="R176" s="10"/>
      <c r="S176" s="10"/>
      <c r="T176" s="10"/>
      <c r="U176" s="10"/>
    </row>
    <row r="177" spans="1:21" s="11" customFormat="1" x14ac:dyDescent="0.25">
      <c r="A177" s="8"/>
      <c r="B177" s="412"/>
      <c r="C177" s="413"/>
      <c r="D177" s="413"/>
      <c r="E177" s="413"/>
      <c r="F177" s="413"/>
      <c r="G177" s="413"/>
      <c r="H177" s="413"/>
      <c r="I177" s="413"/>
      <c r="J177" s="413"/>
      <c r="K177" s="413"/>
      <c r="L177" s="414"/>
      <c r="M177" s="29"/>
      <c r="Q177" s="10"/>
    </row>
    <row r="178" spans="1:21" s="11" customFormat="1" x14ac:dyDescent="0.25">
      <c r="A178" s="8"/>
      <c r="B178" s="412"/>
      <c r="C178" s="413"/>
      <c r="D178" s="413"/>
      <c r="E178" s="413"/>
      <c r="F178" s="413"/>
      <c r="G178" s="413"/>
      <c r="H178" s="413"/>
      <c r="I178" s="413"/>
      <c r="J178" s="413"/>
      <c r="K178" s="413"/>
      <c r="L178" s="414"/>
      <c r="M178" s="29"/>
      <c r="Q178" s="10"/>
    </row>
    <row r="179" spans="1:21" s="11" customFormat="1" x14ac:dyDescent="0.25">
      <c r="A179" s="8"/>
      <c r="B179" s="412"/>
      <c r="C179" s="413"/>
      <c r="D179" s="413"/>
      <c r="E179" s="413"/>
      <c r="F179" s="413"/>
      <c r="G179" s="413"/>
      <c r="H179" s="413"/>
      <c r="I179" s="413"/>
      <c r="J179" s="413"/>
      <c r="K179" s="413"/>
      <c r="L179" s="414"/>
      <c r="M179" s="29"/>
      <c r="Q179" s="10"/>
    </row>
    <row r="180" spans="1:21" s="11" customFormat="1" x14ac:dyDescent="0.25">
      <c r="A180" s="8"/>
      <c r="B180" s="412"/>
      <c r="C180" s="413"/>
      <c r="D180" s="413"/>
      <c r="E180" s="413"/>
      <c r="F180" s="413"/>
      <c r="G180" s="413"/>
      <c r="H180" s="413"/>
      <c r="I180" s="413"/>
      <c r="J180" s="413"/>
      <c r="K180" s="413"/>
      <c r="L180" s="414"/>
      <c r="M180" s="29"/>
      <c r="Q180" s="10"/>
    </row>
    <row r="181" spans="1:21" s="11" customFormat="1" x14ac:dyDescent="0.25">
      <c r="A181" s="8"/>
      <c r="B181" s="412"/>
      <c r="C181" s="413"/>
      <c r="D181" s="413"/>
      <c r="E181" s="413"/>
      <c r="F181" s="413"/>
      <c r="G181" s="413"/>
      <c r="H181" s="413"/>
      <c r="I181" s="413"/>
      <c r="J181" s="413"/>
      <c r="K181" s="413"/>
      <c r="L181" s="414"/>
      <c r="M181" s="29"/>
      <c r="Q181" s="10"/>
    </row>
    <row r="182" spans="1:21" s="11" customFormat="1" x14ac:dyDescent="0.25">
      <c r="A182" s="8"/>
      <c r="B182" s="412"/>
      <c r="C182" s="413"/>
      <c r="D182" s="413"/>
      <c r="E182" s="413"/>
      <c r="F182" s="413"/>
      <c r="G182" s="413"/>
      <c r="H182" s="413"/>
      <c r="I182" s="413"/>
      <c r="J182" s="413"/>
      <c r="K182" s="413"/>
      <c r="L182" s="414"/>
      <c r="M182" s="29"/>
      <c r="Q182" s="10"/>
    </row>
    <row r="183" spans="1:21" s="11" customFormat="1" x14ac:dyDescent="0.25">
      <c r="A183" s="8"/>
      <c r="B183" s="412"/>
      <c r="C183" s="413"/>
      <c r="D183" s="413"/>
      <c r="E183" s="413"/>
      <c r="F183" s="413"/>
      <c r="G183" s="413"/>
      <c r="H183" s="413"/>
      <c r="I183" s="413"/>
      <c r="J183" s="413"/>
      <c r="K183" s="413"/>
      <c r="L183" s="414"/>
      <c r="M183" s="29"/>
      <c r="Q183" s="10"/>
    </row>
    <row r="184" spans="1:21" s="11" customFormat="1" x14ac:dyDescent="0.25">
      <c r="A184" s="8"/>
      <c r="B184" s="412"/>
      <c r="C184" s="413"/>
      <c r="D184" s="413"/>
      <c r="E184" s="413"/>
      <c r="F184" s="413"/>
      <c r="G184" s="413"/>
      <c r="H184" s="413"/>
      <c r="I184" s="413"/>
      <c r="J184" s="413"/>
      <c r="K184" s="413"/>
      <c r="L184" s="414"/>
      <c r="M184" s="29"/>
      <c r="Q184" s="10"/>
    </row>
    <row r="185" spans="1:21" s="29" customFormat="1" x14ac:dyDescent="0.25">
      <c r="A185" s="72"/>
      <c r="B185" s="39"/>
      <c r="C185" s="40"/>
      <c r="D185" s="40"/>
      <c r="E185" s="40"/>
      <c r="F185" s="40"/>
      <c r="G185" s="40"/>
      <c r="H185" s="40"/>
      <c r="I185" s="40"/>
      <c r="J185" s="40"/>
      <c r="K185" s="40"/>
      <c r="L185" s="41"/>
      <c r="O185" s="10"/>
      <c r="P185" s="10"/>
      <c r="Q185" s="10"/>
      <c r="R185" s="10"/>
      <c r="S185" s="10"/>
      <c r="T185" s="10"/>
      <c r="U185" s="10"/>
    </row>
    <row r="186" spans="1:21" s="11" customFormat="1" x14ac:dyDescent="0.25">
      <c r="A186" s="7"/>
      <c r="B186" s="415" t="s">
        <v>24</v>
      </c>
      <c r="C186" s="416"/>
      <c r="D186" s="416"/>
      <c r="E186" s="416"/>
      <c r="F186" s="416"/>
      <c r="G186" s="416"/>
      <c r="H186" s="416"/>
      <c r="I186" s="416"/>
      <c r="J186" s="416"/>
      <c r="K186" s="416"/>
      <c r="L186" s="417"/>
      <c r="M186" s="55"/>
    </row>
    <row r="187" spans="1:21" s="29" customFormat="1" x14ac:dyDescent="0.25">
      <c r="A187" s="72"/>
      <c r="B187" s="42"/>
      <c r="C187" s="71"/>
      <c r="D187" s="71"/>
      <c r="E187" s="71"/>
      <c r="F187" s="71"/>
      <c r="G187" s="71"/>
      <c r="H187" s="71"/>
      <c r="I187" s="71"/>
      <c r="J187" s="71"/>
      <c r="K187" s="71"/>
      <c r="L187" s="43"/>
      <c r="O187" s="10"/>
      <c r="P187" s="10"/>
      <c r="Q187" s="10"/>
      <c r="R187" s="10"/>
      <c r="S187" s="10"/>
      <c r="T187" s="10"/>
      <c r="U187" s="10"/>
    </row>
    <row r="188" spans="1:21" s="29" customFormat="1" x14ac:dyDescent="0.25">
      <c r="A188" s="72"/>
      <c r="B188" s="308" t="str">
        <f>IF(Intro!$G$29="English",O188,P188)</f>
        <v>Comment votre entreprise fixe-t-elle le prix des marchandises sur le marché canadien? Expliquez en détail les termes spécifiques à votre entreprise. Indiquez si ces pratiques générales de fixation des prix ont changé depuis le 1er janvier 2023.</v>
      </c>
      <c r="C188" s="309"/>
      <c r="D188" s="309"/>
      <c r="E188" s="309"/>
      <c r="F188" s="309"/>
      <c r="G188" s="309"/>
      <c r="H188" s="309"/>
      <c r="I188" s="309"/>
      <c r="J188" s="309"/>
      <c r="K188" s="309"/>
      <c r="L188" s="310"/>
      <c r="O188"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188"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188" s="10"/>
      <c r="R188" s="10"/>
      <c r="S188" s="10"/>
      <c r="T188" s="10"/>
      <c r="U188" s="10"/>
    </row>
    <row r="189" spans="1:21" s="29" customFormat="1" x14ac:dyDescent="0.25">
      <c r="A189" s="72"/>
      <c r="B189" s="308"/>
      <c r="C189" s="309"/>
      <c r="D189" s="309"/>
      <c r="E189" s="309"/>
      <c r="F189" s="309"/>
      <c r="G189" s="309"/>
      <c r="H189" s="309"/>
      <c r="I189" s="309"/>
      <c r="J189" s="309"/>
      <c r="K189" s="309"/>
      <c r="L189" s="310"/>
      <c r="O189" s="10"/>
      <c r="P189" s="10"/>
      <c r="Q189" s="10"/>
      <c r="R189" s="10"/>
      <c r="S189" s="10"/>
      <c r="T189" s="10"/>
      <c r="U189" s="10"/>
    </row>
    <row r="190" spans="1:21" s="29" customFormat="1" x14ac:dyDescent="0.25">
      <c r="A190" s="72"/>
      <c r="B190" s="42"/>
      <c r="C190" s="71"/>
      <c r="D190" s="71"/>
      <c r="E190" s="71"/>
      <c r="F190" s="71"/>
      <c r="G190" s="71"/>
      <c r="H190" s="71"/>
      <c r="I190" s="71"/>
      <c r="J190" s="71"/>
      <c r="K190" s="71"/>
      <c r="L190" s="43"/>
      <c r="O190" s="10"/>
      <c r="P190" s="10"/>
      <c r="Q190" s="10"/>
      <c r="R190" s="10"/>
      <c r="S190" s="10"/>
      <c r="T190" s="10"/>
      <c r="U190" s="10"/>
    </row>
    <row r="191" spans="1:21" s="11" customFormat="1" x14ac:dyDescent="0.25">
      <c r="A191" s="8"/>
      <c r="B191" s="412"/>
      <c r="C191" s="413"/>
      <c r="D191" s="413"/>
      <c r="E191" s="413"/>
      <c r="F191" s="413"/>
      <c r="G191" s="413"/>
      <c r="H191" s="413"/>
      <c r="I191" s="413"/>
      <c r="J191" s="413"/>
      <c r="K191" s="413"/>
      <c r="L191" s="414"/>
      <c r="M191" s="29"/>
      <c r="Q191" s="10"/>
    </row>
    <row r="192" spans="1:21" s="11" customFormat="1" x14ac:dyDescent="0.25">
      <c r="A192" s="8"/>
      <c r="B192" s="412"/>
      <c r="C192" s="413"/>
      <c r="D192" s="413"/>
      <c r="E192" s="413"/>
      <c r="F192" s="413"/>
      <c r="G192" s="413"/>
      <c r="H192" s="413"/>
      <c r="I192" s="413"/>
      <c r="J192" s="413"/>
      <c r="K192" s="413"/>
      <c r="L192" s="414"/>
      <c r="M192" s="29"/>
      <c r="Q192" s="10"/>
    </row>
    <row r="193" spans="1:21" s="11" customFormat="1" x14ac:dyDescent="0.25">
      <c r="A193" s="8"/>
      <c r="B193" s="412"/>
      <c r="C193" s="413"/>
      <c r="D193" s="413"/>
      <c r="E193" s="413"/>
      <c r="F193" s="413"/>
      <c r="G193" s="413"/>
      <c r="H193" s="413"/>
      <c r="I193" s="413"/>
      <c r="J193" s="413"/>
      <c r="K193" s="413"/>
      <c r="L193" s="414"/>
      <c r="M193" s="29"/>
      <c r="Q193" s="10"/>
    </row>
    <row r="194" spans="1:21" s="11" customFormat="1" x14ac:dyDescent="0.25">
      <c r="A194" s="8"/>
      <c r="B194" s="412"/>
      <c r="C194" s="413"/>
      <c r="D194" s="413"/>
      <c r="E194" s="413"/>
      <c r="F194" s="413"/>
      <c r="G194" s="413"/>
      <c r="H194" s="413"/>
      <c r="I194" s="413"/>
      <c r="J194" s="413"/>
      <c r="K194" s="413"/>
      <c r="L194" s="414"/>
      <c r="M194" s="29"/>
      <c r="Q194" s="10"/>
    </row>
    <row r="195" spans="1:21" s="11" customFormat="1" x14ac:dyDescent="0.25">
      <c r="A195" s="8"/>
      <c r="B195" s="412"/>
      <c r="C195" s="413"/>
      <c r="D195" s="413"/>
      <c r="E195" s="413"/>
      <c r="F195" s="413"/>
      <c r="G195" s="413"/>
      <c r="H195" s="413"/>
      <c r="I195" s="413"/>
      <c r="J195" s="413"/>
      <c r="K195" s="413"/>
      <c r="L195" s="414"/>
      <c r="M195" s="29"/>
      <c r="Q195" s="10"/>
    </row>
    <row r="196" spans="1:21" s="11" customFormat="1" x14ac:dyDescent="0.25">
      <c r="A196" s="8"/>
      <c r="B196" s="412"/>
      <c r="C196" s="413"/>
      <c r="D196" s="413"/>
      <c r="E196" s="413"/>
      <c r="F196" s="413"/>
      <c r="G196" s="413"/>
      <c r="H196" s="413"/>
      <c r="I196" s="413"/>
      <c r="J196" s="413"/>
      <c r="K196" s="413"/>
      <c r="L196" s="414"/>
      <c r="M196" s="29"/>
      <c r="Q196" s="10"/>
    </row>
    <row r="197" spans="1:21" s="11" customFormat="1" x14ac:dyDescent="0.25">
      <c r="A197" s="8"/>
      <c r="B197" s="412"/>
      <c r="C197" s="413"/>
      <c r="D197" s="413"/>
      <c r="E197" s="413"/>
      <c r="F197" s="413"/>
      <c r="G197" s="413"/>
      <c r="H197" s="413"/>
      <c r="I197" s="413"/>
      <c r="J197" s="413"/>
      <c r="K197" s="413"/>
      <c r="L197" s="414"/>
      <c r="M197" s="29"/>
      <c r="Q197" s="10"/>
    </row>
    <row r="198" spans="1:21" s="11" customFormat="1" x14ac:dyDescent="0.25">
      <c r="A198" s="8"/>
      <c r="B198" s="412"/>
      <c r="C198" s="413"/>
      <c r="D198" s="413"/>
      <c r="E198" s="413"/>
      <c r="F198" s="413"/>
      <c r="G198" s="413"/>
      <c r="H198" s="413"/>
      <c r="I198" s="413"/>
      <c r="J198" s="413"/>
      <c r="K198" s="413"/>
      <c r="L198" s="414"/>
      <c r="M198" s="29"/>
      <c r="Q198" s="10"/>
    </row>
    <row r="199" spans="1:21" s="29" customFormat="1" x14ac:dyDescent="0.25">
      <c r="A199" s="72"/>
      <c r="B199" s="39"/>
      <c r="C199" s="40"/>
      <c r="D199" s="40"/>
      <c r="E199" s="40"/>
      <c r="F199" s="40"/>
      <c r="G199" s="40"/>
      <c r="H199" s="40"/>
      <c r="I199" s="40"/>
      <c r="J199" s="40"/>
      <c r="K199" s="40"/>
      <c r="L199" s="41"/>
      <c r="O199" s="10"/>
      <c r="P199" s="10"/>
      <c r="Q199" s="10"/>
      <c r="R199" s="10"/>
      <c r="S199" s="10"/>
      <c r="T199" s="10"/>
      <c r="U199" s="10"/>
    </row>
    <row r="200" spans="1:21" s="11" customFormat="1" x14ac:dyDescent="0.25">
      <c r="A200" s="7"/>
      <c r="B200" s="415" t="s">
        <v>854</v>
      </c>
      <c r="C200" s="416"/>
      <c r="D200" s="416"/>
      <c r="E200" s="416"/>
      <c r="F200" s="416"/>
      <c r="G200" s="416"/>
      <c r="H200" s="416"/>
      <c r="I200" s="416"/>
      <c r="J200" s="416"/>
      <c r="K200" s="416"/>
      <c r="L200" s="417"/>
      <c r="M200" s="55"/>
    </row>
    <row r="201" spans="1:21" s="29" customFormat="1" x14ac:dyDescent="0.25">
      <c r="A201" s="72"/>
      <c r="B201" s="42"/>
      <c r="C201" s="71"/>
      <c r="D201" s="71"/>
      <c r="E201" s="71"/>
      <c r="F201" s="71"/>
      <c r="G201" s="71"/>
      <c r="H201" s="71"/>
      <c r="I201" s="71"/>
      <c r="J201" s="71"/>
      <c r="K201" s="71"/>
      <c r="L201" s="43"/>
      <c r="O201" s="10"/>
      <c r="P201" s="10"/>
      <c r="Q201" s="10"/>
      <c r="R201" s="10"/>
      <c r="S201" s="10"/>
      <c r="T201" s="10"/>
      <c r="U201" s="10"/>
    </row>
    <row r="202" spans="1:21" s="29" customFormat="1" x14ac:dyDescent="0.25">
      <c r="A202" s="72"/>
      <c r="B202" s="402" t="str">
        <f>IF(Intro!$G$29="English",O202,P202)</f>
        <v>Expliquez si la demande pour les marchandises ou les ventes de marchandises ont changé depuis le 1er janvier 2023.</v>
      </c>
      <c r="C202" s="403"/>
      <c r="D202" s="403"/>
      <c r="E202" s="403"/>
      <c r="F202" s="403"/>
      <c r="G202" s="403"/>
      <c r="H202" s="403"/>
      <c r="I202" s="403"/>
      <c r="J202" s="403"/>
      <c r="K202" s="403"/>
      <c r="L202" s="404"/>
      <c r="O202" s="10" t="str">
        <f>"Explain if demand for the goods or sales of the goods has changed since January 1, "&amp;Variables!B6&amp;"."</f>
        <v>Explain if demand for the goods or sales of the goods has changed since January 1, 2023.</v>
      </c>
      <c r="P202" s="10" t="str">
        <f>"Expliquez si la demande pour les marchandises ou les ventes de marchandises ont changé depuis le 1er janvier "&amp;Variables!B6&amp;"."</f>
        <v>Expliquez si la demande pour les marchandises ou les ventes de marchandises ont changé depuis le 1er janvier 2023.</v>
      </c>
      <c r="Q202" s="10"/>
      <c r="R202" s="10"/>
      <c r="S202" s="10"/>
      <c r="T202" s="10"/>
      <c r="U202" s="10"/>
    </row>
    <row r="203" spans="1:21" s="29" customFormat="1" x14ac:dyDescent="0.25">
      <c r="A203" s="72"/>
      <c r="B203" s="42"/>
      <c r="C203" s="71"/>
      <c r="D203" s="71"/>
      <c r="E203" s="71"/>
      <c r="F203" s="71"/>
      <c r="G203" s="71"/>
      <c r="H203" s="71"/>
      <c r="I203" s="71"/>
      <c r="J203" s="71"/>
      <c r="K203" s="71"/>
      <c r="L203" s="43"/>
      <c r="O203" s="10"/>
      <c r="P203" s="10"/>
      <c r="Q203" s="10"/>
      <c r="R203" s="10"/>
      <c r="S203" s="10"/>
      <c r="T203" s="10"/>
      <c r="U203" s="10"/>
    </row>
    <row r="204" spans="1:21" s="11" customFormat="1" x14ac:dyDescent="0.25">
      <c r="A204" s="8"/>
      <c r="B204" s="412"/>
      <c r="C204" s="413"/>
      <c r="D204" s="413"/>
      <c r="E204" s="413"/>
      <c r="F204" s="413"/>
      <c r="G204" s="413"/>
      <c r="H204" s="413"/>
      <c r="I204" s="413"/>
      <c r="J204" s="413"/>
      <c r="K204" s="413"/>
      <c r="L204" s="414"/>
      <c r="M204" s="29"/>
      <c r="Q204" s="10"/>
    </row>
    <row r="205" spans="1:21" s="11" customFormat="1" x14ac:dyDescent="0.25">
      <c r="A205" s="8"/>
      <c r="B205" s="412"/>
      <c r="C205" s="413"/>
      <c r="D205" s="413"/>
      <c r="E205" s="413"/>
      <c r="F205" s="413"/>
      <c r="G205" s="413"/>
      <c r="H205" s="413"/>
      <c r="I205" s="413"/>
      <c r="J205" s="413"/>
      <c r="K205" s="413"/>
      <c r="L205" s="414"/>
      <c r="M205" s="29"/>
      <c r="Q205" s="10"/>
    </row>
    <row r="206" spans="1:21" s="11" customFormat="1" x14ac:dyDescent="0.25">
      <c r="A206" s="8"/>
      <c r="B206" s="412"/>
      <c r="C206" s="413"/>
      <c r="D206" s="413"/>
      <c r="E206" s="413"/>
      <c r="F206" s="413"/>
      <c r="G206" s="413"/>
      <c r="H206" s="413"/>
      <c r="I206" s="413"/>
      <c r="J206" s="413"/>
      <c r="K206" s="413"/>
      <c r="L206" s="414"/>
      <c r="M206" s="29"/>
      <c r="Q206" s="10"/>
    </row>
    <row r="207" spans="1:21" s="11" customFormat="1" x14ac:dyDescent="0.25">
      <c r="A207" s="8"/>
      <c r="B207" s="412"/>
      <c r="C207" s="413"/>
      <c r="D207" s="413"/>
      <c r="E207" s="413"/>
      <c r="F207" s="413"/>
      <c r="G207" s="413"/>
      <c r="H207" s="413"/>
      <c r="I207" s="413"/>
      <c r="J207" s="413"/>
      <c r="K207" s="413"/>
      <c r="L207" s="414"/>
      <c r="M207" s="29"/>
      <c r="Q207" s="10"/>
    </row>
    <row r="208" spans="1:21" s="11" customFormat="1" x14ac:dyDescent="0.25">
      <c r="A208" s="8"/>
      <c r="B208" s="412"/>
      <c r="C208" s="413"/>
      <c r="D208" s="413"/>
      <c r="E208" s="413"/>
      <c r="F208" s="413"/>
      <c r="G208" s="413"/>
      <c r="H208" s="413"/>
      <c r="I208" s="413"/>
      <c r="J208" s="413"/>
      <c r="K208" s="413"/>
      <c r="L208" s="414"/>
      <c r="M208" s="29"/>
      <c r="Q208" s="10"/>
    </row>
    <row r="209" spans="1:21" s="11" customFormat="1" x14ac:dyDescent="0.25">
      <c r="A209" s="8"/>
      <c r="B209" s="412"/>
      <c r="C209" s="413"/>
      <c r="D209" s="413"/>
      <c r="E209" s="413"/>
      <c r="F209" s="413"/>
      <c r="G209" s="413"/>
      <c r="H209" s="413"/>
      <c r="I209" s="413"/>
      <c r="J209" s="413"/>
      <c r="K209" s="413"/>
      <c r="L209" s="414"/>
      <c r="M209" s="29"/>
      <c r="Q209" s="10"/>
    </row>
    <row r="210" spans="1:21" s="11" customFormat="1" x14ac:dyDescent="0.25">
      <c r="A210" s="8"/>
      <c r="B210" s="412"/>
      <c r="C210" s="413"/>
      <c r="D210" s="413"/>
      <c r="E210" s="413"/>
      <c r="F210" s="413"/>
      <c r="G210" s="413"/>
      <c r="H210" s="413"/>
      <c r="I210" s="413"/>
      <c r="J210" s="413"/>
      <c r="K210" s="413"/>
      <c r="L210" s="414"/>
      <c r="M210" s="29"/>
      <c r="Q210" s="10"/>
    </row>
    <row r="211" spans="1:21" s="11" customFormat="1" x14ac:dyDescent="0.25">
      <c r="A211" s="8"/>
      <c r="B211" s="412"/>
      <c r="C211" s="413"/>
      <c r="D211" s="413"/>
      <c r="E211" s="413"/>
      <c r="F211" s="413"/>
      <c r="G211" s="413"/>
      <c r="H211" s="413"/>
      <c r="I211" s="413"/>
      <c r="J211" s="413"/>
      <c r="K211" s="413"/>
      <c r="L211" s="414"/>
      <c r="M211" s="29"/>
      <c r="Q211" s="10"/>
    </row>
    <row r="212" spans="1:21" s="29" customFormat="1" x14ac:dyDescent="0.25">
      <c r="A212" s="72"/>
      <c r="B212" s="39"/>
      <c r="C212" s="40"/>
      <c r="D212" s="40"/>
      <c r="E212" s="40"/>
      <c r="F212" s="40"/>
      <c r="G212" s="40"/>
      <c r="H212" s="40"/>
      <c r="I212" s="40"/>
      <c r="J212" s="40"/>
      <c r="K212" s="40"/>
      <c r="L212" s="41"/>
      <c r="O212" s="10"/>
      <c r="P212" s="10"/>
      <c r="Q212" s="10"/>
      <c r="R212" s="10"/>
      <c r="S212" s="10"/>
      <c r="T212" s="10"/>
      <c r="U212" s="10"/>
    </row>
    <row r="213" spans="1:21" x14ac:dyDescent="0.25">
      <c r="A213" s="7"/>
    </row>
    <row r="214" spans="1:21" hidden="1" x14ac:dyDescent="0.25">
      <c r="B214" s="409"/>
      <c r="C214" s="410"/>
      <c r="D214" s="410"/>
      <c r="E214" s="410"/>
      <c r="F214" s="410"/>
      <c r="G214" s="410"/>
      <c r="H214" s="410"/>
      <c r="I214" s="410"/>
      <c r="J214" s="410"/>
      <c r="K214" s="410"/>
      <c r="L214" s="411"/>
    </row>
  </sheetData>
  <sheetProtection algorithmName="SHA-512" hashValue="y8i5E8NP2Hz6dOsbN6/vMY/G6HdcRNfY0vemaWy8rtEonZW4FawPlqUSrYbb99XZZrnu/ul1ixWv1OhJPvop+Q==" saltValue="MU0R7kK73znIYwI1cHzMvg==" spinCount="100000" sheet="1" objects="1" scenarios="1" selectLockedCells="1"/>
  <mergeCells count="115">
    <mergeCell ref="B11:L11"/>
    <mergeCell ref="B90:L90"/>
    <mergeCell ref="B92:L93"/>
    <mergeCell ref="B95:L102"/>
    <mergeCell ref="B74:C78"/>
    <mergeCell ref="B58:L65"/>
    <mergeCell ref="C45:D46"/>
    <mergeCell ref="J51:L52"/>
    <mergeCell ref="B4:L4"/>
    <mergeCell ref="B5:L5"/>
    <mergeCell ref="B6:L6"/>
    <mergeCell ref="B71:L71"/>
    <mergeCell ref="B56:L56"/>
    <mergeCell ref="B8:L8"/>
    <mergeCell ref="B9:L9"/>
    <mergeCell ref="B10:L10"/>
    <mergeCell ref="B13:L13"/>
    <mergeCell ref="B41:B42"/>
    <mergeCell ref="B31:B32"/>
    <mergeCell ref="B37:B38"/>
    <mergeCell ref="B68:L68"/>
    <mergeCell ref="B33:B34"/>
    <mergeCell ref="C33:D34"/>
    <mergeCell ref="E33:F34"/>
    <mergeCell ref="B200:L200"/>
    <mergeCell ref="B172:L172"/>
    <mergeCell ref="E37:F38"/>
    <mergeCell ref="B16:L16"/>
    <mergeCell ref="B14:L14"/>
    <mergeCell ref="B72:L72"/>
    <mergeCell ref="B18:J18"/>
    <mergeCell ref="B19:J19"/>
    <mergeCell ref="B22:J23"/>
    <mergeCell ref="K22:K23"/>
    <mergeCell ref="E49:F50"/>
    <mergeCell ref="G49:I50"/>
    <mergeCell ref="J49:L50"/>
    <mergeCell ref="B51:B52"/>
    <mergeCell ref="C51:D52"/>
    <mergeCell ref="E51:F52"/>
    <mergeCell ref="B45:B46"/>
    <mergeCell ref="G51:I52"/>
    <mergeCell ref="B25:L25"/>
    <mergeCell ref="B54:L54"/>
    <mergeCell ref="B69:L69"/>
    <mergeCell ref="G47:I48"/>
    <mergeCell ref="B175:L175"/>
    <mergeCell ref="G39:I40"/>
    <mergeCell ref="B214:L214"/>
    <mergeCell ref="B135:L142"/>
    <mergeCell ref="B148:L155"/>
    <mergeCell ref="B162:L169"/>
    <mergeCell ref="B177:L184"/>
    <mergeCell ref="B131:L131"/>
    <mergeCell ref="B191:L198"/>
    <mergeCell ref="B202:L202"/>
    <mergeCell ref="D84:L88"/>
    <mergeCell ref="B106:L107"/>
    <mergeCell ref="B186:L186"/>
    <mergeCell ref="B144:L144"/>
    <mergeCell ref="B157:L157"/>
    <mergeCell ref="B133:L133"/>
    <mergeCell ref="B146:L146"/>
    <mergeCell ref="B84:C88"/>
    <mergeCell ref="B109:L116"/>
    <mergeCell ref="B122:L129"/>
    <mergeCell ref="B118:L118"/>
    <mergeCell ref="B104:L104"/>
    <mergeCell ref="B204:L211"/>
    <mergeCell ref="B159:L160"/>
    <mergeCell ref="B188:L189"/>
    <mergeCell ref="B173:L173"/>
    <mergeCell ref="J39:L40"/>
    <mergeCell ref="G33:I34"/>
    <mergeCell ref="G37:I38"/>
    <mergeCell ref="J37:L38"/>
    <mergeCell ref="B35:B36"/>
    <mergeCell ref="C35:D36"/>
    <mergeCell ref="B27:L29"/>
    <mergeCell ref="C47:D48"/>
    <mergeCell ref="J33:L34"/>
    <mergeCell ref="J31:L32"/>
    <mergeCell ref="E31:F32"/>
    <mergeCell ref="G31:I32"/>
    <mergeCell ref="B39:B40"/>
    <mergeCell ref="C39:D40"/>
    <mergeCell ref="G45:I46"/>
    <mergeCell ref="J45:L46"/>
    <mergeCell ref="B47:B48"/>
    <mergeCell ref="E45:F46"/>
    <mergeCell ref="C37:D38"/>
    <mergeCell ref="B20:J21"/>
    <mergeCell ref="K20:K21"/>
    <mergeCell ref="B120:L120"/>
    <mergeCell ref="E35:F36"/>
    <mergeCell ref="G35:I36"/>
    <mergeCell ref="J35:L36"/>
    <mergeCell ref="C41:D42"/>
    <mergeCell ref="E41:F42"/>
    <mergeCell ref="G41:I42"/>
    <mergeCell ref="J41:L42"/>
    <mergeCell ref="B43:B44"/>
    <mergeCell ref="C43:D44"/>
    <mergeCell ref="E43:F44"/>
    <mergeCell ref="G43:I44"/>
    <mergeCell ref="J43:L44"/>
    <mergeCell ref="D74:L78"/>
    <mergeCell ref="B79:C83"/>
    <mergeCell ref="D79:L83"/>
    <mergeCell ref="E47:F48"/>
    <mergeCell ref="B49:B50"/>
    <mergeCell ref="C49:D50"/>
    <mergeCell ref="J47:L48"/>
    <mergeCell ref="C31:D32"/>
    <mergeCell ref="E39:F40"/>
  </mergeCells>
  <dataValidations xWindow="207" yWindow="552"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58:B60 B109 B122 B135 B148 B162 B177 B191 B204 B111:B112 B124:B125 B137:B138 B151:B152 B165:B166 B180:B181 B194:B195 B207:B208 B95 B97:B98" xr:uid="{0155555F-4732-48E6-8926-69F0399FC606}">
      <formula1>1000</formula1>
    </dataValidation>
    <dataValidation type="list" allowBlank="1" showInputMessage="1" showErrorMessage="1" sqref="K18:K23" xr:uid="{BD7DB883-1F69-448C-8E07-37F45C721AFD}">
      <formula1>"X"</formula1>
    </dataValidation>
  </dataValidations>
  <printOptions horizontalCentered="1"/>
  <pageMargins left="0.25" right="0.25" top="0.75" bottom="0.75" header="0.3" footer="0.3"/>
  <pageSetup scale="76" fitToHeight="0" orientation="portrait" r:id="rId1"/>
  <headerFooter>
    <oddFooter>&amp;L&amp;A</oddFooter>
  </headerFooter>
  <rowBreaks count="5" manualBreakCount="5">
    <brk id="53" min="1" max="11" man="1"/>
    <brk id="103" min="1" max="11" man="1"/>
    <brk id="143" min="1" max="11" man="1"/>
    <brk id="185" min="1" max="11" man="1"/>
    <brk id="199" min="1" max="11"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4"/>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37.28515625" style="10" hidden="1" customWidth="1"/>
    <col min="16" max="16" width="25.5703125" style="10" hidden="1" customWidth="1"/>
    <col min="17" max="17" width="9.28515625" style="10" customWidth="1"/>
    <col min="18" max="16384" width="9.28515625" style="10"/>
  </cols>
  <sheetData>
    <row r="1" spans="1:16" x14ac:dyDescent="0.25">
      <c r="O1" s="10" t="s">
        <v>332</v>
      </c>
      <c r="P1" s="10" t="s">
        <v>332</v>
      </c>
    </row>
    <row r="2" spans="1:16" x14ac:dyDescent="0.25">
      <c r="B2" s="12" t="s">
        <v>39</v>
      </c>
      <c r="C2" s="12"/>
      <c r="O2" s="118" t="s">
        <v>55</v>
      </c>
      <c r="P2" s="118" t="s">
        <v>71</v>
      </c>
    </row>
    <row r="3" spans="1:16" x14ac:dyDescent="0.25">
      <c r="B3" s="13"/>
      <c r="C3" s="13"/>
      <c r="O3" s="2"/>
      <c r="P3" s="2"/>
    </row>
    <row r="4" spans="1:16" s="2" customFormat="1" x14ac:dyDescent="0.25">
      <c r="A4" s="4"/>
      <c r="B4" s="317" t="str">
        <f>Info!B4</f>
        <v>QUESTIONNAIRE À L'INTENTION DES IMPORTATEURS</v>
      </c>
      <c r="C4" s="318"/>
      <c r="D4" s="318"/>
      <c r="E4" s="318"/>
      <c r="F4" s="318"/>
      <c r="G4" s="318"/>
      <c r="H4" s="318"/>
      <c r="I4" s="318"/>
      <c r="J4" s="318"/>
      <c r="K4" s="318"/>
      <c r="L4" s="319"/>
      <c r="M4" s="21"/>
      <c r="N4" s="21"/>
      <c r="O4" s="19"/>
      <c r="P4" s="19"/>
    </row>
    <row r="5" spans="1:16" s="2" customFormat="1" x14ac:dyDescent="0.25">
      <c r="A5" s="4"/>
      <c r="B5" s="428" t="str">
        <f>Info!B5</f>
        <v>GC-2025-001</v>
      </c>
      <c r="C5" s="429"/>
      <c r="D5" s="429"/>
      <c r="E5" s="429"/>
      <c r="F5" s="429"/>
      <c r="G5" s="429"/>
      <c r="H5" s="429"/>
      <c r="I5" s="429"/>
      <c r="J5" s="429"/>
      <c r="K5" s="429"/>
      <c r="L5" s="430"/>
      <c r="M5" s="21"/>
      <c r="N5" s="21"/>
      <c r="O5" s="19"/>
      <c r="P5" s="19"/>
    </row>
    <row r="6" spans="1:16" s="6" customFormat="1" x14ac:dyDescent="0.25">
      <c r="A6" s="4"/>
      <c r="B6" s="448" t="str">
        <f>Info!B6</f>
        <v>PRODUITS DE LÉGUMES</v>
      </c>
      <c r="C6" s="449"/>
      <c r="D6" s="449"/>
      <c r="E6" s="449"/>
      <c r="F6" s="449"/>
      <c r="G6" s="449"/>
      <c r="H6" s="449"/>
      <c r="I6" s="449"/>
      <c r="J6" s="449"/>
      <c r="K6" s="449"/>
      <c r="L6" s="450"/>
      <c r="M6" s="19"/>
      <c r="N6" s="19"/>
      <c r="O6" s="15"/>
      <c r="P6" s="15"/>
    </row>
    <row r="7" spans="1:16" s="6" customFormat="1" x14ac:dyDescent="0.25">
      <c r="A7" s="4"/>
      <c r="B7" s="453" t="str">
        <f>IF(Intro!$G$29="English",O7,P7)</f>
        <v>Toute information dans ce questionnaire se rapporte aux MARCHANDISES CONGELÉES seulement</v>
      </c>
      <c r="C7" s="454"/>
      <c r="D7" s="454"/>
      <c r="E7" s="454"/>
      <c r="F7" s="454"/>
      <c r="G7" s="454"/>
      <c r="H7" s="454"/>
      <c r="I7" s="454"/>
      <c r="J7" s="454"/>
      <c r="K7" s="454"/>
      <c r="L7" s="455"/>
      <c r="M7" s="19"/>
      <c r="N7" s="19"/>
      <c r="O7" s="15" t="s">
        <v>968</v>
      </c>
      <c r="P7" s="15" t="s">
        <v>969</v>
      </c>
    </row>
    <row r="8" spans="1:16" s="6" customFormat="1" x14ac:dyDescent="0.25">
      <c r="A8" s="4"/>
      <c r="B8" s="14"/>
      <c r="C8" s="14"/>
      <c r="D8" s="3"/>
      <c r="E8" s="3"/>
      <c r="F8" s="3"/>
      <c r="G8" s="3"/>
      <c r="H8" s="3"/>
      <c r="I8" s="3"/>
      <c r="J8" s="3"/>
      <c r="K8" s="3"/>
      <c r="L8" s="3"/>
      <c r="O8" s="15"/>
      <c r="P8" s="15"/>
    </row>
    <row r="9" spans="1:16" x14ac:dyDescent="0.25">
      <c r="B9" s="314" t="str">
        <f>UPPER(IF(Intro!$G$29="English",O9,P9))</f>
        <v>COMMENTAIRES PUBLICS</v>
      </c>
      <c r="C9" s="315"/>
      <c r="D9" s="315"/>
      <c r="E9" s="315"/>
      <c r="F9" s="315"/>
      <c r="G9" s="315"/>
      <c r="H9" s="315"/>
      <c r="I9" s="315"/>
      <c r="J9" s="315"/>
      <c r="K9" s="315"/>
      <c r="L9" s="316"/>
      <c r="M9" s="10"/>
      <c r="O9" s="10" t="s">
        <v>31</v>
      </c>
      <c r="P9" s="10" t="s">
        <v>47</v>
      </c>
    </row>
    <row r="10" spans="1:16" x14ac:dyDescent="0.25">
      <c r="B10" s="16"/>
      <c r="C10" s="27"/>
      <c r="D10" s="28"/>
      <c r="E10" s="28"/>
      <c r="F10" s="28"/>
      <c r="G10" s="28"/>
      <c r="H10" s="28"/>
      <c r="I10" s="28"/>
      <c r="J10" s="28"/>
      <c r="K10" s="28"/>
      <c r="L10" s="17"/>
      <c r="M10" s="10"/>
    </row>
    <row r="11" spans="1:16" x14ac:dyDescent="0.25">
      <c r="B11" s="290" t="str">
        <f>IF(Intro!$G$29="English",O11,P11)</f>
        <v>Si votre entreprise désire ajouter des commentaires concernant vos réponses, vous les inscrivez ici. Indiquez à quelle question se rapportent vos commentaires.</v>
      </c>
      <c r="C11" s="291"/>
      <c r="D11" s="291"/>
      <c r="E11" s="291"/>
      <c r="F11" s="291"/>
      <c r="G11" s="291"/>
      <c r="H11" s="291"/>
      <c r="I11" s="291"/>
      <c r="J11" s="291"/>
      <c r="K11" s="291"/>
      <c r="L11" s="292"/>
      <c r="M11" s="10"/>
      <c r="O11" s="18" t="s">
        <v>150</v>
      </c>
      <c r="P11" s="10" t="s">
        <v>137</v>
      </c>
    </row>
    <row r="12" spans="1:16" x14ac:dyDescent="0.25">
      <c r="B12" s="46"/>
      <c r="C12" s="27"/>
      <c r="D12" s="28"/>
      <c r="E12" s="28"/>
      <c r="F12" s="28"/>
      <c r="G12" s="28"/>
      <c r="H12" s="28"/>
      <c r="I12" s="28"/>
      <c r="J12" s="28"/>
      <c r="K12" s="28"/>
      <c r="L12" s="17"/>
      <c r="M12" s="10"/>
      <c r="O12" s="37" t="s">
        <v>324</v>
      </c>
      <c r="P12" s="37" t="s">
        <v>325</v>
      </c>
    </row>
    <row r="13" spans="1:16" x14ac:dyDescent="0.25">
      <c r="B13" s="46"/>
      <c r="C13" s="27"/>
      <c r="D13" s="97" t="str">
        <f>IF(Intro!$G$29="English",O12,P12)</f>
        <v>Onglet et question</v>
      </c>
      <c r="E13" s="451" t="str">
        <f>IF(Intro!$G$29="English",O13,P13)</f>
        <v>Commentaires</v>
      </c>
      <c r="F13" s="451"/>
      <c r="G13" s="451"/>
      <c r="H13" s="451"/>
      <c r="I13" s="451"/>
      <c r="J13" s="451"/>
      <c r="K13" s="451"/>
      <c r="L13" s="452"/>
      <c r="M13" s="10"/>
      <c r="O13" s="18" t="s">
        <v>88</v>
      </c>
      <c r="P13" s="10" t="s">
        <v>89</v>
      </c>
    </row>
    <row r="14" spans="1:16" x14ac:dyDescent="0.25">
      <c r="B14" s="438" t="str">
        <f>IF(Intro!$G$29="English",O14,P14)</f>
        <v>Commentaire 1</v>
      </c>
      <c r="C14" s="439"/>
      <c r="D14" s="442"/>
      <c r="E14" s="444"/>
      <c r="F14" s="444"/>
      <c r="G14" s="444"/>
      <c r="H14" s="444"/>
      <c r="I14" s="444"/>
      <c r="J14" s="444"/>
      <c r="K14" s="444"/>
      <c r="L14" s="445"/>
      <c r="M14" s="10"/>
      <c r="O14" s="18" t="s">
        <v>90</v>
      </c>
      <c r="P14" s="10" t="s">
        <v>91</v>
      </c>
    </row>
    <row r="15" spans="1:16" x14ac:dyDescent="0.25">
      <c r="B15" s="438"/>
      <c r="C15" s="439"/>
      <c r="D15" s="442"/>
      <c r="E15" s="444"/>
      <c r="F15" s="444"/>
      <c r="G15" s="444"/>
      <c r="H15" s="444"/>
      <c r="I15" s="444"/>
      <c r="J15" s="444"/>
      <c r="K15" s="444"/>
      <c r="L15" s="445"/>
      <c r="M15" s="10"/>
      <c r="O15" s="18"/>
    </row>
    <row r="16" spans="1:16" x14ac:dyDescent="0.25">
      <c r="B16" s="438"/>
      <c r="C16" s="439"/>
      <c r="D16" s="442"/>
      <c r="E16" s="444"/>
      <c r="F16" s="444"/>
      <c r="G16" s="444"/>
      <c r="H16" s="444"/>
      <c r="I16" s="444"/>
      <c r="J16" s="444"/>
      <c r="K16" s="444"/>
      <c r="L16" s="445"/>
      <c r="M16" s="10"/>
      <c r="O16" s="18"/>
    </row>
    <row r="17" spans="2:16" x14ac:dyDescent="0.25">
      <c r="B17" s="438"/>
      <c r="C17" s="439"/>
      <c r="D17" s="442"/>
      <c r="E17" s="444"/>
      <c r="F17" s="444"/>
      <c r="G17" s="444"/>
      <c r="H17" s="444"/>
      <c r="I17" s="444"/>
      <c r="J17" s="444"/>
      <c r="K17" s="444"/>
      <c r="L17" s="445"/>
      <c r="M17" s="10"/>
      <c r="O17" s="18"/>
    </row>
    <row r="18" spans="2:16" x14ac:dyDescent="0.25">
      <c r="B18" s="438"/>
      <c r="C18" s="439"/>
      <c r="D18" s="442"/>
      <c r="E18" s="444"/>
      <c r="F18" s="444"/>
      <c r="G18" s="444"/>
      <c r="H18" s="444"/>
      <c r="I18" s="444"/>
      <c r="J18" s="444"/>
      <c r="K18" s="444"/>
      <c r="L18" s="445"/>
      <c r="M18" s="10"/>
      <c r="O18" s="18"/>
    </row>
    <row r="19" spans="2:16" x14ac:dyDescent="0.25">
      <c r="B19" s="438"/>
      <c r="C19" s="439"/>
      <c r="D19" s="442"/>
      <c r="E19" s="444"/>
      <c r="F19" s="444"/>
      <c r="G19" s="444"/>
      <c r="H19" s="444"/>
      <c r="I19" s="444"/>
      <c r="J19" s="444"/>
      <c r="K19" s="444"/>
      <c r="L19" s="445"/>
      <c r="M19" s="10"/>
      <c r="O19" s="18"/>
    </row>
    <row r="20" spans="2:16" x14ac:dyDescent="0.25">
      <c r="B20" s="438"/>
      <c r="C20" s="439"/>
      <c r="D20" s="442"/>
      <c r="E20" s="444"/>
      <c r="F20" s="444"/>
      <c r="G20" s="444"/>
      <c r="H20" s="444"/>
      <c r="I20" s="444"/>
      <c r="J20" s="444"/>
      <c r="K20" s="444"/>
      <c r="L20" s="445"/>
      <c r="M20" s="10"/>
      <c r="O20" s="18"/>
    </row>
    <row r="21" spans="2:16" x14ac:dyDescent="0.25">
      <c r="B21" s="438"/>
      <c r="C21" s="439"/>
      <c r="D21" s="442"/>
      <c r="E21" s="444"/>
      <c r="F21" s="444"/>
      <c r="G21" s="444"/>
      <c r="H21" s="444"/>
      <c r="I21" s="444"/>
      <c r="J21" s="444"/>
      <c r="K21" s="444"/>
      <c r="L21" s="445"/>
      <c r="M21" s="10"/>
      <c r="O21" s="18"/>
    </row>
    <row r="22" spans="2:16" x14ac:dyDescent="0.25">
      <c r="B22" s="438"/>
      <c r="C22" s="439"/>
      <c r="D22" s="442"/>
      <c r="E22" s="444"/>
      <c r="F22" s="444"/>
      <c r="G22" s="444"/>
      <c r="H22" s="444"/>
      <c r="I22" s="444"/>
      <c r="J22" s="444"/>
      <c r="K22" s="444"/>
      <c r="L22" s="445"/>
      <c r="M22" s="10"/>
      <c r="O22" s="18"/>
    </row>
    <row r="23" spans="2:16" x14ac:dyDescent="0.25">
      <c r="B23" s="438"/>
      <c r="C23" s="439"/>
      <c r="D23" s="442"/>
      <c r="E23" s="444"/>
      <c r="F23" s="444"/>
      <c r="G23" s="444"/>
      <c r="H23" s="444"/>
      <c r="I23" s="444"/>
      <c r="J23" s="444"/>
      <c r="K23" s="444"/>
      <c r="L23" s="445"/>
      <c r="M23" s="10"/>
      <c r="O23" s="18"/>
    </row>
    <row r="24" spans="2:16" x14ac:dyDescent="0.25">
      <c r="B24" s="438" t="str">
        <f>IF(Intro!$G$29="English",O24,P24)</f>
        <v>Commentaire 2</v>
      </c>
      <c r="C24" s="439"/>
      <c r="D24" s="442"/>
      <c r="E24" s="444"/>
      <c r="F24" s="444"/>
      <c r="G24" s="444"/>
      <c r="H24" s="444"/>
      <c r="I24" s="444"/>
      <c r="J24" s="444"/>
      <c r="K24" s="444"/>
      <c r="L24" s="445"/>
      <c r="M24" s="10"/>
      <c r="O24" s="18" t="s">
        <v>92</v>
      </c>
      <c r="P24" s="10" t="s">
        <v>93</v>
      </c>
    </row>
    <row r="25" spans="2:16" x14ac:dyDescent="0.25">
      <c r="B25" s="438"/>
      <c r="C25" s="439"/>
      <c r="D25" s="442"/>
      <c r="E25" s="444"/>
      <c r="F25" s="444"/>
      <c r="G25" s="444"/>
      <c r="H25" s="444"/>
      <c r="I25" s="444"/>
      <c r="J25" s="444"/>
      <c r="K25" s="444"/>
      <c r="L25" s="445"/>
      <c r="M25" s="10"/>
    </row>
    <row r="26" spans="2:16" x14ac:dyDescent="0.25">
      <c r="B26" s="438"/>
      <c r="C26" s="439"/>
      <c r="D26" s="442"/>
      <c r="E26" s="444"/>
      <c r="F26" s="444"/>
      <c r="G26" s="444"/>
      <c r="H26" s="444"/>
      <c r="I26" s="444"/>
      <c r="J26" s="444"/>
      <c r="K26" s="444"/>
      <c r="L26" s="445"/>
      <c r="M26" s="10"/>
    </row>
    <row r="27" spans="2:16" x14ac:dyDescent="0.25">
      <c r="B27" s="438"/>
      <c r="C27" s="439"/>
      <c r="D27" s="442"/>
      <c r="E27" s="444"/>
      <c r="F27" s="444"/>
      <c r="G27" s="444"/>
      <c r="H27" s="444"/>
      <c r="I27" s="444"/>
      <c r="J27" s="444"/>
      <c r="K27" s="444"/>
      <c r="L27" s="445"/>
      <c r="M27" s="10"/>
      <c r="O27" s="18"/>
    </row>
    <row r="28" spans="2:16" x14ac:dyDescent="0.25">
      <c r="B28" s="438"/>
      <c r="C28" s="439"/>
      <c r="D28" s="442"/>
      <c r="E28" s="444"/>
      <c r="F28" s="444"/>
      <c r="G28" s="444"/>
      <c r="H28" s="444"/>
      <c r="I28" s="444"/>
      <c r="J28" s="444"/>
      <c r="K28" s="444"/>
      <c r="L28" s="445"/>
      <c r="M28" s="10"/>
      <c r="O28" s="18"/>
    </row>
    <row r="29" spans="2:16" x14ac:dyDescent="0.25">
      <c r="B29" s="438"/>
      <c r="C29" s="439"/>
      <c r="D29" s="442"/>
      <c r="E29" s="444"/>
      <c r="F29" s="444"/>
      <c r="G29" s="444"/>
      <c r="H29" s="444"/>
      <c r="I29" s="444"/>
      <c r="J29" s="444"/>
      <c r="K29" s="444"/>
      <c r="L29" s="445"/>
      <c r="M29" s="10"/>
    </row>
    <row r="30" spans="2:16" x14ac:dyDescent="0.25">
      <c r="B30" s="438"/>
      <c r="C30" s="439"/>
      <c r="D30" s="442"/>
      <c r="E30" s="444"/>
      <c r="F30" s="444"/>
      <c r="G30" s="444"/>
      <c r="H30" s="444"/>
      <c r="I30" s="444"/>
      <c r="J30" s="444"/>
      <c r="K30" s="444"/>
      <c r="L30" s="445"/>
      <c r="M30" s="10"/>
      <c r="O30" s="18"/>
    </row>
    <row r="31" spans="2:16" x14ac:dyDescent="0.25">
      <c r="B31" s="438"/>
      <c r="C31" s="439"/>
      <c r="D31" s="442"/>
      <c r="E31" s="444"/>
      <c r="F31" s="444"/>
      <c r="G31" s="444"/>
      <c r="H31" s="444"/>
      <c r="I31" s="444"/>
      <c r="J31" s="444"/>
      <c r="K31" s="444"/>
      <c r="L31" s="445"/>
      <c r="M31" s="10"/>
      <c r="O31" s="18"/>
    </row>
    <row r="32" spans="2:16" x14ac:dyDescent="0.25">
      <c r="B32" s="438"/>
      <c r="C32" s="439"/>
      <c r="D32" s="442"/>
      <c r="E32" s="444"/>
      <c r="F32" s="444"/>
      <c r="G32" s="444"/>
      <c r="H32" s="444"/>
      <c r="I32" s="444"/>
      <c r="J32" s="444"/>
      <c r="K32" s="444"/>
      <c r="L32" s="445"/>
      <c r="M32" s="10"/>
      <c r="O32" s="18"/>
    </row>
    <row r="33" spans="2:16" x14ac:dyDescent="0.25">
      <c r="B33" s="438"/>
      <c r="C33" s="439"/>
      <c r="D33" s="442"/>
      <c r="E33" s="444"/>
      <c r="F33" s="444"/>
      <c r="G33" s="444"/>
      <c r="H33" s="444"/>
      <c r="I33" s="444"/>
      <c r="J33" s="444"/>
      <c r="K33" s="444"/>
      <c r="L33" s="445"/>
      <c r="M33" s="10"/>
      <c r="O33" s="18"/>
    </row>
    <row r="34" spans="2:16" x14ac:dyDescent="0.25">
      <c r="B34" s="438" t="str">
        <f>IF(Intro!$G$29="English",O34,P34)</f>
        <v>Commentaire 3</v>
      </c>
      <c r="C34" s="439"/>
      <c r="D34" s="442"/>
      <c r="E34" s="444"/>
      <c r="F34" s="444"/>
      <c r="G34" s="444"/>
      <c r="H34" s="444"/>
      <c r="I34" s="444"/>
      <c r="J34" s="444"/>
      <c r="K34" s="444"/>
      <c r="L34" s="445"/>
      <c r="M34" s="10"/>
      <c r="O34" s="18" t="s">
        <v>94</v>
      </c>
      <c r="P34" s="10" t="s">
        <v>95</v>
      </c>
    </row>
    <row r="35" spans="2:16" x14ac:dyDescent="0.25">
      <c r="B35" s="438"/>
      <c r="C35" s="439"/>
      <c r="D35" s="442"/>
      <c r="E35" s="444"/>
      <c r="F35" s="444"/>
      <c r="G35" s="444"/>
      <c r="H35" s="444"/>
      <c r="I35" s="444"/>
      <c r="J35" s="444"/>
      <c r="K35" s="444"/>
      <c r="L35" s="445"/>
      <c r="M35" s="10"/>
      <c r="O35" s="18"/>
    </row>
    <row r="36" spans="2:16" x14ac:dyDescent="0.25">
      <c r="B36" s="438"/>
      <c r="C36" s="439"/>
      <c r="D36" s="442"/>
      <c r="E36" s="444"/>
      <c r="F36" s="444"/>
      <c r="G36" s="444"/>
      <c r="H36" s="444"/>
      <c r="I36" s="444"/>
      <c r="J36" s="444"/>
      <c r="K36" s="444"/>
      <c r="L36" s="445"/>
      <c r="M36" s="10"/>
      <c r="O36" s="18"/>
    </row>
    <row r="37" spans="2:16" x14ac:dyDescent="0.25">
      <c r="B37" s="438"/>
      <c r="C37" s="439"/>
      <c r="D37" s="442"/>
      <c r="E37" s="444"/>
      <c r="F37" s="444"/>
      <c r="G37" s="444"/>
      <c r="H37" s="444"/>
      <c r="I37" s="444"/>
      <c r="J37" s="444"/>
      <c r="K37" s="444"/>
      <c r="L37" s="445"/>
      <c r="M37" s="10"/>
      <c r="O37" s="18"/>
    </row>
    <row r="38" spans="2:16" x14ac:dyDescent="0.25">
      <c r="B38" s="438"/>
      <c r="C38" s="439"/>
      <c r="D38" s="442"/>
      <c r="E38" s="444"/>
      <c r="F38" s="444"/>
      <c r="G38" s="444"/>
      <c r="H38" s="444"/>
      <c r="I38" s="444"/>
      <c r="J38" s="444"/>
      <c r="K38" s="444"/>
      <c r="L38" s="445"/>
      <c r="M38" s="10"/>
      <c r="O38" s="18"/>
    </row>
    <row r="39" spans="2:16" x14ac:dyDescent="0.25">
      <c r="B39" s="438"/>
      <c r="C39" s="439"/>
      <c r="D39" s="442"/>
      <c r="E39" s="444"/>
      <c r="F39" s="444"/>
      <c r="G39" s="444"/>
      <c r="H39" s="444"/>
      <c r="I39" s="444"/>
      <c r="J39" s="444"/>
      <c r="K39" s="444"/>
      <c r="L39" s="445"/>
      <c r="M39" s="10"/>
      <c r="O39" s="18"/>
    </row>
    <row r="40" spans="2:16" x14ac:dyDescent="0.25">
      <c r="B40" s="438"/>
      <c r="C40" s="439"/>
      <c r="D40" s="442"/>
      <c r="E40" s="444"/>
      <c r="F40" s="444"/>
      <c r="G40" s="444"/>
      <c r="H40" s="444"/>
      <c r="I40" s="444"/>
      <c r="J40" s="444"/>
      <c r="K40" s="444"/>
      <c r="L40" s="445"/>
      <c r="M40" s="10"/>
      <c r="O40" s="18"/>
    </row>
    <row r="41" spans="2:16" x14ac:dyDescent="0.25">
      <c r="B41" s="438"/>
      <c r="C41" s="439"/>
      <c r="D41" s="442"/>
      <c r="E41" s="444"/>
      <c r="F41" s="444"/>
      <c r="G41" s="444"/>
      <c r="H41" s="444"/>
      <c r="I41" s="444"/>
      <c r="J41" s="444"/>
      <c r="K41" s="444"/>
      <c r="L41" s="445"/>
      <c r="M41" s="10"/>
      <c r="O41" s="18"/>
    </row>
    <row r="42" spans="2:16" x14ac:dyDescent="0.25">
      <c r="B42" s="438"/>
      <c r="C42" s="439"/>
      <c r="D42" s="442"/>
      <c r="E42" s="444"/>
      <c r="F42" s="444"/>
      <c r="G42" s="444"/>
      <c r="H42" s="444"/>
      <c r="I42" s="444"/>
      <c r="J42" s="444"/>
      <c r="K42" s="444"/>
      <c r="L42" s="445"/>
      <c r="M42" s="10"/>
      <c r="O42" s="18"/>
    </row>
    <row r="43" spans="2:16" x14ac:dyDescent="0.25">
      <c r="B43" s="438"/>
      <c r="C43" s="439"/>
      <c r="D43" s="442"/>
      <c r="E43" s="444"/>
      <c r="F43" s="444"/>
      <c r="G43" s="444"/>
      <c r="H43" s="444"/>
      <c r="I43" s="444"/>
      <c r="J43" s="444"/>
      <c r="K43" s="444"/>
      <c r="L43" s="445"/>
      <c r="M43" s="10"/>
      <c r="O43" s="18"/>
    </row>
    <row r="44" spans="2:16" x14ac:dyDescent="0.25">
      <c r="B44" s="438" t="str">
        <f>IF(Intro!$G$29="English",O44,P44)</f>
        <v>Commentaire 4</v>
      </c>
      <c r="C44" s="439"/>
      <c r="D44" s="442"/>
      <c r="E44" s="444"/>
      <c r="F44" s="444"/>
      <c r="G44" s="444"/>
      <c r="H44" s="444"/>
      <c r="I44" s="444"/>
      <c r="J44" s="444"/>
      <c r="K44" s="444"/>
      <c r="L44" s="445"/>
      <c r="M44" s="10"/>
      <c r="O44" s="18" t="s">
        <v>96</v>
      </c>
      <c r="P44" s="10" t="s">
        <v>97</v>
      </c>
    </row>
    <row r="45" spans="2:16" x14ac:dyDescent="0.25">
      <c r="B45" s="438"/>
      <c r="C45" s="439"/>
      <c r="D45" s="442"/>
      <c r="E45" s="444"/>
      <c r="F45" s="444"/>
      <c r="G45" s="444"/>
      <c r="H45" s="444"/>
      <c r="I45" s="444"/>
      <c r="J45" s="444"/>
      <c r="K45" s="444"/>
      <c r="L45" s="445"/>
      <c r="M45" s="10"/>
      <c r="O45" s="18"/>
    </row>
    <row r="46" spans="2:16" x14ac:dyDescent="0.25">
      <c r="B46" s="438"/>
      <c r="C46" s="439"/>
      <c r="D46" s="442"/>
      <c r="E46" s="444"/>
      <c r="F46" s="444"/>
      <c r="G46" s="444"/>
      <c r="H46" s="444"/>
      <c r="I46" s="444"/>
      <c r="J46" s="444"/>
      <c r="K46" s="444"/>
      <c r="L46" s="445"/>
      <c r="M46" s="10"/>
      <c r="O46" s="18"/>
    </row>
    <row r="47" spans="2:16" x14ac:dyDescent="0.25">
      <c r="B47" s="438"/>
      <c r="C47" s="439"/>
      <c r="D47" s="442"/>
      <c r="E47" s="444"/>
      <c r="F47" s="444"/>
      <c r="G47" s="444"/>
      <c r="H47" s="444"/>
      <c r="I47" s="444"/>
      <c r="J47" s="444"/>
      <c r="K47" s="444"/>
      <c r="L47" s="445"/>
      <c r="M47" s="10"/>
      <c r="O47" s="18"/>
    </row>
    <row r="48" spans="2:16" x14ac:dyDescent="0.25">
      <c r="B48" s="438"/>
      <c r="C48" s="439"/>
      <c r="D48" s="442"/>
      <c r="E48" s="444"/>
      <c r="F48" s="444"/>
      <c r="G48" s="444"/>
      <c r="H48" s="444"/>
      <c r="I48" s="444"/>
      <c r="J48" s="444"/>
      <c r="K48" s="444"/>
      <c r="L48" s="445"/>
      <c r="M48" s="10"/>
      <c r="O48" s="18"/>
    </row>
    <row r="49" spans="1:16" x14ac:dyDescent="0.25">
      <c r="B49" s="438"/>
      <c r="C49" s="439"/>
      <c r="D49" s="442"/>
      <c r="E49" s="444"/>
      <c r="F49" s="444"/>
      <c r="G49" s="444"/>
      <c r="H49" s="444"/>
      <c r="I49" s="444"/>
      <c r="J49" s="444"/>
      <c r="K49" s="444"/>
      <c r="L49" s="445"/>
      <c r="M49" s="10"/>
      <c r="O49" s="18"/>
    </row>
    <row r="50" spans="1:16" x14ac:dyDescent="0.25">
      <c r="B50" s="438"/>
      <c r="C50" s="439"/>
      <c r="D50" s="442"/>
      <c r="E50" s="444"/>
      <c r="F50" s="444"/>
      <c r="G50" s="444"/>
      <c r="H50" s="444"/>
      <c r="I50" s="444"/>
      <c r="J50" s="444"/>
      <c r="K50" s="444"/>
      <c r="L50" s="445"/>
      <c r="M50" s="10"/>
      <c r="O50" s="18"/>
    </row>
    <row r="51" spans="1:16" x14ac:dyDescent="0.25">
      <c r="B51" s="438"/>
      <c r="C51" s="439"/>
      <c r="D51" s="442"/>
      <c r="E51" s="444"/>
      <c r="F51" s="444"/>
      <c r="G51" s="444"/>
      <c r="H51" s="444"/>
      <c r="I51" s="444"/>
      <c r="J51" s="444"/>
      <c r="K51" s="444"/>
      <c r="L51" s="445"/>
      <c r="M51" s="10"/>
      <c r="O51" s="18"/>
    </row>
    <row r="52" spans="1:16" x14ac:dyDescent="0.25">
      <c r="B52" s="438"/>
      <c r="C52" s="439"/>
      <c r="D52" s="442"/>
      <c r="E52" s="444"/>
      <c r="F52" s="444"/>
      <c r="G52" s="444"/>
      <c r="H52" s="444"/>
      <c r="I52" s="444"/>
      <c r="J52" s="444"/>
      <c r="K52" s="444"/>
      <c r="L52" s="445"/>
      <c r="M52" s="10"/>
      <c r="O52" s="18"/>
    </row>
    <row r="53" spans="1:16" x14ac:dyDescent="0.25">
      <c r="B53" s="438"/>
      <c r="C53" s="439"/>
      <c r="D53" s="442"/>
      <c r="E53" s="444"/>
      <c r="F53" s="444"/>
      <c r="G53" s="444"/>
      <c r="H53" s="444"/>
      <c r="I53" s="444"/>
      <c r="J53" s="444"/>
      <c r="K53" s="444"/>
      <c r="L53" s="445"/>
      <c r="M53" s="10"/>
      <c r="O53" s="18"/>
    </row>
    <row r="54" spans="1:16" x14ac:dyDescent="0.25">
      <c r="B54" s="438" t="str">
        <f>IF(Intro!$G$29="English",O54,P54)</f>
        <v>Commentaire 5</v>
      </c>
      <c r="C54" s="439"/>
      <c r="D54" s="442"/>
      <c r="E54" s="444"/>
      <c r="F54" s="444"/>
      <c r="G54" s="444"/>
      <c r="H54" s="444"/>
      <c r="I54" s="444"/>
      <c r="J54" s="444"/>
      <c r="K54" s="444"/>
      <c r="L54" s="445"/>
      <c r="M54" s="10"/>
      <c r="O54" s="18" t="s">
        <v>98</v>
      </c>
      <c r="P54" s="10" t="s">
        <v>99</v>
      </c>
    </row>
    <row r="55" spans="1:16" x14ac:dyDescent="0.25">
      <c r="B55" s="438"/>
      <c r="C55" s="439"/>
      <c r="D55" s="442"/>
      <c r="E55" s="444"/>
      <c r="F55" s="444"/>
      <c r="G55" s="444"/>
      <c r="H55" s="444"/>
      <c r="I55" s="444"/>
      <c r="J55" s="444"/>
      <c r="K55" s="444"/>
      <c r="L55" s="445"/>
      <c r="M55" s="10"/>
      <c r="O55" s="18"/>
    </row>
    <row r="56" spans="1:16" x14ac:dyDescent="0.25">
      <c r="B56" s="438"/>
      <c r="C56" s="439"/>
      <c r="D56" s="442"/>
      <c r="E56" s="444"/>
      <c r="F56" s="444"/>
      <c r="G56" s="444"/>
      <c r="H56" s="444"/>
      <c r="I56" s="444"/>
      <c r="J56" s="444"/>
      <c r="K56" s="444"/>
      <c r="L56" s="445"/>
      <c r="M56" s="10"/>
      <c r="O56" s="18"/>
    </row>
    <row r="57" spans="1:16" x14ac:dyDescent="0.25">
      <c r="B57" s="438"/>
      <c r="C57" s="439"/>
      <c r="D57" s="442"/>
      <c r="E57" s="444"/>
      <c r="F57" s="444"/>
      <c r="G57" s="444"/>
      <c r="H57" s="444"/>
      <c r="I57" s="444"/>
      <c r="J57" s="444"/>
      <c r="K57" s="444"/>
      <c r="L57" s="445"/>
      <c r="M57" s="10"/>
      <c r="O57" s="18"/>
    </row>
    <row r="58" spans="1:16" x14ac:dyDescent="0.25">
      <c r="B58" s="438"/>
      <c r="C58" s="439"/>
      <c r="D58" s="442"/>
      <c r="E58" s="444"/>
      <c r="F58" s="444"/>
      <c r="G58" s="444"/>
      <c r="H58" s="444"/>
      <c r="I58" s="444"/>
      <c r="J58" s="444"/>
      <c r="K58" s="444"/>
      <c r="L58" s="445"/>
      <c r="M58" s="10"/>
      <c r="O58" s="18"/>
    </row>
    <row r="59" spans="1:16" x14ac:dyDescent="0.25">
      <c r="B59" s="438"/>
      <c r="C59" s="439"/>
      <c r="D59" s="442"/>
      <c r="E59" s="444"/>
      <c r="F59" s="444"/>
      <c r="G59" s="444"/>
      <c r="H59" s="444"/>
      <c r="I59" s="444"/>
      <c r="J59" s="444"/>
      <c r="K59" s="444"/>
      <c r="L59" s="445"/>
      <c r="M59" s="10"/>
      <c r="O59" s="18"/>
    </row>
    <row r="60" spans="1:16" x14ac:dyDescent="0.25">
      <c r="B60" s="438"/>
      <c r="C60" s="439"/>
      <c r="D60" s="442"/>
      <c r="E60" s="444"/>
      <c r="F60" s="444"/>
      <c r="G60" s="444"/>
      <c r="H60" s="444"/>
      <c r="I60" s="444"/>
      <c r="J60" s="444"/>
      <c r="K60" s="444"/>
      <c r="L60" s="445"/>
      <c r="M60" s="10"/>
      <c r="O60" s="18"/>
    </row>
    <row r="61" spans="1:16" x14ac:dyDescent="0.25">
      <c r="B61" s="438"/>
      <c r="C61" s="439"/>
      <c r="D61" s="442"/>
      <c r="E61" s="444"/>
      <c r="F61" s="444"/>
      <c r="G61" s="444"/>
      <c r="H61" s="444"/>
      <c r="I61" s="444"/>
      <c r="J61" s="444"/>
      <c r="K61" s="444"/>
      <c r="L61" s="445"/>
      <c r="M61" s="10"/>
      <c r="O61" s="18"/>
    </row>
    <row r="62" spans="1:16" x14ac:dyDescent="0.25">
      <c r="B62" s="438"/>
      <c r="C62" s="439"/>
      <c r="D62" s="442"/>
      <c r="E62" s="444"/>
      <c r="F62" s="444"/>
      <c r="G62" s="444"/>
      <c r="H62" s="444"/>
      <c r="I62" s="444"/>
      <c r="J62" s="444"/>
      <c r="K62" s="444"/>
      <c r="L62" s="445"/>
      <c r="M62" s="10"/>
      <c r="O62" s="18"/>
    </row>
    <row r="63" spans="1:16" x14ac:dyDescent="0.25">
      <c r="B63" s="440"/>
      <c r="C63" s="441"/>
      <c r="D63" s="443"/>
      <c r="E63" s="446"/>
      <c r="F63" s="446"/>
      <c r="G63" s="446"/>
      <c r="H63" s="446"/>
      <c r="I63" s="446"/>
      <c r="J63" s="446"/>
      <c r="K63" s="446"/>
      <c r="L63" s="447"/>
      <c r="M63" s="10"/>
      <c r="O63" s="18"/>
    </row>
    <row r="64" spans="1:16" s="35" customFormat="1" x14ac:dyDescent="0.25">
      <c r="A64" s="58"/>
      <c r="B64" s="4"/>
      <c r="C64" s="59"/>
      <c r="D64" s="59"/>
      <c r="E64" s="59"/>
      <c r="F64" s="59"/>
      <c r="G64" s="59"/>
      <c r="H64" s="59"/>
      <c r="I64" s="59"/>
      <c r="J64" s="59"/>
      <c r="K64" s="59"/>
      <c r="L64" s="59"/>
      <c r="N64" s="60"/>
    </row>
  </sheetData>
  <sheetProtection algorithmName="SHA-512" hashValue="WXu/pMCBIL4LYSo+nrkGXVUZ27s85ahSLQdf7Yqv73P2jVVPov2eIOSq2mSyE7gnOIuaC7noq3qEMeE6shuE1A==" saltValue="eGxOIong9scw3sBAS2g/RQ==" spinCount="100000" sheet="1" objects="1" scenarios="1" selectLockedCells="1"/>
  <mergeCells count="22">
    <mergeCell ref="B14:C23"/>
    <mergeCell ref="D14:D23"/>
    <mergeCell ref="E14:L23"/>
    <mergeCell ref="B24:C33"/>
    <mergeCell ref="D24:D33"/>
    <mergeCell ref="E24:L33"/>
    <mergeCell ref="B4:L4"/>
    <mergeCell ref="B5:L5"/>
    <mergeCell ref="B6:L6"/>
    <mergeCell ref="B11:L11"/>
    <mergeCell ref="E13:L13"/>
    <mergeCell ref="B9:L9"/>
    <mergeCell ref="B7:L7"/>
    <mergeCell ref="B54:C63"/>
    <mergeCell ref="D54:D63"/>
    <mergeCell ref="E54:L63"/>
    <mergeCell ref="D34:D43"/>
    <mergeCell ref="E34:L43"/>
    <mergeCell ref="B44:C53"/>
    <mergeCell ref="D44:D53"/>
    <mergeCell ref="E44:L53"/>
    <mergeCell ref="B34:C43"/>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4 E34 E44 E54 E14" xr:uid="{4F101CEA-EF13-4032-BE75-F0DF0E44776D}">
      <formula1>1000</formula1>
    </dataValidation>
  </dataValidations>
  <printOptions horizontalCentered="1"/>
  <pageMargins left="0.25" right="0.25" top="0.75" bottom="0.75" header="0.3" footer="0.3"/>
  <pageSetup scale="76"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U165"/>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2.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IF(Intro!$G$29="English",O3,P3)</f>
        <v>PROTÉGÉ</v>
      </c>
      <c r="C2" s="12"/>
      <c r="D2" s="12"/>
      <c r="O2" s="118" t="s">
        <v>55</v>
      </c>
      <c r="P2" s="118" t="s">
        <v>71</v>
      </c>
    </row>
    <row r="3" spans="1:16" x14ac:dyDescent="0.25">
      <c r="B3" s="13"/>
      <c r="C3" s="13"/>
      <c r="D3" s="13"/>
      <c r="O3" s="84" t="s">
        <v>231</v>
      </c>
      <c r="P3" s="84" t="s">
        <v>232</v>
      </c>
    </row>
    <row r="4" spans="1:16" s="2" customFormat="1" x14ac:dyDescent="0.25">
      <c r="A4" s="4"/>
      <c r="B4" s="317" t="str">
        <f>Info!B4</f>
        <v>QUESTIONNAIRE À L'INTENTION DES IMPORTATEURS</v>
      </c>
      <c r="C4" s="318"/>
      <c r="D4" s="318"/>
      <c r="E4" s="318"/>
      <c r="F4" s="318"/>
      <c r="G4" s="318"/>
      <c r="H4" s="318"/>
      <c r="I4" s="318"/>
      <c r="J4" s="318"/>
      <c r="K4" s="318"/>
      <c r="L4" s="319"/>
      <c r="M4" s="21"/>
      <c r="N4" s="21"/>
      <c r="O4" s="19"/>
      <c r="P4" s="19"/>
    </row>
    <row r="5" spans="1:16" s="2" customFormat="1" x14ac:dyDescent="0.25">
      <c r="A5" s="4"/>
      <c r="B5" s="428" t="str">
        <f>Info!B5</f>
        <v>GC-2025-001</v>
      </c>
      <c r="C5" s="429"/>
      <c r="D5" s="429"/>
      <c r="E5" s="429"/>
      <c r="F5" s="429"/>
      <c r="G5" s="429"/>
      <c r="H5" s="429"/>
      <c r="I5" s="429"/>
      <c r="J5" s="429"/>
      <c r="K5" s="429"/>
      <c r="L5" s="430"/>
      <c r="M5" s="21"/>
      <c r="N5" s="21"/>
      <c r="O5" s="19"/>
      <c r="P5" s="19"/>
    </row>
    <row r="6" spans="1:16" s="6" customFormat="1" x14ac:dyDescent="0.25">
      <c r="A6" s="4"/>
      <c r="B6" s="428" t="str">
        <f>Info!B6</f>
        <v>PRODUITS DE LÉGUMES</v>
      </c>
      <c r="C6" s="429"/>
      <c r="D6" s="429"/>
      <c r="E6" s="429"/>
      <c r="F6" s="429"/>
      <c r="G6" s="429"/>
      <c r="H6" s="429"/>
      <c r="I6" s="429"/>
      <c r="J6" s="429"/>
      <c r="K6" s="429"/>
      <c r="L6" s="430"/>
      <c r="M6" s="19"/>
      <c r="N6" s="19"/>
      <c r="O6" s="15"/>
      <c r="P6" s="15"/>
    </row>
    <row r="7" spans="1:16" s="6" customFormat="1" x14ac:dyDescent="0.25">
      <c r="A7" s="4"/>
      <c r="B7" s="113"/>
      <c r="C7" s="114"/>
      <c r="D7" s="114"/>
      <c r="E7" s="114"/>
      <c r="F7" s="114"/>
      <c r="G7" s="114"/>
      <c r="H7" s="114"/>
      <c r="I7" s="114"/>
      <c r="J7" s="114"/>
      <c r="K7" s="114"/>
      <c r="L7" s="115"/>
      <c r="M7" s="19"/>
      <c r="N7" s="19"/>
      <c r="O7" s="20"/>
    </row>
    <row r="8" spans="1:16" s="6" customFormat="1" x14ac:dyDescent="0.25">
      <c r="A8" s="4"/>
      <c r="B8" s="431" t="str">
        <f>Public!B8</f>
        <v>Les marchandises dans les questions suivantes font référence aux marchandises comme définies dans la description du produit de l'onglet Intro.</v>
      </c>
      <c r="C8" s="432"/>
      <c r="D8" s="432"/>
      <c r="E8" s="432"/>
      <c r="F8" s="432"/>
      <c r="G8" s="432"/>
      <c r="H8" s="432"/>
      <c r="I8" s="432"/>
      <c r="J8" s="432"/>
      <c r="K8" s="432"/>
      <c r="L8" s="433"/>
      <c r="M8" s="19"/>
      <c r="N8" s="19"/>
      <c r="O8" s="15"/>
      <c r="P8" s="15"/>
    </row>
    <row r="9" spans="1:16" s="6" customFormat="1" ht="14.1" customHeight="1" x14ac:dyDescent="0.25">
      <c r="A9" s="4"/>
      <c r="B9" s="431" t="str">
        <f>Public!B9</f>
        <v>Des informations sur le produit et un glossaire de termes sont disponibles dans l'onglet Info.</v>
      </c>
      <c r="C9" s="432"/>
      <c r="D9" s="432"/>
      <c r="E9" s="432"/>
      <c r="F9" s="432"/>
      <c r="G9" s="432"/>
      <c r="H9" s="432"/>
      <c r="I9" s="432"/>
      <c r="J9" s="432"/>
      <c r="K9" s="432"/>
      <c r="L9" s="433"/>
      <c r="M9" s="19"/>
      <c r="N9" s="19"/>
      <c r="O9" s="15"/>
    </row>
    <row r="10" spans="1:16" s="6" customFormat="1" ht="14.1" customHeight="1" x14ac:dyDescent="0.25">
      <c r="A10" s="4"/>
      <c r="B10" s="431" t="str">
        <f>IF(Intro!$G$29="English",O10,P10)</f>
        <v xml:space="preserve">Utilisez l'onglet AddPro si vous avez besoin de plus d'espace.
</v>
      </c>
      <c r="C10" s="432"/>
      <c r="D10" s="432"/>
      <c r="E10" s="432"/>
      <c r="F10" s="432"/>
      <c r="G10" s="432"/>
      <c r="H10" s="432"/>
      <c r="I10" s="432"/>
      <c r="J10" s="432"/>
      <c r="K10" s="432"/>
      <c r="L10" s="433"/>
      <c r="M10" s="19"/>
      <c r="N10" s="19"/>
      <c r="O10" s="15" t="s">
        <v>100</v>
      </c>
      <c r="P10" s="15" t="str">
        <f>"Utilisez l'onglet AddPro si vous avez besoin de plus d'espace."&amp;CHAR(10)</f>
        <v xml:space="preserve">Utilisez l'onglet AddPro si vous avez besoin de plus d'espace.
</v>
      </c>
    </row>
    <row r="11" spans="1:16" s="6" customFormat="1" x14ac:dyDescent="0.25">
      <c r="A11" s="4"/>
      <c r="B11" s="431"/>
      <c r="C11" s="432"/>
      <c r="D11" s="432"/>
      <c r="E11" s="432"/>
      <c r="F11" s="432"/>
      <c r="G11" s="432"/>
      <c r="H11" s="432"/>
      <c r="I11" s="432"/>
      <c r="J11" s="432"/>
      <c r="K11" s="432"/>
      <c r="L11" s="433"/>
      <c r="M11" s="19"/>
      <c r="N11" s="19"/>
      <c r="O11" s="15"/>
      <c r="P11" s="15"/>
    </row>
    <row r="12" spans="1:16" s="6" customFormat="1" x14ac:dyDescent="0.25">
      <c r="A12" s="4"/>
      <c r="B12" s="431" t="str">
        <f>IF(Intro!$G$29="English",O12,P12)</f>
        <v>Pour les questions de cet onglet, notez ce qui suit :</v>
      </c>
      <c r="C12" s="432"/>
      <c r="D12" s="432"/>
      <c r="E12" s="432"/>
      <c r="F12" s="432"/>
      <c r="G12" s="432"/>
      <c r="H12" s="432"/>
      <c r="I12" s="432"/>
      <c r="J12" s="432"/>
      <c r="K12" s="432"/>
      <c r="L12" s="433"/>
      <c r="M12" s="19"/>
      <c r="N12" s="19"/>
      <c r="O12" s="15" t="s">
        <v>101</v>
      </c>
      <c r="P12" s="15" t="s">
        <v>102</v>
      </c>
    </row>
    <row r="13" spans="1:16" s="6" customFormat="1" ht="26.25" customHeight="1" x14ac:dyDescent="0.25">
      <c r="A13" s="4"/>
      <c r="B13" s="466" t="str">
        <f>IF(Intro!$G$29="English",O13,P13)</f>
        <v xml:space="preserve">• Veuillez indiquer seulement les ventes effectuées à partir des importations de votre entreprise. Les ventes de marchandises achetées auprès de producteurs canadiens doivent être exclues. </v>
      </c>
      <c r="C13" s="467"/>
      <c r="D13" s="467"/>
      <c r="E13" s="467"/>
      <c r="F13" s="467"/>
      <c r="G13" s="467"/>
      <c r="H13" s="467"/>
      <c r="I13" s="467"/>
      <c r="J13" s="467"/>
      <c r="K13" s="467"/>
      <c r="L13" s="468"/>
      <c r="M13" s="19"/>
      <c r="N13" s="19"/>
      <c r="O13" s="15" t="s">
        <v>259</v>
      </c>
      <c r="P13" s="15" t="s">
        <v>180</v>
      </c>
    </row>
    <row r="14" spans="1:16" s="6" customFormat="1" x14ac:dyDescent="0.25">
      <c r="A14" s="4"/>
      <c r="B14" s="431" t="str">
        <f>IF(Intro!$G$29="English",O14,P14)</f>
        <v>• Déclarez toutes les ventes aux entreprises associées canadiennes et étrangères.</v>
      </c>
      <c r="C14" s="432"/>
      <c r="D14" s="432"/>
      <c r="E14" s="432"/>
      <c r="F14" s="432"/>
      <c r="G14" s="432"/>
      <c r="H14" s="432"/>
      <c r="I14" s="432"/>
      <c r="J14" s="432"/>
      <c r="K14" s="432"/>
      <c r="L14" s="433"/>
      <c r="M14" s="19"/>
      <c r="N14" s="19"/>
      <c r="O14" s="15" t="s">
        <v>177</v>
      </c>
      <c r="P14" s="15" t="s">
        <v>181</v>
      </c>
    </row>
    <row r="15" spans="1:16" s="6" customFormat="1" x14ac:dyDescent="0.25">
      <c r="A15" s="4"/>
      <c r="B15" s="431" t="str">
        <f>IF(Intro!$G$29="English",O15,P15)</f>
        <v>• Déclarez toutes les ventes à compter de la date de l’expédition au client ou à son entrepôt.</v>
      </c>
      <c r="C15" s="432"/>
      <c r="D15" s="432"/>
      <c r="E15" s="432"/>
      <c r="F15" s="432"/>
      <c r="G15" s="432"/>
      <c r="H15" s="432"/>
      <c r="I15" s="432"/>
      <c r="J15" s="432"/>
      <c r="K15" s="432"/>
      <c r="L15" s="433"/>
      <c r="M15" s="19"/>
      <c r="N15" s="19"/>
      <c r="O15" s="15" t="s">
        <v>178</v>
      </c>
      <c r="P15" s="15" t="s">
        <v>182</v>
      </c>
    </row>
    <row r="16" spans="1:16" s="6" customFormat="1" x14ac:dyDescent="0.25">
      <c r="A16" s="4"/>
      <c r="B16" s="434" t="str">
        <f>IF(Intro!$G$29="English",O16,P16)</f>
        <v>• Déclarez toutes les valeurs en dollars canadiens.</v>
      </c>
      <c r="C16" s="435"/>
      <c r="D16" s="435"/>
      <c r="E16" s="435"/>
      <c r="F16" s="435"/>
      <c r="G16" s="435"/>
      <c r="H16" s="435"/>
      <c r="I16" s="435"/>
      <c r="J16" s="435"/>
      <c r="K16" s="435"/>
      <c r="L16" s="436"/>
      <c r="M16" s="19"/>
      <c r="N16" s="19"/>
      <c r="O16" s="15" t="s">
        <v>179</v>
      </c>
      <c r="P16" s="15" t="s">
        <v>183</v>
      </c>
    </row>
    <row r="17" spans="1:17" s="6" customFormat="1" x14ac:dyDescent="0.25">
      <c r="A17" s="4"/>
      <c r="B17" s="425" t="str">
        <f>IF(Intro!$G$29="English",O17,P17)</f>
        <v>Toute information dans ce questionnaire se rapporte aux MARCHANDISES CONGELÉES seulement</v>
      </c>
      <c r="C17" s="426"/>
      <c r="D17" s="426"/>
      <c r="E17" s="426"/>
      <c r="F17" s="426"/>
      <c r="G17" s="426"/>
      <c r="H17" s="426"/>
      <c r="I17" s="426"/>
      <c r="J17" s="426"/>
      <c r="K17" s="426"/>
      <c r="L17" s="427"/>
      <c r="M17" s="19"/>
      <c r="N17" s="19"/>
      <c r="O17" s="15" t="s">
        <v>968</v>
      </c>
      <c r="P17" s="15" t="s">
        <v>969</v>
      </c>
    </row>
    <row r="18" spans="1:17" s="6" customFormat="1" x14ac:dyDescent="0.25">
      <c r="A18" s="4"/>
      <c r="B18" s="14"/>
      <c r="C18" s="14"/>
      <c r="D18" s="14"/>
      <c r="E18" s="3"/>
      <c r="F18" s="3"/>
      <c r="G18" s="3"/>
      <c r="H18" s="3"/>
      <c r="I18" s="3"/>
      <c r="J18" s="3"/>
      <c r="K18" s="3"/>
      <c r="L18" s="3"/>
      <c r="O18" s="15"/>
      <c r="P18" s="15"/>
    </row>
    <row r="19" spans="1:17" x14ac:dyDescent="0.25">
      <c r="A19" s="7"/>
      <c r="B19" s="314" t="str">
        <f>UPPER(IF(Intro!$G$29="English",O19,P19))</f>
        <v>VENTES</v>
      </c>
      <c r="C19" s="315"/>
      <c r="D19" s="315"/>
      <c r="E19" s="315"/>
      <c r="F19" s="315"/>
      <c r="G19" s="315"/>
      <c r="H19" s="315"/>
      <c r="I19" s="315"/>
      <c r="J19" s="315"/>
      <c r="K19" s="315"/>
      <c r="L19" s="316"/>
      <c r="M19" s="10"/>
      <c r="O19" s="10" t="s">
        <v>86</v>
      </c>
      <c r="P19" s="10" t="s">
        <v>87</v>
      </c>
    </row>
    <row r="20" spans="1:17" x14ac:dyDescent="0.25">
      <c r="A20" s="7"/>
      <c r="B20" s="418" t="s">
        <v>12</v>
      </c>
      <c r="C20" s="419"/>
      <c r="D20" s="419"/>
      <c r="E20" s="419"/>
      <c r="F20" s="419"/>
      <c r="G20" s="419"/>
      <c r="H20" s="419"/>
      <c r="I20" s="419"/>
      <c r="J20" s="419"/>
      <c r="K20" s="419"/>
      <c r="L20" s="420"/>
      <c r="M20" s="10"/>
    </row>
    <row r="21" spans="1:17" x14ac:dyDescent="0.25">
      <c r="A21" s="7"/>
      <c r="B21" s="56"/>
      <c r="C21" s="57"/>
      <c r="D21" s="57"/>
      <c r="E21" s="57"/>
      <c r="F21" s="57"/>
      <c r="G21" s="57"/>
      <c r="H21" s="57"/>
      <c r="I21" s="57"/>
      <c r="J21" s="57"/>
      <c r="K21" s="57"/>
      <c r="L21" s="45"/>
      <c r="M21" s="10"/>
    </row>
    <row r="22" spans="1:17" x14ac:dyDescent="0.25">
      <c r="A22" s="7"/>
      <c r="B22" s="290" t="str">
        <f>IF(Intro!$G$29="English",O22,P22)</f>
        <v>Décrivez la méthode utilisée pour déterminer la valeur des ventes de votre entreprise à ses entreprises associées au Canada et/ou à l’étranger.</v>
      </c>
      <c r="C22" s="291"/>
      <c r="D22" s="291"/>
      <c r="E22" s="291"/>
      <c r="F22" s="291"/>
      <c r="G22" s="291"/>
      <c r="H22" s="291"/>
      <c r="I22" s="291"/>
      <c r="J22" s="291"/>
      <c r="K22" s="291"/>
      <c r="L22" s="292"/>
      <c r="M22" s="10"/>
      <c r="O22" s="10" t="s">
        <v>48</v>
      </c>
      <c r="P22" s="24" t="s">
        <v>49</v>
      </c>
    </row>
    <row r="23" spans="1:17" x14ac:dyDescent="0.25">
      <c r="A23" s="7"/>
      <c r="B23" s="290" t="str">
        <f>IF(Intro!$G$29="English",O23,P23)</f>
        <v>Note - Ne répondez à cette question que si votre entreprise a vendu les marchandises du 1er janvier 2023 au 31 décembre 2025.</v>
      </c>
      <c r="C23" s="291"/>
      <c r="D23" s="291"/>
      <c r="E23" s="291"/>
      <c r="F23" s="291"/>
      <c r="G23" s="291"/>
      <c r="H23" s="291"/>
      <c r="I23" s="291"/>
      <c r="J23" s="291"/>
      <c r="K23" s="291"/>
      <c r="L23" s="292"/>
      <c r="M23" s="10"/>
      <c r="O23" s="18" t="str">
        <f>"Note - Only complete this question if your firm sold the goods between January 1, "&amp;Variables!B6&amp;", and "&amp;Variables!B7&amp;", "&amp;Variables!B8&amp;"."</f>
        <v>Note - Only complete this question if your firm sold the goods between January 1, 2023, and December 31, 2025.</v>
      </c>
      <c r="P23"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4" spans="1:17" x14ac:dyDescent="0.25">
      <c r="A24" s="7"/>
      <c r="B24" s="56"/>
      <c r="C24" s="57"/>
      <c r="D24" s="57"/>
      <c r="E24" s="57"/>
      <c r="F24" s="57"/>
      <c r="G24" s="57"/>
      <c r="H24" s="57"/>
      <c r="I24" s="57"/>
      <c r="J24" s="57"/>
      <c r="K24" s="57"/>
      <c r="L24" s="45"/>
      <c r="M24" s="10"/>
    </row>
    <row r="25" spans="1:17" s="11" customFormat="1" x14ac:dyDescent="0.25">
      <c r="A25" s="8"/>
      <c r="B25" s="412"/>
      <c r="C25" s="413"/>
      <c r="D25" s="413"/>
      <c r="E25" s="413"/>
      <c r="F25" s="413"/>
      <c r="G25" s="413"/>
      <c r="H25" s="413"/>
      <c r="I25" s="413"/>
      <c r="J25" s="413"/>
      <c r="K25" s="413"/>
      <c r="L25" s="414"/>
      <c r="M25" s="29"/>
      <c r="Q25" s="10"/>
    </row>
    <row r="26" spans="1:17" s="11" customFormat="1" x14ac:dyDescent="0.25">
      <c r="A26" s="8"/>
      <c r="B26" s="412"/>
      <c r="C26" s="413"/>
      <c r="D26" s="413"/>
      <c r="E26" s="413"/>
      <c r="F26" s="413"/>
      <c r="G26" s="413"/>
      <c r="H26" s="413"/>
      <c r="I26" s="413"/>
      <c r="J26" s="413"/>
      <c r="K26" s="413"/>
      <c r="L26" s="414"/>
      <c r="M26" s="29"/>
      <c r="Q26" s="10"/>
    </row>
    <row r="27" spans="1:17" s="11" customFormat="1" x14ac:dyDescent="0.25">
      <c r="A27" s="8"/>
      <c r="B27" s="412"/>
      <c r="C27" s="413"/>
      <c r="D27" s="413"/>
      <c r="E27" s="413"/>
      <c r="F27" s="413"/>
      <c r="G27" s="413"/>
      <c r="H27" s="413"/>
      <c r="I27" s="413"/>
      <c r="J27" s="413"/>
      <c r="K27" s="413"/>
      <c r="L27" s="414"/>
      <c r="M27" s="29"/>
      <c r="Q27" s="10"/>
    </row>
    <row r="28" spans="1:17" s="11" customFormat="1" x14ac:dyDescent="0.25">
      <c r="A28" s="8"/>
      <c r="B28" s="412"/>
      <c r="C28" s="413"/>
      <c r="D28" s="413"/>
      <c r="E28" s="413"/>
      <c r="F28" s="413"/>
      <c r="G28" s="413"/>
      <c r="H28" s="413"/>
      <c r="I28" s="413"/>
      <c r="J28" s="413"/>
      <c r="K28" s="413"/>
      <c r="L28" s="414"/>
      <c r="M28" s="29"/>
      <c r="Q28" s="10"/>
    </row>
    <row r="29" spans="1:17" s="11" customFormat="1" x14ac:dyDescent="0.25">
      <c r="A29" s="8"/>
      <c r="B29" s="412"/>
      <c r="C29" s="413"/>
      <c r="D29" s="413"/>
      <c r="E29" s="413"/>
      <c r="F29" s="413"/>
      <c r="G29" s="413"/>
      <c r="H29" s="413"/>
      <c r="I29" s="413"/>
      <c r="J29" s="413"/>
      <c r="K29" s="413"/>
      <c r="L29" s="414"/>
      <c r="M29" s="29"/>
      <c r="Q29" s="10"/>
    </row>
    <row r="30" spans="1:17" s="11" customFormat="1" x14ac:dyDescent="0.25">
      <c r="A30" s="8"/>
      <c r="B30" s="412"/>
      <c r="C30" s="413"/>
      <c r="D30" s="413"/>
      <c r="E30" s="413"/>
      <c r="F30" s="413"/>
      <c r="G30" s="413"/>
      <c r="H30" s="413"/>
      <c r="I30" s="413"/>
      <c r="J30" s="413"/>
      <c r="K30" s="413"/>
      <c r="L30" s="414"/>
      <c r="M30" s="29"/>
      <c r="Q30" s="10"/>
    </row>
    <row r="31" spans="1:17" s="11" customFormat="1" x14ac:dyDescent="0.25">
      <c r="A31" s="8"/>
      <c r="B31" s="412"/>
      <c r="C31" s="413"/>
      <c r="D31" s="413"/>
      <c r="E31" s="413"/>
      <c r="F31" s="413"/>
      <c r="G31" s="413"/>
      <c r="H31" s="413"/>
      <c r="I31" s="413"/>
      <c r="J31" s="413"/>
      <c r="K31" s="413"/>
      <c r="L31" s="414"/>
      <c r="M31" s="29"/>
      <c r="Q31" s="10"/>
    </row>
    <row r="32" spans="1:17" s="11" customFormat="1" x14ac:dyDescent="0.25">
      <c r="A32" s="8"/>
      <c r="B32" s="412"/>
      <c r="C32" s="413"/>
      <c r="D32" s="413"/>
      <c r="E32" s="413"/>
      <c r="F32" s="413"/>
      <c r="G32" s="413"/>
      <c r="H32" s="413"/>
      <c r="I32" s="413"/>
      <c r="J32" s="413"/>
      <c r="K32" s="413"/>
      <c r="L32" s="414"/>
      <c r="M32" s="29"/>
      <c r="Q32" s="10"/>
    </row>
    <row r="33" spans="1:16" x14ac:dyDescent="0.25">
      <c r="A33" s="7"/>
      <c r="B33" s="54"/>
      <c r="C33" s="51"/>
      <c r="D33" s="51"/>
      <c r="E33" s="51"/>
      <c r="F33" s="51"/>
      <c r="G33" s="51"/>
      <c r="H33" s="51"/>
      <c r="I33" s="51"/>
      <c r="J33" s="51"/>
      <c r="K33" s="51"/>
      <c r="L33" s="52"/>
      <c r="M33" s="10"/>
    </row>
    <row r="34" spans="1:16" s="11" customFormat="1" x14ac:dyDescent="0.25">
      <c r="A34" s="7"/>
      <c r="B34" s="415" t="s">
        <v>15</v>
      </c>
      <c r="C34" s="416"/>
      <c r="D34" s="416"/>
      <c r="E34" s="416"/>
      <c r="F34" s="416"/>
      <c r="G34" s="416"/>
      <c r="H34" s="416"/>
      <c r="I34" s="416"/>
      <c r="J34" s="416"/>
      <c r="K34" s="416"/>
      <c r="L34" s="417"/>
      <c r="M34" s="55"/>
    </row>
    <row r="35" spans="1:16" x14ac:dyDescent="0.25">
      <c r="A35" s="7"/>
      <c r="B35" s="56"/>
      <c r="C35" s="57"/>
      <c r="D35" s="57"/>
      <c r="E35" s="57"/>
      <c r="F35" s="57"/>
      <c r="G35" s="57"/>
      <c r="H35" s="57"/>
      <c r="I35" s="57"/>
      <c r="J35" s="57"/>
      <c r="K35" s="57"/>
      <c r="L35" s="45"/>
      <c r="M35" s="10"/>
    </row>
    <row r="36" spans="1:16" x14ac:dyDescent="0.25">
      <c r="A36" s="7"/>
      <c r="B36" s="402" t="str">
        <f>IF(Intro!$G$29="English",O36,P36)</f>
        <v>Indiquez la proportion de la valeur d'achat nette rendue de vos importations qui est représentée par les frais de livraison.</v>
      </c>
      <c r="C36" s="403"/>
      <c r="D36" s="403"/>
      <c r="E36" s="403"/>
      <c r="F36" s="403"/>
      <c r="G36" s="403"/>
      <c r="H36" s="403"/>
      <c r="I36" s="403"/>
      <c r="J36" s="403"/>
      <c r="K36" s="403"/>
      <c r="L36" s="404"/>
      <c r="M36" s="10"/>
      <c r="O36" s="10" t="s">
        <v>817</v>
      </c>
      <c r="P36" s="112" t="s">
        <v>818</v>
      </c>
    </row>
    <row r="37" spans="1:16" x14ac:dyDescent="0.25">
      <c r="A37" s="7"/>
      <c r="B37" s="290"/>
      <c r="C37" s="291"/>
      <c r="D37" s="291"/>
      <c r="E37" s="291"/>
      <c r="F37" s="291"/>
      <c r="G37" s="291"/>
      <c r="H37" s="291"/>
      <c r="I37" s="291"/>
      <c r="J37" s="291"/>
      <c r="K37" s="291"/>
      <c r="L37" s="292"/>
      <c r="M37" s="10"/>
      <c r="O37" s="18"/>
    </row>
    <row r="38" spans="1:16" x14ac:dyDescent="0.25">
      <c r="A38" s="7"/>
      <c r="B38" s="56"/>
      <c r="C38" s="57"/>
      <c r="D38" s="57"/>
      <c r="E38" s="57"/>
      <c r="F38" s="57"/>
      <c r="G38" s="57"/>
      <c r="H38" s="57"/>
      <c r="I38" s="57"/>
      <c r="J38" s="57"/>
      <c r="K38" s="57"/>
      <c r="L38" s="45"/>
      <c r="M38" s="10"/>
    </row>
    <row r="39" spans="1:16" x14ac:dyDescent="0.25">
      <c r="A39" s="7"/>
      <c r="B39" s="46"/>
      <c r="C39" s="47"/>
      <c r="D39" s="27"/>
      <c r="E39" s="469">
        <f>Variables!$B$6</f>
        <v>2023</v>
      </c>
      <c r="F39" s="469">
        <f>E39+1</f>
        <v>2024</v>
      </c>
      <c r="G39" s="469">
        <f>F39+1</f>
        <v>2025</v>
      </c>
      <c r="H39" s="57"/>
      <c r="I39" s="57"/>
      <c r="J39" s="69"/>
      <c r="K39" s="69"/>
      <c r="L39" s="53"/>
      <c r="M39" s="10"/>
      <c r="O39" s="18"/>
    </row>
    <row r="40" spans="1:16" x14ac:dyDescent="0.25">
      <c r="A40" s="7"/>
      <c r="B40" s="89"/>
      <c r="C40" s="90"/>
      <c r="D40" s="27"/>
      <c r="E40" s="470"/>
      <c r="F40" s="470"/>
      <c r="G40" s="470"/>
      <c r="H40" s="57"/>
      <c r="I40" s="57"/>
      <c r="J40" s="69"/>
      <c r="K40" s="69"/>
      <c r="L40" s="53"/>
      <c r="M40" s="10"/>
      <c r="O40" s="18"/>
    </row>
    <row r="41" spans="1:16" x14ac:dyDescent="0.25">
      <c r="A41" s="7"/>
      <c r="B41" s="438" t="str">
        <f>IF(Intro!$G$29="English",O41,P41)</f>
        <v>Coût de livraison</v>
      </c>
      <c r="C41" s="439"/>
      <c r="D41" s="98" t="s">
        <v>85</v>
      </c>
      <c r="E41" s="127"/>
      <c r="F41" s="127"/>
      <c r="G41" s="127"/>
      <c r="H41" s="57"/>
      <c r="I41" s="57"/>
      <c r="J41" s="69"/>
      <c r="K41" s="69"/>
      <c r="L41" s="53"/>
      <c r="M41" s="10"/>
      <c r="O41" s="10" t="s">
        <v>105</v>
      </c>
      <c r="P41" s="10" t="s">
        <v>106</v>
      </c>
    </row>
    <row r="42" spans="1:16" x14ac:dyDescent="0.25">
      <c r="A42" s="7"/>
      <c r="B42" s="56"/>
      <c r="C42" s="57"/>
      <c r="D42" s="57"/>
      <c r="E42" s="57"/>
      <c r="F42" s="57"/>
      <c r="G42" s="57"/>
      <c r="H42" s="57"/>
      <c r="I42" s="57"/>
      <c r="J42" s="57"/>
      <c r="K42" s="57"/>
      <c r="L42" s="45"/>
      <c r="M42" s="10"/>
    </row>
    <row r="43" spans="1:16" x14ac:dyDescent="0.25">
      <c r="A43" s="7"/>
      <c r="B43" s="402" t="str">
        <f>IF(Intro!$G$29="English",O43,P43)</f>
        <v>Indiquez la proportion de la valeur de vente nette rendue de vos ventes d'importations qui est représentée par les frais de livraison.</v>
      </c>
      <c r="C43" s="403"/>
      <c r="D43" s="403"/>
      <c r="E43" s="403"/>
      <c r="F43" s="403"/>
      <c r="G43" s="403"/>
      <c r="H43" s="403"/>
      <c r="I43" s="403"/>
      <c r="J43" s="403"/>
      <c r="K43" s="403"/>
      <c r="L43" s="404"/>
      <c r="M43" s="10"/>
      <c r="O43" s="149" t="s">
        <v>819</v>
      </c>
      <c r="P43" s="149" t="s">
        <v>908</v>
      </c>
    </row>
    <row r="44" spans="1:16" x14ac:dyDescent="0.25">
      <c r="A44" s="7"/>
      <c r="B44" s="290" t="str">
        <f>B23</f>
        <v>Note - Ne répondez à cette question que si votre entreprise a vendu les marchandises du 1er janvier 2023 au 31 décembre 2025.</v>
      </c>
      <c r="C44" s="291"/>
      <c r="D44" s="291"/>
      <c r="E44" s="291"/>
      <c r="F44" s="291"/>
      <c r="G44" s="291"/>
      <c r="H44" s="291"/>
      <c r="I44" s="291"/>
      <c r="J44" s="291"/>
      <c r="K44" s="291"/>
      <c r="L44" s="292"/>
      <c r="M44" s="10"/>
      <c r="O44" s="18"/>
    </row>
    <row r="45" spans="1:16" x14ac:dyDescent="0.25">
      <c r="A45" s="7"/>
      <c r="B45" s="56"/>
      <c r="C45" s="57"/>
      <c r="D45" s="57"/>
      <c r="E45" s="57"/>
      <c r="F45" s="57"/>
      <c r="G45" s="57"/>
      <c r="H45" s="57"/>
      <c r="I45" s="57"/>
      <c r="J45" s="57"/>
      <c r="K45" s="57"/>
      <c r="L45" s="138"/>
      <c r="M45" s="10"/>
    </row>
    <row r="46" spans="1:16" x14ac:dyDescent="0.25">
      <c r="A46" s="7"/>
      <c r="B46" s="145"/>
      <c r="C46" s="146"/>
      <c r="D46" s="27"/>
      <c r="E46" s="469">
        <f>Variables!$B$6</f>
        <v>2023</v>
      </c>
      <c r="F46" s="469">
        <f>E46+1</f>
        <v>2024</v>
      </c>
      <c r="G46" s="469">
        <f>F46+1</f>
        <v>2025</v>
      </c>
      <c r="H46" s="57"/>
      <c r="I46" s="57"/>
      <c r="J46" s="69"/>
      <c r="K46" s="69"/>
      <c r="L46" s="53"/>
      <c r="M46" s="10"/>
      <c r="O46" s="18"/>
    </row>
    <row r="47" spans="1:16" x14ac:dyDescent="0.25">
      <c r="A47" s="7"/>
      <c r="B47" s="145"/>
      <c r="C47" s="146"/>
      <c r="D47" s="27"/>
      <c r="E47" s="470"/>
      <c r="F47" s="470"/>
      <c r="G47" s="470"/>
      <c r="H47" s="57"/>
      <c r="I47" s="57"/>
      <c r="J47" s="69"/>
      <c r="K47" s="69"/>
      <c r="L47" s="53"/>
      <c r="M47" s="10"/>
      <c r="O47" s="18"/>
    </row>
    <row r="48" spans="1:16" x14ac:dyDescent="0.25">
      <c r="A48" s="7"/>
      <c r="B48" s="438" t="str">
        <f>IF(Intro!$G$29="English",O48,P48)</f>
        <v>Coût de livraison</v>
      </c>
      <c r="C48" s="439"/>
      <c r="D48" s="98" t="s">
        <v>85</v>
      </c>
      <c r="E48" s="127"/>
      <c r="F48" s="127"/>
      <c r="G48" s="127"/>
      <c r="H48" s="57"/>
      <c r="I48" s="57"/>
      <c r="J48" s="69"/>
      <c r="K48" s="69"/>
      <c r="L48" s="53"/>
      <c r="M48" s="10"/>
      <c r="O48" s="10" t="s">
        <v>105</v>
      </c>
      <c r="P48" s="10" t="s">
        <v>106</v>
      </c>
    </row>
    <row r="49" spans="1:17" x14ac:dyDescent="0.25">
      <c r="A49" s="7"/>
      <c r="B49" s="56"/>
      <c r="C49" s="57"/>
      <c r="D49" s="57"/>
      <c r="E49" s="57"/>
      <c r="F49" s="57"/>
      <c r="G49" s="57"/>
      <c r="H49" s="57"/>
      <c r="I49" s="57"/>
      <c r="J49" s="57"/>
      <c r="K49" s="57"/>
      <c r="L49" s="138"/>
      <c r="M49" s="10"/>
    </row>
    <row r="50" spans="1:17" x14ac:dyDescent="0.25">
      <c r="A50" s="7"/>
      <c r="B50" s="402" t="str">
        <f>IF(Intro!$G$29="English",O50,P50)</f>
        <v>Expliquez pourquoi la proportion représentée par les frais de livraison a changé depuis le 1er janvier 2023.</v>
      </c>
      <c r="C50" s="403"/>
      <c r="D50" s="403"/>
      <c r="E50" s="403"/>
      <c r="F50" s="403"/>
      <c r="G50" s="403"/>
      <c r="H50" s="403"/>
      <c r="I50" s="403"/>
      <c r="J50" s="403"/>
      <c r="K50" s="403"/>
      <c r="L50" s="404"/>
      <c r="M50" s="10"/>
      <c r="O50" s="149" t="str">
        <f>"Explain why the proportion represented by delivery costs has changed since January 1, "&amp;Variables!B6&amp;"."</f>
        <v>Explain why the proportion represented by delivery costs has changed since January 1, 2023.</v>
      </c>
      <c r="P50" s="149" t="str">
        <f>"Expliquez pourquoi la proportion représentée par les frais de livraison a changé depuis le 1er janvier "&amp;Variables!B6&amp;"."</f>
        <v>Expliquez pourquoi la proportion représentée par les frais de livraison a changé depuis le 1er janvier 2023.</v>
      </c>
    </row>
    <row r="51" spans="1:17" x14ac:dyDescent="0.25">
      <c r="A51" s="7"/>
      <c r="B51" s="56"/>
      <c r="C51" s="57"/>
      <c r="D51" s="57"/>
      <c r="E51" s="57"/>
      <c r="F51" s="57"/>
      <c r="G51" s="57"/>
      <c r="H51" s="57"/>
      <c r="I51" s="57"/>
      <c r="J51" s="57"/>
      <c r="K51" s="57"/>
      <c r="L51" s="45"/>
      <c r="M51" s="10"/>
    </row>
    <row r="52" spans="1:17" s="11" customFormat="1" x14ac:dyDescent="0.25">
      <c r="A52" s="8"/>
      <c r="B52" s="412"/>
      <c r="C52" s="413"/>
      <c r="D52" s="413"/>
      <c r="E52" s="413"/>
      <c r="F52" s="413"/>
      <c r="G52" s="413"/>
      <c r="H52" s="413"/>
      <c r="I52" s="413"/>
      <c r="J52" s="413"/>
      <c r="K52" s="413"/>
      <c r="L52" s="414"/>
      <c r="M52" s="29"/>
      <c r="Q52" s="10"/>
    </row>
    <row r="53" spans="1:17" s="11" customFormat="1" x14ac:dyDescent="0.25">
      <c r="A53" s="8"/>
      <c r="B53" s="412"/>
      <c r="C53" s="413"/>
      <c r="D53" s="413"/>
      <c r="E53" s="413"/>
      <c r="F53" s="413"/>
      <c r="G53" s="413"/>
      <c r="H53" s="413"/>
      <c r="I53" s="413"/>
      <c r="J53" s="413"/>
      <c r="K53" s="413"/>
      <c r="L53" s="414"/>
      <c r="M53" s="29"/>
      <c r="Q53" s="10"/>
    </row>
    <row r="54" spans="1:17" s="11" customFormat="1" x14ac:dyDescent="0.25">
      <c r="A54" s="8"/>
      <c r="B54" s="412"/>
      <c r="C54" s="413"/>
      <c r="D54" s="413"/>
      <c r="E54" s="413"/>
      <c r="F54" s="413"/>
      <c r="G54" s="413"/>
      <c r="H54" s="413"/>
      <c r="I54" s="413"/>
      <c r="J54" s="413"/>
      <c r="K54" s="413"/>
      <c r="L54" s="414"/>
      <c r="M54" s="29"/>
      <c r="Q54" s="10"/>
    </row>
    <row r="55" spans="1:17" s="11" customFormat="1" x14ac:dyDescent="0.25">
      <c r="A55" s="8"/>
      <c r="B55" s="412"/>
      <c r="C55" s="413"/>
      <c r="D55" s="413"/>
      <c r="E55" s="413"/>
      <c r="F55" s="413"/>
      <c r="G55" s="413"/>
      <c r="H55" s="413"/>
      <c r="I55" s="413"/>
      <c r="J55" s="413"/>
      <c r="K55" s="413"/>
      <c r="L55" s="414"/>
      <c r="M55" s="29"/>
      <c r="Q55" s="10"/>
    </row>
    <row r="56" spans="1:17" s="11" customFormat="1" x14ac:dyDescent="0.25">
      <c r="A56" s="8"/>
      <c r="B56" s="412"/>
      <c r="C56" s="413"/>
      <c r="D56" s="413"/>
      <c r="E56" s="413"/>
      <c r="F56" s="413"/>
      <c r="G56" s="413"/>
      <c r="H56" s="413"/>
      <c r="I56" s="413"/>
      <c r="J56" s="413"/>
      <c r="K56" s="413"/>
      <c r="L56" s="414"/>
      <c r="M56" s="29"/>
      <c r="Q56" s="10"/>
    </row>
    <row r="57" spans="1:17" s="11" customFormat="1" x14ac:dyDescent="0.25">
      <c r="A57" s="8"/>
      <c r="B57" s="412"/>
      <c r="C57" s="413"/>
      <c r="D57" s="413"/>
      <c r="E57" s="413"/>
      <c r="F57" s="413"/>
      <c r="G57" s="413"/>
      <c r="H57" s="413"/>
      <c r="I57" s="413"/>
      <c r="J57" s="413"/>
      <c r="K57" s="413"/>
      <c r="L57" s="414"/>
      <c r="M57" s="29"/>
      <c r="Q57" s="10"/>
    </row>
    <row r="58" spans="1:17" s="11" customFormat="1" x14ac:dyDescent="0.25">
      <c r="A58" s="8"/>
      <c r="B58" s="412"/>
      <c r="C58" s="413"/>
      <c r="D58" s="413"/>
      <c r="E58" s="413"/>
      <c r="F58" s="413"/>
      <c r="G58" s="413"/>
      <c r="H58" s="413"/>
      <c r="I58" s="413"/>
      <c r="J58" s="413"/>
      <c r="K58" s="413"/>
      <c r="L58" s="414"/>
      <c r="M58" s="29"/>
      <c r="Q58" s="10"/>
    </row>
    <row r="59" spans="1:17" s="11" customFormat="1" x14ac:dyDescent="0.25">
      <c r="A59" s="8"/>
      <c r="B59" s="412"/>
      <c r="C59" s="413"/>
      <c r="D59" s="413"/>
      <c r="E59" s="413"/>
      <c r="F59" s="413"/>
      <c r="G59" s="413"/>
      <c r="H59" s="413"/>
      <c r="I59" s="413"/>
      <c r="J59" s="413"/>
      <c r="K59" s="413"/>
      <c r="L59" s="414"/>
      <c r="M59" s="29"/>
      <c r="Q59" s="10"/>
    </row>
    <row r="60" spans="1:17" x14ac:dyDescent="0.25">
      <c r="A60" s="7"/>
      <c r="B60" s="54"/>
      <c r="C60" s="51"/>
      <c r="D60" s="51"/>
      <c r="E60" s="51"/>
      <c r="F60" s="51"/>
      <c r="G60" s="51"/>
      <c r="H60" s="51"/>
      <c r="I60" s="51"/>
      <c r="J60" s="51"/>
      <c r="K60" s="51"/>
      <c r="L60" s="52"/>
      <c r="M60" s="10"/>
    </row>
    <row r="61" spans="1:17" x14ac:dyDescent="0.25">
      <c r="A61" s="7"/>
      <c r="B61" s="418" t="s">
        <v>16</v>
      </c>
      <c r="C61" s="419"/>
      <c r="D61" s="419"/>
      <c r="E61" s="419"/>
      <c r="F61" s="419"/>
      <c r="G61" s="419"/>
      <c r="H61" s="419"/>
      <c r="I61" s="419"/>
      <c r="J61" s="419"/>
      <c r="K61" s="419"/>
      <c r="L61" s="420"/>
      <c r="M61" s="10"/>
    </row>
    <row r="62" spans="1:17" x14ac:dyDescent="0.25">
      <c r="A62" s="7"/>
      <c r="B62" s="16"/>
      <c r="C62" s="27"/>
      <c r="D62" s="28"/>
      <c r="E62" s="28"/>
      <c r="F62" s="28"/>
      <c r="G62" s="28"/>
      <c r="H62" s="28"/>
      <c r="I62" s="28"/>
      <c r="J62" s="28"/>
      <c r="K62" s="28"/>
      <c r="L62" s="17"/>
      <c r="M62" s="10"/>
    </row>
    <row r="63" spans="1:17" ht="20.25" customHeight="1" x14ac:dyDescent="0.25">
      <c r="A63" s="7"/>
      <c r="B63" s="290" t="str">
        <f>IF(Intro!$G$29="English",O63,P63)</f>
        <v>Fournissez le volume et la valeur des stock des marchandises finies importées par votre entreprise.</v>
      </c>
      <c r="C63" s="291"/>
      <c r="D63" s="291"/>
      <c r="E63" s="291"/>
      <c r="F63" s="291"/>
      <c r="G63" s="291"/>
      <c r="H63" s="291"/>
      <c r="I63" s="291"/>
      <c r="J63" s="291"/>
      <c r="K63" s="291"/>
      <c r="L63" s="292"/>
      <c r="M63" s="10"/>
      <c r="O63" s="18" t="s">
        <v>796</v>
      </c>
      <c r="P63" s="18" t="s">
        <v>797</v>
      </c>
    </row>
    <row r="64" spans="1:17" ht="16.5" customHeight="1" x14ac:dyDescent="0.25">
      <c r="A64" s="7"/>
      <c r="B64" s="140"/>
      <c r="C64" s="27"/>
      <c r="D64" s="28"/>
      <c r="E64" s="28"/>
      <c r="F64" s="483" t="str">
        <f>IF(Intro!$G$29="English",O64,P64)</f>
        <v>31 décembre</v>
      </c>
      <c r="G64" s="484"/>
      <c r="H64" s="484"/>
      <c r="I64" s="485"/>
      <c r="J64" s="154"/>
      <c r="K64" s="154"/>
      <c r="L64" s="17"/>
      <c r="M64" s="10"/>
      <c r="O64" s="143" t="s">
        <v>798</v>
      </c>
      <c r="P64" s="10" t="s">
        <v>799</v>
      </c>
    </row>
    <row r="65" spans="1:16" x14ac:dyDescent="0.25">
      <c r="A65" s="7"/>
      <c r="B65" s="140"/>
      <c r="E65" s="27"/>
      <c r="F65" s="470">
        <f>G65-1</f>
        <v>2022</v>
      </c>
      <c r="G65" s="470">
        <f>Variables!$B$6</f>
        <v>2023</v>
      </c>
      <c r="H65" s="470">
        <f>G65+1</f>
        <v>2024</v>
      </c>
      <c r="I65" s="470">
        <f>H65+1</f>
        <v>2025</v>
      </c>
      <c r="J65" s="154"/>
      <c r="K65" s="154"/>
      <c r="L65" s="53"/>
      <c r="M65" s="10"/>
      <c r="O65" s="143" t="s">
        <v>800</v>
      </c>
      <c r="P65" s="10" t="s">
        <v>801</v>
      </c>
    </row>
    <row r="66" spans="1:16" ht="15" thickBot="1" x14ac:dyDescent="0.3">
      <c r="A66" s="7"/>
      <c r="B66" s="140"/>
      <c r="E66" s="27"/>
      <c r="F66" s="476"/>
      <c r="G66" s="476"/>
      <c r="H66" s="476"/>
      <c r="I66" s="476"/>
      <c r="J66" s="154"/>
      <c r="K66" s="154"/>
      <c r="L66" s="53"/>
      <c r="M66" s="10"/>
      <c r="O66" s="18"/>
    </row>
    <row r="67" spans="1:16" ht="15" customHeight="1" x14ac:dyDescent="0.25">
      <c r="A67" s="7"/>
      <c r="B67" s="471" t="str">
        <f>IF(Intro!$G$29="English",O67,P67)</f>
        <v>Stock de clôture</v>
      </c>
      <c r="C67" s="472"/>
      <c r="D67" s="477" t="str">
        <f>IF(Intro!$G$29="English",Variables!$B$23,Variables!$C$23)</f>
        <v>kg</v>
      </c>
      <c r="E67" s="478"/>
      <c r="F67" s="126"/>
      <c r="G67" s="126"/>
      <c r="H67" s="126"/>
      <c r="I67" s="126"/>
      <c r="J67" s="154"/>
      <c r="K67" s="154"/>
      <c r="L67" s="53"/>
      <c r="M67" s="10"/>
      <c r="O67" s="10" t="s">
        <v>104</v>
      </c>
      <c r="P67" s="10" t="s">
        <v>313</v>
      </c>
    </row>
    <row r="68" spans="1:16" x14ac:dyDescent="0.25">
      <c r="A68" s="7"/>
      <c r="B68" s="308"/>
      <c r="C68" s="473"/>
      <c r="D68" s="479" t="s">
        <v>153</v>
      </c>
      <c r="E68" s="480"/>
      <c r="F68" s="125"/>
      <c r="G68" s="125"/>
      <c r="H68" s="125"/>
      <c r="I68" s="125"/>
      <c r="J68" s="154"/>
      <c r="K68" s="154"/>
      <c r="L68" s="53"/>
      <c r="M68" s="10"/>
    </row>
    <row r="69" spans="1:16" ht="15.75" customHeight="1" thickBot="1" x14ac:dyDescent="0.3">
      <c r="A69" s="7"/>
      <c r="B69" s="474"/>
      <c r="C69" s="475"/>
      <c r="D69" s="481" t="str">
        <f>"$ / "&amp;IF(Intro!$G$29="English",Variables!$B$24,Variables!$C$24)</f>
        <v>$ / kg</v>
      </c>
      <c r="E69" s="482"/>
      <c r="F69" s="165" t="str">
        <f>IF(F67=0,"-",F68/F67)</f>
        <v>-</v>
      </c>
      <c r="G69" s="165" t="str">
        <f>IF(G67=0,"-",G68/G67)</f>
        <v>-</v>
      </c>
      <c r="H69" s="165" t="str">
        <f>IF(H67=0,"-",H68/H67)</f>
        <v>-</v>
      </c>
      <c r="I69" s="165" t="str">
        <f t="shared" ref="I69" si="0">IF(I67=0,"-",I68/I67)</f>
        <v>-</v>
      </c>
      <c r="J69" s="154"/>
      <c r="K69" s="154"/>
      <c r="L69" s="53"/>
      <c r="M69" s="10"/>
    </row>
    <row r="70" spans="1:16" x14ac:dyDescent="0.25">
      <c r="A70" s="7"/>
      <c r="B70" s="54"/>
      <c r="C70" s="64"/>
      <c r="D70" s="64"/>
      <c r="E70" s="64"/>
      <c r="F70" s="64"/>
      <c r="G70" s="64"/>
      <c r="H70" s="64"/>
      <c r="I70" s="64"/>
      <c r="J70" s="64"/>
      <c r="K70" s="64"/>
      <c r="L70" s="65"/>
      <c r="M70" s="10"/>
    </row>
    <row r="71" spans="1:16" s="136" customFormat="1" x14ac:dyDescent="0.25">
      <c r="A71" s="7"/>
      <c r="B71" s="415" t="s">
        <v>17</v>
      </c>
      <c r="C71" s="416"/>
      <c r="D71" s="416"/>
      <c r="E71" s="416"/>
      <c r="F71" s="416"/>
      <c r="G71" s="416"/>
      <c r="H71" s="416"/>
      <c r="I71" s="416"/>
      <c r="J71" s="416"/>
      <c r="K71" s="416"/>
      <c r="L71" s="417"/>
      <c r="M71" s="55"/>
    </row>
    <row r="72" spans="1:16" x14ac:dyDescent="0.25">
      <c r="A72" s="7"/>
      <c r="B72" s="56"/>
      <c r="C72" s="57"/>
      <c r="D72" s="57"/>
      <c r="E72" s="57"/>
      <c r="F72" s="57"/>
      <c r="G72" s="57"/>
      <c r="H72" s="57"/>
      <c r="I72" s="57"/>
      <c r="J72" s="57"/>
      <c r="K72" s="57"/>
      <c r="L72" s="138"/>
      <c r="M72" s="10"/>
    </row>
    <row r="73" spans="1:16" x14ac:dyDescent="0.25">
      <c r="A73" s="7"/>
      <c r="B73" s="308" t="str">
        <f>IF(Intro!$G$29="English",O73,P73)</f>
        <v>Décrivez comment votre entreprise détermine la valeur des stocks. Fournissez tout changement dans la méthode d'évaluation des stocks ou toute réduction importante de la valeur comptabilisée des stocks depuis le 1er janvier 2023.</v>
      </c>
      <c r="C73" s="309"/>
      <c r="D73" s="309"/>
      <c r="E73" s="309"/>
      <c r="F73" s="309"/>
      <c r="G73" s="309"/>
      <c r="H73" s="309"/>
      <c r="I73" s="309"/>
      <c r="J73" s="309"/>
      <c r="K73" s="309"/>
      <c r="L73" s="310"/>
      <c r="M73" s="10"/>
      <c r="O73"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73"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74" spans="1:16" x14ac:dyDescent="0.25">
      <c r="A74" s="7"/>
      <c r="B74" s="308"/>
      <c r="C74" s="309"/>
      <c r="D74" s="309"/>
      <c r="E74" s="309"/>
      <c r="F74" s="309"/>
      <c r="G74" s="309"/>
      <c r="H74" s="309"/>
      <c r="I74" s="309"/>
      <c r="J74" s="309"/>
      <c r="K74" s="309"/>
      <c r="L74" s="310"/>
      <c r="M74" s="10"/>
    </row>
    <row r="75" spans="1:16" x14ac:dyDescent="0.25">
      <c r="A75" s="7"/>
      <c r="B75" s="56"/>
      <c r="C75" s="57"/>
      <c r="D75" s="57"/>
      <c r="E75" s="57"/>
      <c r="F75" s="57"/>
      <c r="G75" s="57"/>
      <c r="H75" s="57"/>
      <c r="I75" s="57"/>
      <c r="J75" s="57"/>
      <c r="K75" s="57"/>
      <c r="L75" s="138"/>
      <c r="M75" s="10"/>
    </row>
    <row r="76" spans="1:16" s="136" customFormat="1" x14ac:dyDescent="0.25">
      <c r="A76" s="7"/>
      <c r="B76" s="412"/>
      <c r="C76" s="413"/>
      <c r="D76" s="413"/>
      <c r="E76" s="413"/>
      <c r="F76" s="413"/>
      <c r="G76" s="413"/>
      <c r="H76" s="413"/>
      <c r="I76" s="413"/>
      <c r="J76" s="413"/>
      <c r="K76" s="413"/>
      <c r="L76" s="414"/>
      <c r="M76" s="29"/>
    </row>
    <row r="77" spans="1:16" s="136" customFormat="1" x14ac:dyDescent="0.25">
      <c r="A77" s="7"/>
      <c r="B77" s="412"/>
      <c r="C77" s="413"/>
      <c r="D77" s="413"/>
      <c r="E77" s="413"/>
      <c r="F77" s="413"/>
      <c r="G77" s="413"/>
      <c r="H77" s="413"/>
      <c r="I77" s="413"/>
      <c r="J77" s="413"/>
      <c r="K77" s="413"/>
      <c r="L77" s="414"/>
      <c r="M77" s="29"/>
    </row>
    <row r="78" spans="1:16" s="136" customFormat="1" x14ac:dyDescent="0.25">
      <c r="A78" s="7"/>
      <c r="B78" s="412"/>
      <c r="C78" s="413"/>
      <c r="D78" s="413"/>
      <c r="E78" s="413"/>
      <c r="F78" s="413"/>
      <c r="G78" s="413"/>
      <c r="H78" s="413"/>
      <c r="I78" s="413"/>
      <c r="J78" s="413"/>
      <c r="K78" s="413"/>
      <c r="L78" s="414"/>
      <c r="M78" s="29"/>
    </row>
    <row r="79" spans="1:16" s="136" customFormat="1" x14ac:dyDescent="0.25">
      <c r="A79" s="7"/>
      <c r="B79" s="412"/>
      <c r="C79" s="413"/>
      <c r="D79" s="413"/>
      <c r="E79" s="413"/>
      <c r="F79" s="413"/>
      <c r="G79" s="413"/>
      <c r="H79" s="413"/>
      <c r="I79" s="413"/>
      <c r="J79" s="413"/>
      <c r="K79" s="413"/>
      <c r="L79" s="414"/>
      <c r="M79" s="29"/>
    </row>
    <row r="80" spans="1:16" s="136" customFormat="1" x14ac:dyDescent="0.25">
      <c r="A80" s="7"/>
      <c r="B80" s="412"/>
      <c r="C80" s="413"/>
      <c r="D80" s="413"/>
      <c r="E80" s="413"/>
      <c r="F80" s="413"/>
      <c r="G80" s="413"/>
      <c r="H80" s="413"/>
      <c r="I80" s="413"/>
      <c r="J80" s="413"/>
      <c r="K80" s="413"/>
      <c r="L80" s="414"/>
      <c r="M80" s="29"/>
    </row>
    <row r="81" spans="1:16" s="136" customFormat="1" x14ac:dyDescent="0.25">
      <c r="A81" s="7"/>
      <c r="B81" s="412"/>
      <c r="C81" s="413"/>
      <c r="D81" s="413"/>
      <c r="E81" s="413"/>
      <c r="F81" s="413"/>
      <c r="G81" s="413"/>
      <c r="H81" s="413"/>
      <c r="I81" s="413"/>
      <c r="J81" s="413"/>
      <c r="K81" s="413"/>
      <c r="L81" s="414"/>
      <c r="M81" s="29"/>
    </row>
    <row r="82" spans="1:16" s="136" customFormat="1" x14ac:dyDescent="0.25">
      <c r="A82" s="7"/>
      <c r="B82" s="412"/>
      <c r="C82" s="413"/>
      <c r="D82" s="413"/>
      <c r="E82" s="413"/>
      <c r="F82" s="413"/>
      <c r="G82" s="413"/>
      <c r="H82" s="413"/>
      <c r="I82" s="413"/>
      <c r="J82" s="413"/>
      <c r="K82" s="413"/>
      <c r="L82" s="414"/>
      <c r="M82" s="29"/>
    </row>
    <row r="83" spans="1:16" s="136" customFormat="1" x14ac:dyDescent="0.25">
      <c r="A83" s="7"/>
      <c r="B83" s="412"/>
      <c r="C83" s="413"/>
      <c r="D83" s="413"/>
      <c r="E83" s="413"/>
      <c r="F83" s="413"/>
      <c r="G83" s="413"/>
      <c r="H83" s="413"/>
      <c r="I83" s="413"/>
      <c r="J83" s="413"/>
      <c r="K83" s="413"/>
      <c r="L83" s="414"/>
      <c r="M83" s="29"/>
    </row>
    <row r="84" spans="1:16" x14ac:dyDescent="0.25">
      <c r="A84" s="7"/>
      <c r="B84" s="54"/>
      <c r="C84" s="64"/>
      <c r="D84" s="64"/>
      <c r="E84" s="64"/>
      <c r="F84" s="64"/>
      <c r="G84" s="64"/>
      <c r="H84" s="64"/>
      <c r="I84" s="64"/>
      <c r="J84" s="64"/>
      <c r="K84" s="64"/>
      <c r="L84" s="65"/>
      <c r="M84" s="10"/>
    </row>
    <row r="85" spans="1:16" s="136" customFormat="1" x14ac:dyDescent="0.25">
      <c r="A85" s="7"/>
      <c r="B85" s="415" t="s">
        <v>18</v>
      </c>
      <c r="C85" s="416"/>
      <c r="D85" s="416"/>
      <c r="E85" s="416"/>
      <c r="F85" s="416"/>
      <c r="G85" s="416"/>
      <c r="H85" s="416"/>
      <c r="I85" s="416"/>
      <c r="J85" s="416"/>
      <c r="K85" s="416"/>
      <c r="L85" s="417"/>
      <c r="M85" s="55"/>
    </row>
    <row r="86" spans="1:16" x14ac:dyDescent="0.25">
      <c r="A86" s="7"/>
      <c r="B86" s="56"/>
      <c r="C86" s="57"/>
      <c r="D86" s="57"/>
      <c r="E86" s="57"/>
      <c r="F86" s="57"/>
      <c r="G86" s="57"/>
      <c r="H86" s="57"/>
      <c r="I86" s="57"/>
      <c r="J86" s="57"/>
      <c r="K86" s="57"/>
      <c r="L86" s="138"/>
      <c r="M86" s="10"/>
    </row>
    <row r="87" spans="1:16" x14ac:dyDescent="0.25">
      <c r="A87" s="7"/>
      <c r="B87" s="308" t="str">
        <f>IF(Intro!$G$29="English",O87,P87)</f>
        <v>Décrivez tout changement dans le volume des stocks des marchandises maintenus par votre entreprise depuis le 1er janvier 2023 et indiquez si ces changements ont eu une incidence quelconque sur la capacité de votre entreprise à fournir ses clients.</v>
      </c>
      <c r="C87" s="309"/>
      <c r="D87" s="309"/>
      <c r="E87" s="309"/>
      <c r="F87" s="309"/>
      <c r="G87" s="309"/>
      <c r="H87" s="309"/>
      <c r="I87" s="309"/>
      <c r="J87" s="309"/>
      <c r="K87" s="309"/>
      <c r="L87" s="310"/>
      <c r="M87" s="10"/>
      <c r="O87"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87"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88" spans="1:16" x14ac:dyDescent="0.25">
      <c r="A88" s="7"/>
      <c r="B88" s="308"/>
      <c r="C88" s="309"/>
      <c r="D88" s="309"/>
      <c r="E88" s="309"/>
      <c r="F88" s="309"/>
      <c r="G88" s="309"/>
      <c r="H88" s="309"/>
      <c r="I88" s="309"/>
      <c r="J88" s="309"/>
      <c r="K88" s="309"/>
      <c r="L88" s="310"/>
      <c r="M88" s="10"/>
    </row>
    <row r="89" spans="1:16" x14ac:dyDescent="0.25">
      <c r="A89" s="7"/>
      <c r="B89" s="56"/>
      <c r="C89" s="57"/>
      <c r="D89" s="57"/>
      <c r="E89" s="57"/>
      <c r="F89" s="57"/>
      <c r="G89" s="57"/>
      <c r="H89" s="57"/>
      <c r="I89" s="57"/>
      <c r="J89" s="57"/>
      <c r="K89" s="57"/>
      <c r="L89" s="138"/>
      <c r="M89" s="10"/>
    </row>
    <row r="90" spans="1:16" s="136" customFormat="1" x14ac:dyDescent="0.25">
      <c r="A90" s="7"/>
      <c r="B90" s="412"/>
      <c r="C90" s="413"/>
      <c r="D90" s="413"/>
      <c r="E90" s="413"/>
      <c r="F90" s="413"/>
      <c r="G90" s="413"/>
      <c r="H90" s="413"/>
      <c r="I90" s="413"/>
      <c r="J90" s="413"/>
      <c r="K90" s="413"/>
      <c r="L90" s="414"/>
      <c r="M90" s="29"/>
    </row>
    <row r="91" spans="1:16" s="136" customFormat="1" x14ac:dyDescent="0.25">
      <c r="A91" s="7"/>
      <c r="B91" s="412"/>
      <c r="C91" s="413"/>
      <c r="D91" s="413"/>
      <c r="E91" s="413"/>
      <c r="F91" s="413"/>
      <c r="G91" s="413"/>
      <c r="H91" s="413"/>
      <c r="I91" s="413"/>
      <c r="J91" s="413"/>
      <c r="K91" s="413"/>
      <c r="L91" s="414"/>
      <c r="M91" s="29"/>
    </row>
    <row r="92" spans="1:16" s="136" customFormat="1" x14ac:dyDescent="0.25">
      <c r="A92" s="7"/>
      <c r="B92" s="412"/>
      <c r="C92" s="413"/>
      <c r="D92" s="413"/>
      <c r="E92" s="413"/>
      <c r="F92" s="413"/>
      <c r="G92" s="413"/>
      <c r="H92" s="413"/>
      <c r="I92" s="413"/>
      <c r="J92" s="413"/>
      <c r="K92" s="413"/>
      <c r="L92" s="414"/>
      <c r="M92" s="29"/>
    </row>
    <row r="93" spans="1:16" s="136" customFormat="1" x14ac:dyDescent="0.25">
      <c r="A93" s="7"/>
      <c r="B93" s="412"/>
      <c r="C93" s="413"/>
      <c r="D93" s="413"/>
      <c r="E93" s="413"/>
      <c r="F93" s="413"/>
      <c r="G93" s="413"/>
      <c r="H93" s="413"/>
      <c r="I93" s="413"/>
      <c r="J93" s="413"/>
      <c r="K93" s="413"/>
      <c r="L93" s="414"/>
      <c r="M93" s="29"/>
    </row>
    <row r="94" spans="1:16" s="136" customFormat="1" x14ac:dyDescent="0.25">
      <c r="A94" s="7"/>
      <c r="B94" s="412"/>
      <c r="C94" s="413"/>
      <c r="D94" s="413"/>
      <c r="E94" s="413"/>
      <c r="F94" s="413"/>
      <c r="G94" s="413"/>
      <c r="H94" s="413"/>
      <c r="I94" s="413"/>
      <c r="J94" s="413"/>
      <c r="K94" s="413"/>
      <c r="L94" s="414"/>
      <c r="M94" s="29"/>
    </row>
    <row r="95" spans="1:16" s="136" customFormat="1" x14ac:dyDescent="0.25">
      <c r="A95" s="7"/>
      <c r="B95" s="412"/>
      <c r="C95" s="413"/>
      <c r="D95" s="413"/>
      <c r="E95" s="413"/>
      <c r="F95" s="413"/>
      <c r="G95" s="413"/>
      <c r="H95" s="413"/>
      <c r="I95" s="413"/>
      <c r="J95" s="413"/>
      <c r="K95" s="413"/>
      <c r="L95" s="414"/>
      <c r="M95" s="29"/>
    </row>
    <row r="96" spans="1:16" s="136" customFormat="1" x14ac:dyDescent="0.25">
      <c r="A96" s="7"/>
      <c r="B96" s="412"/>
      <c r="C96" s="413"/>
      <c r="D96" s="413"/>
      <c r="E96" s="413"/>
      <c r="F96" s="413"/>
      <c r="G96" s="413"/>
      <c r="H96" s="413"/>
      <c r="I96" s="413"/>
      <c r="J96" s="413"/>
      <c r="K96" s="413"/>
      <c r="L96" s="414"/>
      <c r="M96" s="29"/>
    </row>
    <row r="97" spans="1:16" s="136" customFormat="1" x14ac:dyDescent="0.25">
      <c r="A97" s="7"/>
      <c r="B97" s="412"/>
      <c r="C97" s="413"/>
      <c r="D97" s="413"/>
      <c r="E97" s="413"/>
      <c r="F97" s="413"/>
      <c r="G97" s="413"/>
      <c r="H97" s="413"/>
      <c r="I97" s="413"/>
      <c r="J97" s="413"/>
      <c r="K97" s="413"/>
      <c r="L97" s="414"/>
      <c r="M97" s="29"/>
    </row>
    <row r="98" spans="1:16" x14ac:dyDescent="0.25">
      <c r="A98" s="7"/>
      <c r="B98" s="54"/>
      <c r="C98" s="64"/>
      <c r="D98" s="64"/>
      <c r="E98" s="64"/>
      <c r="F98" s="64"/>
      <c r="G98" s="64"/>
      <c r="H98" s="64"/>
      <c r="I98" s="64"/>
      <c r="J98" s="64"/>
      <c r="K98" s="64"/>
      <c r="L98" s="65"/>
      <c r="M98" s="10"/>
    </row>
    <row r="99" spans="1:16" s="136" customFormat="1" x14ac:dyDescent="0.25">
      <c r="A99" s="7"/>
      <c r="B99" s="415" t="s">
        <v>19</v>
      </c>
      <c r="C99" s="416"/>
      <c r="D99" s="416"/>
      <c r="E99" s="416"/>
      <c r="F99" s="416"/>
      <c r="G99" s="416"/>
      <c r="H99" s="416"/>
      <c r="I99" s="416"/>
      <c r="J99" s="416"/>
      <c r="K99" s="416"/>
      <c r="L99" s="417"/>
      <c r="M99" s="55"/>
    </row>
    <row r="100" spans="1:16" x14ac:dyDescent="0.25">
      <c r="A100" s="7"/>
      <c r="B100" s="56"/>
      <c r="C100" s="57"/>
      <c r="D100" s="57"/>
      <c r="E100" s="57"/>
      <c r="F100" s="57"/>
      <c r="G100" s="57"/>
      <c r="H100" s="57"/>
      <c r="I100" s="57"/>
      <c r="J100" s="57"/>
      <c r="K100" s="57"/>
      <c r="L100" s="138"/>
      <c r="M100" s="10"/>
    </row>
    <row r="101" spans="1:16" x14ac:dyDescent="0.25">
      <c r="A101" s="7"/>
      <c r="B101" s="308" t="str">
        <f>IF(Intro!$G$29="English",O101,P101)</f>
        <v>Décrivez tout changement dans le volume des stocks des marchandises maintenus par votre entreprise selon la période de l’année.</v>
      </c>
      <c r="C101" s="309"/>
      <c r="D101" s="309"/>
      <c r="E101" s="309"/>
      <c r="F101" s="309"/>
      <c r="G101" s="309"/>
      <c r="H101" s="309"/>
      <c r="I101" s="309"/>
      <c r="J101" s="309"/>
      <c r="K101" s="309"/>
      <c r="L101" s="310"/>
      <c r="M101" s="10"/>
      <c r="O101" s="149" t="str">
        <f>"Describe any changes to your firm’s inventory level of the goods according to the time of the year."</f>
        <v>Describe any changes to your firm’s inventory level of the goods according to the time of the year.</v>
      </c>
      <c r="P101" s="149" t="str">
        <f>"Décrivez tout changement dans le volume des stocks des marchandises maintenus par votre entreprise selon la période de l’année."</f>
        <v>Décrivez tout changement dans le volume des stocks des marchandises maintenus par votre entreprise selon la période de l’année.</v>
      </c>
    </row>
    <row r="102" spans="1:16" x14ac:dyDescent="0.25">
      <c r="A102" s="7"/>
      <c r="B102" s="308"/>
      <c r="C102" s="309"/>
      <c r="D102" s="309"/>
      <c r="E102" s="309"/>
      <c r="F102" s="309"/>
      <c r="G102" s="309"/>
      <c r="H102" s="309"/>
      <c r="I102" s="309"/>
      <c r="J102" s="309"/>
      <c r="K102" s="309"/>
      <c r="L102" s="310"/>
      <c r="M102" s="10"/>
    </row>
    <row r="103" spans="1:16" x14ac:dyDescent="0.25">
      <c r="A103" s="7"/>
      <c r="B103" s="56"/>
      <c r="C103" s="57"/>
      <c r="D103" s="57"/>
      <c r="E103" s="57"/>
      <c r="F103" s="57"/>
      <c r="G103" s="57"/>
      <c r="H103" s="57"/>
      <c r="I103" s="57"/>
      <c r="J103" s="57"/>
      <c r="K103" s="57"/>
      <c r="L103" s="138"/>
      <c r="M103" s="10"/>
    </row>
    <row r="104" spans="1:16" s="136" customFormat="1" x14ac:dyDescent="0.25">
      <c r="A104" s="7"/>
      <c r="B104" s="412"/>
      <c r="C104" s="413"/>
      <c r="D104" s="413"/>
      <c r="E104" s="413"/>
      <c r="F104" s="413"/>
      <c r="G104" s="413"/>
      <c r="H104" s="413"/>
      <c r="I104" s="413"/>
      <c r="J104" s="413"/>
      <c r="K104" s="413"/>
      <c r="L104" s="414"/>
      <c r="M104" s="29"/>
    </row>
    <row r="105" spans="1:16" s="136" customFormat="1" x14ac:dyDescent="0.25">
      <c r="A105" s="7"/>
      <c r="B105" s="412"/>
      <c r="C105" s="413"/>
      <c r="D105" s="413"/>
      <c r="E105" s="413"/>
      <c r="F105" s="413"/>
      <c r="G105" s="413"/>
      <c r="H105" s="413"/>
      <c r="I105" s="413"/>
      <c r="J105" s="413"/>
      <c r="K105" s="413"/>
      <c r="L105" s="414"/>
      <c r="M105" s="29"/>
    </row>
    <row r="106" spans="1:16" s="136" customFormat="1" x14ac:dyDescent="0.25">
      <c r="A106" s="7"/>
      <c r="B106" s="412"/>
      <c r="C106" s="413"/>
      <c r="D106" s="413"/>
      <c r="E106" s="413"/>
      <c r="F106" s="413"/>
      <c r="G106" s="413"/>
      <c r="H106" s="413"/>
      <c r="I106" s="413"/>
      <c r="J106" s="413"/>
      <c r="K106" s="413"/>
      <c r="L106" s="414"/>
      <c r="M106" s="29"/>
    </row>
    <row r="107" spans="1:16" s="136" customFormat="1" x14ac:dyDescent="0.25">
      <c r="A107" s="7"/>
      <c r="B107" s="412"/>
      <c r="C107" s="413"/>
      <c r="D107" s="413"/>
      <c r="E107" s="413"/>
      <c r="F107" s="413"/>
      <c r="G107" s="413"/>
      <c r="H107" s="413"/>
      <c r="I107" s="413"/>
      <c r="J107" s="413"/>
      <c r="K107" s="413"/>
      <c r="L107" s="414"/>
      <c r="M107" s="29"/>
    </row>
    <row r="108" spans="1:16" s="136" customFormat="1" x14ac:dyDescent="0.25">
      <c r="A108" s="7"/>
      <c r="B108" s="412"/>
      <c r="C108" s="413"/>
      <c r="D108" s="413"/>
      <c r="E108" s="413"/>
      <c r="F108" s="413"/>
      <c r="G108" s="413"/>
      <c r="H108" s="413"/>
      <c r="I108" s="413"/>
      <c r="J108" s="413"/>
      <c r="K108" s="413"/>
      <c r="L108" s="414"/>
      <c r="M108" s="29"/>
    </row>
    <row r="109" spans="1:16" s="136" customFormat="1" x14ac:dyDescent="0.25">
      <c r="A109" s="7"/>
      <c r="B109" s="412"/>
      <c r="C109" s="413"/>
      <c r="D109" s="413"/>
      <c r="E109" s="413"/>
      <c r="F109" s="413"/>
      <c r="G109" s="413"/>
      <c r="H109" s="413"/>
      <c r="I109" s="413"/>
      <c r="J109" s="413"/>
      <c r="K109" s="413"/>
      <c r="L109" s="414"/>
      <c r="M109" s="29"/>
    </row>
    <row r="110" spans="1:16" s="136" customFormat="1" x14ac:dyDescent="0.25">
      <c r="A110" s="7"/>
      <c r="B110" s="412"/>
      <c r="C110" s="413"/>
      <c r="D110" s="413"/>
      <c r="E110" s="413"/>
      <c r="F110" s="413"/>
      <c r="G110" s="413"/>
      <c r="H110" s="413"/>
      <c r="I110" s="413"/>
      <c r="J110" s="413"/>
      <c r="K110" s="413"/>
      <c r="L110" s="414"/>
      <c r="M110" s="29"/>
    </row>
    <row r="111" spans="1:16" s="136" customFormat="1" x14ac:dyDescent="0.25">
      <c r="A111" s="7"/>
      <c r="B111" s="412"/>
      <c r="C111" s="413"/>
      <c r="D111" s="413"/>
      <c r="E111" s="413"/>
      <c r="F111" s="413"/>
      <c r="G111" s="413"/>
      <c r="H111" s="413"/>
      <c r="I111" s="413"/>
      <c r="J111" s="413"/>
      <c r="K111" s="413"/>
      <c r="L111" s="414"/>
      <c r="M111" s="29"/>
    </row>
    <row r="112" spans="1:16" x14ac:dyDescent="0.25">
      <c r="A112" s="7"/>
      <c r="B112" s="54"/>
      <c r="C112" s="64"/>
      <c r="D112" s="64"/>
      <c r="E112" s="64"/>
      <c r="F112" s="64"/>
      <c r="G112" s="64"/>
      <c r="H112" s="64"/>
      <c r="I112" s="64"/>
      <c r="J112" s="64"/>
      <c r="K112" s="64"/>
      <c r="L112" s="65"/>
      <c r="M112" s="10"/>
    </row>
    <row r="113" spans="1:21" s="136" customFormat="1" x14ac:dyDescent="0.25">
      <c r="A113" s="7"/>
      <c r="B113" s="415" t="s">
        <v>20</v>
      </c>
      <c r="C113" s="416"/>
      <c r="D113" s="416"/>
      <c r="E113" s="416"/>
      <c r="F113" s="416"/>
      <c r="G113" s="416"/>
      <c r="H113" s="416"/>
      <c r="I113" s="416"/>
      <c r="J113" s="416"/>
      <c r="K113" s="416"/>
      <c r="L113" s="417"/>
      <c r="M113" s="55"/>
    </row>
    <row r="114" spans="1:21" s="29" customFormat="1" x14ac:dyDescent="0.25">
      <c r="A114" s="38"/>
      <c r="B114" s="308" t="str">
        <f>IF(Intro!$G$29="English",O114,P114)</f>
        <v>Indiquez les produits les plus importants (en volume) vendus par votre entreprise en 2025 et indiquez la part (%) de chaque produit par rapport aux ventes totales des marchandises de votre entreprise au Canada en 2025.</v>
      </c>
      <c r="C114" s="309"/>
      <c r="D114" s="309"/>
      <c r="E114" s="309"/>
      <c r="F114" s="309"/>
      <c r="G114" s="309"/>
      <c r="H114" s="309"/>
      <c r="I114" s="309"/>
      <c r="J114" s="309"/>
      <c r="K114" s="309"/>
      <c r="L114" s="310"/>
      <c r="O114" s="112" t="s">
        <v>863</v>
      </c>
      <c r="P114" s="112" t="s">
        <v>913</v>
      </c>
      <c r="Q114" s="10"/>
      <c r="R114" s="10"/>
      <c r="S114" s="10"/>
      <c r="T114" s="10"/>
      <c r="U114" s="10"/>
    </row>
    <row r="115" spans="1:21" s="29" customFormat="1" x14ac:dyDescent="0.25">
      <c r="A115" s="38"/>
      <c r="B115" s="308"/>
      <c r="C115" s="309"/>
      <c r="D115" s="309"/>
      <c r="E115" s="309"/>
      <c r="F115" s="309"/>
      <c r="G115" s="309"/>
      <c r="H115" s="309"/>
      <c r="I115" s="309"/>
      <c r="J115" s="309"/>
      <c r="K115" s="309"/>
      <c r="L115" s="310"/>
      <c r="O115" s="10"/>
      <c r="P115" s="10"/>
      <c r="Q115" s="10"/>
      <c r="R115" s="10"/>
      <c r="S115" s="10"/>
      <c r="T115" s="10"/>
      <c r="U115" s="10"/>
    </row>
    <row r="116" spans="1:21" s="29" customFormat="1" x14ac:dyDescent="0.25">
      <c r="A116" s="38"/>
      <c r="B116" s="308"/>
      <c r="C116" s="309"/>
      <c r="D116" s="309"/>
      <c r="E116" s="309"/>
      <c r="F116" s="309"/>
      <c r="G116" s="309"/>
      <c r="H116" s="309"/>
      <c r="I116" s="309"/>
      <c r="J116" s="309"/>
      <c r="K116" s="309"/>
      <c r="L116" s="310"/>
      <c r="O116" s="10"/>
      <c r="P116" s="10"/>
      <c r="Q116" s="10"/>
      <c r="R116" s="10"/>
      <c r="S116" s="10"/>
      <c r="T116" s="10"/>
      <c r="U116" s="10"/>
    </row>
    <row r="117" spans="1:21" s="29" customFormat="1" x14ac:dyDescent="0.25">
      <c r="A117" s="38"/>
      <c r="B117" s="42"/>
      <c r="C117" s="71"/>
      <c r="D117" s="71"/>
      <c r="E117" s="71"/>
      <c r="F117" s="71"/>
      <c r="G117" s="71"/>
      <c r="H117" s="71"/>
      <c r="I117" s="71"/>
      <c r="J117" s="71"/>
      <c r="K117" s="71"/>
      <c r="L117" s="43"/>
      <c r="O117" s="10"/>
      <c r="P117" s="10"/>
      <c r="Q117" s="10"/>
      <c r="R117" s="10"/>
      <c r="S117" s="10"/>
      <c r="T117" s="10"/>
      <c r="U117" s="10"/>
    </row>
    <row r="118" spans="1:21" ht="14.25" customHeight="1" x14ac:dyDescent="0.25">
      <c r="B118" s="437"/>
      <c r="C118" s="365" t="str">
        <f>IF(Intro!$G$29="English",O118,P118)</f>
        <v>Produit</v>
      </c>
      <c r="D118" s="366"/>
      <c r="E118" s="366"/>
      <c r="F118" s="366"/>
      <c r="G118" s="366"/>
      <c r="H118" s="366"/>
      <c r="I118" s="367"/>
      <c r="J118" s="407" t="str">
        <f>IF(Intro!$G$29="English",O121,P121)</f>
        <v>% des ventes totales des marchandises en 2025</v>
      </c>
      <c r="K118" s="407"/>
      <c r="L118" s="408"/>
      <c r="M118" s="10"/>
      <c r="O118" s="112" t="s">
        <v>861</v>
      </c>
      <c r="P118" s="112" t="s">
        <v>864</v>
      </c>
    </row>
    <row r="119" spans="1:21" x14ac:dyDescent="0.25">
      <c r="B119" s="437"/>
      <c r="C119" s="371"/>
      <c r="D119" s="372"/>
      <c r="E119" s="372"/>
      <c r="F119" s="372"/>
      <c r="G119" s="372"/>
      <c r="H119" s="372"/>
      <c r="I119" s="373"/>
      <c r="J119" s="407"/>
      <c r="K119" s="407"/>
      <c r="L119" s="408"/>
      <c r="M119" s="10"/>
    </row>
    <row r="120" spans="1:21" x14ac:dyDescent="0.25">
      <c r="B120" s="406">
        <v>1</v>
      </c>
      <c r="C120" s="460"/>
      <c r="D120" s="461"/>
      <c r="E120" s="461"/>
      <c r="F120" s="461"/>
      <c r="G120" s="461"/>
      <c r="H120" s="461"/>
      <c r="I120" s="462"/>
      <c r="J120" s="456"/>
      <c r="K120" s="456"/>
      <c r="L120" s="457"/>
      <c r="M120" s="10"/>
    </row>
    <row r="121" spans="1:21" ht="14.25" customHeight="1" x14ac:dyDescent="0.25">
      <c r="B121" s="406"/>
      <c r="C121" s="463"/>
      <c r="D121" s="464"/>
      <c r="E121" s="464"/>
      <c r="F121" s="464"/>
      <c r="G121" s="464"/>
      <c r="H121" s="464"/>
      <c r="I121" s="465"/>
      <c r="J121" s="458"/>
      <c r="K121" s="458"/>
      <c r="L121" s="459"/>
      <c r="M121" s="10"/>
      <c r="O121" s="112" t="s">
        <v>862</v>
      </c>
      <c r="P121" s="112" t="s">
        <v>909</v>
      </c>
    </row>
    <row r="122" spans="1:21" x14ac:dyDescent="0.25">
      <c r="B122" s="406">
        <v>2</v>
      </c>
      <c r="C122" s="460"/>
      <c r="D122" s="461"/>
      <c r="E122" s="461"/>
      <c r="F122" s="461"/>
      <c r="G122" s="461"/>
      <c r="H122" s="461"/>
      <c r="I122" s="462"/>
      <c r="J122" s="456"/>
      <c r="K122" s="456"/>
      <c r="L122" s="457"/>
      <c r="M122" s="10"/>
    </row>
    <row r="123" spans="1:21" ht="14.25" customHeight="1" x14ac:dyDescent="0.25">
      <c r="B123" s="406"/>
      <c r="C123" s="463"/>
      <c r="D123" s="464"/>
      <c r="E123" s="464"/>
      <c r="F123" s="464"/>
      <c r="G123" s="464"/>
      <c r="H123" s="464"/>
      <c r="I123" s="465"/>
      <c r="J123" s="458"/>
      <c r="K123" s="458"/>
      <c r="L123" s="459"/>
      <c r="M123" s="10"/>
    </row>
    <row r="124" spans="1:21" x14ac:dyDescent="0.25">
      <c r="B124" s="406">
        <v>3</v>
      </c>
      <c r="C124" s="460"/>
      <c r="D124" s="461"/>
      <c r="E124" s="461"/>
      <c r="F124" s="461"/>
      <c r="G124" s="461"/>
      <c r="H124" s="461"/>
      <c r="I124" s="462"/>
      <c r="J124" s="456"/>
      <c r="K124" s="456"/>
      <c r="L124" s="457"/>
      <c r="M124" s="10"/>
    </row>
    <row r="125" spans="1:21" ht="14.25" customHeight="1" x14ac:dyDescent="0.25">
      <c r="B125" s="406"/>
      <c r="C125" s="463"/>
      <c r="D125" s="464"/>
      <c r="E125" s="464"/>
      <c r="F125" s="464"/>
      <c r="G125" s="464"/>
      <c r="H125" s="464"/>
      <c r="I125" s="465"/>
      <c r="J125" s="458"/>
      <c r="K125" s="458"/>
      <c r="L125" s="459"/>
      <c r="M125" s="10"/>
    </row>
    <row r="126" spans="1:21" x14ac:dyDescent="0.25">
      <c r="B126" s="406">
        <v>4</v>
      </c>
      <c r="C126" s="460"/>
      <c r="D126" s="461"/>
      <c r="E126" s="461"/>
      <c r="F126" s="461"/>
      <c r="G126" s="461"/>
      <c r="H126" s="461"/>
      <c r="I126" s="462"/>
      <c r="J126" s="456"/>
      <c r="K126" s="456"/>
      <c r="L126" s="457"/>
      <c r="M126" s="10"/>
    </row>
    <row r="127" spans="1:21" ht="14.25" customHeight="1" x14ac:dyDescent="0.25">
      <c r="B127" s="406"/>
      <c r="C127" s="463"/>
      <c r="D127" s="464"/>
      <c r="E127" s="464"/>
      <c r="F127" s="464"/>
      <c r="G127" s="464"/>
      <c r="H127" s="464"/>
      <c r="I127" s="465"/>
      <c r="J127" s="458"/>
      <c r="K127" s="458"/>
      <c r="L127" s="459"/>
      <c r="M127" s="10"/>
    </row>
    <row r="128" spans="1:21" x14ac:dyDescent="0.25">
      <c r="B128" s="406">
        <v>5</v>
      </c>
      <c r="C128" s="460"/>
      <c r="D128" s="461"/>
      <c r="E128" s="461"/>
      <c r="F128" s="461"/>
      <c r="G128" s="461"/>
      <c r="H128" s="461"/>
      <c r="I128" s="462"/>
      <c r="J128" s="456"/>
      <c r="K128" s="456"/>
      <c r="L128" s="457"/>
      <c r="M128" s="10"/>
    </row>
    <row r="129" spans="1:16" ht="14.25" customHeight="1" x14ac:dyDescent="0.25">
      <c r="B129" s="406"/>
      <c r="C129" s="463"/>
      <c r="D129" s="464"/>
      <c r="E129" s="464"/>
      <c r="F129" s="464"/>
      <c r="G129" s="464"/>
      <c r="H129" s="464"/>
      <c r="I129" s="465"/>
      <c r="J129" s="458"/>
      <c r="K129" s="458"/>
      <c r="L129" s="459"/>
      <c r="M129" s="10"/>
    </row>
    <row r="130" spans="1:16" x14ac:dyDescent="0.25">
      <c r="A130" s="7"/>
      <c r="B130" s="56"/>
      <c r="C130" s="57"/>
      <c r="D130" s="57"/>
      <c r="E130" s="57"/>
      <c r="F130" s="57"/>
      <c r="G130" s="57"/>
      <c r="H130" s="57"/>
      <c r="I130" s="57"/>
      <c r="J130" s="57"/>
      <c r="K130" s="57"/>
      <c r="L130" s="138"/>
      <c r="M130" s="10"/>
    </row>
    <row r="131" spans="1:16" s="136" customFormat="1" x14ac:dyDescent="0.25">
      <c r="A131" s="7"/>
      <c r="B131" s="415" t="s">
        <v>810</v>
      </c>
      <c r="C131" s="416"/>
      <c r="D131" s="416"/>
      <c r="E131" s="416"/>
      <c r="F131" s="416"/>
      <c r="G131" s="416"/>
      <c r="H131" s="416"/>
      <c r="I131" s="416"/>
      <c r="J131" s="416"/>
      <c r="K131" s="416"/>
      <c r="L131" s="417"/>
      <c r="M131" s="55"/>
    </row>
    <row r="132" spans="1:16" x14ac:dyDescent="0.25">
      <c r="A132" s="7"/>
      <c r="B132" s="56"/>
      <c r="C132" s="57"/>
      <c r="D132" s="57"/>
      <c r="E132" s="57"/>
      <c r="F132" s="57"/>
      <c r="G132" s="57"/>
      <c r="H132" s="57"/>
      <c r="I132" s="57"/>
      <c r="J132" s="57"/>
      <c r="K132" s="57"/>
      <c r="L132" s="138"/>
      <c r="M132" s="10"/>
    </row>
    <row r="133" spans="1:16" x14ac:dyDescent="0.25">
      <c r="A133" s="7"/>
      <c r="B133" s="308" t="str">
        <f>IF(Intro!$G$29="English",O133,P133)</f>
        <v>Identifiez toute différence de prix significative entre les différents produits vendus par votre entreprise. Décrivez les principaux facteurs qui contribuent à ces différences de prix.</v>
      </c>
      <c r="C133" s="309"/>
      <c r="D133" s="309"/>
      <c r="E133" s="309"/>
      <c r="F133" s="309"/>
      <c r="G133" s="309"/>
      <c r="H133" s="309"/>
      <c r="I133" s="309"/>
      <c r="J133" s="309"/>
      <c r="K133" s="309"/>
      <c r="L133" s="310"/>
      <c r="M133" s="10"/>
      <c r="O133" s="112" t="s">
        <v>865</v>
      </c>
      <c r="P133" s="112" t="s">
        <v>866</v>
      </c>
    </row>
    <row r="134" spans="1:16" x14ac:dyDescent="0.25">
      <c r="A134" s="7"/>
      <c r="B134" s="308"/>
      <c r="C134" s="309"/>
      <c r="D134" s="309"/>
      <c r="E134" s="309"/>
      <c r="F134" s="309"/>
      <c r="G134" s="309"/>
      <c r="H134" s="309"/>
      <c r="I134" s="309"/>
      <c r="J134" s="309"/>
      <c r="K134" s="309"/>
      <c r="L134" s="310"/>
      <c r="M134" s="10"/>
    </row>
    <row r="135" spans="1:16" x14ac:dyDescent="0.25">
      <c r="A135" s="7"/>
      <c r="B135" s="56"/>
      <c r="C135" s="57"/>
      <c r="D135" s="57"/>
      <c r="E135" s="57"/>
      <c r="F135" s="57"/>
      <c r="G135" s="57"/>
      <c r="H135" s="57"/>
      <c r="I135" s="57"/>
      <c r="J135" s="57"/>
      <c r="K135" s="57"/>
      <c r="L135" s="138"/>
      <c r="M135" s="10"/>
    </row>
    <row r="136" spans="1:16" s="136" customFormat="1" x14ac:dyDescent="0.25">
      <c r="A136" s="7"/>
      <c r="B136" s="412"/>
      <c r="C136" s="413"/>
      <c r="D136" s="413"/>
      <c r="E136" s="413"/>
      <c r="F136" s="413"/>
      <c r="G136" s="413"/>
      <c r="H136" s="413"/>
      <c r="I136" s="413"/>
      <c r="J136" s="413"/>
      <c r="K136" s="413"/>
      <c r="L136" s="414"/>
      <c r="M136" s="29"/>
    </row>
    <row r="137" spans="1:16" s="136" customFormat="1" x14ac:dyDescent="0.25">
      <c r="A137" s="7"/>
      <c r="B137" s="412"/>
      <c r="C137" s="413"/>
      <c r="D137" s="413"/>
      <c r="E137" s="413"/>
      <c r="F137" s="413"/>
      <c r="G137" s="413"/>
      <c r="H137" s="413"/>
      <c r="I137" s="413"/>
      <c r="J137" s="413"/>
      <c r="K137" s="413"/>
      <c r="L137" s="414"/>
      <c r="M137" s="29"/>
    </row>
    <row r="138" spans="1:16" s="136" customFormat="1" x14ac:dyDescent="0.25">
      <c r="A138" s="7"/>
      <c r="B138" s="412"/>
      <c r="C138" s="413"/>
      <c r="D138" s="413"/>
      <c r="E138" s="413"/>
      <c r="F138" s="413"/>
      <c r="G138" s="413"/>
      <c r="H138" s="413"/>
      <c r="I138" s="413"/>
      <c r="J138" s="413"/>
      <c r="K138" s="413"/>
      <c r="L138" s="414"/>
      <c r="M138" s="29"/>
    </row>
    <row r="139" spans="1:16" s="136" customFormat="1" x14ac:dyDescent="0.25">
      <c r="A139" s="7"/>
      <c r="B139" s="412"/>
      <c r="C139" s="413"/>
      <c r="D139" s="413"/>
      <c r="E139" s="413"/>
      <c r="F139" s="413"/>
      <c r="G139" s="413"/>
      <c r="H139" s="413"/>
      <c r="I139" s="413"/>
      <c r="J139" s="413"/>
      <c r="K139" s="413"/>
      <c r="L139" s="414"/>
      <c r="M139" s="29"/>
    </row>
    <row r="140" spans="1:16" s="136" customFormat="1" x14ac:dyDescent="0.25">
      <c r="A140" s="7"/>
      <c r="B140" s="412"/>
      <c r="C140" s="413"/>
      <c r="D140" s="413"/>
      <c r="E140" s="413"/>
      <c r="F140" s="413"/>
      <c r="G140" s="413"/>
      <c r="H140" s="413"/>
      <c r="I140" s="413"/>
      <c r="J140" s="413"/>
      <c r="K140" s="413"/>
      <c r="L140" s="414"/>
      <c r="M140" s="29"/>
    </row>
    <row r="141" spans="1:16" s="136" customFormat="1" x14ac:dyDescent="0.25">
      <c r="A141" s="7"/>
      <c r="B141" s="412"/>
      <c r="C141" s="413"/>
      <c r="D141" s="413"/>
      <c r="E141" s="413"/>
      <c r="F141" s="413"/>
      <c r="G141" s="413"/>
      <c r="H141" s="413"/>
      <c r="I141" s="413"/>
      <c r="J141" s="413"/>
      <c r="K141" s="413"/>
      <c r="L141" s="414"/>
      <c r="M141" s="29"/>
    </row>
    <row r="142" spans="1:16" s="136" customFormat="1" x14ac:dyDescent="0.25">
      <c r="A142" s="7"/>
      <c r="B142" s="412"/>
      <c r="C142" s="413"/>
      <c r="D142" s="413"/>
      <c r="E142" s="413"/>
      <c r="F142" s="413"/>
      <c r="G142" s="413"/>
      <c r="H142" s="413"/>
      <c r="I142" s="413"/>
      <c r="J142" s="413"/>
      <c r="K142" s="413"/>
      <c r="L142" s="414"/>
      <c r="M142" s="29"/>
    </row>
    <row r="143" spans="1:16" s="136" customFormat="1" x14ac:dyDescent="0.25">
      <c r="A143" s="7"/>
      <c r="B143" s="412"/>
      <c r="C143" s="413"/>
      <c r="D143" s="413"/>
      <c r="E143" s="413"/>
      <c r="F143" s="413"/>
      <c r="G143" s="413"/>
      <c r="H143" s="413"/>
      <c r="I143" s="413"/>
      <c r="J143" s="413"/>
      <c r="K143" s="413"/>
      <c r="L143" s="414"/>
      <c r="M143" s="29"/>
    </row>
    <row r="144" spans="1:16" x14ac:dyDescent="0.25">
      <c r="A144" s="7"/>
      <c r="B144" s="54"/>
      <c r="C144" s="64"/>
      <c r="D144" s="64"/>
      <c r="E144" s="64"/>
      <c r="F144" s="64"/>
      <c r="G144" s="64"/>
      <c r="H144" s="64"/>
      <c r="I144" s="64"/>
      <c r="J144" s="64"/>
      <c r="K144" s="64"/>
      <c r="L144" s="65"/>
      <c r="M144" s="10"/>
    </row>
    <row r="145" spans="1:14" s="35" customFormat="1" x14ac:dyDescent="0.25">
      <c r="A145" s="58"/>
      <c r="B145" s="4"/>
      <c r="C145" s="4"/>
      <c r="D145" s="59"/>
      <c r="E145" s="59"/>
      <c r="F145" s="59"/>
      <c r="G145" s="59"/>
      <c r="H145" s="59"/>
      <c r="I145" s="59"/>
      <c r="J145" s="59"/>
      <c r="K145" s="59"/>
      <c r="L145" s="59"/>
      <c r="N145" s="60"/>
    </row>
    <row r="146" spans="1:14" s="35" customFormat="1" x14ac:dyDescent="0.25">
      <c r="A146" s="58"/>
      <c r="B146" s="4"/>
      <c r="C146" s="4"/>
      <c r="D146" s="59"/>
      <c r="E146" s="59"/>
      <c r="F146" s="59"/>
      <c r="G146" s="59"/>
      <c r="H146" s="59"/>
      <c r="I146" s="59"/>
      <c r="J146" s="59"/>
      <c r="K146" s="59"/>
      <c r="L146" s="59"/>
      <c r="N146" s="60"/>
    </row>
    <row r="147" spans="1:14" s="35" customFormat="1" x14ac:dyDescent="0.25">
      <c r="A147" s="58"/>
      <c r="B147" s="4"/>
      <c r="C147" s="4"/>
      <c r="D147" s="59"/>
      <c r="E147" s="59"/>
      <c r="F147" s="59"/>
      <c r="G147" s="59"/>
      <c r="H147" s="59"/>
      <c r="I147" s="59"/>
      <c r="J147" s="59"/>
      <c r="K147" s="59"/>
      <c r="L147" s="59"/>
      <c r="N147" s="60"/>
    </row>
    <row r="148" spans="1:14" s="35" customFormat="1" x14ac:dyDescent="0.25">
      <c r="A148" s="58"/>
      <c r="B148" s="4"/>
      <c r="C148" s="4"/>
      <c r="D148" s="59"/>
      <c r="E148" s="59"/>
      <c r="F148" s="59"/>
      <c r="G148" s="59"/>
      <c r="H148" s="59"/>
      <c r="I148" s="59"/>
      <c r="J148" s="59"/>
      <c r="K148" s="59"/>
      <c r="L148" s="59"/>
      <c r="N148" s="60"/>
    </row>
    <row r="149" spans="1:14" s="35" customFormat="1" x14ac:dyDescent="0.25">
      <c r="A149" s="58"/>
      <c r="B149" s="4"/>
      <c r="C149" s="4"/>
      <c r="D149" s="59"/>
      <c r="E149" s="59"/>
      <c r="F149" s="59"/>
      <c r="G149" s="59"/>
      <c r="H149" s="59"/>
      <c r="I149" s="59"/>
      <c r="J149" s="59"/>
      <c r="K149" s="59"/>
      <c r="L149" s="59"/>
      <c r="N149" s="60"/>
    </row>
    <row r="150" spans="1:14" s="35" customFormat="1" x14ac:dyDescent="0.25">
      <c r="A150" s="58"/>
      <c r="B150" s="4"/>
      <c r="C150" s="4"/>
      <c r="D150" s="59"/>
      <c r="E150" s="59"/>
      <c r="F150" s="59"/>
      <c r="G150" s="59"/>
      <c r="H150" s="59"/>
      <c r="I150" s="59"/>
      <c r="J150" s="59"/>
      <c r="K150" s="59"/>
      <c r="L150" s="59"/>
      <c r="N150" s="60"/>
    </row>
    <row r="151" spans="1:14" s="35" customFormat="1" x14ac:dyDescent="0.25">
      <c r="A151" s="58"/>
      <c r="B151" s="4"/>
      <c r="C151" s="4"/>
      <c r="D151" s="59"/>
      <c r="E151" s="59"/>
      <c r="F151" s="59"/>
      <c r="G151" s="59"/>
      <c r="H151" s="59"/>
      <c r="I151" s="59"/>
      <c r="J151" s="59"/>
      <c r="K151" s="59"/>
      <c r="L151" s="59"/>
      <c r="N151" s="60"/>
    </row>
    <row r="152" spans="1:14" s="35" customFormat="1" x14ac:dyDescent="0.25">
      <c r="A152" s="58"/>
      <c r="B152" s="4"/>
      <c r="C152" s="4"/>
      <c r="D152" s="59"/>
      <c r="E152" s="59"/>
      <c r="F152" s="59"/>
      <c r="G152" s="59"/>
      <c r="H152" s="59"/>
      <c r="I152" s="59"/>
      <c r="J152" s="59"/>
      <c r="K152" s="59"/>
      <c r="L152" s="59"/>
      <c r="N152" s="60"/>
    </row>
    <row r="153" spans="1:14" s="35" customFormat="1" x14ac:dyDescent="0.25">
      <c r="A153" s="58"/>
      <c r="B153" s="4"/>
      <c r="C153" s="4"/>
      <c r="D153" s="59"/>
      <c r="E153" s="59"/>
      <c r="F153" s="59"/>
      <c r="G153" s="59"/>
      <c r="H153" s="59"/>
      <c r="I153" s="59"/>
      <c r="J153" s="59"/>
      <c r="K153" s="59"/>
      <c r="L153" s="59"/>
      <c r="N153" s="60"/>
    </row>
    <row r="154" spans="1:14" s="35" customFormat="1" x14ac:dyDescent="0.25">
      <c r="A154" s="58"/>
      <c r="B154" s="4"/>
      <c r="C154" s="4"/>
      <c r="D154" s="59"/>
      <c r="E154" s="59"/>
      <c r="F154" s="59"/>
      <c r="G154" s="59"/>
      <c r="H154" s="59"/>
      <c r="I154" s="59"/>
      <c r="J154" s="59"/>
      <c r="K154" s="59"/>
      <c r="L154" s="59"/>
      <c r="N154" s="60"/>
    </row>
    <row r="155" spans="1:14" s="35" customFormat="1" x14ac:dyDescent="0.25">
      <c r="A155" s="58"/>
      <c r="B155" s="4"/>
      <c r="C155" s="4"/>
      <c r="D155" s="59"/>
      <c r="E155" s="59"/>
      <c r="F155" s="59"/>
      <c r="G155" s="59"/>
      <c r="H155" s="59"/>
      <c r="I155" s="59"/>
      <c r="J155" s="59"/>
      <c r="K155" s="59"/>
      <c r="L155" s="59"/>
      <c r="N155" s="60"/>
    </row>
    <row r="156" spans="1:14" s="35" customFormat="1" x14ac:dyDescent="0.25">
      <c r="A156" s="58"/>
      <c r="B156" s="4"/>
      <c r="C156" s="4"/>
      <c r="D156" s="59"/>
      <c r="E156" s="59"/>
      <c r="F156" s="59"/>
      <c r="G156" s="59"/>
      <c r="H156" s="59"/>
      <c r="I156" s="59"/>
      <c r="J156" s="59"/>
      <c r="K156" s="59"/>
      <c r="L156" s="59"/>
      <c r="N156" s="60"/>
    </row>
    <row r="157" spans="1:14" s="35" customFormat="1" x14ac:dyDescent="0.25">
      <c r="A157" s="58"/>
      <c r="B157" s="4"/>
      <c r="C157" s="4"/>
      <c r="D157" s="59"/>
      <c r="E157" s="59"/>
      <c r="F157" s="59"/>
      <c r="G157" s="59"/>
      <c r="H157" s="59"/>
      <c r="I157" s="59"/>
      <c r="J157" s="59"/>
      <c r="K157" s="59"/>
      <c r="L157" s="59"/>
      <c r="N157" s="60"/>
    </row>
    <row r="158" spans="1:14" s="35" customFormat="1" x14ac:dyDescent="0.25">
      <c r="A158" s="58"/>
      <c r="B158" s="4"/>
      <c r="C158" s="4"/>
      <c r="D158" s="59"/>
      <c r="E158" s="59"/>
      <c r="F158" s="59"/>
      <c r="G158" s="59"/>
      <c r="H158" s="59"/>
      <c r="I158" s="59"/>
      <c r="J158" s="59"/>
      <c r="K158" s="59"/>
      <c r="L158" s="59"/>
      <c r="N158" s="60"/>
    </row>
    <row r="159" spans="1:14" s="35" customFormat="1" x14ac:dyDescent="0.25">
      <c r="A159" s="58"/>
      <c r="B159" s="4"/>
      <c r="C159" s="4"/>
      <c r="D159" s="59"/>
      <c r="E159" s="59"/>
      <c r="F159" s="59"/>
      <c r="G159" s="59"/>
      <c r="H159" s="59"/>
      <c r="I159" s="59"/>
      <c r="J159" s="59"/>
      <c r="K159" s="59"/>
      <c r="L159" s="59"/>
      <c r="N159" s="60"/>
    </row>
    <row r="160" spans="1:14" s="35" customFormat="1" x14ac:dyDescent="0.25">
      <c r="A160" s="58"/>
      <c r="B160" s="4"/>
      <c r="C160" s="4"/>
      <c r="D160" s="59"/>
      <c r="E160" s="59"/>
      <c r="F160" s="59"/>
      <c r="G160" s="59"/>
      <c r="H160" s="59"/>
      <c r="I160" s="59"/>
      <c r="J160" s="59"/>
      <c r="K160" s="59"/>
      <c r="L160" s="59"/>
      <c r="N160" s="60"/>
    </row>
    <row r="161" spans="1:14" s="35" customFormat="1" x14ac:dyDescent="0.25">
      <c r="A161" s="58"/>
      <c r="B161" s="4"/>
      <c r="C161" s="4"/>
      <c r="D161" s="59"/>
      <c r="E161" s="59"/>
      <c r="F161" s="59"/>
      <c r="G161" s="59"/>
      <c r="H161" s="59"/>
      <c r="I161" s="59"/>
      <c r="J161" s="59"/>
      <c r="K161" s="59"/>
      <c r="L161" s="59"/>
      <c r="N161" s="60"/>
    </row>
    <row r="162" spans="1:14" s="35" customFormat="1" x14ac:dyDescent="0.25">
      <c r="A162" s="58"/>
      <c r="B162" s="4"/>
      <c r="C162" s="4"/>
      <c r="D162" s="59"/>
      <c r="E162" s="59"/>
      <c r="F162" s="59"/>
      <c r="G162" s="59"/>
      <c r="H162" s="59"/>
      <c r="I162" s="59"/>
      <c r="J162" s="59"/>
      <c r="K162" s="59"/>
      <c r="L162" s="59"/>
      <c r="N162" s="60"/>
    </row>
    <row r="163" spans="1:14" s="35" customFormat="1" x14ac:dyDescent="0.25">
      <c r="A163" s="58"/>
      <c r="B163" s="4"/>
      <c r="C163" s="4"/>
      <c r="D163" s="59"/>
      <c r="E163" s="59"/>
      <c r="F163" s="59"/>
      <c r="G163" s="59"/>
      <c r="H163" s="59"/>
      <c r="I163" s="59"/>
      <c r="J163" s="59"/>
      <c r="K163" s="59"/>
      <c r="L163" s="59"/>
      <c r="N163" s="60"/>
    </row>
    <row r="164" spans="1:14" s="35" customFormat="1" x14ac:dyDescent="0.25">
      <c r="A164" s="58"/>
      <c r="B164" s="4"/>
      <c r="C164" s="4"/>
      <c r="D164" s="59"/>
      <c r="E164" s="59"/>
      <c r="F164" s="59"/>
      <c r="G164" s="59"/>
      <c r="H164" s="59"/>
      <c r="I164" s="59"/>
      <c r="J164" s="59"/>
      <c r="K164" s="59"/>
      <c r="L164" s="59"/>
      <c r="N164" s="60"/>
    </row>
    <row r="165" spans="1:14" s="35" customFormat="1" x14ac:dyDescent="0.25">
      <c r="A165" s="58"/>
      <c r="B165" s="4"/>
      <c r="C165" s="4"/>
      <c r="D165" s="59"/>
      <c r="E165" s="59"/>
      <c r="F165" s="59"/>
      <c r="G165" s="59"/>
      <c r="H165" s="59"/>
      <c r="I165" s="59"/>
      <c r="J165" s="59"/>
      <c r="K165" s="59"/>
      <c r="L165" s="59"/>
      <c r="N165" s="60"/>
    </row>
  </sheetData>
  <sheetProtection algorithmName="SHA-512" hashValue="vPnheT67DVqcfe3vC7yPoaOABmPw6dcRAidWnRceHPJX73A/4HLL0tLk+oJRhOCwumVp3q2JPOSnWNyFrkQbqw==" saltValue="7U3uX4McaMaolrcNo9FH3Q==" spinCount="100000" sheet="1" objects="1" scenarios="1" selectLockedCells="1"/>
  <mergeCells count="76">
    <mergeCell ref="B17:L17"/>
    <mergeCell ref="B126:B127"/>
    <mergeCell ref="J126:L127"/>
    <mergeCell ref="C118:I119"/>
    <mergeCell ref="C120:I121"/>
    <mergeCell ref="C122:I123"/>
    <mergeCell ref="C124:I125"/>
    <mergeCell ref="C126:I127"/>
    <mergeCell ref="B104:L111"/>
    <mergeCell ref="B48:C48"/>
    <mergeCell ref="D67:E67"/>
    <mergeCell ref="D68:E68"/>
    <mergeCell ref="D69:E69"/>
    <mergeCell ref="B99:L99"/>
    <mergeCell ref="F65:F66"/>
    <mergeCell ref="F64:I64"/>
    <mergeCell ref="B61:L61"/>
    <mergeCell ref="B63:L63"/>
    <mergeCell ref="G65:G66"/>
    <mergeCell ref="H65:H66"/>
    <mergeCell ref="I65:I66"/>
    <mergeCell ref="B101:L102"/>
    <mergeCell ref="B52:L59"/>
    <mergeCell ref="B34:L34"/>
    <mergeCell ref="B19:L19"/>
    <mergeCell ref="B50:L50"/>
    <mergeCell ref="B41:C41"/>
    <mergeCell ref="B37:L37"/>
    <mergeCell ref="G39:G40"/>
    <mergeCell ref="E39:E40"/>
    <mergeCell ref="F39:F40"/>
    <mergeCell ref="B43:L43"/>
    <mergeCell ref="B44:L44"/>
    <mergeCell ref="E46:E47"/>
    <mergeCell ref="F46:F47"/>
    <mergeCell ref="G46:G47"/>
    <mergeCell ref="B67:C69"/>
    <mergeCell ref="B4:L4"/>
    <mergeCell ref="B5:L5"/>
    <mergeCell ref="B6:L6"/>
    <mergeCell ref="B11:L11"/>
    <mergeCell ref="B8:L8"/>
    <mergeCell ref="B9:L9"/>
    <mergeCell ref="B10:L10"/>
    <mergeCell ref="B12:L12"/>
    <mergeCell ref="B13:L13"/>
    <mergeCell ref="B90:L97"/>
    <mergeCell ref="B71:L71"/>
    <mergeCell ref="B73:L74"/>
    <mergeCell ref="B76:L83"/>
    <mergeCell ref="B85:L85"/>
    <mergeCell ref="B87:L88"/>
    <mergeCell ref="B14:L14"/>
    <mergeCell ref="B15:L15"/>
    <mergeCell ref="B16:L16"/>
    <mergeCell ref="B22:L22"/>
    <mergeCell ref="B36:L36"/>
    <mergeCell ref="B23:L23"/>
    <mergeCell ref="B20:L20"/>
    <mergeCell ref="B25:L32"/>
    <mergeCell ref="B131:L131"/>
    <mergeCell ref="B133:L134"/>
    <mergeCell ref="B136:L143"/>
    <mergeCell ref="B113:L113"/>
    <mergeCell ref="B114:L116"/>
    <mergeCell ref="B118:B119"/>
    <mergeCell ref="J118:L119"/>
    <mergeCell ref="B120:B121"/>
    <mergeCell ref="B124:B125"/>
    <mergeCell ref="J124:L125"/>
    <mergeCell ref="J120:L121"/>
    <mergeCell ref="B122:B123"/>
    <mergeCell ref="J122:L123"/>
    <mergeCell ref="B128:B129"/>
    <mergeCell ref="J128:L129"/>
    <mergeCell ref="C128:I129"/>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5:B27 B52 B55:B56" xr:uid="{D57C5EAA-365B-40A0-A0ED-271BD91A3A5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41:G41 E48:G48 F67:I68" xr:uid="{16746B84-75D7-4AE8-AB5C-DCB10DC84C50}">
      <formula1>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76 B90 B104 B136" xr:uid="{32BCD65A-BEB8-4A02-A08F-4DE86E1B446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69:I69" xr:uid="{471DB5F7-C35E-4118-B32C-36E78A444683}">
      <formula1>1000</formula1>
    </dataValidation>
  </dataValidations>
  <printOptions horizontalCentered="1"/>
  <pageMargins left="0.25" right="0.25" top="0.75" bottom="0.75" header="0.3" footer="0.3"/>
  <pageSetup scale="76" fitToHeight="0" orientation="portrait" r:id="rId1"/>
  <headerFooter>
    <oddFooter>&amp;L&amp;A</oddFooter>
  </headerFooter>
  <rowBreaks count="1" manualBreakCount="1">
    <brk id="33" min="1" max="1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5" x14ac:dyDescent="0.25"/>
  <sheetData/>
  <sheetProtection algorithmName="SHA-512" hashValue="JMGETnkuzDlkwg1x296W6FHe2XfE5McUdrCYGmLVmqocEAEVQrl9YdRyFjpzj/zX9cla1jJL/G6qwO8/jY2zuA==" saltValue="F5StpMDRqncJKa4dIdQ59g=="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D044-334D-442A-A8B0-B9D967653A93}">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4"/>
      <c r="B4" s="317" t="str">
        <f>Info!B4</f>
        <v>QUESTIONNAIRE À L'INTENTION DES IMPORTATEURS</v>
      </c>
      <c r="C4" s="318"/>
      <c r="D4" s="318"/>
      <c r="E4" s="318"/>
      <c r="F4" s="318"/>
      <c r="G4" s="318"/>
      <c r="H4" s="318"/>
      <c r="I4" s="318"/>
      <c r="J4" s="318"/>
      <c r="K4" s="318"/>
      <c r="L4" s="319"/>
      <c r="M4" s="21"/>
      <c r="N4" s="21"/>
      <c r="O4" s="19"/>
      <c r="P4" s="19"/>
    </row>
    <row r="5" spans="1:16" s="2" customFormat="1" x14ac:dyDescent="0.25">
      <c r="A5" s="4"/>
      <c r="B5" s="428" t="str">
        <f>Info!B5</f>
        <v>GC-2025-001</v>
      </c>
      <c r="C5" s="508"/>
      <c r="D5" s="508"/>
      <c r="E5" s="508"/>
      <c r="F5" s="508"/>
      <c r="G5" s="508"/>
      <c r="H5" s="508"/>
      <c r="I5" s="508"/>
      <c r="J5" s="508"/>
      <c r="K5" s="508"/>
      <c r="L5" s="430"/>
      <c r="M5" s="21"/>
      <c r="N5" s="21"/>
      <c r="O5" s="19"/>
      <c r="P5" s="19"/>
    </row>
    <row r="6" spans="1:16" s="6" customFormat="1" x14ac:dyDescent="0.25">
      <c r="A6" s="4"/>
      <c r="B6" s="428" t="str">
        <f>Info!B6</f>
        <v>PRODUITS DE LÉGUMES</v>
      </c>
      <c r="C6" s="508"/>
      <c r="D6" s="508"/>
      <c r="E6" s="508"/>
      <c r="F6" s="508"/>
      <c r="G6" s="508"/>
      <c r="H6" s="508"/>
      <c r="I6" s="508"/>
      <c r="J6" s="508"/>
      <c r="K6" s="508"/>
      <c r="L6" s="430"/>
      <c r="M6" s="19"/>
      <c r="N6" s="19"/>
      <c r="O6" s="15"/>
      <c r="P6" s="15"/>
    </row>
    <row r="7" spans="1:16" s="6" customFormat="1" x14ac:dyDescent="0.25">
      <c r="A7" s="4"/>
      <c r="B7" s="113"/>
      <c r="C7" s="155"/>
      <c r="D7" s="155"/>
      <c r="E7" s="155"/>
      <c r="F7" s="155"/>
      <c r="G7" s="155"/>
      <c r="H7" s="155"/>
      <c r="I7" s="155"/>
      <c r="J7" s="155"/>
      <c r="K7" s="155"/>
      <c r="L7" s="115"/>
      <c r="M7" s="19"/>
      <c r="N7" s="19"/>
      <c r="O7" s="20"/>
    </row>
    <row r="8" spans="1:16" s="6" customFormat="1" x14ac:dyDescent="0.25">
      <c r="A8" s="4"/>
      <c r="B8" s="431" t="str">
        <f>Public!B8</f>
        <v>Les marchandises dans les questions suivantes font référence aux marchandises comme définies dans la description du produit de l'onglet Intro.</v>
      </c>
      <c r="C8" s="506"/>
      <c r="D8" s="506"/>
      <c r="E8" s="506"/>
      <c r="F8" s="506"/>
      <c r="G8" s="506"/>
      <c r="H8" s="506"/>
      <c r="I8" s="506"/>
      <c r="J8" s="506"/>
      <c r="K8" s="506"/>
      <c r="L8" s="433"/>
      <c r="M8" s="19"/>
      <c r="N8" s="19"/>
      <c r="O8" s="15"/>
      <c r="P8" s="15"/>
    </row>
    <row r="9" spans="1:16" s="6" customFormat="1" x14ac:dyDescent="0.25">
      <c r="A9" s="4"/>
      <c r="B9" s="431" t="str">
        <f>Public!B9</f>
        <v>Des informations sur le produit et un glossaire de termes sont disponibles dans l'onglet Info.</v>
      </c>
      <c r="C9" s="506"/>
      <c r="D9" s="506"/>
      <c r="E9" s="506"/>
      <c r="F9" s="506"/>
      <c r="G9" s="506"/>
      <c r="H9" s="506"/>
      <c r="I9" s="506"/>
      <c r="J9" s="506"/>
      <c r="K9" s="506"/>
      <c r="L9" s="433"/>
      <c r="M9" s="19"/>
      <c r="N9" s="19"/>
      <c r="O9" s="15"/>
    </row>
    <row r="10" spans="1:16" s="6" customFormat="1" x14ac:dyDescent="0.25">
      <c r="A10" s="4"/>
      <c r="B10" s="431"/>
      <c r="C10" s="506"/>
      <c r="D10" s="506"/>
      <c r="E10" s="506"/>
      <c r="F10" s="506"/>
      <c r="G10" s="506"/>
      <c r="H10" s="506"/>
      <c r="I10" s="506"/>
      <c r="J10" s="506"/>
      <c r="K10" s="506"/>
      <c r="L10" s="433"/>
      <c r="M10" s="19"/>
      <c r="N10" s="19"/>
      <c r="O10" s="10" t="s">
        <v>236</v>
      </c>
      <c r="P10" s="10" t="s">
        <v>235</v>
      </c>
    </row>
    <row r="11" spans="1:16" s="6" customFormat="1" x14ac:dyDescent="0.25">
      <c r="A11" s="4"/>
      <c r="B11" s="431"/>
      <c r="C11" s="506"/>
      <c r="D11" s="506"/>
      <c r="E11" s="506"/>
      <c r="F11" s="506"/>
      <c r="G11" s="506"/>
      <c r="H11" s="506"/>
      <c r="I11" s="506"/>
      <c r="J11" s="506"/>
      <c r="K11" s="506"/>
      <c r="L11" s="433"/>
      <c r="M11" s="19"/>
      <c r="N11" s="19"/>
      <c r="O11" s="15"/>
      <c r="P11" s="15"/>
    </row>
    <row r="12" spans="1:16" s="6" customFormat="1" x14ac:dyDescent="0.25">
      <c r="A12" s="4"/>
      <c r="B12" s="431" t="str">
        <f>Pro!B12</f>
        <v>Pour les questions de cet onglet, notez ce qui suit :</v>
      </c>
      <c r="C12" s="506"/>
      <c r="D12" s="506"/>
      <c r="E12" s="506"/>
      <c r="F12" s="506"/>
      <c r="G12" s="506"/>
      <c r="H12" s="506"/>
      <c r="I12" s="506"/>
      <c r="J12" s="506"/>
      <c r="K12" s="506"/>
      <c r="L12" s="433"/>
      <c r="M12" s="19"/>
      <c r="N12" s="19"/>
      <c r="O12" s="15"/>
      <c r="P12" s="15"/>
    </row>
    <row r="13" spans="1:16" s="6" customFormat="1" ht="26.25" customHeight="1" x14ac:dyDescent="0.25">
      <c r="A13" s="4"/>
      <c r="B13" s="466" t="str">
        <f>Pro!B13</f>
        <v xml:space="preserve">• Veuillez indiquer seulement les ventes effectuées à partir des importations de votre entreprise. Les ventes de marchandises achetées auprès de producteurs canadiens doivent être exclues. </v>
      </c>
      <c r="C13" s="507"/>
      <c r="D13" s="507"/>
      <c r="E13" s="507"/>
      <c r="F13" s="507"/>
      <c r="G13" s="507"/>
      <c r="H13" s="507"/>
      <c r="I13" s="507"/>
      <c r="J13" s="507"/>
      <c r="K13" s="507"/>
      <c r="L13" s="468"/>
      <c r="M13" s="19"/>
      <c r="N13" s="19"/>
      <c r="O13" s="15"/>
      <c r="P13" s="15"/>
    </row>
    <row r="14" spans="1:16" s="6" customFormat="1" x14ac:dyDescent="0.25">
      <c r="A14" s="4"/>
      <c r="B14" s="431" t="str">
        <f>Pro!B14</f>
        <v>• Déclarez toutes les ventes aux entreprises associées canadiennes et étrangères.</v>
      </c>
      <c r="C14" s="506"/>
      <c r="D14" s="506"/>
      <c r="E14" s="506"/>
      <c r="F14" s="506"/>
      <c r="G14" s="506"/>
      <c r="H14" s="506"/>
      <c r="I14" s="506"/>
      <c r="J14" s="506"/>
      <c r="K14" s="506"/>
      <c r="L14" s="433"/>
      <c r="M14" s="19"/>
      <c r="N14" s="19"/>
      <c r="O14" s="15"/>
      <c r="P14" s="15"/>
    </row>
    <row r="15" spans="1:16" s="6" customFormat="1" x14ac:dyDescent="0.25">
      <c r="A15" s="4"/>
      <c r="B15" s="431" t="str">
        <f>Pro!B15</f>
        <v>• Déclarez toutes les ventes à compter de la date de l’expédition au client ou à son entrepôt.</v>
      </c>
      <c r="C15" s="506"/>
      <c r="D15" s="506"/>
      <c r="E15" s="506"/>
      <c r="F15" s="506"/>
      <c r="G15" s="506"/>
      <c r="H15" s="506"/>
      <c r="I15" s="506"/>
      <c r="J15" s="506"/>
      <c r="K15" s="506"/>
      <c r="L15" s="433"/>
      <c r="M15" s="19"/>
      <c r="N15" s="19"/>
      <c r="O15" s="15"/>
      <c r="P15" s="15"/>
    </row>
    <row r="16" spans="1:16" s="6" customFormat="1" x14ac:dyDescent="0.25">
      <c r="A16" s="4"/>
      <c r="B16" s="431" t="str">
        <f>Pro!B16</f>
        <v>• Déclarez toutes les valeurs en dollars canadiens.</v>
      </c>
      <c r="C16" s="506"/>
      <c r="D16" s="506"/>
      <c r="E16" s="506"/>
      <c r="F16" s="506"/>
      <c r="G16" s="506"/>
      <c r="H16" s="506"/>
      <c r="I16" s="506"/>
      <c r="J16" s="506"/>
      <c r="K16" s="506"/>
      <c r="L16" s="433"/>
      <c r="M16" s="19"/>
      <c r="N16" s="19"/>
      <c r="O16" s="15"/>
      <c r="P16" s="15"/>
    </row>
    <row r="17" spans="1:16" s="6" customFormat="1" x14ac:dyDescent="0.25">
      <c r="A17" s="4"/>
      <c r="B17" s="434" t="str">
        <f>IF(Intro!$G$29="English",O17,P17)</f>
        <v>• Si votre entreprise est un utilisateur final ou un détaillant, elle n’a pas besoin de déclarer ses ventes d’importations ou ses stocks d’importations.</v>
      </c>
      <c r="C17" s="435"/>
      <c r="D17" s="435"/>
      <c r="E17" s="435"/>
      <c r="F17" s="435"/>
      <c r="G17" s="435"/>
      <c r="H17" s="435"/>
      <c r="I17" s="435"/>
      <c r="J17" s="435"/>
      <c r="K17" s="435"/>
      <c r="L17" s="436"/>
      <c r="M17" s="19"/>
      <c r="N17" s="19"/>
      <c r="O17" s="15" t="s">
        <v>184</v>
      </c>
      <c r="P17" s="15" t="s">
        <v>185</v>
      </c>
    </row>
    <row r="18" spans="1:16" s="6" customFormat="1" x14ac:dyDescent="0.25">
      <c r="A18" s="4"/>
      <c r="B18" s="425" t="str">
        <f>IF(Intro!$G$29="English",O18,P18)</f>
        <v>Toute information dans ce questionnaire se rapporte aux MARCHANDISES CONGELÉES seulement</v>
      </c>
      <c r="C18" s="426"/>
      <c r="D18" s="426"/>
      <c r="E18" s="426"/>
      <c r="F18" s="426"/>
      <c r="G18" s="426"/>
      <c r="H18" s="426"/>
      <c r="I18" s="426"/>
      <c r="J18" s="426"/>
      <c r="K18" s="426"/>
      <c r="L18" s="427"/>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314" t="str">
        <f>IF(Intro!$G$29="English",O20,P20)</f>
        <v>IMPORTATIONS ET VENTES</v>
      </c>
      <c r="C20" s="315"/>
      <c r="D20" s="315"/>
      <c r="E20" s="315"/>
      <c r="F20" s="315"/>
      <c r="G20" s="315"/>
      <c r="H20" s="315"/>
      <c r="I20" s="315"/>
      <c r="J20" s="315"/>
      <c r="K20" s="315"/>
      <c r="L20" s="316"/>
      <c r="M20" s="10"/>
      <c r="O20" s="84" t="s">
        <v>233</v>
      </c>
      <c r="P20" s="84" t="s">
        <v>234</v>
      </c>
    </row>
    <row r="21" spans="1:16" x14ac:dyDescent="0.25">
      <c r="B21" s="418" t="s">
        <v>12</v>
      </c>
      <c r="C21" s="509"/>
      <c r="D21" s="509"/>
      <c r="E21" s="509"/>
      <c r="F21" s="509"/>
      <c r="G21" s="509"/>
      <c r="H21" s="509"/>
      <c r="I21" s="509"/>
      <c r="J21" s="509"/>
      <c r="K21" s="509"/>
      <c r="L21" s="420"/>
      <c r="M21" s="10"/>
    </row>
    <row r="22" spans="1:16" ht="24" customHeight="1" x14ac:dyDescent="0.25">
      <c r="B22" s="311" t="str">
        <f>IF(Intro!$G$29="English",O22,P22)</f>
        <v xml:space="preserve">Indiquez les importations et les ventes de marchandises de votre entreprise, par pays. </v>
      </c>
      <c r="C22" s="510"/>
      <c r="D22" s="510"/>
      <c r="E22" s="510"/>
      <c r="F22" s="510"/>
      <c r="G22" s="156"/>
      <c r="H22" s="156"/>
      <c r="I22" s="156"/>
      <c r="J22" s="156"/>
      <c r="K22" s="156"/>
      <c r="L22" s="151"/>
      <c r="M22" s="10"/>
      <c r="O22" s="10" t="s">
        <v>802</v>
      </c>
      <c r="P22" s="10" t="s">
        <v>803</v>
      </c>
    </row>
    <row r="23" spans="1:16" x14ac:dyDescent="0.25">
      <c r="B23" s="314" t="str">
        <f>IF(Intro!$G$29="English",O23,P23)</f>
        <v>PAYS 1</v>
      </c>
      <c r="C23" s="315"/>
      <c r="D23" s="315"/>
      <c r="E23" s="315"/>
      <c r="F23" s="315"/>
      <c r="G23" s="315"/>
      <c r="H23" s="315"/>
      <c r="I23" s="315"/>
      <c r="J23" s="315"/>
      <c r="K23" s="315"/>
      <c r="L23" s="316"/>
      <c r="M23" s="10"/>
      <c r="O23" s="84" t="s">
        <v>362</v>
      </c>
      <c r="P23" s="84" t="s">
        <v>363</v>
      </c>
    </row>
    <row r="24" spans="1:16" ht="15.75" customHeight="1" x14ac:dyDescent="0.25">
      <c r="B24" s="489" t="str">
        <f>IF(Intro!$G$29="English",O24,P24)</f>
        <v>Veuillez spécifier le pays d'origine ici :</v>
      </c>
      <c r="C24" s="490"/>
      <c r="D24" s="490"/>
      <c r="E24" s="486"/>
      <c r="F24" s="487"/>
      <c r="G24" s="487"/>
      <c r="H24" s="487"/>
      <c r="I24" s="488"/>
      <c r="J24" s="156"/>
      <c r="K24" s="156"/>
      <c r="L24" s="151"/>
      <c r="M24" s="10"/>
      <c r="O24" s="10" t="s">
        <v>855</v>
      </c>
      <c r="P24" s="10" t="s">
        <v>858</v>
      </c>
    </row>
    <row r="25" spans="1:16" x14ac:dyDescent="0.25">
      <c r="B25" s="99"/>
      <c r="C25" s="157"/>
      <c r="D25" s="157"/>
      <c r="E25" s="157"/>
      <c r="F25" s="157"/>
      <c r="G25" s="156"/>
      <c r="H25" s="156"/>
      <c r="I25" s="156"/>
      <c r="J25" s="156"/>
      <c r="K25" s="156"/>
      <c r="L25" s="17"/>
      <c r="M25" s="10"/>
    </row>
    <row r="26" spans="1:16" x14ac:dyDescent="0.25">
      <c r="B26" s="99"/>
      <c r="C26" s="157"/>
      <c r="D26" s="157"/>
      <c r="E26" s="157"/>
      <c r="F26" s="157"/>
      <c r="G26" s="153">
        <f>Variables!$B$6</f>
        <v>2023</v>
      </c>
      <c r="H26" s="153">
        <f>G26+1</f>
        <v>2024</v>
      </c>
      <c r="I26" s="153">
        <f>H26+1</f>
        <v>2025</v>
      </c>
      <c r="J26" s="156"/>
      <c r="K26" s="156"/>
      <c r="L26" s="53"/>
      <c r="M26" s="10"/>
      <c r="O26" s="18"/>
    </row>
    <row r="27" spans="1:16" s="136" customFormat="1" ht="14.25" customHeight="1" x14ac:dyDescent="0.25">
      <c r="A27" s="158"/>
      <c r="B27" s="500" t="str">
        <f>IF(Intro!$G$29="English",O27,P27)</f>
        <v>Importations au Canada</v>
      </c>
      <c r="C27" s="501"/>
      <c r="D27" s="501"/>
      <c r="E27" s="501"/>
      <c r="F27" s="501"/>
      <c r="G27" s="501"/>
      <c r="H27" s="501"/>
      <c r="I27" s="502"/>
      <c r="J27" s="156"/>
      <c r="K27" s="156"/>
      <c r="L27" s="53"/>
      <c r="O27" s="22" t="s">
        <v>151</v>
      </c>
      <c r="P27" s="136" t="s">
        <v>152</v>
      </c>
    </row>
    <row r="28" spans="1:16" ht="15" customHeight="1" x14ac:dyDescent="0.25">
      <c r="B28" s="275" t="str">
        <f>IF(Intro!$G$29="English",O28,P28)</f>
        <v>Importations</v>
      </c>
      <c r="C28" s="276"/>
      <c r="D28" s="495" t="str">
        <f>IF(Intro!$G$29="English",Variables!$B$23,Variables!$C$23)</f>
        <v>kg</v>
      </c>
      <c r="E28" s="495"/>
      <c r="F28" s="495"/>
      <c r="G28" s="101"/>
      <c r="H28" s="101"/>
      <c r="I28" s="101"/>
      <c r="J28" s="156"/>
      <c r="K28" s="156"/>
      <c r="L28" s="53"/>
      <c r="M28" s="10"/>
      <c r="O28" s="10" t="s">
        <v>53</v>
      </c>
      <c r="P28" s="10" t="s">
        <v>118</v>
      </c>
    </row>
    <row r="29" spans="1:16" ht="15" customHeight="1" x14ac:dyDescent="0.25">
      <c r="B29" s="275"/>
      <c r="C29" s="276"/>
      <c r="D29" s="495" t="str">
        <f>IF(Intro!G$29="English",O29,P29)</f>
        <v>valeur d'achat nette rendue (CAD)</v>
      </c>
      <c r="E29" s="495"/>
      <c r="F29" s="495"/>
      <c r="G29" s="101"/>
      <c r="H29" s="101"/>
      <c r="I29" s="101"/>
      <c r="J29" s="156"/>
      <c r="K29" s="156"/>
      <c r="L29" s="53"/>
      <c r="M29" s="10"/>
      <c r="O29" s="10" t="s">
        <v>238</v>
      </c>
      <c r="P29" s="10" t="s">
        <v>237</v>
      </c>
    </row>
    <row r="30" spans="1:16" ht="15" customHeight="1" x14ac:dyDescent="0.25">
      <c r="B30" s="275"/>
      <c r="C30" s="276"/>
      <c r="D30" s="495" t="str">
        <f>"$ / "&amp;IF(Intro!$G$29="English",Variables!$B$24,Variables!$C$24)</f>
        <v>$ / kg</v>
      </c>
      <c r="E30" s="495"/>
      <c r="F30" s="495"/>
      <c r="G30" s="111" t="str">
        <f>IF(G28=0,"-",G29/G28)</f>
        <v>-</v>
      </c>
      <c r="H30" s="111" t="str">
        <f>IF(H28=0,"-",H29/H28)</f>
        <v>-</v>
      </c>
      <c r="I30" s="111" t="str">
        <f t="shared" ref="I30" si="0">IF(I28=0,"-",I29/I28)</f>
        <v>-</v>
      </c>
      <c r="J30" s="156"/>
      <c r="K30" s="156"/>
      <c r="L30" s="53"/>
      <c r="M30" s="10"/>
    </row>
    <row r="31" spans="1:16" s="136" customFormat="1" x14ac:dyDescent="0.25">
      <c r="A31" s="158"/>
      <c r="B31" s="503" t="str">
        <f>IF(Intro!$G$29="English",O31,P31)</f>
        <v>Ventes des importations au Canada</v>
      </c>
      <c r="C31" s="504"/>
      <c r="D31" s="504"/>
      <c r="E31" s="504"/>
      <c r="F31" s="504"/>
      <c r="G31" s="504"/>
      <c r="H31" s="504"/>
      <c r="I31" s="505"/>
      <c r="J31" s="156"/>
      <c r="K31" s="156"/>
      <c r="L31" s="53"/>
      <c r="O31" s="22" t="s">
        <v>364</v>
      </c>
      <c r="P31" s="136" t="s">
        <v>365</v>
      </c>
    </row>
    <row r="32" spans="1:16" ht="15" customHeight="1" x14ac:dyDescent="0.25">
      <c r="B32" s="275" t="str">
        <f>IF(Intro!$G$29="English",O32,P32)</f>
        <v>Ventes aux distributeurs au Canada</v>
      </c>
      <c r="C32" s="276"/>
      <c r="D32" s="495" t="str">
        <f>D28</f>
        <v>kg</v>
      </c>
      <c r="E32" s="495"/>
      <c r="F32" s="495"/>
      <c r="G32" s="101"/>
      <c r="H32" s="101"/>
      <c r="I32" s="101"/>
      <c r="J32" s="156"/>
      <c r="K32" s="156"/>
      <c r="L32" s="53"/>
      <c r="M32" s="10"/>
      <c r="O32" s="10" t="str">
        <f>"Sales to "&amp;Variables!$B$26&amp;" in Canada"</f>
        <v>Sales to distributors in Canada</v>
      </c>
      <c r="P32" s="10" t="str">
        <f>"Ventes aux "&amp;Variables!$C$26&amp;" au Canada"</f>
        <v>Ventes aux distributeurs au Canada</v>
      </c>
    </row>
    <row r="33" spans="1:16" ht="15" customHeight="1" x14ac:dyDescent="0.25">
      <c r="B33" s="275"/>
      <c r="C33" s="276"/>
      <c r="D33" s="495" t="str">
        <f>IF(Intro!G$29="English",O33,P33)</f>
        <v>valeur de vente nette rendue (CAD)</v>
      </c>
      <c r="E33" s="495"/>
      <c r="F33" s="495"/>
      <c r="G33" s="101"/>
      <c r="H33" s="101"/>
      <c r="I33" s="101"/>
      <c r="J33" s="156"/>
      <c r="K33" s="156"/>
      <c r="L33" s="53"/>
      <c r="M33" s="10"/>
      <c r="O33" s="10" t="s">
        <v>240</v>
      </c>
      <c r="P33" s="10" t="s">
        <v>239</v>
      </c>
    </row>
    <row r="34" spans="1:16" ht="15.75" customHeight="1" thickBot="1" x14ac:dyDescent="0.3">
      <c r="B34" s="493"/>
      <c r="C34" s="494"/>
      <c r="D34" s="496" t="str">
        <f>D30</f>
        <v>$ / kg</v>
      </c>
      <c r="E34" s="496"/>
      <c r="F34" s="496"/>
      <c r="G34" s="111" t="str">
        <f>IF(G32=0,"-",G33/G32)</f>
        <v>-</v>
      </c>
      <c r="H34" s="111" t="str">
        <f>IF(H32=0,"-",H33/H32)</f>
        <v>-</v>
      </c>
      <c r="I34" s="111" t="str">
        <f t="shared" ref="I34" si="1">IF(I32=0,"-",I33/I32)</f>
        <v>-</v>
      </c>
      <c r="J34" s="156"/>
      <c r="K34" s="156"/>
      <c r="L34" s="53"/>
      <c r="M34" s="10"/>
    </row>
    <row r="35" spans="1:16" ht="15" customHeight="1" x14ac:dyDescent="0.25">
      <c r="B35" s="497" t="str">
        <f>IF(Intro!$G$29="English",O35,P35)</f>
        <v>Ventes aux utilisateurs finals/détaillants au Canada</v>
      </c>
      <c r="C35" s="498"/>
      <c r="D35" s="499" t="str">
        <f>D32</f>
        <v>kg</v>
      </c>
      <c r="E35" s="499"/>
      <c r="F35" s="499"/>
      <c r="G35" s="101"/>
      <c r="H35" s="101"/>
      <c r="I35" s="101"/>
      <c r="J35" s="156"/>
      <c r="K35" s="156"/>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275"/>
      <c r="C36" s="276"/>
      <c r="D36" s="495" t="str">
        <f>IF(Intro!G$29="English",O36,P36)</f>
        <v>valeur de vente nette rendue (CAD)</v>
      </c>
      <c r="E36" s="495"/>
      <c r="F36" s="495"/>
      <c r="G36" s="101"/>
      <c r="H36" s="101"/>
      <c r="I36" s="101"/>
      <c r="J36" s="156"/>
      <c r="K36" s="156"/>
      <c r="L36" s="53"/>
      <c r="M36" s="10"/>
      <c r="O36" s="10" t="s">
        <v>240</v>
      </c>
      <c r="P36" s="10" t="s">
        <v>239</v>
      </c>
    </row>
    <row r="37" spans="1:16" ht="15.75" customHeight="1" thickBot="1" x14ac:dyDescent="0.3">
      <c r="B37" s="493"/>
      <c r="C37" s="494"/>
      <c r="D37" s="496" t="str">
        <f>D34</f>
        <v>$ / kg</v>
      </c>
      <c r="E37" s="496"/>
      <c r="F37" s="496"/>
      <c r="G37" s="111" t="str">
        <f>IF(G35=0,"-",G36/G35)</f>
        <v>-</v>
      </c>
      <c r="H37" s="111" t="str">
        <f>IF(H35=0,"-",H36/H35)</f>
        <v>-</v>
      </c>
      <c r="I37" s="111" t="str">
        <f t="shared" ref="I37" si="2">IF(I35=0,"-",I36/I35)</f>
        <v>-</v>
      </c>
      <c r="J37" s="156"/>
      <c r="K37" s="156"/>
      <c r="L37" s="53"/>
      <c r="M37" s="10"/>
    </row>
    <row r="38" spans="1:16" ht="15" customHeight="1" x14ac:dyDescent="0.25">
      <c r="B38" s="381" t="str">
        <f>IF(Intro!$G$29="English",O38,P38)</f>
        <v>Ventes totales au Canada</v>
      </c>
      <c r="C38" s="382"/>
      <c r="D38" s="491" t="str">
        <f>D35</f>
        <v>kg</v>
      </c>
      <c r="E38" s="491"/>
      <c r="F38" s="491"/>
      <c r="G38" s="103">
        <f t="shared" ref="G38:I39" si="3">G32+G35</f>
        <v>0</v>
      </c>
      <c r="H38" s="103">
        <f t="shared" si="3"/>
        <v>0</v>
      </c>
      <c r="I38" s="103">
        <f t="shared" si="3"/>
        <v>0</v>
      </c>
      <c r="J38" s="156"/>
      <c r="K38" s="156"/>
      <c r="L38" s="53"/>
      <c r="M38" s="10"/>
      <c r="O38" s="10" t="s">
        <v>241</v>
      </c>
      <c r="P38" s="10" t="s">
        <v>242</v>
      </c>
    </row>
    <row r="39" spans="1:16" ht="15" customHeight="1" x14ac:dyDescent="0.25">
      <c r="B39" s="377"/>
      <c r="C39" s="378"/>
      <c r="D39" s="492" t="str">
        <f>IF(Intro!G$29="English",O39,P39)</f>
        <v>valeur de vente nette rendue (CAD)</v>
      </c>
      <c r="E39" s="492"/>
      <c r="F39" s="492"/>
      <c r="G39" s="102">
        <f t="shared" si="3"/>
        <v>0</v>
      </c>
      <c r="H39" s="102">
        <f t="shared" si="3"/>
        <v>0</v>
      </c>
      <c r="I39" s="102">
        <f t="shared" si="3"/>
        <v>0</v>
      </c>
      <c r="J39" s="156"/>
      <c r="K39" s="156"/>
      <c r="L39" s="53"/>
      <c r="M39" s="10"/>
      <c r="O39" s="10" t="s">
        <v>240</v>
      </c>
      <c r="P39" s="10" t="s">
        <v>239</v>
      </c>
    </row>
    <row r="40" spans="1:16" ht="15.75" customHeight="1" x14ac:dyDescent="0.25">
      <c r="B40" s="377"/>
      <c r="C40" s="378"/>
      <c r="D40" s="492" t="str">
        <f>D37</f>
        <v>$ / kg</v>
      </c>
      <c r="E40" s="492"/>
      <c r="F40" s="492"/>
      <c r="G40" s="177" t="str">
        <f>IF(G38=0,"-",G39/G38)</f>
        <v>-</v>
      </c>
      <c r="H40" s="177" t="str">
        <f>IF(H38=0,"-",H39/H38)</f>
        <v>-</v>
      </c>
      <c r="I40" s="177" t="str">
        <f>IF(I38=0,"-",I39/I38)</f>
        <v>-</v>
      </c>
      <c r="J40" s="156"/>
      <c r="K40" s="156"/>
      <c r="L40" s="53"/>
      <c r="M40" s="10"/>
    </row>
    <row r="41" spans="1:16" x14ac:dyDescent="0.25">
      <c r="B41" s="54"/>
      <c r="C41" s="64"/>
      <c r="D41" s="64"/>
      <c r="E41" s="64"/>
      <c r="F41" s="64"/>
      <c r="G41" s="64"/>
      <c r="H41" s="64"/>
      <c r="I41" s="64"/>
      <c r="J41" s="64"/>
      <c r="K41" s="64"/>
      <c r="L41" s="65"/>
      <c r="M41" s="10"/>
    </row>
    <row r="42" spans="1:16" x14ac:dyDescent="0.25">
      <c r="B42" s="314" t="str">
        <f>IF(Intro!$G$29="English",O42,P42)</f>
        <v>PAYS 2</v>
      </c>
      <c r="C42" s="315"/>
      <c r="D42" s="315"/>
      <c r="E42" s="315"/>
      <c r="F42" s="315"/>
      <c r="G42" s="315"/>
      <c r="H42" s="315"/>
      <c r="I42" s="315"/>
      <c r="J42" s="315"/>
      <c r="K42" s="315"/>
      <c r="L42" s="316"/>
      <c r="M42" s="10"/>
      <c r="O42" s="84" t="s">
        <v>465</v>
      </c>
      <c r="P42" s="84" t="s">
        <v>466</v>
      </c>
    </row>
    <row r="43" spans="1:16" ht="15.75" x14ac:dyDescent="0.25">
      <c r="B43" s="489" t="str">
        <f>IF(Intro!$G$29="English",O43,P43)</f>
        <v>Veuillez spécifier le pays d'origine ici :</v>
      </c>
      <c r="C43" s="490"/>
      <c r="D43" s="490"/>
      <c r="E43" s="486"/>
      <c r="F43" s="487"/>
      <c r="G43" s="487"/>
      <c r="H43" s="487"/>
      <c r="I43" s="488"/>
      <c r="J43" s="156"/>
      <c r="K43" s="156"/>
      <c r="L43" s="151"/>
      <c r="M43" s="10"/>
      <c r="O43" s="10" t="s">
        <v>855</v>
      </c>
      <c r="P43" s="10" t="s">
        <v>858</v>
      </c>
    </row>
    <row r="44" spans="1:16" x14ac:dyDescent="0.25">
      <c r="B44" s="99"/>
      <c r="C44" s="157"/>
      <c r="D44" s="157"/>
      <c r="E44" s="157"/>
      <c r="F44" s="157"/>
      <c r="G44" s="156"/>
      <c r="H44" s="156"/>
      <c r="I44" s="156"/>
      <c r="J44" s="156"/>
      <c r="K44" s="156"/>
      <c r="L44" s="17"/>
      <c r="M44" s="10"/>
    </row>
    <row r="45" spans="1:16" x14ac:dyDescent="0.25">
      <c r="B45" s="99"/>
      <c r="C45" s="157"/>
      <c r="D45" s="157"/>
      <c r="E45" s="157"/>
      <c r="F45" s="157"/>
      <c r="G45" s="153">
        <f>Variables!$B$6</f>
        <v>2023</v>
      </c>
      <c r="H45" s="153">
        <f>G45+1</f>
        <v>2024</v>
      </c>
      <c r="I45" s="153">
        <f>H45+1</f>
        <v>2025</v>
      </c>
      <c r="J45" s="156"/>
      <c r="K45" s="156"/>
      <c r="L45" s="53"/>
      <c r="M45" s="10"/>
      <c r="O45" s="18"/>
    </row>
    <row r="46" spans="1:16" s="136" customFormat="1" ht="14.25" customHeight="1" x14ac:dyDescent="0.25">
      <c r="A46" s="158"/>
      <c r="B46" s="500" t="str">
        <f>IF(Intro!$G$29="English",O46,P46)</f>
        <v>Importations au Canada</v>
      </c>
      <c r="C46" s="501"/>
      <c r="D46" s="501"/>
      <c r="E46" s="501"/>
      <c r="F46" s="501"/>
      <c r="G46" s="501"/>
      <c r="H46" s="501"/>
      <c r="I46" s="502"/>
      <c r="J46" s="156"/>
      <c r="K46" s="156"/>
      <c r="L46" s="53"/>
      <c r="O46" s="22" t="s">
        <v>151</v>
      </c>
      <c r="P46" s="136" t="s">
        <v>152</v>
      </c>
    </row>
    <row r="47" spans="1:16" ht="15" customHeight="1" x14ac:dyDescent="0.25">
      <c r="B47" s="275" t="str">
        <f>IF(Intro!$G$29="English",O47,P47)</f>
        <v>Importations</v>
      </c>
      <c r="C47" s="276"/>
      <c r="D47" s="495" t="str">
        <f>IF(Intro!$G$29="English",Variables!$B$23,Variables!$C$23)</f>
        <v>kg</v>
      </c>
      <c r="E47" s="495"/>
      <c r="F47" s="495"/>
      <c r="G47" s="101"/>
      <c r="H47" s="101"/>
      <c r="I47" s="101"/>
      <c r="J47" s="156"/>
      <c r="K47" s="156"/>
      <c r="L47" s="53"/>
      <c r="M47" s="10"/>
      <c r="O47" s="10" t="s">
        <v>53</v>
      </c>
      <c r="P47" s="10" t="s">
        <v>118</v>
      </c>
    </row>
    <row r="48" spans="1:16" ht="15" customHeight="1" x14ac:dyDescent="0.25">
      <c r="B48" s="275"/>
      <c r="C48" s="276"/>
      <c r="D48" s="495" t="str">
        <f>IF(Intro!G$29="English",O48,P48)</f>
        <v>valeur d'achat nette rendue (CAD)</v>
      </c>
      <c r="E48" s="495"/>
      <c r="F48" s="495"/>
      <c r="G48" s="101"/>
      <c r="H48" s="101"/>
      <c r="I48" s="101"/>
      <c r="J48" s="156"/>
      <c r="K48" s="156"/>
      <c r="L48" s="53"/>
      <c r="M48" s="10"/>
      <c r="O48" s="10" t="s">
        <v>238</v>
      </c>
      <c r="P48" s="10" t="s">
        <v>237</v>
      </c>
    </row>
    <row r="49" spans="1:16" ht="15" customHeight="1" x14ac:dyDescent="0.25">
      <c r="B49" s="275"/>
      <c r="C49" s="276"/>
      <c r="D49" s="495" t="str">
        <f>"$ / "&amp;IF(Intro!$G$29="English",Variables!$B$24,Variables!$C$24)</f>
        <v>$ / kg</v>
      </c>
      <c r="E49" s="495"/>
      <c r="F49" s="495"/>
      <c r="G49" s="111" t="str">
        <f>IF(G47=0,"-",G48/G47)</f>
        <v>-</v>
      </c>
      <c r="H49" s="111" t="str">
        <f>IF(H47=0,"-",H48/H47)</f>
        <v>-</v>
      </c>
      <c r="I49" s="111" t="str">
        <f t="shared" ref="I49" si="4">IF(I47=0,"-",I48/I47)</f>
        <v>-</v>
      </c>
      <c r="J49" s="156"/>
      <c r="K49" s="156"/>
      <c r="L49" s="53"/>
      <c r="M49" s="10"/>
    </row>
    <row r="50" spans="1:16" s="136" customFormat="1" x14ac:dyDescent="0.25">
      <c r="A50" s="158"/>
      <c r="B50" s="503" t="str">
        <f>IF(Intro!$G$29="English",O50,P50)</f>
        <v>Ventes des importations au Canada</v>
      </c>
      <c r="C50" s="504"/>
      <c r="D50" s="504"/>
      <c r="E50" s="504"/>
      <c r="F50" s="504"/>
      <c r="G50" s="504"/>
      <c r="H50" s="504"/>
      <c r="I50" s="505"/>
      <c r="J50" s="156"/>
      <c r="K50" s="156"/>
      <c r="L50" s="53"/>
      <c r="O50" s="22" t="s">
        <v>364</v>
      </c>
      <c r="P50" s="136" t="s">
        <v>365</v>
      </c>
    </row>
    <row r="51" spans="1:16" ht="15" customHeight="1" x14ac:dyDescent="0.25">
      <c r="B51" s="275" t="str">
        <f>IF(Intro!$G$29="English",O51,P51)</f>
        <v>Ventes aux distributeurs au Canada</v>
      </c>
      <c r="C51" s="276"/>
      <c r="D51" s="495" t="str">
        <f>D47</f>
        <v>kg</v>
      </c>
      <c r="E51" s="495"/>
      <c r="F51" s="495"/>
      <c r="G51" s="101"/>
      <c r="H51" s="101"/>
      <c r="I51" s="101"/>
      <c r="J51" s="156"/>
      <c r="K51" s="156"/>
      <c r="L51" s="53"/>
      <c r="M51" s="10"/>
      <c r="O51" s="10" t="str">
        <f>"Sales to "&amp;Variables!$B$26&amp;" in Canada"</f>
        <v>Sales to distributors in Canada</v>
      </c>
      <c r="P51" s="10" t="str">
        <f>"Ventes aux "&amp;Variables!$C$26&amp;" au Canada"</f>
        <v>Ventes aux distributeurs au Canada</v>
      </c>
    </row>
    <row r="52" spans="1:16" ht="15" customHeight="1" x14ac:dyDescent="0.25">
      <c r="B52" s="275"/>
      <c r="C52" s="276"/>
      <c r="D52" s="495" t="str">
        <f>IF(Intro!G$29="English",O52,P52)</f>
        <v>valeur de vente nette rendue (CAD)</v>
      </c>
      <c r="E52" s="495"/>
      <c r="F52" s="495"/>
      <c r="G52" s="101"/>
      <c r="H52" s="101"/>
      <c r="I52" s="101"/>
      <c r="J52" s="156"/>
      <c r="K52" s="156"/>
      <c r="L52" s="53"/>
      <c r="M52" s="10"/>
      <c r="O52" s="10" t="s">
        <v>240</v>
      </c>
      <c r="P52" s="10" t="s">
        <v>239</v>
      </c>
    </row>
    <row r="53" spans="1:16" ht="15.75" customHeight="1" thickBot="1" x14ac:dyDescent="0.3">
      <c r="B53" s="493"/>
      <c r="C53" s="494"/>
      <c r="D53" s="496" t="str">
        <f>D49</f>
        <v>$ / kg</v>
      </c>
      <c r="E53" s="496"/>
      <c r="F53" s="496"/>
      <c r="G53" s="111" t="str">
        <f>IF(G51=0,"-",G52/G51)</f>
        <v>-</v>
      </c>
      <c r="H53" s="111" t="str">
        <f>IF(H51=0,"-",H52/H51)</f>
        <v>-</v>
      </c>
      <c r="I53" s="111" t="str">
        <f t="shared" ref="I53" si="5">IF(I51=0,"-",I52/I51)</f>
        <v>-</v>
      </c>
      <c r="J53" s="156"/>
      <c r="K53" s="156"/>
      <c r="L53" s="53"/>
      <c r="M53" s="10"/>
    </row>
    <row r="54" spans="1:16" ht="15" customHeight="1" x14ac:dyDescent="0.25">
      <c r="B54" s="497" t="str">
        <f>IF(Intro!$G$29="English",O54,P54)</f>
        <v>Ventes aux utilisateurs finals/détaillants au Canada</v>
      </c>
      <c r="C54" s="498"/>
      <c r="D54" s="499" t="str">
        <f>D51</f>
        <v>kg</v>
      </c>
      <c r="E54" s="499"/>
      <c r="F54" s="499"/>
      <c r="G54" s="101"/>
      <c r="H54" s="101"/>
      <c r="I54" s="101"/>
      <c r="J54" s="156"/>
      <c r="K54" s="156"/>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275"/>
      <c r="C55" s="276"/>
      <c r="D55" s="495" t="str">
        <f>IF(Intro!G$29="English",O55,P55)</f>
        <v>valeur de vente nette rendue (CAD)</v>
      </c>
      <c r="E55" s="495"/>
      <c r="F55" s="495"/>
      <c r="G55" s="101"/>
      <c r="H55" s="101"/>
      <c r="I55" s="101"/>
      <c r="J55" s="156"/>
      <c r="K55" s="156"/>
      <c r="L55" s="53"/>
      <c r="M55" s="10"/>
      <c r="O55" s="10" t="s">
        <v>240</v>
      </c>
      <c r="P55" s="10" t="s">
        <v>239</v>
      </c>
    </row>
    <row r="56" spans="1:16" ht="15.75" customHeight="1" thickBot="1" x14ac:dyDescent="0.3">
      <c r="B56" s="493"/>
      <c r="C56" s="494"/>
      <c r="D56" s="496" t="str">
        <f>D53</f>
        <v>$ / kg</v>
      </c>
      <c r="E56" s="496"/>
      <c r="F56" s="496"/>
      <c r="G56" s="111" t="str">
        <f>IF(G54=0,"-",G55/G54)</f>
        <v>-</v>
      </c>
      <c r="H56" s="111" t="str">
        <f>IF(H54=0,"-",H55/H54)</f>
        <v>-</v>
      </c>
      <c r="I56" s="111" t="str">
        <f t="shared" ref="I56" si="6">IF(I54=0,"-",I55/I54)</f>
        <v>-</v>
      </c>
      <c r="J56" s="156"/>
      <c r="K56" s="156"/>
      <c r="L56" s="53"/>
      <c r="M56" s="10"/>
    </row>
    <row r="57" spans="1:16" ht="15" customHeight="1" x14ac:dyDescent="0.25">
      <c r="B57" s="381" t="str">
        <f>IF(Intro!$G$29="English",O57,P57)</f>
        <v>Ventes totales au Canada</v>
      </c>
      <c r="C57" s="382"/>
      <c r="D57" s="491" t="str">
        <f>D54</f>
        <v>kg</v>
      </c>
      <c r="E57" s="491"/>
      <c r="F57" s="491"/>
      <c r="G57" s="103">
        <f t="shared" ref="G57:I57" si="7">G51+G54</f>
        <v>0</v>
      </c>
      <c r="H57" s="103">
        <f t="shared" si="7"/>
        <v>0</v>
      </c>
      <c r="I57" s="103">
        <f t="shared" si="7"/>
        <v>0</v>
      </c>
      <c r="J57" s="156"/>
      <c r="K57" s="156"/>
      <c r="L57" s="53"/>
      <c r="M57" s="10"/>
      <c r="O57" s="10" t="s">
        <v>241</v>
      </c>
      <c r="P57" s="10" t="s">
        <v>242</v>
      </c>
    </row>
    <row r="58" spans="1:16" ht="15" customHeight="1" x14ac:dyDescent="0.25">
      <c r="B58" s="377"/>
      <c r="C58" s="378"/>
      <c r="D58" s="492" t="str">
        <f>IF(Intro!G$29="English",O58,P58)</f>
        <v>valeur de vente nette rendue (CAD)</v>
      </c>
      <c r="E58" s="492"/>
      <c r="F58" s="492"/>
      <c r="G58" s="102">
        <f t="shared" ref="G58:I58" si="8">G52+G55</f>
        <v>0</v>
      </c>
      <c r="H58" s="102">
        <f t="shared" si="8"/>
        <v>0</v>
      </c>
      <c r="I58" s="102">
        <f t="shared" si="8"/>
        <v>0</v>
      </c>
      <c r="J58" s="156"/>
      <c r="K58" s="156"/>
      <c r="L58" s="53"/>
      <c r="M58" s="10"/>
      <c r="O58" s="10" t="s">
        <v>240</v>
      </c>
      <c r="P58" s="10" t="s">
        <v>239</v>
      </c>
    </row>
    <row r="59" spans="1:16" ht="15.75" customHeight="1" x14ac:dyDescent="0.25">
      <c r="B59" s="377"/>
      <c r="C59" s="378"/>
      <c r="D59" s="492" t="str">
        <f>D56</f>
        <v>$ / kg</v>
      </c>
      <c r="E59" s="492"/>
      <c r="F59" s="492"/>
      <c r="G59" s="177" t="str">
        <f>IF(G57=0,"-",G58/G57)</f>
        <v>-</v>
      </c>
      <c r="H59" s="177" t="str">
        <f>IF(H57=0,"-",H58/H57)</f>
        <v>-</v>
      </c>
      <c r="I59" s="177"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14" t="str">
        <f>IF(Intro!$G$29="English",O61,P61)</f>
        <v>PAYS 3</v>
      </c>
      <c r="C61" s="315"/>
      <c r="D61" s="315"/>
      <c r="E61" s="315"/>
      <c r="F61" s="315"/>
      <c r="G61" s="315"/>
      <c r="H61" s="315"/>
      <c r="I61" s="315"/>
      <c r="J61" s="315"/>
      <c r="K61" s="315"/>
      <c r="L61" s="316"/>
      <c r="M61" s="10"/>
      <c r="O61" s="84" t="s">
        <v>827</v>
      </c>
      <c r="P61" s="84" t="s">
        <v>828</v>
      </c>
    </row>
    <row r="62" spans="1:16" ht="15.75" x14ac:dyDescent="0.25">
      <c r="B62" s="489" t="str">
        <f>IF(Intro!$G$29="English",O62,P62)</f>
        <v>Veuillez spécifier le pays d'origine ici :</v>
      </c>
      <c r="C62" s="490"/>
      <c r="D62" s="490"/>
      <c r="E62" s="486"/>
      <c r="F62" s="487"/>
      <c r="G62" s="487"/>
      <c r="H62" s="487"/>
      <c r="I62" s="488"/>
      <c r="J62" s="156"/>
      <c r="K62" s="156"/>
      <c r="L62" s="151"/>
      <c r="M62" s="10"/>
      <c r="O62" s="10" t="s">
        <v>855</v>
      </c>
      <c r="P62" s="10" t="s">
        <v>858</v>
      </c>
    </row>
    <row r="63" spans="1:16" x14ac:dyDescent="0.25">
      <c r="B63" s="99"/>
      <c r="C63" s="157"/>
      <c r="D63" s="157"/>
      <c r="E63" s="157"/>
      <c r="F63" s="157"/>
      <c r="G63" s="156"/>
      <c r="H63" s="156"/>
      <c r="I63" s="156"/>
      <c r="J63" s="156"/>
      <c r="K63" s="156"/>
      <c r="L63" s="17"/>
      <c r="M63" s="10"/>
    </row>
    <row r="64" spans="1:16" x14ac:dyDescent="0.25">
      <c r="B64" s="99"/>
      <c r="C64" s="157"/>
      <c r="D64" s="157"/>
      <c r="E64" s="157"/>
      <c r="F64" s="157"/>
      <c r="G64" s="153">
        <f>Variables!$B$6</f>
        <v>2023</v>
      </c>
      <c r="H64" s="153">
        <f>G64+1</f>
        <v>2024</v>
      </c>
      <c r="I64" s="153">
        <f>H64+1</f>
        <v>2025</v>
      </c>
      <c r="J64" s="156"/>
      <c r="K64" s="156"/>
      <c r="L64" s="53"/>
      <c r="M64" s="10"/>
      <c r="O64" s="18"/>
    </row>
    <row r="65" spans="1:16" s="136" customFormat="1" ht="14.25" customHeight="1" x14ac:dyDescent="0.25">
      <c r="A65" s="158"/>
      <c r="B65" s="500" t="str">
        <f>IF(Intro!$G$29="English",O65,P65)</f>
        <v>Importations au Canada</v>
      </c>
      <c r="C65" s="501"/>
      <c r="D65" s="501"/>
      <c r="E65" s="501"/>
      <c r="F65" s="501"/>
      <c r="G65" s="501"/>
      <c r="H65" s="501"/>
      <c r="I65" s="502"/>
      <c r="J65" s="156"/>
      <c r="K65" s="156"/>
      <c r="L65" s="53"/>
      <c r="O65" s="22" t="s">
        <v>151</v>
      </c>
      <c r="P65" s="136" t="s">
        <v>152</v>
      </c>
    </row>
    <row r="66" spans="1:16" ht="15" customHeight="1" x14ac:dyDescent="0.25">
      <c r="B66" s="275" t="str">
        <f>IF(Intro!$G$29="English",O66,P66)</f>
        <v>Importations</v>
      </c>
      <c r="C66" s="276"/>
      <c r="D66" s="495" t="str">
        <f>IF(Intro!$G$29="English",Variables!$B$23,Variables!$C$23)</f>
        <v>kg</v>
      </c>
      <c r="E66" s="495"/>
      <c r="F66" s="495"/>
      <c r="G66" s="101"/>
      <c r="H66" s="101"/>
      <c r="I66" s="101"/>
      <c r="J66" s="156"/>
      <c r="K66" s="156"/>
      <c r="L66" s="53"/>
      <c r="M66" s="10"/>
      <c r="O66" s="10" t="s">
        <v>53</v>
      </c>
      <c r="P66" s="10" t="s">
        <v>118</v>
      </c>
    </row>
    <row r="67" spans="1:16" ht="15" customHeight="1" x14ac:dyDescent="0.25">
      <c r="B67" s="275"/>
      <c r="C67" s="276"/>
      <c r="D67" s="495" t="str">
        <f>IF(Intro!G$29="English",O67,P67)</f>
        <v>valeur d'achat nette rendue (CAD)</v>
      </c>
      <c r="E67" s="495"/>
      <c r="F67" s="495"/>
      <c r="G67" s="101"/>
      <c r="H67" s="101"/>
      <c r="I67" s="101"/>
      <c r="J67" s="156"/>
      <c r="K67" s="156"/>
      <c r="L67" s="53"/>
      <c r="M67" s="10"/>
      <c r="O67" s="10" t="s">
        <v>238</v>
      </c>
      <c r="P67" s="10" t="s">
        <v>237</v>
      </c>
    </row>
    <row r="68" spans="1:16" ht="15" customHeight="1" x14ac:dyDescent="0.25">
      <c r="B68" s="275"/>
      <c r="C68" s="276"/>
      <c r="D68" s="495" t="str">
        <f>"$ / "&amp;IF(Intro!$G$29="English",Variables!$B$24,Variables!$C$24)</f>
        <v>$ / kg</v>
      </c>
      <c r="E68" s="495"/>
      <c r="F68" s="495"/>
      <c r="G68" s="111" t="str">
        <f>IF(G66=0,"-",G67/G66)</f>
        <v>-</v>
      </c>
      <c r="H68" s="111" t="str">
        <f>IF(H66=0,"-",H67/H66)</f>
        <v>-</v>
      </c>
      <c r="I68" s="111" t="str">
        <f t="shared" ref="I68" si="9">IF(I66=0,"-",I67/I66)</f>
        <v>-</v>
      </c>
      <c r="J68" s="156"/>
      <c r="K68" s="156"/>
      <c r="L68" s="53"/>
      <c r="M68" s="10"/>
    </row>
    <row r="69" spans="1:16" s="136" customFormat="1" x14ac:dyDescent="0.25">
      <c r="A69" s="158"/>
      <c r="B69" s="503" t="str">
        <f>IF(Intro!$G$29="English",O69,P69)</f>
        <v>Ventes des importations au Canada</v>
      </c>
      <c r="C69" s="504"/>
      <c r="D69" s="504"/>
      <c r="E69" s="504"/>
      <c r="F69" s="504"/>
      <c r="G69" s="504"/>
      <c r="H69" s="504"/>
      <c r="I69" s="505"/>
      <c r="J69" s="156"/>
      <c r="K69" s="156"/>
      <c r="L69" s="53"/>
      <c r="O69" s="22" t="s">
        <v>364</v>
      </c>
      <c r="P69" s="136" t="s">
        <v>365</v>
      </c>
    </row>
    <row r="70" spans="1:16" ht="15" customHeight="1" x14ac:dyDescent="0.25">
      <c r="B70" s="275" t="str">
        <f>IF(Intro!$G$29="English",O70,P70)</f>
        <v>Ventes aux distributeurs au Canada</v>
      </c>
      <c r="C70" s="276"/>
      <c r="D70" s="495" t="str">
        <f>D66</f>
        <v>kg</v>
      </c>
      <c r="E70" s="495"/>
      <c r="F70" s="495"/>
      <c r="G70" s="101"/>
      <c r="H70" s="101"/>
      <c r="I70" s="101"/>
      <c r="J70" s="156"/>
      <c r="K70" s="156"/>
      <c r="L70" s="53"/>
      <c r="M70" s="10"/>
      <c r="O70" s="10" t="str">
        <f>"Sales to "&amp;Variables!$B$26&amp;" in Canada"</f>
        <v>Sales to distributors in Canada</v>
      </c>
      <c r="P70" s="10" t="str">
        <f>"Ventes aux "&amp;Variables!$C$26&amp;" au Canada"</f>
        <v>Ventes aux distributeurs au Canada</v>
      </c>
    </row>
    <row r="71" spans="1:16" ht="15" customHeight="1" x14ac:dyDescent="0.25">
      <c r="B71" s="275"/>
      <c r="C71" s="276"/>
      <c r="D71" s="495" t="str">
        <f>IF(Intro!G$29="English",O71,P71)</f>
        <v>valeur de vente nette rendue (CAD)</v>
      </c>
      <c r="E71" s="495"/>
      <c r="F71" s="495"/>
      <c r="G71" s="101"/>
      <c r="H71" s="101"/>
      <c r="I71" s="101"/>
      <c r="J71" s="156"/>
      <c r="K71" s="156"/>
      <c r="L71" s="53"/>
      <c r="M71" s="10"/>
      <c r="O71" s="10" t="s">
        <v>240</v>
      </c>
      <c r="P71" s="10" t="s">
        <v>239</v>
      </c>
    </row>
    <row r="72" spans="1:16" ht="15.75" customHeight="1" thickBot="1" x14ac:dyDescent="0.3">
      <c r="B72" s="493"/>
      <c r="C72" s="494"/>
      <c r="D72" s="496" t="str">
        <f>D68</f>
        <v>$ / kg</v>
      </c>
      <c r="E72" s="496"/>
      <c r="F72" s="496"/>
      <c r="G72" s="111" t="str">
        <f>IF(G70=0,"-",G71/G70)</f>
        <v>-</v>
      </c>
      <c r="H72" s="111" t="str">
        <f>IF(H70=0,"-",H71/H70)</f>
        <v>-</v>
      </c>
      <c r="I72" s="111" t="str">
        <f t="shared" ref="I72" si="10">IF(I70=0,"-",I71/I70)</f>
        <v>-</v>
      </c>
      <c r="J72" s="156"/>
      <c r="K72" s="156"/>
      <c r="L72" s="53"/>
      <c r="M72" s="10"/>
    </row>
    <row r="73" spans="1:16" ht="15" customHeight="1" x14ac:dyDescent="0.25">
      <c r="B73" s="497" t="str">
        <f>IF(Intro!$G$29="English",O73,P73)</f>
        <v>Ventes aux utilisateurs finals/détaillants au Canada</v>
      </c>
      <c r="C73" s="498"/>
      <c r="D73" s="499" t="str">
        <f>D70</f>
        <v>kg</v>
      </c>
      <c r="E73" s="499"/>
      <c r="F73" s="499"/>
      <c r="G73" s="101"/>
      <c r="H73" s="101"/>
      <c r="I73" s="101"/>
      <c r="J73" s="156"/>
      <c r="K73" s="156"/>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275"/>
      <c r="C74" s="276"/>
      <c r="D74" s="495" t="str">
        <f>IF(Intro!G$29="English",O74,P74)</f>
        <v>valeur de vente nette rendue (CAD)</v>
      </c>
      <c r="E74" s="495"/>
      <c r="F74" s="495"/>
      <c r="G74" s="101"/>
      <c r="H74" s="101"/>
      <c r="I74" s="101"/>
      <c r="J74" s="156"/>
      <c r="K74" s="156"/>
      <c r="L74" s="53"/>
      <c r="M74" s="10"/>
      <c r="O74" s="10" t="s">
        <v>240</v>
      </c>
      <c r="P74" s="10" t="s">
        <v>239</v>
      </c>
    </row>
    <row r="75" spans="1:16" ht="15.75" customHeight="1" thickBot="1" x14ac:dyDescent="0.3">
      <c r="B75" s="493"/>
      <c r="C75" s="494"/>
      <c r="D75" s="496" t="str">
        <f>D72</f>
        <v>$ / kg</v>
      </c>
      <c r="E75" s="496"/>
      <c r="F75" s="496"/>
      <c r="G75" s="111" t="str">
        <f>IF(G73=0,"-",G74/G73)</f>
        <v>-</v>
      </c>
      <c r="H75" s="111" t="str">
        <f>IF(H73=0,"-",H74/H73)</f>
        <v>-</v>
      </c>
      <c r="I75" s="111" t="str">
        <f t="shared" ref="I75" si="11">IF(I73=0,"-",I74/I73)</f>
        <v>-</v>
      </c>
      <c r="J75" s="156"/>
      <c r="K75" s="156"/>
      <c r="L75" s="53"/>
      <c r="M75" s="10"/>
    </row>
    <row r="76" spans="1:16" ht="15" customHeight="1" x14ac:dyDescent="0.25">
      <c r="B76" s="381" t="str">
        <f>IF(Intro!$G$29="English",O76,P76)</f>
        <v>Ventes totales au Canada</v>
      </c>
      <c r="C76" s="382"/>
      <c r="D76" s="491" t="str">
        <f>D73</f>
        <v>kg</v>
      </c>
      <c r="E76" s="491"/>
      <c r="F76" s="491"/>
      <c r="G76" s="103">
        <f t="shared" ref="G76:I76" si="12">G70+G73</f>
        <v>0</v>
      </c>
      <c r="H76" s="103">
        <f t="shared" si="12"/>
        <v>0</v>
      </c>
      <c r="I76" s="103">
        <f t="shared" si="12"/>
        <v>0</v>
      </c>
      <c r="J76" s="156"/>
      <c r="K76" s="156"/>
      <c r="L76" s="53"/>
      <c r="M76" s="10"/>
      <c r="O76" s="10" t="s">
        <v>241</v>
      </c>
      <c r="P76" s="10" t="s">
        <v>242</v>
      </c>
    </row>
    <row r="77" spans="1:16" ht="15" customHeight="1" x14ac:dyDescent="0.25">
      <c r="B77" s="377"/>
      <c r="C77" s="378"/>
      <c r="D77" s="492" t="str">
        <f>IF(Intro!G$29="English",O77,P77)</f>
        <v>valeur de vente nette rendue (CAD)</v>
      </c>
      <c r="E77" s="492"/>
      <c r="F77" s="492"/>
      <c r="G77" s="102">
        <f t="shared" ref="G77:I77" si="13">G71+G74</f>
        <v>0</v>
      </c>
      <c r="H77" s="102">
        <f t="shared" si="13"/>
        <v>0</v>
      </c>
      <c r="I77" s="102">
        <f t="shared" si="13"/>
        <v>0</v>
      </c>
      <c r="J77" s="156"/>
      <c r="K77" s="156"/>
      <c r="L77" s="53"/>
      <c r="M77" s="10"/>
      <c r="O77" s="10" t="s">
        <v>240</v>
      </c>
      <c r="P77" s="10" t="s">
        <v>239</v>
      </c>
    </row>
    <row r="78" spans="1:16" ht="15.75" customHeight="1" x14ac:dyDescent="0.25">
      <c r="B78" s="377"/>
      <c r="C78" s="378"/>
      <c r="D78" s="492" t="str">
        <f>D75</f>
        <v>$ / kg</v>
      </c>
      <c r="E78" s="492"/>
      <c r="F78" s="492"/>
      <c r="G78" s="177" t="str">
        <f>IF(G76=0,"-",G77/G76)</f>
        <v>-</v>
      </c>
      <c r="H78" s="177" t="str">
        <f>IF(H76=0,"-",H77/H76)</f>
        <v>-</v>
      </c>
      <c r="I78" s="177" t="str">
        <f>IF(I76=0,"-",I77/I76)</f>
        <v>-</v>
      </c>
      <c r="J78" s="156"/>
      <c r="K78" s="156"/>
      <c r="L78" s="53"/>
      <c r="M78" s="10"/>
    </row>
    <row r="79" spans="1:16" x14ac:dyDescent="0.25">
      <c r="B79" s="54"/>
      <c r="C79" s="64"/>
      <c r="D79" s="64"/>
      <c r="E79" s="64"/>
      <c r="F79" s="64"/>
      <c r="G79" s="64"/>
      <c r="H79" s="64"/>
      <c r="I79" s="64"/>
      <c r="J79" s="64"/>
      <c r="K79" s="64"/>
      <c r="L79" s="65"/>
      <c r="M79" s="10"/>
    </row>
    <row r="80" spans="1:16" x14ac:dyDescent="0.25">
      <c r="B80" s="314" t="str">
        <f>IF(Intro!$G$29="English",O80,P80)</f>
        <v>PAYS 4</v>
      </c>
      <c r="C80" s="315"/>
      <c r="D80" s="315"/>
      <c r="E80" s="315"/>
      <c r="F80" s="315"/>
      <c r="G80" s="315"/>
      <c r="H80" s="315"/>
      <c r="I80" s="315"/>
      <c r="J80" s="315"/>
      <c r="K80" s="315"/>
      <c r="L80" s="316"/>
      <c r="M80" s="10"/>
      <c r="O80" s="84" t="s">
        <v>829</v>
      </c>
      <c r="P80" s="84" t="s">
        <v>830</v>
      </c>
    </row>
    <row r="81" spans="1:16" ht="15.75" x14ac:dyDescent="0.25">
      <c r="B81" s="489" t="str">
        <f>IF(Intro!$G$29="English",O81,P81)</f>
        <v>Veuillez spécifier le pays d'origine ici :</v>
      </c>
      <c r="C81" s="490"/>
      <c r="D81" s="490"/>
      <c r="E81" s="486"/>
      <c r="F81" s="487"/>
      <c r="G81" s="487"/>
      <c r="H81" s="487"/>
      <c r="I81" s="488"/>
      <c r="J81" s="156"/>
      <c r="K81" s="156"/>
      <c r="L81" s="151"/>
      <c r="M81" s="10"/>
      <c r="O81" s="10" t="s">
        <v>855</v>
      </c>
      <c r="P81" s="10" t="s">
        <v>858</v>
      </c>
    </row>
    <row r="82" spans="1:16" x14ac:dyDescent="0.25">
      <c r="B82" s="99"/>
      <c r="C82" s="157"/>
      <c r="D82" s="157"/>
      <c r="E82" s="157"/>
      <c r="F82" s="157"/>
      <c r="G82" s="156"/>
      <c r="H82" s="156"/>
      <c r="I82" s="156"/>
      <c r="J82" s="156"/>
      <c r="K82" s="156"/>
      <c r="L82" s="17"/>
      <c r="M82" s="10"/>
    </row>
    <row r="83" spans="1:16" x14ac:dyDescent="0.25">
      <c r="B83" s="99"/>
      <c r="C83" s="157"/>
      <c r="D83" s="157"/>
      <c r="E83" s="157"/>
      <c r="F83" s="157"/>
      <c r="G83" s="153">
        <f>Variables!$B$6</f>
        <v>2023</v>
      </c>
      <c r="H83" s="153">
        <f>G83+1</f>
        <v>2024</v>
      </c>
      <c r="I83" s="153">
        <f>H83+1</f>
        <v>2025</v>
      </c>
      <c r="J83" s="156"/>
      <c r="K83" s="156"/>
      <c r="L83" s="53"/>
      <c r="M83" s="10"/>
      <c r="O83" s="18"/>
    </row>
    <row r="84" spans="1:16" s="136" customFormat="1" ht="14.25" customHeight="1" x14ac:dyDescent="0.25">
      <c r="A84" s="158"/>
      <c r="B84" s="500" t="str">
        <f>IF(Intro!$G$29="English",O84,P84)</f>
        <v>Importations au Canada</v>
      </c>
      <c r="C84" s="501"/>
      <c r="D84" s="501"/>
      <c r="E84" s="501"/>
      <c r="F84" s="501"/>
      <c r="G84" s="501"/>
      <c r="H84" s="501"/>
      <c r="I84" s="502"/>
      <c r="J84" s="156"/>
      <c r="K84" s="156"/>
      <c r="L84" s="53"/>
      <c r="O84" s="22" t="s">
        <v>151</v>
      </c>
      <c r="P84" s="136" t="s">
        <v>152</v>
      </c>
    </row>
    <row r="85" spans="1:16" ht="15" customHeight="1" x14ac:dyDescent="0.25">
      <c r="B85" s="275" t="str">
        <f>IF(Intro!$G$29="English",O85,P85)</f>
        <v>Importations</v>
      </c>
      <c r="C85" s="276"/>
      <c r="D85" s="495" t="str">
        <f>IF(Intro!$G$29="English",Variables!$B$23,Variables!$C$23)</f>
        <v>kg</v>
      </c>
      <c r="E85" s="495"/>
      <c r="F85" s="495"/>
      <c r="G85" s="101"/>
      <c r="H85" s="101"/>
      <c r="I85" s="101"/>
      <c r="J85" s="156"/>
      <c r="K85" s="156"/>
      <c r="L85" s="53"/>
      <c r="M85" s="10"/>
      <c r="O85" s="10" t="s">
        <v>53</v>
      </c>
      <c r="P85" s="10" t="s">
        <v>118</v>
      </c>
    </row>
    <row r="86" spans="1:16" ht="15" customHeight="1" x14ac:dyDescent="0.25">
      <c r="B86" s="275"/>
      <c r="C86" s="276"/>
      <c r="D86" s="495" t="str">
        <f>IF(Intro!G$29="English",O86,P86)</f>
        <v>valeur d'achat nette rendue (CAD)</v>
      </c>
      <c r="E86" s="495"/>
      <c r="F86" s="495"/>
      <c r="G86" s="101"/>
      <c r="H86" s="101"/>
      <c r="I86" s="101"/>
      <c r="J86" s="156"/>
      <c r="K86" s="156"/>
      <c r="L86" s="53"/>
      <c r="M86" s="10"/>
      <c r="O86" s="10" t="s">
        <v>238</v>
      </c>
      <c r="P86" s="10" t="s">
        <v>237</v>
      </c>
    </row>
    <row r="87" spans="1:16" ht="15" customHeight="1" x14ac:dyDescent="0.25">
      <c r="B87" s="275"/>
      <c r="C87" s="276"/>
      <c r="D87" s="495" t="str">
        <f>"$ / "&amp;IF(Intro!$G$29="English",Variables!$B$24,Variables!$C$24)</f>
        <v>$ / kg</v>
      </c>
      <c r="E87" s="495"/>
      <c r="F87" s="495"/>
      <c r="G87" s="111" t="str">
        <f>IF(G85=0,"-",G86/G85)</f>
        <v>-</v>
      </c>
      <c r="H87" s="111" t="str">
        <f>IF(H85=0,"-",H86/H85)</f>
        <v>-</v>
      </c>
      <c r="I87" s="111" t="str">
        <f t="shared" ref="I87" si="14">IF(I85=0,"-",I86/I85)</f>
        <v>-</v>
      </c>
      <c r="J87" s="156"/>
      <c r="K87" s="156"/>
      <c r="L87" s="53"/>
      <c r="M87" s="10"/>
    </row>
    <row r="88" spans="1:16" s="136" customFormat="1" x14ac:dyDescent="0.25">
      <c r="A88" s="158"/>
      <c r="B88" s="503" t="str">
        <f>IF(Intro!$G$29="English",O88,P88)</f>
        <v>Ventes des importations au Canada</v>
      </c>
      <c r="C88" s="504"/>
      <c r="D88" s="504"/>
      <c r="E88" s="504"/>
      <c r="F88" s="504"/>
      <c r="G88" s="504"/>
      <c r="H88" s="504"/>
      <c r="I88" s="505"/>
      <c r="J88" s="156"/>
      <c r="K88" s="156"/>
      <c r="L88" s="53"/>
      <c r="O88" s="22" t="s">
        <v>364</v>
      </c>
      <c r="P88" s="136" t="s">
        <v>365</v>
      </c>
    </row>
    <row r="89" spans="1:16" ht="15" customHeight="1" x14ac:dyDescent="0.25">
      <c r="B89" s="275" t="str">
        <f>IF(Intro!$G$29="English",O89,P89)</f>
        <v>Ventes aux distributeurs au Canada</v>
      </c>
      <c r="C89" s="276"/>
      <c r="D89" s="495" t="str">
        <f>D85</f>
        <v>kg</v>
      </c>
      <c r="E89" s="495"/>
      <c r="F89" s="495"/>
      <c r="G89" s="101"/>
      <c r="H89" s="101"/>
      <c r="I89" s="101"/>
      <c r="J89" s="156"/>
      <c r="K89" s="156"/>
      <c r="L89" s="53"/>
      <c r="M89" s="10"/>
      <c r="O89" s="10" t="str">
        <f>"Sales to "&amp;Variables!$B$26&amp;" in Canada"</f>
        <v>Sales to distributors in Canada</v>
      </c>
      <c r="P89" s="10" t="str">
        <f>"Ventes aux "&amp;Variables!$C$26&amp;" au Canada"</f>
        <v>Ventes aux distributeurs au Canada</v>
      </c>
    </row>
    <row r="90" spans="1:16" ht="15" customHeight="1" x14ac:dyDescent="0.25">
      <c r="B90" s="275"/>
      <c r="C90" s="276"/>
      <c r="D90" s="495" t="str">
        <f>IF(Intro!G$29="English",O90,P90)</f>
        <v>valeur de vente nette rendue (CAD)</v>
      </c>
      <c r="E90" s="495"/>
      <c r="F90" s="495"/>
      <c r="G90" s="101"/>
      <c r="H90" s="101"/>
      <c r="I90" s="101"/>
      <c r="J90" s="156"/>
      <c r="K90" s="156"/>
      <c r="L90" s="53"/>
      <c r="M90" s="10"/>
      <c r="O90" s="10" t="s">
        <v>240</v>
      </c>
      <c r="P90" s="10" t="s">
        <v>239</v>
      </c>
    </row>
    <row r="91" spans="1:16" ht="15.75" customHeight="1" thickBot="1" x14ac:dyDescent="0.3">
      <c r="B91" s="493"/>
      <c r="C91" s="494"/>
      <c r="D91" s="496" t="str">
        <f>D87</f>
        <v>$ / kg</v>
      </c>
      <c r="E91" s="496"/>
      <c r="F91" s="496"/>
      <c r="G91" s="111" t="str">
        <f>IF(G89=0,"-",G90/G89)</f>
        <v>-</v>
      </c>
      <c r="H91" s="111" t="str">
        <f>IF(H89=0,"-",H90/H89)</f>
        <v>-</v>
      </c>
      <c r="I91" s="111" t="str">
        <f t="shared" ref="I91" si="15">IF(I89=0,"-",I90/I89)</f>
        <v>-</v>
      </c>
      <c r="J91" s="156"/>
      <c r="K91" s="156"/>
      <c r="L91" s="53"/>
      <c r="M91" s="10"/>
    </row>
    <row r="92" spans="1:16" ht="15" customHeight="1" x14ac:dyDescent="0.25">
      <c r="B92" s="497" t="str">
        <f>IF(Intro!$G$29="English",O92,P92)</f>
        <v>Ventes aux utilisateurs finals/détaillants au Canada</v>
      </c>
      <c r="C92" s="498"/>
      <c r="D92" s="499" t="str">
        <f>D89</f>
        <v>kg</v>
      </c>
      <c r="E92" s="499"/>
      <c r="F92" s="499"/>
      <c r="G92" s="101"/>
      <c r="H92" s="101"/>
      <c r="I92" s="101"/>
      <c r="J92" s="156"/>
      <c r="K92" s="156"/>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275"/>
      <c r="C93" s="276"/>
      <c r="D93" s="495" t="str">
        <f>IF(Intro!G$29="English",O93,P93)</f>
        <v>valeur de vente nette rendue (CAD)</v>
      </c>
      <c r="E93" s="495"/>
      <c r="F93" s="495"/>
      <c r="G93" s="101"/>
      <c r="H93" s="101"/>
      <c r="I93" s="101"/>
      <c r="J93" s="156"/>
      <c r="K93" s="156"/>
      <c r="L93" s="53"/>
      <c r="M93" s="10"/>
      <c r="O93" s="10" t="s">
        <v>240</v>
      </c>
      <c r="P93" s="10" t="s">
        <v>239</v>
      </c>
    </row>
    <row r="94" spans="1:16" ht="15.75" customHeight="1" thickBot="1" x14ac:dyDescent="0.3">
      <c r="B94" s="493"/>
      <c r="C94" s="494"/>
      <c r="D94" s="496" t="str">
        <f>D91</f>
        <v>$ / kg</v>
      </c>
      <c r="E94" s="496"/>
      <c r="F94" s="496"/>
      <c r="G94" s="111" t="str">
        <f>IF(G92=0,"-",G93/G92)</f>
        <v>-</v>
      </c>
      <c r="H94" s="111" t="str">
        <f>IF(H92=0,"-",H93/H92)</f>
        <v>-</v>
      </c>
      <c r="I94" s="111" t="str">
        <f t="shared" ref="I94" si="16">IF(I92=0,"-",I93/I92)</f>
        <v>-</v>
      </c>
      <c r="J94" s="156"/>
      <c r="K94" s="156"/>
      <c r="L94" s="53"/>
      <c r="M94" s="10"/>
    </row>
    <row r="95" spans="1:16" ht="15" customHeight="1" x14ac:dyDescent="0.25">
      <c r="B95" s="381" t="str">
        <f>IF(Intro!$G$29="English",O95,P95)</f>
        <v>Ventes totales au Canada</v>
      </c>
      <c r="C95" s="382"/>
      <c r="D95" s="491" t="str">
        <f>D92</f>
        <v>kg</v>
      </c>
      <c r="E95" s="491"/>
      <c r="F95" s="491"/>
      <c r="G95" s="103">
        <f t="shared" ref="G95:I95" si="17">G89+G92</f>
        <v>0</v>
      </c>
      <c r="H95" s="103">
        <f t="shared" si="17"/>
        <v>0</v>
      </c>
      <c r="I95" s="103">
        <f t="shared" si="17"/>
        <v>0</v>
      </c>
      <c r="J95" s="156"/>
      <c r="K95" s="156"/>
      <c r="L95" s="53"/>
      <c r="M95" s="10"/>
      <c r="O95" s="10" t="s">
        <v>241</v>
      </c>
      <c r="P95" s="10" t="s">
        <v>242</v>
      </c>
    </row>
    <row r="96" spans="1:16" ht="15" customHeight="1" x14ac:dyDescent="0.25">
      <c r="B96" s="377"/>
      <c r="C96" s="378"/>
      <c r="D96" s="492" t="str">
        <f>IF(Intro!G$29="English",O96,P96)</f>
        <v>valeur de vente nette rendue (CAD)</v>
      </c>
      <c r="E96" s="492"/>
      <c r="F96" s="492"/>
      <c r="G96" s="102">
        <f t="shared" ref="G96:I96" si="18">G90+G93</f>
        <v>0</v>
      </c>
      <c r="H96" s="102">
        <f t="shared" si="18"/>
        <v>0</v>
      </c>
      <c r="I96" s="102">
        <f t="shared" si="18"/>
        <v>0</v>
      </c>
      <c r="J96" s="156"/>
      <c r="K96" s="156"/>
      <c r="L96" s="53"/>
      <c r="M96" s="10"/>
      <c r="O96" s="10" t="s">
        <v>240</v>
      </c>
      <c r="P96" s="10" t="s">
        <v>239</v>
      </c>
    </row>
    <row r="97" spans="1:16" ht="15.75" customHeight="1" x14ac:dyDescent="0.25">
      <c r="B97" s="377"/>
      <c r="C97" s="378"/>
      <c r="D97" s="492" t="str">
        <f>D94</f>
        <v>$ / kg</v>
      </c>
      <c r="E97" s="492"/>
      <c r="F97" s="492"/>
      <c r="G97" s="177" t="str">
        <f>IF(G95=0,"-",G96/G95)</f>
        <v>-</v>
      </c>
      <c r="H97" s="177" t="str">
        <f>IF(H95=0,"-",H96/H95)</f>
        <v>-</v>
      </c>
      <c r="I97" s="177" t="str">
        <f>IF(I95=0,"-",I96/I95)</f>
        <v>-</v>
      </c>
      <c r="J97" s="156"/>
      <c r="K97" s="156"/>
      <c r="L97" s="53"/>
      <c r="M97" s="10"/>
    </row>
    <row r="98" spans="1:16" x14ac:dyDescent="0.25">
      <c r="B98" s="54"/>
      <c r="C98" s="64"/>
      <c r="D98" s="64"/>
      <c r="E98" s="64"/>
      <c r="F98" s="64"/>
      <c r="G98" s="64"/>
      <c r="H98" s="64"/>
      <c r="I98" s="64"/>
      <c r="J98" s="64"/>
      <c r="K98" s="64"/>
      <c r="L98" s="65"/>
      <c r="M98" s="10"/>
    </row>
    <row r="99" spans="1:16" x14ac:dyDescent="0.25">
      <c r="B99" s="314" t="str">
        <f>IF(Intro!$G$29="English",O99,P99)</f>
        <v>PAYS 5</v>
      </c>
      <c r="C99" s="315"/>
      <c r="D99" s="315"/>
      <c r="E99" s="315"/>
      <c r="F99" s="315"/>
      <c r="G99" s="315"/>
      <c r="H99" s="315"/>
      <c r="I99" s="315"/>
      <c r="J99" s="315"/>
      <c r="K99" s="315"/>
      <c r="L99" s="316"/>
      <c r="M99" s="10"/>
      <c r="O99" s="84" t="s">
        <v>831</v>
      </c>
      <c r="P99" s="84" t="s">
        <v>832</v>
      </c>
    </row>
    <row r="100" spans="1:16" ht="15.75" x14ac:dyDescent="0.25">
      <c r="B100" s="489" t="str">
        <f>IF(Intro!$G$29="English",O100,P100)</f>
        <v>Veuillez spécifier le pays d'origine ici :</v>
      </c>
      <c r="C100" s="490"/>
      <c r="D100" s="490"/>
      <c r="E100" s="486"/>
      <c r="F100" s="487"/>
      <c r="G100" s="487"/>
      <c r="H100" s="487"/>
      <c r="I100" s="488"/>
      <c r="J100" s="156"/>
      <c r="K100" s="156"/>
      <c r="L100" s="151"/>
      <c r="M100" s="10"/>
      <c r="O100" s="10" t="s">
        <v>855</v>
      </c>
      <c r="P100" s="10" t="s">
        <v>858</v>
      </c>
    </row>
    <row r="101" spans="1:16" x14ac:dyDescent="0.25">
      <c r="B101" s="99"/>
      <c r="C101" s="157"/>
      <c r="D101" s="157"/>
      <c r="E101" s="157"/>
      <c r="F101" s="157"/>
      <c r="G101" s="156"/>
      <c r="H101" s="156"/>
      <c r="I101" s="156"/>
      <c r="J101" s="156"/>
      <c r="K101" s="156"/>
      <c r="L101" s="17"/>
      <c r="M101" s="10"/>
    </row>
    <row r="102" spans="1:16" x14ac:dyDescent="0.25">
      <c r="B102" s="99"/>
      <c r="C102" s="157"/>
      <c r="D102" s="157"/>
      <c r="E102" s="157"/>
      <c r="F102" s="157"/>
      <c r="G102" s="153">
        <f>Variables!$B$6</f>
        <v>2023</v>
      </c>
      <c r="H102" s="153">
        <f>G102+1</f>
        <v>2024</v>
      </c>
      <c r="I102" s="153">
        <f>H102+1</f>
        <v>2025</v>
      </c>
      <c r="J102" s="156"/>
      <c r="K102" s="156"/>
      <c r="L102" s="53"/>
      <c r="M102" s="10"/>
      <c r="O102" s="18"/>
    </row>
    <row r="103" spans="1:16" s="136" customFormat="1" ht="14.25" customHeight="1" x14ac:dyDescent="0.25">
      <c r="A103" s="158"/>
      <c r="B103" s="500" t="str">
        <f>IF(Intro!$G$29="English",O103,P103)</f>
        <v>Importations au Canada</v>
      </c>
      <c r="C103" s="501"/>
      <c r="D103" s="501"/>
      <c r="E103" s="501"/>
      <c r="F103" s="501"/>
      <c r="G103" s="501"/>
      <c r="H103" s="501"/>
      <c r="I103" s="502"/>
      <c r="J103" s="156"/>
      <c r="K103" s="156"/>
      <c r="L103" s="53"/>
      <c r="O103" s="22" t="s">
        <v>151</v>
      </c>
      <c r="P103" s="136" t="s">
        <v>152</v>
      </c>
    </row>
    <row r="104" spans="1:16" ht="15" customHeight="1" x14ac:dyDescent="0.25">
      <c r="B104" s="275" t="str">
        <f>IF(Intro!$G$29="English",O104,P104)</f>
        <v>Importations</v>
      </c>
      <c r="C104" s="276"/>
      <c r="D104" s="495" t="str">
        <f>IF(Intro!$G$29="English",Variables!$B$23,Variables!$C$23)</f>
        <v>kg</v>
      </c>
      <c r="E104" s="495"/>
      <c r="F104" s="495"/>
      <c r="G104" s="101"/>
      <c r="H104" s="101"/>
      <c r="I104" s="101"/>
      <c r="J104" s="156"/>
      <c r="K104" s="156"/>
      <c r="L104" s="53"/>
      <c r="M104" s="10"/>
      <c r="O104" s="10" t="s">
        <v>53</v>
      </c>
      <c r="P104" s="10" t="s">
        <v>118</v>
      </c>
    </row>
    <row r="105" spans="1:16" ht="15" customHeight="1" x14ac:dyDescent="0.25">
      <c r="B105" s="275"/>
      <c r="C105" s="276"/>
      <c r="D105" s="495" t="str">
        <f>IF(Intro!G$29="English",O105,P105)</f>
        <v>valeur d'achat nette rendue (CAD)</v>
      </c>
      <c r="E105" s="495"/>
      <c r="F105" s="495"/>
      <c r="G105" s="101"/>
      <c r="H105" s="101"/>
      <c r="I105" s="101"/>
      <c r="J105" s="156"/>
      <c r="K105" s="156"/>
      <c r="L105" s="53"/>
      <c r="M105" s="10"/>
      <c r="O105" s="10" t="s">
        <v>238</v>
      </c>
      <c r="P105" s="10" t="s">
        <v>237</v>
      </c>
    </row>
    <row r="106" spans="1:16" ht="15" customHeight="1" x14ac:dyDescent="0.25">
      <c r="B106" s="275"/>
      <c r="C106" s="276"/>
      <c r="D106" s="495" t="str">
        <f>"$ / "&amp;IF(Intro!$G$29="English",Variables!$B$24,Variables!$C$24)</f>
        <v>$ / kg</v>
      </c>
      <c r="E106" s="495"/>
      <c r="F106" s="495"/>
      <c r="G106" s="111" t="str">
        <f>IF(G104=0,"-",G105/G104)</f>
        <v>-</v>
      </c>
      <c r="H106" s="111" t="str">
        <f>IF(H104=0,"-",H105/H104)</f>
        <v>-</v>
      </c>
      <c r="I106" s="111" t="str">
        <f t="shared" ref="I106" si="19">IF(I104=0,"-",I105/I104)</f>
        <v>-</v>
      </c>
      <c r="J106" s="156"/>
      <c r="K106" s="156"/>
      <c r="L106" s="53"/>
      <c r="M106" s="10"/>
    </row>
    <row r="107" spans="1:16" s="136" customFormat="1" x14ac:dyDescent="0.25">
      <c r="A107" s="158"/>
      <c r="B107" s="503" t="str">
        <f>IF(Intro!$G$29="English",O107,P107)</f>
        <v>Ventes des importations au Canada</v>
      </c>
      <c r="C107" s="504"/>
      <c r="D107" s="504"/>
      <c r="E107" s="504"/>
      <c r="F107" s="504"/>
      <c r="G107" s="504"/>
      <c r="H107" s="504"/>
      <c r="I107" s="505"/>
      <c r="J107" s="156"/>
      <c r="K107" s="156"/>
      <c r="L107" s="53"/>
      <c r="O107" s="22" t="s">
        <v>364</v>
      </c>
      <c r="P107" s="136" t="s">
        <v>365</v>
      </c>
    </row>
    <row r="108" spans="1:16" ht="15" customHeight="1" x14ac:dyDescent="0.25">
      <c r="B108" s="275" t="str">
        <f>IF(Intro!$G$29="English",O108,P108)</f>
        <v>Ventes aux distributeurs au Canada</v>
      </c>
      <c r="C108" s="276"/>
      <c r="D108" s="495" t="str">
        <f>D104</f>
        <v>kg</v>
      </c>
      <c r="E108" s="495"/>
      <c r="F108" s="495"/>
      <c r="G108" s="101"/>
      <c r="H108" s="101"/>
      <c r="I108" s="101"/>
      <c r="J108" s="156"/>
      <c r="K108" s="156"/>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275"/>
      <c r="C109" s="276"/>
      <c r="D109" s="495" t="str">
        <f>IF(Intro!G$29="English",O109,P109)</f>
        <v>valeur de vente nette rendue (CAD)</v>
      </c>
      <c r="E109" s="495"/>
      <c r="F109" s="495"/>
      <c r="G109" s="101"/>
      <c r="H109" s="101"/>
      <c r="I109" s="101"/>
      <c r="J109" s="156"/>
      <c r="K109" s="156"/>
      <c r="L109" s="53"/>
      <c r="M109" s="10"/>
      <c r="O109" s="10" t="s">
        <v>240</v>
      </c>
      <c r="P109" s="10" t="s">
        <v>239</v>
      </c>
    </row>
    <row r="110" spans="1:16" ht="15.75" customHeight="1" thickBot="1" x14ac:dyDescent="0.3">
      <c r="B110" s="493"/>
      <c r="C110" s="494"/>
      <c r="D110" s="496" t="str">
        <f>D106</f>
        <v>$ / kg</v>
      </c>
      <c r="E110" s="496"/>
      <c r="F110" s="496"/>
      <c r="G110" s="111" t="str">
        <f>IF(G108=0,"-",G109/G108)</f>
        <v>-</v>
      </c>
      <c r="H110" s="111" t="str">
        <f>IF(H108=0,"-",H109/H108)</f>
        <v>-</v>
      </c>
      <c r="I110" s="111" t="str">
        <f t="shared" ref="I110" si="20">IF(I108=0,"-",I109/I108)</f>
        <v>-</v>
      </c>
      <c r="J110" s="156"/>
      <c r="K110" s="156"/>
      <c r="L110" s="53"/>
      <c r="M110" s="10"/>
    </row>
    <row r="111" spans="1:16" ht="15" customHeight="1" x14ac:dyDescent="0.25">
      <c r="B111" s="497" t="str">
        <f>IF(Intro!$G$29="English",O111,P111)</f>
        <v>Ventes aux utilisateurs finals/détaillants au Canada</v>
      </c>
      <c r="C111" s="498"/>
      <c r="D111" s="499" t="str">
        <f>D108</f>
        <v>kg</v>
      </c>
      <c r="E111" s="499"/>
      <c r="F111" s="499"/>
      <c r="G111" s="101"/>
      <c r="H111" s="101"/>
      <c r="I111" s="101"/>
      <c r="J111" s="156"/>
      <c r="K111" s="156"/>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275"/>
      <c r="C112" s="276"/>
      <c r="D112" s="495" t="str">
        <f>IF(Intro!G$29="English",O112,P112)</f>
        <v>valeur de vente nette rendue (CAD)</v>
      </c>
      <c r="E112" s="495"/>
      <c r="F112" s="495"/>
      <c r="G112" s="101"/>
      <c r="H112" s="101"/>
      <c r="I112" s="101"/>
      <c r="J112" s="156"/>
      <c r="K112" s="156"/>
      <c r="L112" s="53"/>
      <c r="M112" s="10"/>
      <c r="O112" s="10" t="s">
        <v>240</v>
      </c>
      <c r="P112" s="10" t="s">
        <v>239</v>
      </c>
    </row>
    <row r="113" spans="1:16" ht="15.75" customHeight="1" thickBot="1" x14ac:dyDescent="0.3">
      <c r="B113" s="493"/>
      <c r="C113" s="494"/>
      <c r="D113" s="496" t="str">
        <f>D110</f>
        <v>$ / kg</v>
      </c>
      <c r="E113" s="496"/>
      <c r="F113" s="496"/>
      <c r="G113" s="111" t="str">
        <f>IF(G111=0,"-",G112/G111)</f>
        <v>-</v>
      </c>
      <c r="H113" s="111" t="str">
        <f>IF(H111=0,"-",H112/H111)</f>
        <v>-</v>
      </c>
      <c r="I113" s="111" t="str">
        <f t="shared" ref="I113" si="21">IF(I111=0,"-",I112/I111)</f>
        <v>-</v>
      </c>
      <c r="J113" s="156"/>
      <c r="K113" s="156"/>
      <c r="L113" s="53"/>
      <c r="M113" s="10"/>
    </row>
    <row r="114" spans="1:16" ht="15" customHeight="1" x14ac:dyDescent="0.25">
      <c r="B114" s="381" t="str">
        <f>IF(Intro!$G$29="English",O114,P114)</f>
        <v>Ventes totales au Canada</v>
      </c>
      <c r="C114" s="382"/>
      <c r="D114" s="491" t="str">
        <f>D111</f>
        <v>kg</v>
      </c>
      <c r="E114" s="491"/>
      <c r="F114" s="491"/>
      <c r="G114" s="103">
        <f t="shared" ref="G114:I114" si="22">G108+G111</f>
        <v>0</v>
      </c>
      <c r="H114" s="103">
        <f t="shared" si="22"/>
        <v>0</v>
      </c>
      <c r="I114" s="103">
        <f t="shared" si="22"/>
        <v>0</v>
      </c>
      <c r="J114" s="156"/>
      <c r="K114" s="156"/>
      <c r="L114" s="53"/>
      <c r="M114" s="10"/>
      <c r="O114" s="10" t="s">
        <v>241</v>
      </c>
      <c r="P114" s="10" t="s">
        <v>242</v>
      </c>
    </row>
    <row r="115" spans="1:16" ht="15" customHeight="1" x14ac:dyDescent="0.25">
      <c r="B115" s="377"/>
      <c r="C115" s="378"/>
      <c r="D115" s="492" t="str">
        <f>IF(Intro!G$29="English",O115,P115)</f>
        <v>valeur de vente nette rendue (CAD)</v>
      </c>
      <c r="E115" s="492"/>
      <c r="F115" s="492"/>
      <c r="G115" s="102">
        <f t="shared" ref="G115:I115" si="23">G109+G112</f>
        <v>0</v>
      </c>
      <c r="H115" s="102">
        <f t="shared" si="23"/>
        <v>0</v>
      </c>
      <c r="I115" s="102">
        <f t="shared" si="23"/>
        <v>0</v>
      </c>
      <c r="J115" s="156"/>
      <c r="K115" s="156"/>
      <c r="L115" s="53"/>
      <c r="M115" s="10"/>
      <c r="O115" s="10" t="s">
        <v>240</v>
      </c>
      <c r="P115" s="10" t="s">
        <v>239</v>
      </c>
    </row>
    <row r="116" spans="1:16" ht="15.75" customHeight="1" x14ac:dyDescent="0.25">
      <c r="B116" s="377"/>
      <c r="C116" s="378"/>
      <c r="D116" s="492" t="str">
        <f>D113</f>
        <v>$ / kg</v>
      </c>
      <c r="E116" s="492"/>
      <c r="F116" s="492"/>
      <c r="G116" s="177" t="str">
        <f>IF(G114=0,"-",G115/G114)</f>
        <v>-</v>
      </c>
      <c r="H116" s="177" t="str">
        <f>IF(H114=0,"-",H115/H114)</f>
        <v>-</v>
      </c>
      <c r="I116" s="177" t="str">
        <f>IF(I114=0,"-",I115/I114)</f>
        <v>-</v>
      </c>
      <c r="J116" s="156"/>
      <c r="K116" s="156"/>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52"/>
      <c r="F118" s="152"/>
      <c r="G118" s="152"/>
      <c r="H118" s="152"/>
      <c r="I118" s="152"/>
      <c r="J118" s="152"/>
      <c r="K118" s="152"/>
      <c r="L118" s="152"/>
      <c r="M118" s="55"/>
    </row>
  </sheetData>
  <sheetProtection algorithmName="SHA-512" hashValue="arKDblJ3ntdkSGP60akT+YUDYEKQULZSooJ7JwKcKmsQsgrQLPA6/H78YcjOMXntvwRBNE+pxEIJ1MG4FrAfAw==" saltValue="mK9yrSG2MN8DdsoD3S/Dwg==" spinCount="100000" sheet="1" objects="1" scenarios="1" selectLockedCells="1"/>
  <mergeCells count="121">
    <mergeCell ref="B4:L4"/>
    <mergeCell ref="B5:L5"/>
    <mergeCell ref="B6:L6"/>
    <mergeCell ref="B8:L8"/>
    <mergeCell ref="B9:L9"/>
    <mergeCell ref="B10:L11"/>
    <mergeCell ref="B20:L20"/>
    <mergeCell ref="B21:L21"/>
    <mergeCell ref="B22:F22"/>
    <mergeCell ref="B18:L18"/>
    <mergeCell ref="B23:L23"/>
    <mergeCell ref="B12:L12"/>
    <mergeCell ref="B13:L13"/>
    <mergeCell ref="B14:L14"/>
    <mergeCell ref="B15:L15"/>
    <mergeCell ref="B16:L16"/>
    <mergeCell ref="B17:L17"/>
    <mergeCell ref="B27:I27"/>
    <mergeCell ref="B31:I31"/>
    <mergeCell ref="E24:I24"/>
    <mergeCell ref="B24:D24"/>
    <mergeCell ref="B32:C34"/>
    <mergeCell ref="D32:F32"/>
    <mergeCell ref="D33:F33"/>
    <mergeCell ref="D34:F34"/>
    <mergeCell ref="B35:C37"/>
    <mergeCell ref="D35:F35"/>
    <mergeCell ref="D36:F36"/>
    <mergeCell ref="D37:F37"/>
    <mergeCell ref="B28:C30"/>
    <mergeCell ref="D28:F28"/>
    <mergeCell ref="D29:F29"/>
    <mergeCell ref="D30:F30"/>
    <mergeCell ref="B46:I46"/>
    <mergeCell ref="B47:C49"/>
    <mergeCell ref="D47:F47"/>
    <mergeCell ref="D48:F48"/>
    <mergeCell ref="D49:F49"/>
    <mergeCell ref="B38:C40"/>
    <mergeCell ref="D38:F38"/>
    <mergeCell ref="D39:F39"/>
    <mergeCell ref="D40:F40"/>
    <mergeCell ref="B42:L42"/>
    <mergeCell ref="E43:I43"/>
    <mergeCell ref="B57:C59"/>
    <mergeCell ref="D57:F57"/>
    <mergeCell ref="D58:F58"/>
    <mergeCell ref="D59:F59"/>
    <mergeCell ref="B61:L61"/>
    <mergeCell ref="B50:I50"/>
    <mergeCell ref="B51:C53"/>
    <mergeCell ref="D51:F51"/>
    <mergeCell ref="D52:F52"/>
    <mergeCell ref="D53:F53"/>
    <mergeCell ref="B54:C56"/>
    <mergeCell ref="D54:F54"/>
    <mergeCell ref="D55:F55"/>
    <mergeCell ref="D56:F56"/>
    <mergeCell ref="B70:C72"/>
    <mergeCell ref="D70:F70"/>
    <mergeCell ref="D71:F71"/>
    <mergeCell ref="D72:F72"/>
    <mergeCell ref="B73:C75"/>
    <mergeCell ref="D73:F73"/>
    <mergeCell ref="D74:F74"/>
    <mergeCell ref="D75:F75"/>
    <mergeCell ref="B65:I65"/>
    <mergeCell ref="B66:C68"/>
    <mergeCell ref="D66:F66"/>
    <mergeCell ref="D67:F67"/>
    <mergeCell ref="D68:F68"/>
    <mergeCell ref="B69:I69"/>
    <mergeCell ref="B80:L80"/>
    <mergeCell ref="B84:I84"/>
    <mergeCell ref="B85:C87"/>
    <mergeCell ref="D85:F85"/>
    <mergeCell ref="D86:F86"/>
    <mergeCell ref="D87:F87"/>
    <mergeCell ref="B76:C78"/>
    <mergeCell ref="D76:F76"/>
    <mergeCell ref="D77:F77"/>
    <mergeCell ref="D78:F78"/>
    <mergeCell ref="B95:C97"/>
    <mergeCell ref="D95:F95"/>
    <mergeCell ref="D96:F96"/>
    <mergeCell ref="D97:F97"/>
    <mergeCell ref="B99:L99"/>
    <mergeCell ref="B100:D100"/>
    <mergeCell ref="B88:I88"/>
    <mergeCell ref="B89:C91"/>
    <mergeCell ref="D89:F89"/>
    <mergeCell ref="D90:F90"/>
    <mergeCell ref="D91:F91"/>
    <mergeCell ref="B92:C94"/>
    <mergeCell ref="D92:F92"/>
    <mergeCell ref="D93:F93"/>
    <mergeCell ref="D94:F94"/>
    <mergeCell ref="E62:I62"/>
    <mergeCell ref="E81:I81"/>
    <mergeCell ref="E100:I100"/>
    <mergeCell ref="B43:D43"/>
    <mergeCell ref="B62:D62"/>
    <mergeCell ref="B81:D81"/>
    <mergeCell ref="B114:C116"/>
    <mergeCell ref="D114:F114"/>
    <mergeCell ref="D115:F115"/>
    <mergeCell ref="D116:F116"/>
    <mergeCell ref="B108:C110"/>
    <mergeCell ref="D108:F108"/>
    <mergeCell ref="D109:F109"/>
    <mergeCell ref="D110:F110"/>
    <mergeCell ref="B111:C113"/>
    <mergeCell ref="D111:F111"/>
    <mergeCell ref="D112:F112"/>
    <mergeCell ref="D113:F113"/>
    <mergeCell ref="B103:I103"/>
    <mergeCell ref="B104:C106"/>
    <mergeCell ref="D104:F104"/>
    <mergeCell ref="D105:F105"/>
    <mergeCell ref="D106:F106"/>
    <mergeCell ref="B107:I107"/>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CAF7B073-40FB-4B5D-96B5-CC3B15371DF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DA767F58-5258-42D5-B537-03DE13220ADB}">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3B6DBD2-8397-4D3B-BCFE-1901A7234C6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80668E-4DE8-48AD-8989-B68BA4BBB049}">
          <x14:formula1>
            <xm:f>Variables!$D$80:$D$328</xm:f>
          </x14:formula1>
          <xm:sqref>E81 E24 E43 E62 E100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2EA2E-AF68-43B6-BD40-B52A9C2A6222}">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PROTÉGÉ</v>
      </c>
      <c r="C2" s="12"/>
      <c r="D2" s="12"/>
      <c r="O2" s="136" t="s">
        <v>55</v>
      </c>
      <c r="P2" s="136" t="s">
        <v>71</v>
      </c>
    </row>
    <row r="3" spans="1:16" x14ac:dyDescent="0.25">
      <c r="B3" s="13"/>
      <c r="C3" s="13"/>
      <c r="D3" s="13"/>
      <c r="O3" s="2"/>
      <c r="P3" s="2"/>
    </row>
    <row r="4" spans="1:16" s="2" customFormat="1" x14ac:dyDescent="0.25">
      <c r="A4" s="4"/>
      <c r="B4" s="317" t="str">
        <f>Info!B4</f>
        <v>QUESTIONNAIRE À L'INTENTION DES IMPORTATEURS</v>
      </c>
      <c r="C4" s="318"/>
      <c r="D4" s="318"/>
      <c r="E4" s="318"/>
      <c r="F4" s="318"/>
      <c r="G4" s="318"/>
      <c r="H4" s="318"/>
      <c r="I4" s="318"/>
      <c r="J4" s="318"/>
      <c r="K4" s="318"/>
      <c r="L4" s="319"/>
      <c r="M4" s="21"/>
      <c r="N4" s="21"/>
      <c r="O4" s="19"/>
      <c r="P4" s="19"/>
    </row>
    <row r="5" spans="1:16" s="2" customFormat="1" x14ac:dyDescent="0.25">
      <c r="A5" s="4"/>
      <c r="B5" s="428" t="str">
        <f>Info!B5</f>
        <v>GC-2025-001</v>
      </c>
      <c r="C5" s="508"/>
      <c r="D5" s="508"/>
      <c r="E5" s="508"/>
      <c r="F5" s="508"/>
      <c r="G5" s="508"/>
      <c r="H5" s="508"/>
      <c r="I5" s="508"/>
      <c r="J5" s="508"/>
      <c r="K5" s="508"/>
      <c r="L5" s="430"/>
      <c r="M5" s="21"/>
      <c r="N5" s="21"/>
      <c r="O5" s="19"/>
      <c r="P5" s="19"/>
    </row>
    <row r="6" spans="1:16" s="6" customFormat="1" x14ac:dyDescent="0.25">
      <c r="A6" s="4"/>
      <c r="B6" s="428" t="str">
        <f>Info!B6</f>
        <v>PRODUITS DE LÉGUMES</v>
      </c>
      <c r="C6" s="508"/>
      <c r="D6" s="508"/>
      <c r="E6" s="508"/>
      <c r="F6" s="508"/>
      <c r="G6" s="508"/>
      <c r="H6" s="508"/>
      <c r="I6" s="508"/>
      <c r="J6" s="508"/>
      <c r="K6" s="508"/>
      <c r="L6" s="430"/>
      <c r="M6" s="19"/>
      <c r="N6" s="19"/>
      <c r="O6" s="15"/>
      <c r="P6" s="15"/>
    </row>
    <row r="7" spans="1:16" s="6" customFormat="1" x14ac:dyDescent="0.25">
      <c r="A7" s="4"/>
      <c r="B7" s="113"/>
      <c r="C7" s="155"/>
      <c r="D7" s="155"/>
      <c r="E7" s="155"/>
      <c r="F7" s="155"/>
      <c r="G7" s="155"/>
      <c r="H7" s="155"/>
      <c r="I7" s="155"/>
      <c r="J7" s="155"/>
      <c r="K7" s="155"/>
      <c r="L7" s="115"/>
      <c r="M7" s="19"/>
      <c r="N7" s="19"/>
      <c r="O7" s="20"/>
    </row>
    <row r="8" spans="1:16" s="6" customFormat="1" x14ac:dyDescent="0.25">
      <c r="A8" s="4"/>
      <c r="B8" s="431" t="str">
        <f>Public!B8</f>
        <v>Les marchandises dans les questions suivantes font référence aux marchandises comme définies dans la description du produit de l'onglet Intro.</v>
      </c>
      <c r="C8" s="506"/>
      <c r="D8" s="506"/>
      <c r="E8" s="506"/>
      <c r="F8" s="506"/>
      <c r="G8" s="506"/>
      <c r="H8" s="506"/>
      <c r="I8" s="506"/>
      <c r="J8" s="506"/>
      <c r="K8" s="506"/>
      <c r="L8" s="433"/>
      <c r="M8" s="19"/>
      <c r="N8" s="19"/>
      <c r="O8" s="15"/>
      <c r="P8" s="15"/>
    </row>
    <row r="9" spans="1:16" s="6" customFormat="1" x14ac:dyDescent="0.25">
      <c r="A9" s="4"/>
      <c r="B9" s="431" t="str">
        <f>Public!B9</f>
        <v>Des informations sur le produit et un glossaire de termes sont disponibles dans l'onglet Info.</v>
      </c>
      <c r="C9" s="506"/>
      <c r="D9" s="506"/>
      <c r="E9" s="506"/>
      <c r="F9" s="506"/>
      <c r="G9" s="506"/>
      <c r="H9" s="506"/>
      <c r="I9" s="506"/>
      <c r="J9" s="506"/>
      <c r="K9" s="506"/>
      <c r="L9" s="433"/>
      <c r="M9" s="19"/>
      <c r="N9" s="19"/>
      <c r="O9" s="15"/>
    </row>
    <row r="10" spans="1:16" s="6" customFormat="1" x14ac:dyDescent="0.25">
      <c r="A10" s="4"/>
      <c r="B10" s="431"/>
      <c r="C10" s="506"/>
      <c r="D10" s="506"/>
      <c r="E10" s="506"/>
      <c r="F10" s="506"/>
      <c r="G10" s="506"/>
      <c r="H10" s="506"/>
      <c r="I10" s="506"/>
      <c r="J10" s="506"/>
      <c r="K10" s="506"/>
      <c r="L10" s="433"/>
      <c r="M10" s="19"/>
      <c r="N10" s="19"/>
      <c r="O10" s="10" t="s">
        <v>236</v>
      </c>
      <c r="P10" s="10" t="s">
        <v>235</v>
      </c>
    </row>
    <row r="11" spans="1:16" s="6" customFormat="1" x14ac:dyDescent="0.25">
      <c r="A11" s="4"/>
      <c r="B11" s="431"/>
      <c r="C11" s="506"/>
      <c r="D11" s="506"/>
      <c r="E11" s="506"/>
      <c r="F11" s="506"/>
      <c r="G11" s="506"/>
      <c r="H11" s="506"/>
      <c r="I11" s="506"/>
      <c r="J11" s="506"/>
      <c r="K11" s="506"/>
      <c r="L11" s="433"/>
      <c r="M11" s="19"/>
      <c r="N11" s="19"/>
      <c r="O11" s="15"/>
      <c r="P11" s="15"/>
    </row>
    <row r="12" spans="1:16" s="6" customFormat="1" x14ac:dyDescent="0.25">
      <c r="A12" s="4"/>
      <c r="B12" s="431" t="str">
        <f>Pro!B12</f>
        <v>Pour les questions de cet onglet, notez ce qui suit :</v>
      </c>
      <c r="C12" s="506"/>
      <c r="D12" s="506"/>
      <c r="E12" s="506"/>
      <c r="F12" s="506"/>
      <c r="G12" s="506"/>
      <c r="H12" s="506"/>
      <c r="I12" s="506"/>
      <c r="J12" s="506"/>
      <c r="K12" s="506"/>
      <c r="L12" s="433"/>
      <c r="M12" s="19"/>
      <c r="N12" s="19"/>
      <c r="O12" s="15"/>
      <c r="P12" s="15"/>
    </row>
    <row r="13" spans="1:16" s="6" customFormat="1" ht="26.25" customHeight="1" x14ac:dyDescent="0.25">
      <c r="A13" s="4"/>
      <c r="B13" s="466" t="str">
        <f>Pro!B13</f>
        <v xml:space="preserve">• Veuillez indiquer seulement les ventes effectuées à partir des importations de votre entreprise. Les ventes de marchandises achetées auprès de producteurs canadiens doivent être exclues. </v>
      </c>
      <c r="C13" s="507"/>
      <c r="D13" s="507"/>
      <c r="E13" s="507"/>
      <c r="F13" s="507"/>
      <c r="G13" s="507"/>
      <c r="H13" s="507"/>
      <c r="I13" s="507"/>
      <c r="J13" s="507"/>
      <c r="K13" s="507"/>
      <c r="L13" s="468"/>
      <c r="M13" s="19"/>
      <c r="N13" s="19"/>
      <c r="O13" s="15"/>
      <c r="P13" s="15"/>
    </row>
    <row r="14" spans="1:16" s="6" customFormat="1" x14ac:dyDescent="0.25">
      <c r="A14" s="4"/>
      <c r="B14" s="431" t="str">
        <f>Pro!B14</f>
        <v>• Déclarez toutes les ventes aux entreprises associées canadiennes et étrangères.</v>
      </c>
      <c r="C14" s="506"/>
      <c r="D14" s="506"/>
      <c r="E14" s="506"/>
      <c r="F14" s="506"/>
      <c r="G14" s="506"/>
      <c r="H14" s="506"/>
      <c r="I14" s="506"/>
      <c r="J14" s="506"/>
      <c r="K14" s="506"/>
      <c r="L14" s="433"/>
      <c r="M14" s="19"/>
      <c r="N14" s="19"/>
      <c r="O14" s="15"/>
      <c r="P14" s="15"/>
    </row>
    <row r="15" spans="1:16" s="6" customFormat="1" x14ac:dyDescent="0.25">
      <c r="A15" s="4"/>
      <c r="B15" s="431" t="str">
        <f>Pro!B15</f>
        <v>• Déclarez toutes les ventes à compter de la date de l’expédition au client ou à son entrepôt.</v>
      </c>
      <c r="C15" s="506"/>
      <c r="D15" s="506"/>
      <c r="E15" s="506"/>
      <c r="F15" s="506"/>
      <c r="G15" s="506"/>
      <c r="H15" s="506"/>
      <c r="I15" s="506"/>
      <c r="J15" s="506"/>
      <c r="K15" s="506"/>
      <c r="L15" s="433"/>
      <c r="M15" s="19"/>
      <c r="N15" s="19"/>
      <c r="O15" s="15"/>
      <c r="P15" s="15"/>
    </row>
    <row r="16" spans="1:16" s="6" customFormat="1" x14ac:dyDescent="0.25">
      <c r="A16" s="4"/>
      <c r="B16" s="431" t="str">
        <f>Pro!B16</f>
        <v>• Déclarez toutes les valeurs en dollars canadiens.</v>
      </c>
      <c r="C16" s="506"/>
      <c r="D16" s="506"/>
      <c r="E16" s="506"/>
      <c r="F16" s="506"/>
      <c r="G16" s="506"/>
      <c r="H16" s="506"/>
      <c r="I16" s="506"/>
      <c r="J16" s="506"/>
      <c r="K16" s="506"/>
      <c r="L16" s="433"/>
      <c r="M16" s="19"/>
      <c r="N16" s="19"/>
      <c r="O16" s="15"/>
      <c r="P16" s="15"/>
    </row>
    <row r="17" spans="1:16" s="6" customFormat="1" x14ac:dyDescent="0.25">
      <c r="A17" s="4"/>
      <c r="B17" s="434" t="str">
        <f>IF(Intro!$G$29="English",O17,P17)</f>
        <v>• Si votre entreprise est un utilisateur final ou un détaillant, elle n’a pas besoin de déclarer ses ventes d’importations ou ses stocks d’importations.</v>
      </c>
      <c r="C17" s="435"/>
      <c r="D17" s="435"/>
      <c r="E17" s="435"/>
      <c r="F17" s="435"/>
      <c r="G17" s="435"/>
      <c r="H17" s="435"/>
      <c r="I17" s="435"/>
      <c r="J17" s="435"/>
      <c r="K17" s="435"/>
      <c r="L17" s="436"/>
      <c r="M17" s="19"/>
      <c r="N17" s="19"/>
      <c r="O17" s="15" t="s">
        <v>184</v>
      </c>
      <c r="P17" s="15" t="s">
        <v>185</v>
      </c>
    </row>
    <row r="18" spans="1:16" s="6" customFormat="1" x14ac:dyDescent="0.25">
      <c r="A18" s="4"/>
      <c r="B18" s="425" t="str">
        <f>IF(Intro!$G$29="English",O18,P18)</f>
        <v>Toute information dans ce questionnaire se rapporte aux MARCHANDISES CONGELÉES seulement</v>
      </c>
      <c r="C18" s="426"/>
      <c r="D18" s="426"/>
      <c r="E18" s="426"/>
      <c r="F18" s="426"/>
      <c r="G18" s="426"/>
      <c r="H18" s="426"/>
      <c r="I18" s="426"/>
      <c r="J18" s="426"/>
      <c r="K18" s="426"/>
      <c r="L18" s="427"/>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314" t="str">
        <f>IF(Intro!$G$29="English",O20,P20)</f>
        <v>IMPORTATIONS ET VENTES</v>
      </c>
      <c r="C20" s="315"/>
      <c r="D20" s="315"/>
      <c r="E20" s="315"/>
      <c r="F20" s="315"/>
      <c r="G20" s="315"/>
      <c r="H20" s="315"/>
      <c r="I20" s="315"/>
      <c r="J20" s="315"/>
      <c r="K20" s="315"/>
      <c r="L20" s="316"/>
      <c r="M20" s="10"/>
      <c r="O20" s="84" t="s">
        <v>233</v>
      </c>
      <c r="P20" s="84" t="s">
        <v>234</v>
      </c>
    </row>
    <row r="21" spans="1:16" x14ac:dyDescent="0.25">
      <c r="B21" s="418" t="s">
        <v>12</v>
      </c>
      <c r="C21" s="509"/>
      <c r="D21" s="509"/>
      <c r="E21" s="509"/>
      <c r="F21" s="509"/>
      <c r="G21" s="509"/>
      <c r="H21" s="509"/>
      <c r="I21" s="509"/>
      <c r="J21" s="509"/>
      <c r="K21" s="509"/>
      <c r="L21" s="420"/>
      <c r="M21" s="10"/>
    </row>
    <row r="22" spans="1:16" ht="24" customHeight="1" x14ac:dyDescent="0.25">
      <c r="B22" s="311" t="str">
        <f>IF(Intro!$G$29="English",O22,P22)</f>
        <v xml:space="preserve">Indiquez les importations et les ventes de marchandises de votre entreprise, par pays. </v>
      </c>
      <c r="C22" s="510"/>
      <c r="D22" s="510"/>
      <c r="E22" s="510"/>
      <c r="F22" s="510"/>
      <c r="G22" s="156"/>
      <c r="H22" s="156"/>
      <c r="I22" s="156"/>
      <c r="J22" s="156"/>
      <c r="K22" s="156"/>
      <c r="L22" s="162"/>
      <c r="M22" s="10"/>
      <c r="O22" s="10" t="s">
        <v>802</v>
      </c>
      <c r="P22" s="10" t="s">
        <v>803</v>
      </c>
    </row>
    <row r="23" spans="1:16" x14ac:dyDescent="0.25">
      <c r="B23" s="314" t="str">
        <f>IF(Intro!$G$29="English",O23,P23)</f>
        <v>PAYS 6</v>
      </c>
      <c r="C23" s="315"/>
      <c r="D23" s="315"/>
      <c r="E23" s="315"/>
      <c r="F23" s="315"/>
      <c r="G23" s="315"/>
      <c r="H23" s="315"/>
      <c r="I23" s="315"/>
      <c r="J23" s="315"/>
      <c r="K23" s="315"/>
      <c r="L23" s="316"/>
      <c r="M23" s="10"/>
      <c r="O23" s="84" t="s">
        <v>867</v>
      </c>
      <c r="P23" s="84" t="s">
        <v>868</v>
      </c>
    </row>
    <row r="24" spans="1:16" ht="15.75" customHeight="1" x14ac:dyDescent="0.25">
      <c r="B24" s="489" t="str">
        <f>IF(Intro!$G$29="English",O24,P24)</f>
        <v>Veuillez spécifier le pays d'origine ici :</v>
      </c>
      <c r="C24" s="490"/>
      <c r="D24" s="490"/>
      <c r="E24" s="486"/>
      <c r="F24" s="487"/>
      <c r="G24" s="487"/>
      <c r="H24" s="487"/>
      <c r="I24" s="488"/>
      <c r="J24" s="156"/>
      <c r="K24" s="156"/>
      <c r="L24" s="162"/>
      <c r="M24" s="10"/>
      <c r="O24" s="10" t="s">
        <v>855</v>
      </c>
      <c r="P24" s="10" t="s">
        <v>858</v>
      </c>
    </row>
    <row r="25" spans="1:16" x14ac:dyDescent="0.25">
      <c r="B25" s="99"/>
      <c r="C25" s="157"/>
      <c r="D25" s="157"/>
      <c r="E25" s="157"/>
      <c r="F25" s="157"/>
      <c r="G25" s="156"/>
      <c r="H25" s="156"/>
      <c r="I25" s="156"/>
      <c r="J25" s="156"/>
      <c r="K25" s="156"/>
      <c r="L25" s="17"/>
      <c r="M25" s="10"/>
    </row>
    <row r="26" spans="1:16" x14ac:dyDescent="0.25">
      <c r="B26" s="99"/>
      <c r="C26" s="157"/>
      <c r="D26" s="157"/>
      <c r="E26" s="157"/>
      <c r="F26" s="157"/>
      <c r="G26" s="164">
        <f>Variables!$B$6</f>
        <v>2023</v>
      </c>
      <c r="H26" s="164">
        <f>G26+1</f>
        <v>2024</v>
      </c>
      <c r="I26" s="164">
        <f>H26+1</f>
        <v>2025</v>
      </c>
      <c r="J26" s="156"/>
      <c r="K26" s="156"/>
      <c r="L26" s="53"/>
      <c r="M26" s="10"/>
      <c r="O26" s="18"/>
    </row>
    <row r="27" spans="1:16" s="136" customFormat="1" ht="14.25" customHeight="1" x14ac:dyDescent="0.25">
      <c r="A27" s="158"/>
      <c r="B27" s="500" t="str">
        <f>IF(Intro!$G$29="English",O27,P27)</f>
        <v>Importations au Canada</v>
      </c>
      <c r="C27" s="501"/>
      <c r="D27" s="501"/>
      <c r="E27" s="501"/>
      <c r="F27" s="501"/>
      <c r="G27" s="501"/>
      <c r="H27" s="501"/>
      <c r="I27" s="502"/>
      <c r="J27" s="156"/>
      <c r="K27" s="156"/>
      <c r="L27" s="53"/>
      <c r="O27" s="22" t="s">
        <v>151</v>
      </c>
      <c r="P27" s="136" t="s">
        <v>152</v>
      </c>
    </row>
    <row r="28" spans="1:16" ht="15" customHeight="1" x14ac:dyDescent="0.25">
      <c r="B28" s="275" t="str">
        <f>IF(Intro!$G$29="English",O28,P28)</f>
        <v>Importations</v>
      </c>
      <c r="C28" s="276"/>
      <c r="D28" s="495" t="str">
        <f>IF(Intro!$G$29="English",Variables!$B$23,Variables!$C$23)</f>
        <v>kg</v>
      </c>
      <c r="E28" s="495"/>
      <c r="F28" s="495"/>
      <c r="G28" s="101"/>
      <c r="H28" s="101"/>
      <c r="I28" s="101"/>
      <c r="J28" s="156"/>
      <c r="K28" s="156"/>
      <c r="L28" s="53"/>
      <c r="M28" s="10"/>
      <c r="O28" s="10" t="s">
        <v>53</v>
      </c>
      <c r="P28" s="10" t="s">
        <v>118</v>
      </c>
    </row>
    <row r="29" spans="1:16" ht="15" customHeight="1" x14ac:dyDescent="0.25">
      <c r="B29" s="275"/>
      <c r="C29" s="276"/>
      <c r="D29" s="495" t="str">
        <f>IF(Intro!G$29="English",O29,P29)</f>
        <v>valeur d'achat nette rendue (CAD)</v>
      </c>
      <c r="E29" s="495"/>
      <c r="F29" s="495"/>
      <c r="G29" s="101"/>
      <c r="H29" s="101"/>
      <c r="I29" s="101"/>
      <c r="J29" s="156"/>
      <c r="K29" s="156"/>
      <c r="L29" s="53"/>
      <c r="M29" s="10"/>
      <c r="O29" s="10" t="s">
        <v>238</v>
      </c>
      <c r="P29" s="10" t="s">
        <v>237</v>
      </c>
    </row>
    <row r="30" spans="1:16" ht="15" customHeight="1" x14ac:dyDescent="0.25">
      <c r="B30" s="275"/>
      <c r="C30" s="276"/>
      <c r="D30" s="495" t="str">
        <f>"$ / "&amp;IF(Intro!$G$29="English",Variables!$B$24,Variables!$C$24)</f>
        <v>$ / kg</v>
      </c>
      <c r="E30" s="495"/>
      <c r="F30" s="495"/>
      <c r="G30" s="111" t="str">
        <f>IF(G28=0,"-",G29/G28)</f>
        <v>-</v>
      </c>
      <c r="H30" s="111" t="str">
        <f>IF(H28=0,"-",H29/H28)</f>
        <v>-</v>
      </c>
      <c r="I30" s="111" t="str">
        <f t="shared" ref="I30" si="0">IF(I28=0,"-",I29/I28)</f>
        <v>-</v>
      </c>
      <c r="J30" s="156"/>
      <c r="K30" s="156"/>
      <c r="L30" s="53"/>
      <c r="M30" s="10"/>
    </row>
    <row r="31" spans="1:16" s="136" customFormat="1" x14ac:dyDescent="0.25">
      <c r="A31" s="158"/>
      <c r="B31" s="503" t="str">
        <f>IF(Intro!$G$29="English",O31,P31)</f>
        <v>Ventes des importations au Canada</v>
      </c>
      <c r="C31" s="504"/>
      <c r="D31" s="504"/>
      <c r="E31" s="504"/>
      <c r="F31" s="504"/>
      <c r="G31" s="504"/>
      <c r="H31" s="504"/>
      <c r="I31" s="505"/>
      <c r="J31" s="156"/>
      <c r="K31" s="156"/>
      <c r="L31" s="53"/>
      <c r="O31" s="22" t="s">
        <v>364</v>
      </c>
      <c r="P31" s="136" t="s">
        <v>365</v>
      </c>
    </row>
    <row r="32" spans="1:16" ht="15" customHeight="1" x14ac:dyDescent="0.25">
      <c r="B32" s="275" t="str">
        <f>IF(Intro!$G$29="English",O32,P32)</f>
        <v>Ventes aux distributeurs au Canada</v>
      </c>
      <c r="C32" s="276"/>
      <c r="D32" s="495" t="str">
        <f>D28</f>
        <v>kg</v>
      </c>
      <c r="E32" s="495"/>
      <c r="F32" s="495"/>
      <c r="G32" s="101"/>
      <c r="H32" s="101"/>
      <c r="I32" s="101"/>
      <c r="J32" s="156"/>
      <c r="K32" s="156"/>
      <c r="L32" s="53"/>
      <c r="M32" s="10"/>
      <c r="O32" s="10" t="str">
        <f>"Sales to "&amp;Variables!$B$26&amp;" in Canada"</f>
        <v>Sales to distributors in Canada</v>
      </c>
      <c r="P32" s="10" t="str">
        <f>"Ventes aux "&amp;Variables!$C$26&amp;" au Canada"</f>
        <v>Ventes aux distributeurs au Canada</v>
      </c>
    </row>
    <row r="33" spans="1:16" ht="15" customHeight="1" x14ac:dyDescent="0.25">
      <c r="B33" s="275"/>
      <c r="C33" s="276"/>
      <c r="D33" s="495" t="str">
        <f>IF(Intro!G$29="English",O33,P33)</f>
        <v>valeur de vente nette rendue (CAD)</v>
      </c>
      <c r="E33" s="495"/>
      <c r="F33" s="495"/>
      <c r="G33" s="101"/>
      <c r="H33" s="101"/>
      <c r="I33" s="101"/>
      <c r="J33" s="156"/>
      <c r="K33" s="156"/>
      <c r="L33" s="53"/>
      <c r="M33" s="10"/>
      <c r="O33" s="10" t="s">
        <v>240</v>
      </c>
      <c r="P33" s="10" t="s">
        <v>239</v>
      </c>
    </row>
    <row r="34" spans="1:16" ht="15.75" customHeight="1" thickBot="1" x14ac:dyDescent="0.3">
      <c r="B34" s="493"/>
      <c r="C34" s="494"/>
      <c r="D34" s="496" t="str">
        <f>D30</f>
        <v>$ / kg</v>
      </c>
      <c r="E34" s="496"/>
      <c r="F34" s="496"/>
      <c r="G34" s="111" t="str">
        <f>IF(G32=0,"-",G33/G32)</f>
        <v>-</v>
      </c>
      <c r="H34" s="111" t="str">
        <f>IF(H32=0,"-",H33/H32)</f>
        <v>-</v>
      </c>
      <c r="I34" s="111" t="str">
        <f t="shared" ref="I34" si="1">IF(I32=0,"-",I33/I32)</f>
        <v>-</v>
      </c>
      <c r="J34" s="156"/>
      <c r="K34" s="156"/>
      <c r="L34" s="53"/>
      <c r="M34" s="10"/>
    </row>
    <row r="35" spans="1:16" ht="15" customHeight="1" x14ac:dyDescent="0.25">
      <c r="B35" s="497" t="str">
        <f>IF(Intro!$G$29="English",O35,P35)</f>
        <v>Ventes aux utilisateurs finals/détaillants au Canada</v>
      </c>
      <c r="C35" s="498"/>
      <c r="D35" s="499" t="str">
        <f>D32</f>
        <v>kg</v>
      </c>
      <c r="E35" s="499"/>
      <c r="F35" s="499"/>
      <c r="G35" s="101"/>
      <c r="H35" s="101"/>
      <c r="I35" s="101"/>
      <c r="J35" s="156"/>
      <c r="K35" s="156"/>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275"/>
      <c r="C36" s="276"/>
      <c r="D36" s="495" t="str">
        <f>IF(Intro!G$29="English",O36,P36)</f>
        <v>valeur de vente nette rendue (CAD)</v>
      </c>
      <c r="E36" s="495"/>
      <c r="F36" s="495"/>
      <c r="G36" s="101"/>
      <c r="H36" s="101"/>
      <c r="I36" s="101"/>
      <c r="J36" s="156"/>
      <c r="K36" s="156"/>
      <c r="L36" s="53"/>
      <c r="M36" s="10"/>
      <c r="O36" s="10" t="s">
        <v>240</v>
      </c>
      <c r="P36" s="10" t="s">
        <v>239</v>
      </c>
    </row>
    <row r="37" spans="1:16" ht="15.75" customHeight="1" thickBot="1" x14ac:dyDescent="0.3">
      <c r="B37" s="493"/>
      <c r="C37" s="494"/>
      <c r="D37" s="496" t="str">
        <f>D34</f>
        <v>$ / kg</v>
      </c>
      <c r="E37" s="496"/>
      <c r="F37" s="496"/>
      <c r="G37" s="111" t="str">
        <f>IF(G35=0,"-",G36/G35)</f>
        <v>-</v>
      </c>
      <c r="H37" s="111" t="str">
        <f>IF(H35=0,"-",H36/H35)</f>
        <v>-</v>
      </c>
      <c r="I37" s="111" t="str">
        <f t="shared" ref="I37" si="2">IF(I35=0,"-",I36/I35)</f>
        <v>-</v>
      </c>
      <c r="J37" s="156"/>
      <c r="K37" s="156"/>
      <c r="L37" s="53"/>
      <c r="M37" s="10"/>
    </row>
    <row r="38" spans="1:16" ht="15" customHeight="1" x14ac:dyDescent="0.25">
      <c r="B38" s="381" t="str">
        <f>IF(Intro!$G$29="English",O38,P38)</f>
        <v>Ventes totales au Canada</v>
      </c>
      <c r="C38" s="382"/>
      <c r="D38" s="491" t="str">
        <f>D35</f>
        <v>kg</v>
      </c>
      <c r="E38" s="491"/>
      <c r="F38" s="491"/>
      <c r="G38" s="103">
        <f t="shared" ref="G38:I39" si="3">G32+G35</f>
        <v>0</v>
      </c>
      <c r="H38" s="103">
        <f t="shared" si="3"/>
        <v>0</v>
      </c>
      <c r="I38" s="103">
        <f t="shared" si="3"/>
        <v>0</v>
      </c>
      <c r="J38" s="156"/>
      <c r="K38" s="156"/>
      <c r="L38" s="53"/>
      <c r="M38" s="10"/>
      <c r="O38" s="10" t="s">
        <v>241</v>
      </c>
      <c r="P38" s="10" t="s">
        <v>242</v>
      </c>
    </row>
    <row r="39" spans="1:16" ht="15" customHeight="1" x14ac:dyDescent="0.25">
      <c r="B39" s="377"/>
      <c r="C39" s="378"/>
      <c r="D39" s="492" t="str">
        <f>IF(Intro!G$29="English",O39,P39)</f>
        <v>valeur de vente nette rendue (CAD)</v>
      </c>
      <c r="E39" s="492"/>
      <c r="F39" s="492"/>
      <c r="G39" s="102">
        <f t="shared" si="3"/>
        <v>0</v>
      </c>
      <c r="H39" s="102">
        <f t="shared" si="3"/>
        <v>0</v>
      </c>
      <c r="I39" s="102">
        <f t="shared" si="3"/>
        <v>0</v>
      </c>
      <c r="J39" s="156"/>
      <c r="K39" s="156"/>
      <c r="L39" s="53"/>
      <c r="M39" s="10"/>
      <c r="O39" s="10" t="s">
        <v>240</v>
      </c>
      <c r="P39" s="10" t="s">
        <v>239</v>
      </c>
    </row>
    <row r="40" spans="1:16" ht="15.75" customHeight="1" x14ac:dyDescent="0.25">
      <c r="B40" s="377"/>
      <c r="C40" s="378"/>
      <c r="D40" s="492" t="str">
        <f>D37</f>
        <v>$ / kg</v>
      </c>
      <c r="E40" s="492"/>
      <c r="F40" s="492"/>
      <c r="G40" s="177" t="str">
        <f>IF(G38=0,"-",G39/G38)</f>
        <v>-</v>
      </c>
      <c r="H40" s="177" t="str">
        <f>IF(H38=0,"-",H39/H38)</f>
        <v>-</v>
      </c>
      <c r="I40" s="177" t="str">
        <f>IF(I38=0,"-",I39/I38)</f>
        <v>-</v>
      </c>
      <c r="J40" s="156"/>
      <c r="K40" s="156"/>
      <c r="L40" s="53"/>
      <c r="M40" s="10"/>
    </row>
    <row r="41" spans="1:16" x14ac:dyDescent="0.25">
      <c r="B41" s="54"/>
      <c r="C41" s="64"/>
      <c r="D41" s="64"/>
      <c r="E41" s="64"/>
      <c r="F41" s="64"/>
      <c r="G41" s="64"/>
      <c r="H41" s="64"/>
      <c r="I41" s="64"/>
      <c r="J41" s="64"/>
      <c r="K41" s="64"/>
      <c r="L41" s="65"/>
      <c r="M41" s="10"/>
    </row>
    <row r="42" spans="1:16" x14ac:dyDescent="0.25">
      <c r="B42" s="314" t="str">
        <f>IF(Intro!$G$29="English",O42,P42)</f>
        <v>PAYS 7</v>
      </c>
      <c r="C42" s="315"/>
      <c r="D42" s="315"/>
      <c r="E42" s="315"/>
      <c r="F42" s="315"/>
      <c r="G42" s="315"/>
      <c r="H42" s="315"/>
      <c r="I42" s="315"/>
      <c r="J42" s="315"/>
      <c r="K42" s="315"/>
      <c r="L42" s="316"/>
      <c r="M42" s="10"/>
      <c r="O42" s="84" t="s">
        <v>869</v>
      </c>
      <c r="P42" s="84" t="s">
        <v>870</v>
      </c>
    </row>
    <row r="43" spans="1:16" ht="15.75" x14ac:dyDescent="0.25">
      <c r="B43" s="489" t="str">
        <f>IF(Intro!$G$29="English",O43,P43)</f>
        <v>Veuillez spécifier le pays d'origine ici :</v>
      </c>
      <c r="C43" s="490"/>
      <c r="D43" s="490"/>
      <c r="E43" s="486"/>
      <c r="F43" s="487"/>
      <c r="G43" s="487"/>
      <c r="H43" s="487"/>
      <c r="I43" s="488"/>
      <c r="J43" s="156"/>
      <c r="K43" s="156"/>
      <c r="L43" s="162"/>
      <c r="M43" s="10"/>
      <c r="O43" s="10" t="s">
        <v>855</v>
      </c>
      <c r="P43" s="10" t="s">
        <v>858</v>
      </c>
    </row>
    <row r="44" spans="1:16" x14ac:dyDescent="0.25">
      <c r="B44" s="99"/>
      <c r="C44" s="157"/>
      <c r="D44" s="157"/>
      <c r="E44" s="157"/>
      <c r="F44" s="157"/>
      <c r="G44" s="156"/>
      <c r="H44" s="156"/>
      <c r="I44" s="156"/>
      <c r="J44" s="156"/>
      <c r="K44" s="156"/>
      <c r="L44" s="17"/>
      <c r="M44" s="10"/>
    </row>
    <row r="45" spans="1:16" x14ac:dyDescent="0.25">
      <c r="B45" s="99"/>
      <c r="C45" s="157"/>
      <c r="D45" s="157"/>
      <c r="E45" s="157"/>
      <c r="F45" s="157"/>
      <c r="G45" s="164">
        <f>Variables!$B$6</f>
        <v>2023</v>
      </c>
      <c r="H45" s="164">
        <f>G45+1</f>
        <v>2024</v>
      </c>
      <c r="I45" s="164">
        <f>H45+1</f>
        <v>2025</v>
      </c>
      <c r="J45" s="156"/>
      <c r="K45" s="156"/>
      <c r="L45" s="53"/>
      <c r="M45" s="10"/>
      <c r="O45" s="18"/>
    </row>
    <row r="46" spans="1:16" s="136" customFormat="1" ht="14.25" customHeight="1" x14ac:dyDescent="0.25">
      <c r="A46" s="158"/>
      <c r="B46" s="500" t="str">
        <f>IF(Intro!$G$29="English",O46,P46)</f>
        <v>Importations au Canada</v>
      </c>
      <c r="C46" s="501"/>
      <c r="D46" s="501"/>
      <c r="E46" s="501"/>
      <c r="F46" s="501"/>
      <c r="G46" s="501"/>
      <c r="H46" s="501"/>
      <c r="I46" s="502"/>
      <c r="J46" s="156"/>
      <c r="K46" s="156"/>
      <c r="L46" s="53"/>
      <c r="O46" s="22" t="s">
        <v>151</v>
      </c>
      <c r="P46" s="136" t="s">
        <v>152</v>
      </c>
    </row>
    <row r="47" spans="1:16" ht="15" customHeight="1" x14ac:dyDescent="0.25">
      <c r="B47" s="275" t="str">
        <f>IF(Intro!$G$29="English",O47,P47)</f>
        <v>Importations</v>
      </c>
      <c r="C47" s="276"/>
      <c r="D47" s="495" t="str">
        <f>IF(Intro!$G$29="English",Variables!$B$23,Variables!$C$23)</f>
        <v>kg</v>
      </c>
      <c r="E47" s="495"/>
      <c r="F47" s="495"/>
      <c r="G47" s="101"/>
      <c r="H47" s="101"/>
      <c r="I47" s="101"/>
      <c r="J47" s="156"/>
      <c r="K47" s="156"/>
      <c r="L47" s="53"/>
      <c r="M47" s="10"/>
      <c r="O47" s="10" t="s">
        <v>53</v>
      </c>
      <c r="P47" s="10" t="s">
        <v>118</v>
      </c>
    </row>
    <row r="48" spans="1:16" ht="15" customHeight="1" x14ac:dyDescent="0.25">
      <c r="B48" s="275"/>
      <c r="C48" s="276"/>
      <c r="D48" s="495" t="str">
        <f>IF(Intro!G$29="English",O48,P48)</f>
        <v>valeur d'achat nette rendue (CAD)</v>
      </c>
      <c r="E48" s="495"/>
      <c r="F48" s="495"/>
      <c r="G48" s="101"/>
      <c r="H48" s="101"/>
      <c r="I48" s="101"/>
      <c r="J48" s="156"/>
      <c r="K48" s="156"/>
      <c r="L48" s="53"/>
      <c r="M48" s="10"/>
      <c r="O48" s="10" t="s">
        <v>238</v>
      </c>
      <c r="P48" s="10" t="s">
        <v>237</v>
      </c>
    </row>
    <row r="49" spans="1:16" ht="15" customHeight="1" x14ac:dyDescent="0.25">
      <c r="B49" s="275"/>
      <c r="C49" s="276"/>
      <c r="D49" s="495" t="str">
        <f>"$ / "&amp;IF(Intro!$G$29="English",Variables!$B$24,Variables!$C$24)</f>
        <v>$ / kg</v>
      </c>
      <c r="E49" s="495"/>
      <c r="F49" s="495"/>
      <c r="G49" s="111" t="str">
        <f>IF(G47=0,"-",G48/G47)</f>
        <v>-</v>
      </c>
      <c r="H49" s="111" t="str">
        <f>IF(H47=0,"-",H48/H47)</f>
        <v>-</v>
      </c>
      <c r="I49" s="111" t="str">
        <f t="shared" ref="I49" si="4">IF(I47=0,"-",I48/I47)</f>
        <v>-</v>
      </c>
      <c r="J49" s="156"/>
      <c r="K49" s="156"/>
      <c r="L49" s="53"/>
      <c r="M49" s="10"/>
    </row>
    <row r="50" spans="1:16" s="136" customFormat="1" x14ac:dyDescent="0.25">
      <c r="A50" s="158"/>
      <c r="B50" s="503" t="str">
        <f>IF(Intro!$G$29="English",O50,P50)</f>
        <v>Ventes des importations au Canada</v>
      </c>
      <c r="C50" s="504"/>
      <c r="D50" s="504"/>
      <c r="E50" s="504"/>
      <c r="F50" s="504"/>
      <c r="G50" s="504"/>
      <c r="H50" s="504"/>
      <c r="I50" s="505"/>
      <c r="J50" s="156"/>
      <c r="K50" s="156"/>
      <c r="L50" s="53"/>
      <c r="O50" s="22" t="s">
        <v>364</v>
      </c>
      <c r="P50" s="136" t="s">
        <v>365</v>
      </c>
    </row>
    <row r="51" spans="1:16" ht="15" customHeight="1" x14ac:dyDescent="0.25">
      <c r="B51" s="275" t="str">
        <f>IF(Intro!$G$29="English",O51,P51)</f>
        <v>Ventes aux distributeurs au Canada</v>
      </c>
      <c r="C51" s="276"/>
      <c r="D51" s="495" t="str">
        <f>D47</f>
        <v>kg</v>
      </c>
      <c r="E51" s="495"/>
      <c r="F51" s="495"/>
      <c r="G51" s="101"/>
      <c r="H51" s="101"/>
      <c r="I51" s="101"/>
      <c r="J51" s="156"/>
      <c r="K51" s="156"/>
      <c r="L51" s="53"/>
      <c r="M51" s="10"/>
      <c r="O51" s="10" t="str">
        <f>"Sales to "&amp;Variables!$B$26&amp;" in Canada"</f>
        <v>Sales to distributors in Canada</v>
      </c>
      <c r="P51" s="10" t="str">
        <f>"Ventes aux "&amp;Variables!$C$26&amp;" au Canada"</f>
        <v>Ventes aux distributeurs au Canada</v>
      </c>
    </row>
    <row r="52" spans="1:16" ht="15" customHeight="1" x14ac:dyDescent="0.25">
      <c r="B52" s="275"/>
      <c r="C52" s="276"/>
      <c r="D52" s="495" t="str">
        <f>IF(Intro!G$29="English",O52,P52)</f>
        <v>valeur de vente nette rendue (CAD)</v>
      </c>
      <c r="E52" s="495"/>
      <c r="F52" s="495"/>
      <c r="G52" s="101"/>
      <c r="H52" s="101"/>
      <c r="I52" s="101"/>
      <c r="J52" s="156"/>
      <c r="K52" s="156"/>
      <c r="L52" s="53"/>
      <c r="M52" s="10"/>
      <c r="O52" s="10" t="s">
        <v>240</v>
      </c>
      <c r="P52" s="10" t="s">
        <v>239</v>
      </c>
    </row>
    <row r="53" spans="1:16" ht="15.75" customHeight="1" thickBot="1" x14ac:dyDescent="0.3">
      <c r="B53" s="493"/>
      <c r="C53" s="494"/>
      <c r="D53" s="496" t="str">
        <f>D49</f>
        <v>$ / kg</v>
      </c>
      <c r="E53" s="496"/>
      <c r="F53" s="496"/>
      <c r="G53" s="111" t="str">
        <f>IF(G51=0,"-",G52/G51)</f>
        <v>-</v>
      </c>
      <c r="H53" s="111" t="str">
        <f>IF(H51=0,"-",H52/H51)</f>
        <v>-</v>
      </c>
      <c r="I53" s="111" t="str">
        <f t="shared" ref="I53" si="5">IF(I51=0,"-",I52/I51)</f>
        <v>-</v>
      </c>
      <c r="J53" s="156"/>
      <c r="K53" s="156"/>
      <c r="L53" s="53"/>
      <c r="M53" s="10"/>
    </row>
    <row r="54" spans="1:16" ht="15" customHeight="1" x14ac:dyDescent="0.25">
      <c r="B54" s="497" t="str">
        <f>IF(Intro!$G$29="English",O54,P54)</f>
        <v>Ventes aux utilisateurs finals/détaillants au Canada</v>
      </c>
      <c r="C54" s="498"/>
      <c r="D54" s="499" t="str">
        <f>D51</f>
        <v>kg</v>
      </c>
      <c r="E54" s="499"/>
      <c r="F54" s="499"/>
      <c r="G54" s="101"/>
      <c r="H54" s="101"/>
      <c r="I54" s="101"/>
      <c r="J54" s="156"/>
      <c r="K54" s="156"/>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275"/>
      <c r="C55" s="276"/>
      <c r="D55" s="495" t="str">
        <f>IF(Intro!G$29="English",O55,P55)</f>
        <v>valeur de vente nette rendue (CAD)</v>
      </c>
      <c r="E55" s="495"/>
      <c r="F55" s="495"/>
      <c r="G55" s="101"/>
      <c r="H55" s="101"/>
      <c r="I55" s="101"/>
      <c r="J55" s="156"/>
      <c r="K55" s="156"/>
      <c r="L55" s="53"/>
      <c r="M55" s="10"/>
      <c r="O55" s="10" t="s">
        <v>240</v>
      </c>
      <c r="P55" s="10" t="s">
        <v>239</v>
      </c>
    </row>
    <row r="56" spans="1:16" ht="15.75" customHeight="1" thickBot="1" x14ac:dyDescent="0.3">
      <c r="B56" s="493"/>
      <c r="C56" s="494"/>
      <c r="D56" s="496" t="str">
        <f>D53</f>
        <v>$ / kg</v>
      </c>
      <c r="E56" s="496"/>
      <c r="F56" s="496"/>
      <c r="G56" s="111" t="str">
        <f>IF(G54=0,"-",G55/G54)</f>
        <v>-</v>
      </c>
      <c r="H56" s="111" t="str">
        <f>IF(H54=0,"-",H55/H54)</f>
        <v>-</v>
      </c>
      <c r="I56" s="111" t="str">
        <f t="shared" ref="I56" si="6">IF(I54=0,"-",I55/I54)</f>
        <v>-</v>
      </c>
      <c r="J56" s="156"/>
      <c r="K56" s="156"/>
      <c r="L56" s="53"/>
      <c r="M56" s="10"/>
    </row>
    <row r="57" spans="1:16" ht="15" customHeight="1" x14ac:dyDescent="0.25">
      <c r="B57" s="381" t="str">
        <f>IF(Intro!$G$29="English",O57,P57)</f>
        <v>Ventes totales au Canada</v>
      </c>
      <c r="C57" s="382"/>
      <c r="D57" s="491" t="str">
        <f>D54</f>
        <v>kg</v>
      </c>
      <c r="E57" s="491"/>
      <c r="F57" s="491"/>
      <c r="G57" s="103">
        <f t="shared" ref="G57:I58" si="7">G51+G54</f>
        <v>0</v>
      </c>
      <c r="H57" s="103">
        <f t="shared" si="7"/>
        <v>0</v>
      </c>
      <c r="I57" s="103">
        <f t="shared" si="7"/>
        <v>0</v>
      </c>
      <c r="J57" s="156"/>
      <c r="K57" s="156"/>
      <c r="L57" s="53"/>
      <c r="M57" s="10"/>
      <c r="O57" s="10" t="s">
        <v>241</v>
      </c>
      <c r="P57" s="10" t="s">
        <v>242</v>
      </c>
    </row>
    <row r="58" spans="1:16" ht="15" customHeight="1" x14ac:dyDescent="0.25">
      <c r="B58" s="377"/>
      <c r="C58" s="378"/>
      <c r="D58" s="492" t="str">
        <f>IF(Intro!G$29="English",O58,P58)</f>
        <v>valeur de vente nette rendue (CAD)</v>
      </c>
      <c r="E58" s="492"/>
      <c r="F58" s="492"/>
      <c r="G58" s="102">
        <f t="shared" si="7"/>
        <v>0</v>
      </c>
      <c r="H58" s="102">
        <f t="shared" si="7"/>
        <v>0</v>
      </c>
      <c r="I58" s="102">
        <f t="shared" si="7"/>
        <v>0</v>
      </c>
      <c r="J58" s="156"/>
      <c r="K58" s="156"/>
      <c r="L58" s="53"/>
      <c r="M58" s="10"/>
      <c r="O58" s="10" t="s">
        <v>240</v>
      </c>
      <c r="P58" s="10" t="s">
        <v>239</v>
      </c>
    </row>
    <row r="59" spans="1:16" ht="15.75" customHeight="1" x14ac:dyDescent="0.25">
      <c r="B59" s="377"/>
      <c r="C59" s="378"/>
      <c r="D59" s="492" t="str">
        <f>D56</f>
        <v>$ / kg</v>
      </c>
      <c r="E59" s="492"/>
      <c r="F59" s="492"/>
      <c r="G59" s="177" t="str">
        <f>IF(G57=0,"-",G58/G57)</f>
        <v>-</v>
      </c>
      <c r="H59" s="177" t="str">
        <f>IF(H57=0,"-",H58/H57)</f>
        <v>-</v>
      </c>
      <c r="I59" s="177"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14" t="str">
        <f>IF(Intro!$G$29="English",O61,P61)</f>
        <v>PAYS 8</v>
      </c>
      <c r="C61" s="315"/>
      <c r="D61" s="315"/>
      <c r="E61" s="315"/>
      <c r="F61" s="315"/>
      <c r="G61" s="315"/>
      <c r="H61" s="315"/>
      <c r="I61" s="315"/>
      <c r="J61" s="315"/>
      <c r="K61" s="315"/>
      <c r="L61" s="316"/>
      <c r="M61" s="10"/>
      <c r="O61" s="84" t="s">
        <v>871</v>
      </c>
      <c r="P61" s="84" t="s">
        <v>872</v>
      </c>
    </row>
    <row r="62" spans="1:16" ht="15.75" x14ac:dyDescent="0.25">
      <c r="B62" s="489" t="str">
        <f>IF(Intro!$G$29="English",O62,P62)</f>
        <v>Veuillez spécifier le pays d'origine ici :</v>
      </c>
      <c r="C62" s="490"/>
      <c r="D62" s="490"/>
      <c r="E62" s="486"/>
      <c r="F62" s="487"/>
      <c r="G62" s="487"/>
      <c r="H62" s="487"/>
      <c r="I62" s="488"/>
      <c r="J62" s="156"/>
      <c r="K62" s="156"/>
      <c r="L62" s="162"/>
      <c r="M62" s="10"/>
      <c r="O62" s="10" t="s">
        <v>855</v>
      </c>
      <c r="P62" s="10" t="s">
        <v>858</v>
      </c>
    </row>
    <row r="63" spans="1:16" x14ac:dyDescent="0.25">
      <c r="B63" s="99"/>
      <c r="C63" s="157"/>
      <c r="D63" s="157"/>
      <c r="E63" s="157"/>
      <c r="F63" s="157"/>
      <c r="G63" s="156"/>
      <c r="H63" s="156"/>
      <c r="I63" s="156"/>
      <c r="J63" s="156"/>
      <c r="K63" s="156"/>
      <c r="L63" s="17"/>
      <c r="M63" s="10"/>
    </row>
    <row r="64" spans="1:16" x14ac:dyDescent="0.25">
      <c r="B64" s="99"/>
      <c r="C64" s="157"/>
      <c r="D64" s="157"/>
      <c r="E64" s="157"/>
      <c r="F64" s="157"/>
      <c r="G64" s="164">
        <f>Variables!$B$6</f>
        <v>2023</v>
      </c>
      <c r="H64" s="164">
        <f>G64+1</f>
        <v>2024</v>
      </c>
      <c r="I64" s="164">
        <f>H64+1</f>
        <v>2025</v>
      </c>
      <c r="J64" s="156"/>
      <c r="K64" s="156"/>
      <c r="L64" s="53"/>
      <c r="M64" s="10"/>
      <c r="O64" s="18"/>
    </row>
    <row r="65" spans="1:16" s="136" customFormat="1" ht="14.25" customHeight="1" x14ac:dyDescent="0.25">
      <c r="A65" s="158"/>
      <c r="B65" s="500" t="str">
        <f>IF(Intro!$G$29="English",O65,P65)</f>
        <v>Importations au Canada</v>
      </c>
      <c r="C65" s="501"/>
      <c r="D65" s="501"/>
      <c r="E65" s="501"/>
      <c r="F65" s="501"/>
      <c r="G65" s="501"/>
      <c r="H65" s="501"/>
      <c r="I65" s="502"/>
      <c r="J65" s="156"/>
      <c r="K65" s="156"/>
      <c r="L65" s="53"/>
      <c r="O65" s="22" t="s">
        <v>151</v>
      </c>
      <c r="P65" s="136" t="s">
        <v>152</v>
      </c>
    </row>
    <row r="66" spans="1:16" ht="15" customHeight="1" x14ac:dyDescent="0.25">
      <c r="B66" s="275" t="str">
        <f>IF(Intro!$G$29="English",O66,P66)</f>
        <v>Importations</v>
      </c>
      <c r="C66" s="276"/>
      <c r="D66" s="495" t="str">
        <f>IF(Intro!$G$29="English",Variables!$B$23,Variables!$C$23)</f>
        <v>kg</v>
      </c>
      <c r="E66" s="495"/>
      <c r="F66" s="495"/>
      <c r="G66" s="101"/>
      <c r="H66" s="101"/>
      <c r="I66" s="101"/>
      <c r="J66" s="156"/>
      <c r="K66" s="156"/>
      <c r="L66" s="53"/>
      <c r="M66" s="10"/>
      <c r="O66" s="10" t="s">
        <v>53</v>
      </c>
      <c r="P66" s="10" t="s">
        <v>118</v>
      </c>
    </row>
    <row r="67" spans="1:16" ht="15" customHeight="1" x14ac:dyDescent="0.25">
      <c r="B67" s="275"/>
      <c r="C67" s="276"/>
      <c r="D67" s="495" t="str">
        <f>IF(Intro!G$29="English",O67,P67)</f>
        <v>valeur d'achat nette rendue (CAD)</v>
      </c>
      <c r="E67" s="495"/>
      <c r="F67" s="495"/>
      <c r="G67" s="101"/>
      <c r="H67" s="101"/>
      <c r="I67" s="101"/>
      <c r="J67" s="156"/>
      <c r="K67" s="156"/>
      <c r="L67" s="53"/>
      <c r="M67" s="10"/>
      <c r="O67" s="10" t="s">
        <v>238</v>
      </c>
      <c r="P67" s="10" t="s">
        <v>237</v>
      </c>
    </row>
    <row r="68" spans="1:16" ht="15" customHeight="1" x14ac:dyDescent="0.25">
      <c r="B68" s="275"/>
      <c r="C68" s="276"/>
      <c r="D68" s="495" t="str">
        <f>"$ / "&amp;IF(Intro!$G$29="English",Variables!$B$24,Variables!$C$24)</f>
        <v>$ / kg</v>
      </c>
      <c r="E68" s="495"/>
      <c r="F68" s="495"/>
      <c r="G68" s="111" t="str">
        <f>IF(G66=0,"-",G67/G66)</f>
        <v>-</v>
      </c>
      <c r="H68" s="111" t="str">
        <f>IF(H66=0,"-",H67/H66)</f>
        <v>-</v>
      </c>
      <c r="I68" s="111" t="str">
        <f t="shared" ref="I68" si="8">IF(I66=0,"-",I67/I66)</f>
        <v>-</v>
      </c>
      <c r="J68" s="156"/>
      <c r="K68" s="156"/>
      <c r="L68" s="53"/>
      <c r="M68" s="10"/>
    </row>
    <row r="69" spans="1:16" s="136" customFormat="1" x14ac:dyDescent="0.25">
      <c r="A69" s="158"/>
      <c r="B69" s="503" t="str">
        <f>IF(Intro!$G$29="English",O69,P69)</f>
        <v>Ventes des importations au Canada</v>
      </c>
      <c r="C69" s="504"/>
      <c r="D69" s="504"/>
      <c r="E69" s="504"/>
      <c r="F69" s="504"/>
      <c r="G69" s="504"/>
      <c r="H69" s="504"/>
      <c r="I69" s="505"/>
      <c r="J69" s="156"/>
      <c r="K69" s="156"/>
      <c r="L69" s="53"/>
      <c r="O69" s="22" t="s">
        <v>364</v>
      </c>
      <c r="P69" s="136" t="s">
        <v>365</v>
      </c>
    </row>
    <row r="70" spans="1:16" ht="15" customHeight="1" x14ac:dyDescent="0.25">
      <c r="B70" s="275" t="str">
        <f>IF(Intro!$G$29="English",O70,P70)</f>
        <v>Ventes aux distributeurs au Canada</v>
      </c>
      <c r="C70" s="276"/>
      <c r="D70" s="495" t="str">
        <f>D66</f>
        <v>kg</v>
      </c>
      <c r="E70" s="495"/>
      <c r="F70" s="495"/>
      <c r="G70" s="101"/>
      <c r="H70" s="101"/>
      <c r="I70" s="101"/>
      <c r="J70" s="156"/>
      <c r="K70" s="156"/>
      <c r="L70" s="53"/>
      <c r="M70" s="10"/>
      <c r="O70" s="10" t="str">
        <f>"Sales to "&amp;Variables!$B$26&amp;" in Canada"</f>
        <v>Sales to distributors in Canada</v>
      </c>
      <c r="P70" s="10" t="str">
        <f>"Ventes aux "&amp;Variables!$C$26&amp;" au Canada"</f>
        <v>Ventes aux distributeurs au Canada</v>
      </c>
    </row>
    <row r="71" spans="1:16" ht="15" customHeight="1" x14ac:dyDescent="0.25">
      <c r="B71" s="275"/>
      <c r="C71" s="276"/>
      <c r="D71" s="495" t="str">
        <f>IF(Intro!G$29="English",O71,P71)</f>
        <v>valeur de vente nette rendue (CAD)</v>
      </c>
      <c r="E71" s="495"/>
      <c r="F71" s="495"/>
      <c r="G71" s="101"/>
      <c r="H71" s="101"/>
      <c r="I71" s="101"/>
      <c r="J71" s="156"/>
      <c r="K71" s="156"/>
      <c r="L71" s="53"/>
      <c r="M71" s="10"/>
      <c r="O71" s="10" t="s">
        <v>240</v>
      </c>
      <c r="P71" s="10" t="s">
        <v>239</v>
      </c>
    </row>
    <row r="72" spans="1:16" ht="15.75" customHeight="1" thickBot="1" x14ac:dyDescent="0.3">
      <c r="B72" s="493"/>
      <c r="C72" s="494"/>
      <c r="D72" s="496" t="str">
        <f>D68</f>
        <v>$ / kg</v>
      </c>
      <c r="E72" s="496"/>
      <c r="F72" s="496"/>
      <c r="G72" s="111" t="str">
        <f>IF(G70=0,"-",G71/G70)</f>
        <v>-</v>
      </c>
      <c r="H72" s="111" t="str">
        <f>IF(H70=0,"-",H71/H70)</f>
        <v>-</v>
      </c>
      <c r="I72" s="111" t="str">
        <f t="shared" ref="I72" si="9">IF(I70=0,"-",I71/I70)</f>
        <v>-</v>
      </c>
      <c r="J72" s="156"/>
      <c r="K72" s="156"/>
      <c r="L72" s="53"/>
      <c r="M72" s="10"/>
    </row>
    <row r="73" spans="1:16" ht="15" customHeight="1" x14ac:dyDescent="0.25">
      <c r="B73" s="497" t="str">
        <f>IF(Intro!$G$29="English",O73,P73)</f>
        <v>Ventes aux utilisateurs finals/détaillants au Canada</v>
      </c>
      <c r="C73" s="498"/>
      <c r="D73" s="499" t="str">
        <f>D70</f>
        <v>kg</v>
      </c>
      <c r="E73" s="499"/>
      <c r="F73" s="499"/>
      <c r="G73" s="101"/>
      <c r="H73" s="101"/>
      <c r="I73" s="101"/>
      <c r="J73" s="156"/>
      <c r="K73" s="156"/>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275"/>
      <c r="C74" s="276"/>
      <c r="D74" s="495" t="str">
        <f>IF(Intro!G$29="English",O74,P74)</f>
        <v>valeur de vente nette rendue (CAD)</v>
      </c>
      <c r="E74" s="495"/>
      <c r="F74" s="495"/>
      <c r="G74" s="101"/>
      <c r="H74" s="101"/>
      <c r="I74" s="101"/>
      <c r="J74" s="156"/>
      <c r="K74" s="156"/>
      <c r="L74" s="53"/>
      <c r="M74" s="10"/>
      <c r="O74" s="10" t="s">
        <v>240</v>
      </c>
      <c r="P74" s="10" t="s">
        <v>239</v>
      </c>
    </row>
    <row r="75" spans="1:16" ht="15.75" customHeight="1" thickBot="1" x14ac:dyDescent="0.3">
      <c r="B75" s="493"/>
      <c r="C75" s="494"/>
      <c r="D75" s="496" t="str">
        <f>D72</f>
        <v>$ / kg</v>
      </c>
      <c r="E75" s="496"/>
      <c r="F75" s="496"/>
      <c r="G75" s="111" t="str">
        <f>IF(G73=0,"-",G74/G73)</f>
        <v>-</v>
      </c>
      <c r="H75" s="111" t="str">
        <f>IF(H73=0,"-",H74/H73)</f>
        <v>-</v>
      </c>
      <c r="I75" s="111" t="str">
        <f t="shared" ref="I75" si="10">IF(I73=0,"-",I74/I73)</f>
        <v>-</v>
      </c>
      <c r="J75" s="156"/>
      <c r="K75" s="156"/>
      <c r="L75" s="53"/>
      <c r="M75" s="10"/>
    </row>
    <row r="76" spans="1:16" ht="15" customHeight="1" x14ac:dyDescent="0.25">
      <c r="B76" s="381" t="str">
        <f>IF(Intro!$G$29="English",O76,P76)</f>
        <v>Ventes totales au Canada</v>
      </c>
      <c r="C76" s="382"/>
      <c r="D76" s="491" t="str">
        <f>D73</f>
        <v>kg</v>
      </c>
      <c r="E76" s="491"/>
      <c r="F76" s="491"/>
      <c r="G76" s="103">
        <f t="shared" ref="G76:I77" si="11">G70+G73</f>
        <v>0</v>
      </c>
      <c r="H76" s="103">
        <f t="shared" si="11"/>
        <v>0</v>
      </c>
      <c r="I76" s="103">
        <f t="shared" si="11"/>
        <v>0</v>
      </c>
      <c r="J76" s="156"/>
      <c r="K76" s="156"/>
      <c r="L76" s="53"/>
      <c r="M76" s="10"/>
      <c r="O76" s="10" t="s">
        <v>241</v>
      </c>
      <c r="P76" s="10" t="s">
        <v>242</v>
      </c>
    </row>
    <row r="77" spans="1:16" ht="15" customHeight="1" x14ac:dyDescent="0.25">
      <c r="B77" s="377"/>
      <c r="C77" s="378"/>
      <c r="D77" s="492" t="str">
        <f>IF(Intro!G$29="English",O77,P77)</f>
        <v>valeur de vente nette rendue (CAD)</v>
      </c>
      <c r="E77" s="492"/>
      <c r="F77" s="492"/>
      <c r="G77" s="102">
        <f t="shared" si="11"/>
        <v>0</v>
      </c>
      <c r="H77" s="102">
        <f t="shared" si="11"/>
        <v>0</v>
      </c>
      <c r="I77" s="102">
        <f t="shared" si="11"/>
        <v>0</v>
      </c>
      <c r="J77" s="156"/>
      <c r="K77" s="156"/>
      <c r="L77" s="53"/>
      <c r="M77" s="10"/>
      <c r="O77" s="10" t="s">
        <v>240</v>
      </c>
      <c r="P77" s="10" t="s">
        <v>239</v>
      </c>
    </row>
    <row r="78" spans="1:16" ht="15.75" customHeight="1" x14ac:dyDescent="0.25">
      <c r="B78" s="377"/>
      <c r="C78" s="378"/>
      <c r="D78" s="492" t="str">
        <f>D75</f>
        <v>$ / kg</v>
      </c>
      <c r="E78" s="492"/>
      <c r="F78" s="492"/>
      <c r="G78" s="177" t="str">
        <f>IF(G76=0,"-",G77/G76)</f>
        <v>-</v>
      </c>
      <c r="H78" s="177" t="str">
        <f>IF(H76=0,"-",H77/H76)</f>
        <v>-</v>
      </c>
      <c r="I78" s="177" t="str">
        <f>IF(I76=0,"-",I77/I76)</f>
        <v>-</v>
      </c>
      <c r="J78" s="156"/>
      <c r="K78" s="156"/>
      <c r="L78" s="53"/>
      <c r="M78" s="10"/>
    </row>
    <row r="79" spans="1:16" x14ac:dyDescent="0.25">
      <c r="B79" s="54"/>
      <c r="C79" s="64"/>
      <c r="D79" s="64"/>
      <c r="E79" s="64"/>
      <c r="F79" s="64"/>
      <c r="G79" s="64"/>
      <c r="H79" s="64"/>
      <c r="I79" s="64"/>
      <c r="J79" s="64"/>
      <c r="K79" s="64"/>
      <c r="L79" s="65"/>
      <c r="M79" s="10"/>
    </row>
    <row r="80" spans="1:16" x14ac:dyDescent="0.25">
      <c r="B80" s="314" t="str">
        <f>IF(Intro!$G$29="English",O80,P80)</f>
        <v>PAYS 9</v>
      </c>
      <c r="C80" s="315"/>
      <c r="D80" s="315"/>
      <c r="E80" s="315"/>
      <c r="F80" s="315"/>
      <c r="G80" s="315"/>
      <c r="H80" s="315"/>
      <c r="I80" s="315"/>
      <c r="J80" s="315"/>
      <c r="K80" s="315"/>
      <c r="L80" s="316"/>
      <c r="M80" s="10"/>
      <c r="O80" s="84" t="s">
        <v>873</v>
      </c>
      <c r="P80" s="84" t="s">
        <v>874</v>
      </c>
    </row>
    <row r="81" spans="1:16" ht="15.75" x14ac:dyDescent="0.25">
      <c r="B81" s="489" t="str">
        <f>IF(Intro!$G$29="English",O81,P81)</f>
        <v>Veuillez spécifier le pays d'origine ici :</v>
      </c>
      <c r="C81" s="490"/>
      <c r="D81" s="490"/>
      <c r="E81" s="486"/>
      <c r="F81" s="487"/>
      <c r="G81" s="487"/>
      <c r="H81" s="487"/>
      <c r="I81" s="488"/>
      <c r="J81" s="156"/>
      <c r="K81" s="156"/>
      <c r="L81" s="162"/>
      <c r="M81" s="10"/>
      <c r="O81" s="10" t="s">
        <v>855</v>
      </c>
      <c r="P81" s="10" t="s">
        <v>858</v>
      </c>
    </row>
    <row r="82" spans="1:16" x14ac:dyDescent="0.25">
      <c r="B82" s="99"/>
      <c r="C82" s="157"/>
      <c r="D82" s="157"/>
      <c r="E82" s="157"/>
      <c r="F82" s="157"/>
      <c r="G82" s="156"/>
      <c r="H82" s="156"/>
      <c r="I82" s="156"/>
      <c r="J82" s="156"/>
      <c r="K82" s="156"/>
      <c r="L82" s="17"/>
      <c r="M82" s="10"/>
    </row>
    <row r="83" spans="1:16" x14ac:dyDescent="0.25">
      <c r="B83" s="99"/>
      <c r="C83" s="157"/>
      <c r="D83" s="157"/>
      <c r="E83" s="157"/>
      <c r="F83" s="157"/>
      <c r="G83" s="164">
        <f>Variables!$B$6</f>
        <v>2023</v>
      </c>
      <c r="H83" s="164">
        <f>G83+1</f>
        <v>2024</v>
      </c>
      <c r="I83" s="164">
        <f>H83+1</f>
        <v>2025</v>
      </c>
      <c r="J83" s="156"/>
      <c r="K83" s="156"/>
      <c r="L83" s="53"/>
      <c r="M83" s="10"/>
      <c r="O83" s="18"/>
    </row>
    <row r="84" spans="1:16" s="136" customFormat="1" ht="14.25" customHeight="1" x14ac:dyDescent="0.25">
      <c r="A84" s="158"/>
      <c r="B84" s="500" t="str">
        <f>IF(Intro!$G$29="English",O84,P84)</f>
        <v>Importations au Canada</v>
      </c>
      <c r="C84" s="501"/>
      <c r="D84" s="501"/>
      <c r="E84" s="501"/>
      <c r="F84" s="501"/>
      <c r="G84" s="501"/>
      <c r="H84" s="501"/>
      <c r="I84" s="502"/>
      <c r="J84" s="156"/>
      <c r="K84" s="156"/>
      <c r="L84" s="53"/>
      <c r="O84" s="22" t="s">
        <v>151</v>
      </c>
      <c r="P84" s="136" t="s">
        <v>152</v>
      </c>
    </row>
    <row r="85" spans="1:16" ht="15" customHeight="1" x14ac:dyDescent="0.25">
      <c r="B85" s="275" t="str">
        <f>IF(Intro!$G$29="English",O85,P85)</f>
        <v>Importations</v>
      </c>
      <c r="C85" s="276"/>
      <c r="D85" s="495" t="str">
        <f>IF(Intro!$G$29="English",Variables!$B$23,Variables!$C$23)</f>
        <v>kg</v>
      </c>
      <c r="E85" s="495"/>
      <c r="F85" s="495"/>
      <c r="G85" s="101"/>
      <c r="H85" s="101"/>
      <c r="I85" s="101"/>
      <c r="J85" s="156"/>
      <c r="K85" s="156"/>
      <c r="L85" s="53"/>
      <c r="M85" s="10"/>
      <c r="O85" s="10" t="s">
        <v>53</v>
      </c>
      <c r="P85" s="10" t="s">
        <v>118</v>
      </c>
    </row>
    <row r="86" spans="1:16" ht="15" customHeight="1" x14ac:dyDescent="0.25">
      <c r="B86" s="275"/>
      <c r="C86" s="276"/>
      <c r="D86" s="495" t="str">
        <f>IF(Intro!G$29="English",O86,P86)</f>
        <v>valeur d'achat nette rendue (CAD)</v>
      </c>
      <c r="E86" s="495"/>
      <c r="F86" s="495"/>
      <c r="G86" s="101"/>
      <c r="H86" s="101"/>
      <c r="I86" s="101"/>
      <c r="J86" s="156"/>
      <c r="K86" s="156"/>
      <c r="L86" s="53"/>
      <c r="M86" s="10"/>
      <c r="O86" s="10" t="s">
        <v>238</v>
      </c>
      <c r="P86" s="10" t="s">
        <v>237</v>
      </c>
    </row>
    <row r="87" spans="1:16" ht="15" customHeight="1" x14ac:dyDescent="0.25">
      <c r="B87" s="275"/>
      <c r="C87" s="276"/>
      <c r="D87" s="495" t="str">
        <f>"$ / "&amp;IF(Intro!$G$29="English",Variables!$B$24,Variables!$C$24)</f>
        <v>$ / kg</v>
      </c>
      <c r="E87" s="495"/>
      <c r="F87" s="495"/>
      <c r="G87" s="111" t="str">
        <f>IF(G85=0,"-",G86/G85)</f>
        <v>-</v>
      </c>
      <c r="H87" s="111" t="str">
        <f>IF(H85=0,"-",H86/H85)</f>
        <v>-</v>
      </c>
      <c r="I87" s="111" t="str">
        <f t="shared" ref="I87" si="12">IF(I85=0,"-",I86/I85)</f>
        <v>-</v>
      </c>
      <c r="J87" s="156"/>
      <c r="K87" s="156"/>
      <c r="L87" s="53"/>
      <c r="M87" s="10"/>
    </row>
    <row r="88" spans="1:16" s="136" customFormat="1" x14ac:dyDescent="0.25">
      <c r="A88" s="158"/>
      <c r="B88" s="503" t="str">
        <f>IF(Intro!$G$29="English",O88,P88)</f>
        <v>Ventes des importations au Canada</v>
      </c>
      <c r="C88" s="504"/>
      <c r="D88" s="504"/>
      <c r="E88" s="504"/>
      <c r="F88" s="504"/>
      <c r="G88" s="504"/>
      <c r="H88" s="504"/>
      <c r="I88" s="505"/>
      <c r="J88" s="156"/>
      <c r="K88" s="156"/>
      <c r="L88" s="53"/>
      <c r="O88" s="22" t="s">
        <v>364</v>
      </c>
      <c r="P88" s="136" t="s">
        <v>365</v>
      </c>
    </row>
    <row r="89" spans="1:16" ht="15" customHeight="1" x14ac:dyDescent="0.25">
      <c r="B89" s="275" t="str">
        <f>IF(Intro!$G$29="English",O89,P89)</f>
        <v>Ventes aux distributeurs au Canada</v>
      </c>
      <c r="C89" s="276"/>
      <c r="D89" s="495" t="str">
        <f>D85</f>
        <v>kg</v>
      </c>
      <c r="E89" s="495"/>
      <c r="F89" s="495"/>
      <c r="G89" s="101"/>
      <c r="H89" s="101"/>
      <c r="I89" s="101"/>
      <c r="J89" s="156"/>
      <c r="K89" s="156"/>
      <c r="L89" s="53"/>
      <c r="M89" s="10"/>
      <c r="O89" s="10" t="str">
        <f>"Sales to "&amp;Variables!$B$26&amp;" in Canada"</f>
        <v>Sales to distributors in Canada</v>
      </c>
      <c r="P89" s="10" t="str">
        <f>"Ventes aux "&amp;Variables!$C$26&amp;" au Canada"</f>
        <v>Ventes aux distributeurs au Canada</v>
      </c>
    </row>
    <row r="90" spans="1:16" ht="15" customHeight="1" x14ac:dyDescent="0.25">
      <c r="B90" s="275"/>
      <c r="C90" s="276"/>
      <c r="D90" s="495" t="str">
        <f>IF(Intro!G$29="English",O90,P90)</f>
        <v>valeur de vente nette rendue (CAD)</v>
      </c>
      <c r="E90" s="495"/>
      <c r="F90" s="495"/>
      <c r="G90" s="101"/>
      <c r="H90" s="101"/>
      <c r="I90" s="101"/>
      <c r="J90" s="156"/>
      <c r="K90" s="156"/>
      <c r="L90" s="53"/>
      <c r="M90" s="10"/>
      <c r="O90" s="10" t="s">
        <v>240</v>
      </c>
      <c r="P90" s="10" t="s">
        <v>239</v>
      </c>
    </row>
    <row r="91" spans="1:16" ht="15.75" customHeight="1" thickBot="1" x14ac:dyDescent="0.3">
      <c r="B91" s="493"/>
      <c r="C91" s="494"/>
      <c r="D91" s="496" t="str">
        <f>D87</f>
        <v>$ / kg</v>
      </c>
      <c r="E91" s="496"/>
      <c r="F91" s="496"/>
      <c r="G91" s="111" t="str">
        <f>IF(G89=0,"-",G90/G89)</f>
        <v>-</v>
      </c>
      <c r="H91" s="111" t="str">
        <f>IF(H89=0,"-",H90/H89)</f>
        <v>-</v>
      </c>
      <c r="I91" s="111" t="str">
        <f t="shared" ref="I91" si="13">IF(I89=0,"-",I90/I89)</f>
        <v>-</v>
      </c>
      <c r="J91" s="156"/>
      <c r="K91" s="156"/>
      <c r="L91" s="53"/>
      <c r="M91" s="10"/>
    </row>
    <row r="92" spans="1:16" ht="15" customHeight="1" x14ac:dyDescent="0.25">
      <c r="B92" s="497" t="str">
        <f>IF(Intro!$G$29="English",O92,P92)</f>
        <v>Ventes aux utilisateurs finals/détaillants au Canada</v>
      </c>
      <c r="C92" s="498"/>
      <c r="D92" s="499" t="str">
        <f>D89</f>
        <v>kg</v>
      </c>
      <c r="E92" s="499"/>
      <c r="F92" s="499"/>
      <c r="G92" s="101"/>
      <c r="H92" s="101"/>
      <c r="I92" s="101"/>
      <c r="J92" s="156"/>
      <c r="K92" s="156"/>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275"/>
      <c r="C93" s="276"/>
      <c r="D93" s="495" t="str">
        <f>IF(Intro!G$29="English",O93,P93)</f>
        <v>valeur de vente nette rendue (CAD)</v>
      </c>
      <c r="E93" s="495"/>
      <c r="F93" s="495"/>
      <c r="G93" s="101"/>
      <c r="H93" s="101"/>
      <c r="I93" s="101"/>
      <c r="J93" s="156"/>
      <c r="K93" s="156"/>
      <c r="L93" s="53"/>
      <c r="M93" s="10"/>
      <c r="O93" s="10" t="s">
        <v>240</v>
      </c>
      <c r="P93" s="10" t="s">
        <v>239</v>
      </c>
    </row>
    <row r="94" spans="1:16" ht="15.75" customHeight="1" thickBot="1" x14ac:dyDescent="0.3">
      <c r="B94" s="493"/>
      <c r="C94" s="494"/>
      <c r="D94" s="496" t="str">
        <f>D91</f>
        <v>$ / kg</v>
      </c>
      <c r="E94" s="496"/>
      <c r="F94" s="496"/>
      <c r="G94" s="111" t="str">
        <f>IF(G92=0,"-",G93/G92)</f>
        <v>-</v>
      </c>
      <c r="H94" s="111" t="str">
        <f>IF(H92=0,"-",H93/H92)</f>
        <v>-</v>
      </c>
      <c r="I94" s="111" t="str">
        <f t="shared" ref="I94" si="14">IF(I92=0,"-",I93/I92)</f>
        <v>-</v>
      </c>
      <c r="J94" s="156"/>
      <c r="K94" s="156"/>
      <c r="L94" s="53"/>
      <c r="M94" s="10"/>
    </row>
    <row r="95" spans="1:16" ht="15" customHeight="1" x14ac:dyDescent="0.25">
      <c r="B95" s="381" t="str">
        <f>IF(Intro!$G$29="English",O95,P95)</f>
        <v>Ventes totales au Canada</v>
      </c>
      <c r="C95" s="382"/>
      <c r="D95" s="491" t="str">
        <f>D92</f>
        <v>kg</v>
      </c>
      <c r="E95" s="491"/>
      <c r="F95" s="491"/>
      <c r="G95" s="103">
        <f t="shared" ref="G95:I96" si="15">G89+G92</f>
        <v>0</v>
      </c>
      <c r="H95" s="103">
        <f t="shared" si="15"/>
        <v>0</v>
      </c>
      <c r="I95" s="103">
        <f t="shared" si="15"/>
        <v>0</v>
      </c>
      <c r="J95" s="156"/>
      <c r="K95" s="156"/>
      <c r="L95" s="53"/>
      <c r="M95" s="10"/>
      <c r="O95" s="10" t="s">
        <v>241</v>
      </c>
      <c r="P95" s="10" t="s">
        <v>242</v>
      </c>
    </row>
    <row r="96" spans="1:16" ht="15" customHeight="1" x14ac:dyDescent="0.25">
      <c r="B96" s="377"/>
      <c r="C96" s="378"/>
      <c r="D96" s="492" t="str">
        <f>IF(Intro!G$29="English",O96,P96)</f>
        <v>valeur de vente nette rendue (CAD)</v>
      </c>
      <c r="E96" s="492"/>
      <c r="F96" s="492"/>
      <c r="G96" s="102">
        <f t="shared" si="15"/>
        <v>0</v>
      </c>
      <c r="H96" s="102">
        <f t="shared" si="15"/>
        <v>0</v>
      </c>
      <c r="I96" s="102">
        <f t="shared" si="15"/>
        <v>0</v>
      </c>
      <c r="J96" s="156"/>
      <c r="K96" s="156"/>
      <c r="L96" s="53"/>
      <c r="M96" s="10"/>
      <c r="O96" s="10" t="s">
        <v>240</v>
      </c>
      <c r="P96" s="10" t="s">
        <v>239</v>
      </c>
    </row>
    <row r="97" spans="1:16" ht="15.75" customHeight="1" x14ac:dyDescent="0.25">
      <c r="B97" s="377"/>
      <c r="C97" s="378"/>
      <c r="D97" s="492" t="str">
        <f>D94</f>
        <v>$ / kg</v>
      </c>
      <c r="E97" s="492"/>
      <c r="F97" s="492"/>
      <c r="G97" s="177" t="str">
        <f>IF(G95=0,"-",G96/G95)</f>
        <v>-</v>
      </c>
      <c r="H97" s="177" t="str">
        <f>IF(H95=0,"-",H96/H95)</f>
        <v>-</v>
      </c>
      <c r="I97" s="177" t="str">
        <f>IF(I95=0,"-",I96/I95)</f>
        <v>-</v>
      </c>
      <c r="J97" s="156"/>
      <c r="K97" s="156"/>
      <c r="L97" s="53"/>
      <c r="M97" s="10"/>
    </row>
    <row r="98" spans="1:16" x14ac:dyDescent="0.25">
      <c r="B98" s="54"/>
      <c r="C98" s="64"/>
      <c r="D98" s="64"/>
      <c r="E98" s="64"/>
      <c r="F98" s="64"/>
      <c r="G98" s="64"/>
      <c r="H98" s="64"/>
      <c r="I98" s="64"/>
      <c r="J98" s="64"/>
      <c r="K98" s="64"/>
      <c r="L98" s="65"/>
      <c r="M98" s="10"/>
    </row>
    <row r="99" spans="1:16" x14ac:dyDescent="0.25">
      <c r="B99" s="314" t="str">
        <f>IF(Intro!$G$29="English",O99,P99)</f>
        <v>PAYS 10</v>
      </c>
      <c r="C99" s="315"/>
      <c r="D99" s="315"/>
      <c r="E99" s="315"/>
      <c r="F99" s="315"/>
      <c r="G99" s="315"/>
      <c r="H99" s="315"/>
      <c r="I99" s="315"/>
      <c r="J99" s="315"/>
      <c r="K99" s="315"/>
      <c r="L99" s="316"/>
      <c r="M99" s="10"/>
      <c r="O99" s="84" t="s">
        <v>875</v>
      </c>
      <c r="P99" s="84" t="s">
        <v>876</v>
      </c>
    </row>
    <row r="100" spans="1:16" ht="15.75" x14ac:dyDescent="0.25">
      <c r="B100" s="489" t="str">
        <f>IF(Intro!$G$29="English",O100,P100)</f>
        <v>Veuillez spécifier le pays d'origine ici :</v>
      </c>
      <c r="C100" s="490"/>
      <c r="D100" s="490"/>
      <c r="E100" s="486"/>
      <c r="F100" s="487"/>
      <c r="G100" s="487"/>
      <c r="H100" s="487"/>
      <c r="I100" s="488"/>
      <c r="J100" s="156"/>
      <c r="K100" s="156"/>
      <c r="L100" s="162"/>
      <c r="M100" s="10"/>
      <c r="O100" s="10" t="s">
        <v>855</v>
      </c>
      <c r="P100" s="10" t="s">
        <v>858</v>
      </c>
    </row>
    <row r="101" spans="1:16" x14ac:dyDescent="0.25">
      <c r="B101" s="99"/>
      <c r="C101" s="157"/>
      <c r="D101" s="157"/>
      <c r="E101" s="157"/>
      <c r="F101" s="157"/>
      <c r="G101" s="156"/>
      <c r="H101" s="156"/>
      <c r="I101" s="156"/>
      <c r="J101" s="156"/>
      <c r="K101" s="156"/>
      <c r="L101" s="17"/>
      <c r="M101" s="10"/>
    </row>
    <row r="102" spans="1:16" x14ac:dyDescent="0.25">
      <c r="B102" s="99"/>
      <c r="C102" s="157"/>
      <c r="D102" s="157"/>
      <c r="E102" s="157"/>
      <c r="F102" s="157"/>
      <c r="G102" s="164">
        <f>Variables!$B$6</f>
        <v>2023</v>
      </c>
      <c r="H102" s="164">
        <f>G102+1</f>
        <v>2024</v>
      </c>
      <c r="I102" s="164">
        <f>H102+1</f>
        <v>2025</v>
      </c>
      <c r="J102" s="156"/>
      <c r="K102" s="156"/>
      <c r="L102" s="53"/>
      <c r="M102" s="10"/>
      <c r="O102" s="18"/>
    </row>
    <row r="103" spans="1:16" s="136" customFormat="1" ht="14.25" customHeight="1" x14ac:dyDescent="0.25">
      <c r="A103" s="158"/>
      <c r="B103" s="500" t="str">
        <f>IF(Intro!$G$29="English",O103,P103)</f>
        <v>Importations au Canada</v>
      </c>
      <c r="C103" s="501"/>
      <c r="D103" s="501"/>
      <c r="E103" s="501"/>
      <c r="F103" s="501"/>
      <c r="G103" s="501"/>
      <c r="H103" s="501"/>
      <c r="I103" s="502"/>
      <c r="J103" s="156"/>
      <c r="K103" s="156"/>
      <c r="L103" s="53"/>
      <c r="O103" s="22" t="s">
        <v>151</v>
      </c>
      <c r="P103" s="136" t="s">
        <v>152</v>
      </c>
    </row>
    <row r="104" spans="1:16" ht="15" customHeight="1" x14ac:dyDescent="0.25">
      <c r="B104" s="275" t="str">
        <f>IF(Intro!$G$29="English",O104,P104)</f>
        <v>Importations</v>
      </c>
      <c r="C104" s="276"/>
      <c r="D104" s="495" t="str">
        <f>IF(Intro!$G$29="English",Variables!$B$23,Variables!$C$23)</f>
        <v>kg</v>
      </c>
      <c r="E104" s="495"/>
      <c r="F104" s="495"/>
      <c r="G104" s="101"/>
      <c r="H104" s="101"/>
      <c r="I104" s="101"/>
      <c r="J104" s="156"/>
      <c r="K104" s="156"/>
      <c r="L104" s="53"/>
      <c r="M104" s="10"/>
      <c r="O104" s="10" t="s">
        <v>53</v>
      </c>
      <c r="P104" s="10" t="s">
        <v>118</v>
      </c>
    </row>
    <row r="105" spans="1:16" ht="15" customHeight="1" x14ac:dyDescent="0.25">
      <c r="B105" s="275"/>
      <c r="C105" s="276"/>
      <c r="D105" s="495" t="str">
        <f>IF(Intro!G$29="English",O105,P105)</f>
        <v>valeur d'achat nette rendue (CAD)</v>
      </c>
      <c r="E105" s="495"/>
      <c r="F105" s="495"/>
      <c r="G105" s="101"/>
      <c r="H105" s="101"/>
      <c r="I105" s="101"/>
      <c r="J105" s="156"/>
      <c r="K105" s="156"/>
      <c r="L105" s="53"/>
      <c r="M105" s="10"/>
      <c r="O105" s="10" t="s">
        <v>238</v>
      </c>
      <c r="P105" s="10" t="s">
        <v>237</v>
      </c>
    </row>
    <row r="106" spans="1:16" ht="15" customHeight="1" x14ac:dyDescent="0.25">
      <c r="B106" s="275"/>
      <c r="C106" s="276"/>
      <c r="D106" s="495" t="str">
        <f>"$ / "&amp;IF(Intro!$G$29="English",Variables!$B$24,Variables!$C$24)</f>
        <v>$ / kg</v>
      </c>
      <c r="E106" s="495"/>
      <c r="F106" s="495"/>
      <c r="G106" s="111" t="str">
        <f>IF(G104=0,"-",G105/G104)</f>
        <v>-</v>
      </c>
      <c r="H106" s="111" t="str">
        <f>IF(H104=0,"-",H105/H104)</f>
        <v>-</v>
      </c>
      <c r="I106" s="111" t="str">
        <f t="shared" ref="I106" si="16">IF(I104=0,"-",I105/I104)</f>
        <v>-</v>
      </c>
      <c r="J106" s="156"/>
      <c r="K106" s="156"/>
      <c r="L106" s="53"/>
      <c r="M106" s="10"/>
    </row>
    <row r="107" spans="1:16" s="136" customFormat="1" x14ac:dyDescent="0.25">
      <c r="A107" s="158"/>
      <c r="B107" s="503" t="str">
        <f>IF(Intro!$G$29="English",O107,P107)</f>
        <v>Ventes des importations au Canada</v>
      </c>
      <c r="C107" s="504"/>
      <c r="D107" s="504"/>
      <c r="E107" s="504"/>
      <c r="F107" s="504"/>
      <c r="G107" s="504"/>
      <c r="H107" s="504"/>
      <c r="I107" s="505"/>
      <c r="J107" s="156"/>
      <c r="K107" s="156"/>
      <c r="L107" s="53"/>
      <c r="O107" s="22" t="s">
        <v>364</v>
      </c>
      <c r="P107" s="136" t="s">
        <v>365</v>
      </c>
    </row>
    <row r="108" spans="1:16" ht="15" customHeight="1" x14ac:dyDescent="0.25">
      <c r="B108" s="275" t="str">
        <f>IF(Intro!$G$29="English",O108,P108)</f>
        <v>Ventes aux distributeurs au Canada</v>
      </c>
      <c r="C108" s="276"/>
      <c r="D108" s="495" t="str">
        <f>D104</f>
        <v>kg</v>
      </c>
      <c r="E108" s="495"/>
      <c r="F108" s="495"/>
      <c r="G108" s="101"/>
      <c r="H108" s="101"/>
      <c r="I108" s="101"/>
      <c r="J108" s="156"/>
      <c r="K108" s="156"/>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275"/>
      <c r="C109" s="276"/>
      <c r="D109" s="495" t="str">
        <f>IF(Intro!G$29="English",O109,P109)</f>
        <v>valeur de vente nette rendue (CAD)</v>
      </c>
      <c r="E109" s="495"/>
      <c r="F109" s="495"/>
      <c r="G109" s="101"/>
      <c r="H109" s="101"/>
      <c r="I109" s="101"/>
      <c r="J109" s="156"/>
      <c r="K109" s="156"/>
      <c r="L109" s="53"/>
      <c r="M109" s="10"/>
      <c r="O109" s="10" t="s">
        <v>240</v>
      </c>
      <c r="P109" s="10" t="s">
        <v>239</v>
      </c>
    </row>
    <row r="110" spans="1:16" ht="15.75" customHeight="1" thickBot="1" x14ac:dyDescent="0.3">
      <c r="B110" s="493"/>
      <c r="C110" s="494"/>
      <c r="D110" s="496" t="str">
        <f>D106</f>
        <v>$ / kg</v>
      </c>
      <c r="E110" s="496"/>
      <c r="F110" s="496"/>
      <c r="G110" s="111" t="str">
        <f>IF(G108=0,"-",G109/G108)</f>
        <v>-</v>
      </c>
      <c r="H110" s="111" t="str">
        <f>IF(H108=0,"-",H109/H108)</f>
        <v>-</v>
      </c>
      <c r="I110" s="111" t="str">
        <f t="shared" ref="I110" si="17">IF(I108=0,"-",I109/I108)</f>
        <v>-</v>
      </c>
      <c r="J110" s="156"/>
      <c r="K110" s="156"/>
      <c r="L110" s="53"/>
      <c r="M110" s="10"/>
    </row>
    <row r="111" spans="1:16" ht="15" customHeight="1" x14ac:dyDescent="0.25">
      <c r="B111" s="497" t="str">
        <f>IF(Intro!$G$29="English",O111,P111)</f>
        <v>Ventes aux utilisateurs finals/détaillants au Canada</v>
      </c>
      <c r="C111" s="498"/>
      <c r="D111" s="499" t="str">
        <f>D108</f>
        <v>kg</v>
      </c>
      <c r="E111" s="499"/>
      <c r="F111" s="499"/>
      <c r="G111" s="101"/>
      <c r="H111" s="101"/>
      <c r="I111" s="101"/>
      <c r="J111" s="156"/>
      <c r="K111" s="156"/>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275"/>
      <c r="C112" s="276"/>
      <c r="D112" s="495" t="str">
        <f>IF(Intro!G$29="English",O112,P112)</f>
        <v>valeur de vente nette rendue (CAD)</v>
      </c>
      <c r="E112" s="495"/>
      <c r="F112" s="495"/>
      <c r="G112" s="101"/>
      <c r="H112" s="101"/>
      <c r="I112" s="101"/>
      <c r="J112" s="156"/>
      <c r="K112" s="156"/>
      <c r="L112" s="53"/>
      <c r="M112" s="10"/>
      <c r="O112" s="10" t="s">
        <v>240</v>
      </c>
      <c r="P112" s="10" t="s">
        <v>239</v>
      </c>
    </row>
    <row r="113" spans="1:16" ht="15.75" customHeight="1" thickBot="1" x14ac:dyDescent="0.3">
      <c r="B113" s="493"/>
      <c r="C113" s="494"/>
      <c r="D113" s="496" t="str">
        <f>D110</f>
        <v>$ / kg</v>
      </c>
      <c r="E113" s="496"/>
      <c r="F113" s="496"/>
      <c r="G113" s="111" t="str">
        <f>IF(G111=0,"-",G112/G111)</f>
        <v>-</v>
      </c>
      <c r="H113" s="111" t="str">
        <f>IF(H111=0,"-",H112/H111)</f>
        <v>-</v>
      </c>
      <c r="I113" s="111" t="str">
        <f t="shared" ref="I113" si="18">IF(I111=0,"-",I112/I111)</f>
        <v>-</v>
      </c>
      <c r="J113" s="156"/>
      <c r="K113" s="156"/>
      <c r="L113" s="53"/>
      <c r="M113" s="10"/>
    </row>
    <row r="114" spans="1:16" ht="15" customHeight="1" x14ac:dyDescent="0.25">
      <c r="B114" s="381" t="str">
        <f>IF(Intro!$G$29="English",O114,P114)</f>
        <v>Ventes totales au Canada</v>
      </c>
      <c r="C114" s="382"/>
      <c r="D114" s="491" t="str">
        <f>D111</f>
        <v>kg</v>
      </c>
      <c r="E114" s="491"/>
      <c r="F114" s="491"/>
      <c r="G114" s="103">
        <f t="shared" ref="G114:I115" si="19">G108+G111</f>
        <v>0</v>
      </c>
      <c r="H114" s="103">
        <f t="shared" si="19"/>
        <v>0</v>
      </c>
      <c r="I114" s="103">
        <f t="shared" si="19"/>
        <v>0</v>
      </c>
      <c r="J114" s="156"/>
      <c r="K114" s="156"/>
      <c r="L114" s="53"/>
      <c r="M114" s="10"/>
      <c r="O114" s="10" t="s">
        <v>241</v>
      </c>
      <c r="P114" s="10" t="s">
        <v>242</v>
      </c>
    </row>
    <row r="115" spans="1:16" ht="15" customHeight="1" x14ac:dyDescent="0.25">
      <c r="B115" s="377"/>
      <c r="C115" s="378"/>
      <c r="D115" s="492" t="str">
        <f>IF(Intro!G$29="English",O115,P115)</f>
        <v>valeur de vente nette rendue (CAD)</v>
      </c>
      <c r="E115" s="492"/>
      <c r="F115" s="492"/>
      <c r="G115" s="102">
        <f t="shared" si="19"/>
        <v>0</v>
      </c>
      <c r="H115" s="102">
        <f t="shared" si="19"/>
        <v>0</v>
      </c>
      <c r="I115" s="102">
        <f t="shared" si="19"/>
        <v>0</v>
      </c>
      <c r="J115" s="156"/>
      <c r="K115" s="156"/>
      <c r="L115" s="53"/>
      <c r="M115" s="10"/>
      <c r="O115" s="10" t="s">
        <v>240</v>
      </c>
      <c r="P115" s="10" t="s">
        <v>239</v>
      </c>
    </row>
    <row r="116" spans="1:16" ht="15.75" customHeight="1" x14ac:dyDescent="0.25">
      <c r="B116" s="377"/>
      <c r="C116" s="378"/>
      <c r="D116" s="492" t="str">
        <f>D113</f>
        <v>$ / kg</v>
      </c>
      <c r="E116" s="492"/>
      <c r="F116" s="492"/>
      <c r="G116" s="177" t="str">
        <f>IF(G114=0,"-",G115/G114)</f>
        <v>-</v>
      </c>
      <c r="H116" s="177" t="str">
        <f>IF(H114=0,"-",H115/H114)</f>
        <v>-</v>
      </c>
      <c r="I116" s="177" t="str">
        <f>IF(I114=0,"-",I115/I114)</f>
        <v>-</v>
      </c>
      <c r="J116" s="156"/>
      <c r="K116" s="156"/>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3"/>
      <c r="F118" s="163"/>
      <c r="G118" s="163"/>
      <c r="H118" s="163"/>
      <c r="I118" s="163"/>
      <c r="J118" s="163"/>
      <c r="K118" s="163"/>
      <c r="L118" s="163"/>
      <c r="M118" s="55"/>
    </row>
  </sheetData>
  <sheetProtection algorithmName="SHA-512" hashValue="7YszGTnfR72XSC1UtTAHV3aL2REXeUix05e8GDVqzm/fN38w+JOGQi3R4ecGscCWSzGemfpLHEklJLUW0CaLng==" saltValue="xBOzMwR5OUh+5tkeLHNqfw==" spinCount="100000" sheet="1" objects="1" scenarios="1" selectLockedCells="1"/>
  <mergeCells count="121">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 ref="B114:C116"/>
    <mergeCell ref="D114:F114"/>
    <mergeCell ref="D115:F115"/>
    <mergeCell ref="D116:F116"/>
    <mergeCell ref="B108:C110"/>
    <mergeCell ref="D108:F108"/>
    <mergeCell ref="D109:F109"/>
    <mergeCell ref="D110:F110"/>
    <mergeCell ref="B111:C113"/>
    <mergeCell ref="D111:F111"/>
    <mergeCell ref="D112:F112"/>
    <mergeCell ref="D113:F113"/>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65:I65"/>
    <mergeCell ref="B66:C68"/>
    <mergeCell ref="D66:F66"/>
    <mergeCell ref="D67:F67"/>
    <mergeCell ref="D68:F68"/>
    <mergeCell ref="B69:I69"/>
    <mergeCell ref="B57:C59"/>
    <mergeCell ref="D57:F57"/>
    <mergeCell ref="D58:F58"/>
    <mergeCell ref="D59:F59"/>
    <mergeCell ref="B61:L61"/>
    <mergeCell ref="B62:D62"/>
    <mergeCell ref="E62:I62"/>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43:D43"/>
    <mergeCell ref="E43:I43"/>
    <mergeCell ref="B32:C34"/>
    <mergeCell ref="D32:F32"/>
    <mergeCell ref="D33:F33"/>
    <mergeCell ref="D34:F34"/>
    <mergeCell ref="B35:C37"/>
    <mergeCell ref="D35:F35"/>
    <mergeCell ref="D36:F36"/>
    <mergeCell ref="D37:F37"/>
    <mergeCell ref="B31:I31"/>
    <mergeCell ref="B23:L23"/>
    <mergeCell ref="B24:D24"/>
    <mergeCell ref="E24:I24"/>
    <mergeCell ref="B38:C40"/>
    <mergeCell ref="D38:F38"/>
    <mergeCell ref="D39:F39"/>
    <mergeCell ref="D40:F40"/>
    <mergeCell ref="B42:L42"/>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3975C6D-3F4B-40DD-9743-A2829934E75C}">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B956156F-32A2-49F0-BC76-28155D21316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280DDA4C-D3DA-45F1-9E5A-245F5FB3E148}">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57F3C1-CF44-4331-9248-9585C770F3D9}">
          <x14:formula1>
            <xm:f>Variables!$D$80:$D$328</xm:f>
          </x14:formula1>
          <xm:sqref>E81 E24 E43 E62 E100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26</vt:i4>
      </vt:variant>
    </vt:vector>
  </HeadingPairs>
  <TitlesOfParts>
    <vt:vector size="44" baseType="lpstr">
      <vt:lpstr>Variables</vt:lpstr>
      <vt:lpstr>Intro</vt:lpstr>
      <vt:lpstr>Info</vt:lpstr>
      <vt:lpstr>Public</vt:lpstr>
      <vt:lpstr>AddPub</vt:lpstr>
      <vt:lpstr>Pro</vt:lpstr>
      <vt:lpstr>Begin</vt:lpstr>
      <vt:lpstr>Country-Pays 1-5</vt:lpstr>
      <vt:lpstr>Country-Pays 6-10</vt:lpstr>
      <vt:lpstr>Country-Pays 11-15</vt:lpstr>
      <vt:lpstr>Country-Pays 16-20</vt:lpstr>
      <vt:lpstr>Country-Pays 21-25</vt:lpstr>
      <vt:lpstr>End</vt:lpstr>
      <vt:lpstr>Export</vt:lpstr>
      <vt:lpstr>AddPro</vt:lpstr>
      <vt:lpstr>Confirm</vt:lpstr>
      <vt:lpstr>DBFirm</vt:lpstr>
      <vt:lpstr>DBSales</vt:lpstr>
      <vt:lpstr>AddPro!Print_Area</vt:lpstr>
      <vt:lpstr>AddPub!Print_Area</vt:lpstr>
      <vt:lpstr>Confirm!Print_Area</vt:lpstr>
      <vt:lpstr>'Country-Pays 11-15'!Print_Area</vt:lpstr>
      <vt:lpstr>'Country-Pays 1-5'!Print_Area</vt:lpstr>
      <vt:lpstr>'Country-Pays 16-20'!Print_Area</vt:lpstr>
      <vt:lpstr>'Country-Pays 21-25'!Print_Area</vt:lpstr>
      <vt:lpstr>'Country-Pays 6-10'!Print_Area</vt:lpstr>
      <vt:lpstr>Export!Print_Area</vt:lpstr>
      <vt:lpstr>Info!Print_Area</vt:lpstr>
      <vt:lpstr>Intro!Print_Area</vt:lpstr>
      <vt:lpstr>Pro!Print_Area</vt:lpstr>
      <vt:lpstr>Public!Print_Area</vt:lpstr>
      <vt:lpstr>AddPro!Print_Titles</vt:lpstr>
      <vt:lpstr>AddPub!Print_Titles</vt:lpstr>
      <vt:lpstr>Confirm!Print_Titles</vt:lpstr>
      <vt:lpstr>'Country-Pays 11-15'!Print_Titles</vt:lpstr>
      <vt:lpstr>'Country-Pays 1-5'!Print_Titles</vt:lpstr>
      <vt:lpstr>'Country-Pays 16-20'!Print_Titles</vt:lpstr>
      <vt:lpstr>'Country-Pays 21-25'!Print_Titles</vt:lpstr>
      <vt:lpstr>'Country-Pays 6-10'!Print_Titles</vt:lpstr>
      <vt:lpstr>Export!Print_Titles</vt:lpstr>
      <vt:lpstr>Info!Print_Titles</vt:lpstr>
      <vt:lpstr>Intro!Print_Titles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St-Amand, Josee</cp:lastModifiedBy>
  <cp:lastPrinted>2026-01-06T21:05:11Z</cp:lastPrinted>
  <dcterms:created xsi:type="dcterms:W3CDTF">2021-02-04T13:13:50Z</dcterms:created>
  <dcterms:modified xsi:type="dcterms:W3CDTF">2026-03-23T15:24:16Z</dcterms:modified>
</cp:coreProperties>
</file>