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threadedComments/threadedComment1.xml" ContentType="application/vnd.ms-excel.threaded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O:\CITT\Cases\Safeguards\GC-2025-001\Working Files\Research\Questionnaires\"/>
    </mc:Choice>
  </mc:AlternateContent>
  <xr:revisionPtr revIDLastSave="0" documentId="13_ncr:1_{5A259547-4F02-4673-9AA6-886121EB7233}" xr6:coauthVersionLast="47" xr6:coauthVersionMax="47" xr10:uidLastSave="{00000000-0000-0000-0000-000000000000}"/>
  <workbookProtection workbookAlgorithmName="SHA-512" workbookHashValue="tk24mR8bGY5L6E8oTgbUYQxUYutRoITF0n7hZV1Ijt2dViXGdjd3ipbYsi0G+eZqiQ1AsVbKJrMc3yzPeuiFMQ==" workbookSaltValue="YcCbyo7uff4Hx7OGlc+Ncg==" workbookSpinCount="100000" lockStructure="1"/>
  <bookViews>
    <workbookView xWindow="-120" yWindow="-120" windowWidth="29040" windowHeight="15720" tabRatio="731" firstSheet="1" activeTab="1" xr2:uid="{3D654CF3-06ED-4DA0-B41D-5BE2C0DB6148}"/>
  </bookViews>
  <sheets>
    <sheet name="Variables" sheetId="38" state="hidden" r:id="rId1"/>
    <sheet name="Intro" sheetId="48" r:id="rId2"/>
    <sheet name="Info" sheetId="49" r:id="rId3"/>
    <sheet name="Public" sheetId="47" r:id="rId4"/>
    <sheet name="AddPub" sheetId="45" r:id="rId5"/>
    <sheet name="Pro 1" sheetId="53" r:id="rId6"/>
    <sheet name="Pro 2" sheetId="55" r:id="rId7"/>
    <sheet name="Pro 3" sheetId="56" r:id="rId8"/>
    <sheet name="Pro 4" sheetId="43" r:id="rId9"/>
    <sheet name="AddPro" sheetId="44" r:id="rId10"/>
    <sheet name="Confirm" sheetId="54" r:id="rId11"/>
    <sheet name="DBSales" sheetId="57" state="hidden" r:id="rId12"/>
    <sheet name="DBPerformance" sheetId="58" state="hidden" r:id="rId13"/>
    <sheet name="DBOtherPerf" sheetId="59" state="hidden" r:id="rId14"/>
    <sheet name="DBAvgCost" sheetId="60" state="hidden" r:id="rId15"/>
    <sheet name="DBNegative" sheetId="61" state="hidden" r:id="rId16"/>
    <sheet name="DataTab" sheetId="51" state="hidden" r:id="rId17"/>
  </sheets>
  <definedNames>
    <definedName name="assofirm">#REF!</definedName>
    <definedName name="cogm">#REF!</definedName>
    <definedName name="cogs">#REF!</definedName>
    <definedName name="demp">#REF!</definedName>
    <definedName name="fexp">#REF!</definedName>
    <definedName name="gsa">#REF!</definedName>
    <definedName name="iemp">#REF!</definedName>
    <definedName name="ndsv">#REF!</definedName>
    <definedName name="nsv">#REF!</definedName>
    <definedName name="POR" localSheetId="16">#REF!</definedName>
    <definedName name="POR">#REF!</definedName>
    <definedName name="ppc">#REF!</definedName>
    <definedName name="_xlnm.Print_Area" localSheetId="9">AddPro!$B$1:$L$57</definedName>
    <definedName name="_xlnm.Print_Area" localSheetId="4">AddPub!$B$1:$L$58</definedName>
    <definedName name="_xlnm.Print_Area" localSheetId="10">Confirm!$B$1:$L$40</definedName>
    <definedName name="_xlnm.Print_Area" localSheetId="2">Info!$B$1:$L$66</definedName>
    <definedName name="_xlnm.Print_Area" localSheetId="1">Intro!$B$1:$L$147</definedName>
    <definedName name="_xlnm.Print_Area" localSheetId="5">'Pro 1'!$B$1:$L$112</definedName>
    <definedName name="_xlnm.Print_Area" localSheetId="6">'Pro 2'!$B$1:$L$242</definedName>
    <definedName name="_xlnm.Print_Area" localSheetId="7">'Pro 3'!$B$1:$L$455</definedName>
    <definedName name="_xlnm.Print_Area" localSheetId="8">'Pro 4'!$B$1:$L$129</definedName>
    <definedName name="_xlnm.Print_Area" localSheetId="3">Public!$B$1:$L$447</definedName>
    <definedName name="_xlnm.Print_Titles" localSheetId="9">AddPro!$1:$8</definedName>
    <definedName name="_xlnm.Print_Titles" localSheetId="4">AddPub!$1:$8</definedName>
    <definedName name="_xlnm.Print_Titles" localSheetId="10">Confirm!$1:$8</definedName>
    <definedName name="_xlnm.Print_Titles" localSheetId="2">Info!$1:$7</definedName>
    <definedName name="_xlnm.Print_Titles" localSheetId="1">Intro!$1:$7</definedName>
    <definedName name="_xlnm.Print_Titles" localSheetId="5">'Pro 1'!$1:$7</definedName>
    <definedName name="_xlnm.Print_Titles" localSheetId="6">'Pro 2'!$1:$7</definedName>
    <definedName name="_xlnm.Print_Titles" localSheetId="7">'Pro 3'!$1:$7</definedName>
    <definedName name="_xlnm.Print_Titles" localSheetId="8">'Pro 4'!$1:$7</definedName>
    <definedName name="_xlnm.Print_Titles" localSheetId="3">Public!$1:$7</definedName>
    <definedName name="quest8" localSheetId="9">AddPro!#REF!</definedName>
    <definedName name="quest8" localSheetId="4">AddPub!#REF!</definedName>
    <definedName name="quest8" localSheetId="10">Confirm!#REF!</definedName>
    <definedName name="quest8" localSheetId="16">#REF!</definedName>
    <definedName name="quest8" localSheetId="2">Info!#REF!</definedName>
    <definedName name="quest8" localSheetId="1">Intro!#REF!</definedName>
    <definedName name="quest8" localSheetId="5">'Pro 1'!#REF!</definedName>
    <definedName name="quest8" localSheetId="6">'Pro 2'!#REF!</definedName>
    <definedName name="quest8" localSheetId="7">'Pro 3'!#REF!</definedName>
    <definedName name="quest8" localSheetId="8">'Pro 4'!#REF!</definedName>
    <definedName name="quest8" localSheetId="3">Public!#REF!</definedName>
    <definedName name="quest8">#REF!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7" i="60" l="1"/>
  <c r="C39" i="58"/>
  <c r="L4" i="58"/>
  <c r="L16" i="57"/>
  <c r="L15" i="57"/>
  <c r="L14" i="57"/>
  <c r="L4" i="57"/>
  <c r="F59" i="48"/>
  <c r="O62" i="48"/>
  <c r="B7" i="45"/>
  <c r="B7" i="54" l="1"/>
  <c r="B22" i="56"/>
  <c r="B20" i="56"/>
  <c r="B7" i="44"/>
  <c r="B11" i="43"/>
  <c r="B15" i="56"/>
  <c r="B17" i="55"/>
  <c r="B11" i="53"/>
  <c r="B11" i="47"/>
  <c r="O64" i="48" l="1"/>
  <c r="P63" i="48"/>
  <c r="P62" i="48"/>
  <c r="O63" i="48"/>
  <c r="D60" i="38" l="1"/>
  <c r="D59" i="38"/>
  <c r="D55" i="38"/>
  <c r="D56" i="38"/>
  <c r="D57" i="38"/>
  <c r="D54" i="38"/>
  <c r="N26" i="60"/>
  <c r="M26" i="60"/>
  <c r="N25" i="60"/>
  <c r="M25" i="60"/>
  <c r="N24" i="60"/>
  <c r="M24" i="60"/>
  <c r="N23" i="60"/>
  <c r="M23" i="60"/>
  <c r="E26" i="60"/>
  <c r="D26" i="60"/>
  <c r="E25" i="60"/>
  <c r="D25" i="60"/>
  <c r="E24" i="60"/>
  <c r="D24" i="60"/>
  <c r="E23" i="60"/>
  <c r="D23" i="60"/>
  <c r="H12" i="61"/>
  <c r="G12" i="61"/>
  <c r="F12" i="61"/>
  <c r="E12" i="61"/>
  <c r="D12" i="61"/>
  <c r="I8" i="61"/>
  <c r="H8" i="61"/>
  <c r="G8" i="61"/>
  <c r="F8" i="61"/>
  <c r="E8" i="61"/>
  <c r="D8" i="61"/>
  <c r="C8" i="61"/>
  <c r="C12" i="61" s="1"/>
  <c r="C26" i="60"/>
  <c r="C25" i="60"/>
  <c r="C24" i="60"/>
  <c r="C23" i="60"/>
  <c r="D27" i="60" l="1"/>
  <c r="M27" i="60"/>
  <c r="E27" i="60"/>
  <c r="N27" i="60"/>
  <c r="C27" i="60"/>
  <c r="L26" i="60"/>
  <c r="L25" i="60"/>
  <c r="L24" i="60"/>
  <c r="L23" i="60"/>
  <c r="E13" i="60"/>
  <c r="B25" i="60"/>
  <c r="K25" i="60" s="1"/>
  <c r="K14" i="60" s="1"/>
  <c r="B24" i="60"/>
  <c r="G24" i="60" s="1"/>
  <c r="G13" i="60" s="1"/>
  <c r="B23" i="60"/>
  <c r="B13" i="60" s="1"/>
  <c r="N4" i="60"/>
  <c r="M4" i="60"/>
  <c r="E4" i="60"/>
  <c r="E16" i="60" s="1"/>
  <c r="D4" i="60"/>
  <c r="D16" i="60" s="1"/>
  <c r="L4" i="60"/>
  <c r="C4" i="60"/>
  <c r="C15" i="60" s="1"/>
  <c r="B8" i="60"/>
  <c r="F66" i="59"/>
  <c r="E66" i="59"/>
  <c r="F63" i="59"/>
  <c r="E63" i="59"/>
  <c r="F58" i="59"/>
  <c r="E58" i="59"/>
  <c r="F57" i="59"/>
  <c r="F59" i="59" s="1"/>
  <c r="E57" i="59"/>
  <c r="E59" i="59" s="1"/>
  <c r="F49" i="59"/>
  <c r="E49" i="59"/>
  <c r="F44" i="59"/>
  <c r="E44" i="59"/>
  <c r="F43" i="59"/>
  <c r="E43" i="59"/>
  <c r="F39" i="59"/>
  <c r="F54" i="59" s="1"/>
  <c r="E39" i="59"/>
  <c r="E54" i="59" s="1"/>
  <c r="F38" i="59"/>
  <c r="F53" i="59" s="1"/>
  <c r="E38" i="59"/>
  <c r="E53" i="59" s="1"/>
  <c r="F34" i="59"/>
  <c r="E34" i="59"/>
  <c r="F33" i="59"/>
  <c r="F35" i="59" s="1"/>
  <c r="E33" i="59"/>
  <c r="E35" i="59" s="1"/>
  <c r="F29" i="59"/>
  <c r="E29" i="59"/>
  <c r="F28" i="59"/>
  <c r="E28" i="59"/>
  <c r="F15" i="59"/>
  <c r="E15" i="59"/>
  <c r="F13" i="59"/>
  <c r="E13" i="59"/>
  <c r="F12" i="59"/>
  <c r="E12" i="59"/>
  <c r="F11" i="59"/>
  <c r="E11" i="59"/>
  <c r="F8" i="59"/>
  <c r="F20" i="59" s="1"/>
  <c r="E8" i="59"/>
  <c r="E19" i="59" s="1"/>
  <c r="D66" i="59"/>
  <c r="D63" i="59"/>
  <c r="D58" i="59"/>
  <c r="D57" i="59"/>
  <c r="D49" i="59"/>
  <c r="D44" i="59"/>
  <c r="D43" i="59"/>
  <c r="D39" i="59"/>
  <c r="D54" i="59" s="1"/>
  <c r="D38" i="59"/>
  <c r="D53" i="59" s="1"/>
  <c r="D34" i="59"/>
  <c r="D33" i="59"/>
  <c r="D29" i="59"/>
  <c r="D28" i="59"/>
  <c r="D15" i="59"/>
  <c r="D13" i="59"/>
  <c r="D12" i="59"/>
  <c r="D11" i="59"/>
  <c r="D14" i="59" s="1"/>
  <c r="D8" i="59"/>
  <c r="D19" i="59" s="1"/>
  <c r="C6" i="59"/>
  <c r="F48" i="58"/>
  <c r="E48" i="58"/>
  <c r="F47" i="58"/>
  <c r="E47" i="58"/>
  <c r="F46" i="58"/>
  <c r="E46" i="58"/>
  <c r="F44" i="58"/>
  <c r="E44" i="58"/>
  <c r="F43" i="58"/>
  <c r="F45" i="58" s="1"/>
  <c r="E43" i="58"/>
  <c r="D48" i="58"/>
  <c r="D47" i="58"/>
  <c r="D46" i="58"/>
  <c r="D44" i="58"/>
  <c r="D43" i="58"/>
  <c r="O33" i="58"/>
  <c r="N33" i="58"/>
  <c r="O32" i="58"/>
  <c r="N32" i="58"/>
  <c r="O31" i="58"/>
  <c r="N31" i="58"/>
  <c r="O28" i="58"/>
  <c r="N28" i="58"/>
  <c r="O26" i="58"/>
  <c r="N26" i="58"/>
  <c r="O25" i="58"/>
  <c r="N25" i="58"/>
  <c r="O22" i="58"/>
  <c r="N22" i="58"/>
  <c r="O17" i="58"/>
  <c r="N17" i="58"/>
  <c r="O16" i="58"/>
  <c r="N16" i="58"/>
  <c r="O15" i="58"/>
  <c r="N15" i="58"/>
  <c r="O14" i="58"/>
  <c r="N14" i="58"/>
  <c r="O13" i="58"/>
  <c r="N13" i="58"/>
  <c r="O10" i="58"/>
  <c r="N10" i="58"/>
  <c r="M33" i="58"/>
  <c r="M32" i="58"/>
  <c r="M31" i="58"/>
  <c r="M28" i="58"/>
  <c r="M26" i="58"/>
  <c r="M25" i="58"/>
  <c r="M17" i="58"/>
  <c r="M16" i="58"/>
  <c r="M15" i="58"/>
  <c r="M14" i="58"/>
  <c r="M13" i="58"/>
  <c r="F33" i="58"/>
  <c r="E33" i="58"/>
  <c r="F32" i="58"/>
  <c r="E32" i="58"/>
  <c r="F31" i="58"/>
  <c r="E31" i="58"/>
  <c r="F28" i="58"/>
  <c r="E28" i="58"/>
  <c r="F26" i="58"/>
  <c r="E26" i="58"/>
  <c r="F25" i="58"/>
  <c r="E25" i="58"/>
  <c r="F22" i="58"/>
  <c r="E22" i="58"/>
  <c r="F17" i="58"/>
  <c r="E17" i="58"/>
  <c r="F16" i="58"/>
  <c r="E16" i="58"/>
  <c r="F15" i="58"/>
  <c r="E15" i="58"/>
  <c r="F14" i="58"/>
  <c r="E14" i="58"/>
  <c r="F13" i="58"/>
  <c r="E13" i="58"/>
  <c r="F10" i="58"/>
  <c r="E10" i="58"/>
  <c r="D33" i="58"/>
  <c r="D32" i="58"/>
  <c r="D31" i="58"/>
  <c r="D28" i="58"/>
  <c r="D26" i="58"/>
  <c r="D25" i="58"/>
  <c r="D17" i="58"/>
  <c r="D16" i="58"/>
  <c r="D15" i="58"/>
  <c r="D14" i="58"/>
  <c r="D13" i="58"/>
  <c r="M22" i="58"/>
  <c r="D22" i="58"/>
  <c r="M10" i="58"/>
  <c r="D10" i="58"/>
  <c r="C6" i="58"/>
  <c r="D13" i="57"/>
  <c r="D14" i="57" s="1"/>
  <c r="D15" i="57" s="1"/>
  <c r="D16" i="57" s="1"/>
  <c r="R4" i="57"/>
  <c r="X4" i="57" s="1"/>
  <c r="Q4" i="57"/>
  <c r="R3" i="57"/>
  <c r="X3" i="57" s="1"/>
  <c r="Q3" i="57"/>
  <c r="W3" i="57" s="1"/>
  <c r="O4" i="57"/>
  <c r="U4" i="57" s="1"/>
  <c r="N4" i="57"/>
  <c r="O3" i="57"/>
  <c r="N3" i="57"/>
  <c r="P4" i="57"/>
  <c r="V4" i="57" s="1"/>
  <c r="P3" i="57"/>
  <c r="V3" i="57" s="1"/>
  <c r="M4" i="57"/>
  <c r="M3" i="57"/>
  <c r="A3" i="57"/>
  <c r="A4" i="57" s="1"/>
  <c r="S4" i="57" l="1"/>
  <c r="D45" i="59"/>
  <c r="D45" i="58"/>
  <c r="N18" i="58"/>
  <c r="N27" i="58" s="1"/>
  <c r="E45" i="59"/>
  <c r="D40" i="59"/>
  <c r="D14" i="60"/>
  <c r="E14" i="60"/>
  <c r="B12" i="60"/>
  <c r="D20" i="59"/>
  <c r="D22" i="59"/>
  <c r="D21" i="59"/>
  <c r="D23" i="59"/>
  <c r="F21" i="59"/>
  <c r="D59" i="59"/>
  <c r="T4" i="57"/>
  <c r="T3" i="57"/>
  <c r="E45" i="58"/>
  <c r="E49" i="58" s="1"/>
  <c r="N29" i="58"/>
  <c r="N30" i="58" s="1"/>
  <c r="N34" i="58" s="1"/>
  <c r="F45" i="59"/>
  <c r="O18" i="58"/>
  <c r="O27" i="58" s="1"/>
  <c r="O29" i="58" s="1"/>
  <c r="O30" i="58" s="1"/>
  <c r="O34" i="58" s="1"/>
  <c r="E18" i="58"/>
  <c r="E27" i="58" s="1"/>
  <c r="E29" i="58" s="1"/>
  <c r="E30" i="58" s="1"/>
  <c r="E34" i="58" s="1"/>
  <c r="F18" i="58"/>
  <c r="F27" i="58" s="1"/>
  <c r="F29" i="58" s="1"/>
  <c r="F30" i="58" s="1"/>
  <c r="F34" i="58" s="1"/>
  <c r="F49" i="58"/>
  <c r="D49" i="58"/>
  <c r="D35" i="59"/>
  <c r="W4" i="57"/>
  <c r="F30" i="59"/>
  <c r="U3" i="57"/>
  <c r="E30" i="59"/>
  <c r="S3" i="57"/>
  <c r="D30" i="59"/>
  <c r="F23" i="59"/>
  <c r="E23" i="59"/>
  <c r="F14" i="59"/>
  <c r="F22" i="59" s="1"/>
  <c r="E14" i="59"/>
  <c r="E22" i="59" s="1"/>
  <c r="M16" i="60"/>
  <c r="M12" i="60"/>
  <c r="M15" i="60"/>
  <c r="M14" i="60"/>
  <c r="M13" i="60"/>
  <c r="N16" i="60"/>
  <c r="N15" i="60"/>
  <c r="N14" i="60"/>
  <c r="N13" i="60"/>
  <c r="N12" i="60"/>
  <c r="L14" i="60"/>
  <c r="K23" i="60"/>
  <c r="K12" i="60" s="1"/>
  <c r="K24" i="60"/>
  <c r="K13" i="60" s="1"/>
  <c r="C16" i="60"/>
  <c r="G23" i="60"/>
  <c r="G12" i="60" s="1"/>
  <c r="E12" i="60"/>
  <c r="C12" i="60"/>
  <c r="C13" i="60"/>
  <c r="D15" i="60"/>
  <c r="E15" i="60"/>
  <c r="L12" i="60"/>
  <c r="L27" i="60"/>
  <c r="L16" i="60" s="1"/>
  <c r="L13" i="60"/>
  <c r="B14" i="60"/>
  <c r="L15" i="60"/>
  <c r="D12" i="60"/>
  <c r="D13" i="60"/>
  <c r="C14" i="60"/>
  <c r="G25" i="60"/>
  <c r="G14" i="60" s="1"/>
  <c r="P25" i="60"/>
  <c r="P14" i="60" s="1"/>
  <c r="P24" i="60"/>
  <c r="P13" i="60" s="1"/>
  <c r="F19" i="59"/>
  <c r="E20" i="59"/>
  <c r="E40" i="59"/>
  <c r="F40" i="59"/>
  <c r="E21" i="59"/>
  <c r="M18" i="58"/>
  <c r="M27" i="58" s="1"/>
  <c r="M29" i="58" s="1"/>
  <c r="M30" i="58" s="1"/>
  <c r="M34" i="58" s="1"/>
  <c r="D18" i="58"/>
  <c r="D27" i="58" s="1"/>
  <c r="D29" i="58" s="1"/>
  <c r="D30" i="58" s="1"/>
  <c r="D34" i="58" s="1"/>
  <c r="P23" i="60" l="1"/>
  <c r="P12" i="60" s="1"/>
  <c r="B390" i="56" l="1"/>
  <c r="B367" i="56"/>
  <c r="B356" i="56"/>
  <c r="P96" i="55"/>
  <c r="O96" i="55"/>
  <c r="B96" i="55" l="1"/>
  <c r="H155" i="56"/>
  <c r="I155" i="56"/>
  <c r="G155" i="56"/>
  <c r="G154" i="56"/>
  <c r="H154" i="56"/>
  <c r="I154" i="56"/>
  <c r="P56" i="48" l="1"/>
  <c r="O56" i="48"/>
  <c r="G387" i="56"/>
  <c r="J216" i="55" l="1"/>
  <c r="C216" i="55"/>
  <c r="B231" i="55" l="1"/>
  <c r="B212" i="55"/>
  <c r="B198" i="55"/>
  <c r="H387" i="56" l="1"/>
  <c r="I387" i="56"/>
  <c r="B388" i="56"/>
  <c r="B387" i="56"/>
  <c r="B386" i="56"/>
  <c r="B385" i="56"/>
  <c r="B384" i="56"/>
  <c r="G382" i="56"/>
  <c r="H382" i="56" s="1"/>
  <c r="I382" i="56" s="1"/>
  <c r="B380" i="56"/>
  <c r="B351" i="56"/>
  <c r="B352" i="56"/>
  <c r="B353" i="56"/>
  <c r="B354" i="56"/>
  <c r="B350" i="56"/>
  <c r="B276" i="56"/>
  <c r="G348" i="56"/>
  <c r="H348" i="56" s="1"/>
  <c r="I348" i="56" s="1"/>
  <c r="B346" i="56"/>
  <c r="P23" i="49" l="1"/>
  <c r="B446" i="56" l="1"/>
  <c r="B436" i="56"/>
  <c r="B426" i="56"/>
  <c r="B411" i="56"/>
  <c r="B407" i="56"/>
  <c r="B404" i="56"/>
  <c r="B401" i="56"/>
  <c r="B333" i="56"/>
  <c r="B322" i="56"/>
  <c r="B314" i="56"/>
  <c r="B306" i="56"/>
  <c r="B304" i="56"/>
  <c r="B288" i="56"/>
  <c r="B284" i="56"/>
  <c r="B280" i="56"/>
  <c r="B274" i="56"/>
  <c r="B250" i="56"/>
  <c r="B237" i="56"/>
  <c r="B261" i="56" s="1"/>
  <c r="B236" i="56"/>
  <c r="B260" i="56" s="1"/>
  <c r="B235" i="56"/>
  <c r="B259" i="56" s="1"/>
  <c r="B234" i="56"/>
  <c r="B258" i="56" s="1"/>
  <c r="B233" i="56"/>
  <c r="B257" i="56" s="1"/>
  <c r="B232" i="56"/>
  <c r="B256" i="56" s="1"/>
  <c r="B231" i="56"/>
  <c r="B255" i="56" s="1"/>
  <c r="B230" i="56"/>
  <c r="B254" i="56" s="1"/>
  <c r="B229" i="56"/>
  <c r="B253" i="56" s="1"/>
  <c r="B228" i="56"/>
  <c r="B252" i="56" s="1"/>
  <c r="B226" i="56"/>
  <c r="B223" i="56"/>
  <c r="B220" i="56"/>
  <c r="B208" i="56"/>
  <c r="B198" i="56"/>
  <c r="B188" i="56"/>
  <c r="B178" i="56"/>
  <c r="B168" i="56"/>
  <c r="G166" i="56"/>
  <c r="E166" i="56"/>
  <c r="D166" i="56"/>
  <c r="C166" i="56"/>
  <c r="B166" i="56"/>
  <c r="I159" i="56"/>
  <c r="H159" i="56"/>
  <c r="G159" i="56"/>
  <c r="B159" i="56"/>
  <c r="H158" i="56"/>
  <c r="G158" i="56"/>
  <c r="B158" i="56"/>
  <c r="I157" i="56"/>
  <c r="H157" i="56"/>
  <c r="G157" i="56"/>
  <c r="B157" i="56"/>
  <c r="H156" i="56"/>
  <c r="G156" i="56"/>
  <c r="B156" i="56"/>
  <c r="F155" i="56"/>
  <c r="B155" i="56"/>
  <c r="F154" i="56"/>
  <c r="B154" i="56"/>
  <c r="B150" i="56"/>
  <c r="B146" i="56"/>
  <c r="I145" i="56"/>
  <c r="I158" i="56" s="1"/>
  <c r="H145" i="56"/>
  <c r="G145" i="56"/>
  <c r="B145" i="56"/>
  <c r="B143" i="56"/>
  <c r="I141" i="56"/>
  <c r="H141" i="56"/>
  <c r="G141" i="56"/>
  <c r="B137" i="56"/>
  <c r="I135" i="56"/>
  <c r="H135" i="56"/>
  <c r="G135" i="56"/>
  <c r="B135" i="56"/>
  <c r="B141" i="56" s="1"/>
  <c r="B134" i="56"/>
  <c r="B147" i="56" s="1"/>
  <c r="B133" i="56"/>
  <c r="B139" i="56" s="1"/>
  <c r="B131" i="56"/>
  <c r="B129" i="56"/>
  <c r="B127" i="56"/>
  <c r="B114" i="56"/>
  <c r="I99" i="56"/>
  <c r="I254" i="56" s="1"/>
  <c r="I256" i="56" s="1"/>
  <c r="I257" i="56" s="1"/>
  <c r="I261" i="56" s="1"/>
  <c r="H99" i="56"/>
  <c r="H254" i="56" s="1"/>
  <c r="H256" i="56" s="1"/>
  <c r="H257" i="56" s="1"/>
  <c r="H261" i="56" s="1"/>
  <c r="G99" i="56"/>
  <c r="G254" i="56" s="1"/>
  <c r="G256" i="56" s="1"/>
  <c r="G257" i="56" s="1"/>
  <c r="G261" i="56" s="1"/>
  <c r="B89" i="56"/>
  <c r="I76" i="56"/>
  <c r="I230" i="56" s="1"/>
  <c r="I232" i="56" s="1"/>
  <c r="I233" i="56" s="1"/>
  <c r="I237" i="56" s="1"/>
  <c r="H76" i="56"/>
  <c r="H230" i="56" s="1"/>
  <c r="H232" i="56" s="1"/>
  <c r="H233" i="56" s="1"/>
  <c r="H237" i="56" s="1"/>
  <c r="G76" i="56"/>
  <c r="G230" i="56" s="1"/>
  <c r="G232" i="56" s="1"/>
  <c r="G233" i="56" s="1"/>
  <c r="G237" i="56" s="1"/>
  <c r="B76" i="56"/>
  <c r="B99" i="56" s="1"/>
  <c r="B75" i="56"/>
  <c r="B98" i="56" s="1"/>
  <c r="B74" i="56"/>
  <c r="B97" i="56" s="1"/>
  <c r="B73" i="56"/>
  <c r="B96" i="56" s="1"/>
  <c r="B72" i="56"/>
  <c r="B95" i="56" s="1"/>
  <c r="P71" i="56"/>
  <c r="O71" i="56"/>
  <c r="B71" i="56" s="1"/>
  <c r="B94" i="56" s="1"/>
  <c r="P70" i="56"/>
  <c r="O70" i="56"/>
  <c r="P69" i="56"/>
  <c r="O69" i="56"/>
  <c r="B68" i="56"/>
  <c r="B91" i="56" s="1"/>
  <c r="B66" i="56"/>
  <c r="B64" i="56"/>
  <c r="B61" i="56"/>
  <c r="B44" i="56"/>
  <c r="B78" i="56" s="1"/>
  <c r="B239" i="56" s="1"/>
  <c r="B263" i="56" s="1"/>
  <c r="B33" i="56"/>
  <c r="B31" i="56"/>
  <c r="B30" i="56"/>
  <c r="B29" i="56"/>
  <c r="B28" i="56"/>
  <c r="I27" i="56"/>
  <c r="I31" i="56" s="1"/>
  <c r="H27" i="56"/>
  <c r="H31" i="56" s="1"/>
  <c r="G27" i="56"/>
  <c r="G31" i="56" s="1"/>
  <c r="B27" i="56"/>
  <c r="B26" i="56"/>
  <c r="B25" i="56"/>
  <c r="B17" i="56"/>
  <c r="B13" i="56"/>
  <c r="F39" i="54"/>
  <c r="N16" i="57" s="1"/>
  <c r="G39" i="54"/>
  <c r="O16" i="57" s="1"/>
  <c r="E39" i="54"/>
  <c r="M16" i="57" s="1"/>
  <c r="F38" i="54"/>
  <c r="N15" i="57" s="1"/>
  <c r="G38" i="54"/>
  <c r="O15" i="57" s="1"/>
  <c r="E38" i="54"/>
  <c r="M15" i="57" s="1"/>
  <c r="F37" i="54"/>
  <c r="N14" i="57" s="1"/>
  <c r="G37" i="54"/>
  <c r="O14" i="57" s="1"/>
  <c r="E37" i="54"/>
  <c r="M14" i="57" s="1"/>
  <c r="B184" i="55"/>
  <c r="B170" i="55"/>
  <c r="D155" i="55"/>
  <c r="B151" i="55"/>
  <c r="B123" i="55"/>
  <c r="B110" i="55"/>
  <c r="B55" i="55"/>
  <c r="F52" i="55"/>
  <c r="B52" i="55"/>
  <c r="F48" i="55"/>
  <c r="B48" i="55"/>
  <c r="B44" i="55"/>
  <c r="I40" i="55"/>
  <c r="H40" i="55"/>
  <c r="G40" i="55"/>
  <c r="E40" i="55"/>
  <c r="E38" i="55"/>
  <c r="B38" i="55"/>
  <c r="I37" i="55"/>
  <c r="H37" i="55"/>
  <c r="G37" i="55"/>
  <c r="E37" i="55"/>
  <c r="E36" i="55"/>
  <c r="E35" i="55"/>
  <c r="B35" i="55"/>
  <c r="B39" i="54" s="1"/>
  <c r="I34" i="55"/>
  <c r="H34" i="55"/>
  <c r="G34" i="55"/>
  <c r="E34" i="55"/>
  <c r="E33" i="55"/>
  <c r="P32" i="55"/>
  <c r="O32" i="55"/>
  <c r="E32" i="55"/>
  <c r="I31" i="55"/>
  <c r="H31" i="55"/>
  <c r="G31" i="55"/>
  <c r="E31" i="55"/>
  <c r="E30" i="55"/>
  <c r="P29" i="55"/>
  <c r="O29" i="55"/>
  <c r="E29" i="55"/>
  <c r="G28" i="55"/>
  <c r="E28" i="55"/>
  <c r="I27" i="55"/>
  <c r="H27" i="55"/>
  <c r="I26" i="55"/>
  <c r="H26" i="55"/>
  <c r="E26" i="55"/>
  <c r="B26" i="55"/>
  <c r="B22" i="55"/>
  <c r="B19" i="55"/>
  <c r="B16" i="55"/>
  <c r="B14" i="56" s="1"/>
  <c r="B15" i="55"/>
  <c r="B14" i="55"/>
  <c r="B13" i="55"/>
  <c r="B12" i="55"/>
  <c r="B12" i="56" s="1"/>
  <c r="B36" i="54"/>
  <c r="B31" i="54"/>
  <c r="B29" i="54"/>
  <c r="B18" i="54"/>
  <c r="B16" i="54"/>
  <c r="B15" i="54"/>
  <c r="P14" i="54"/>
  <c r="O14" i="54"/>
  <c r="B14" i="54"/>
  <c r="B13" i="54"/>
  <c r="J12" i="54"/>
  <c r="B10" i="54"/>
  <c r="B9" i="54"/>
  <c r="G48" i="55"/>
  <c r="H48" i="55"/>
  <c r="I48" i="55"/>
  <c r="B32" i="55" l="1"/>
  <c r="B38" i="54" s="1"/>
  <c r="B29" i="55"/>
  <c r="B37" i="54" s="1"/>
  <c r="I156" i="56"/>
  <c r="I148" i="56"/>
  <c r="F48" i="59"/>
  <c r="F50" i="59" s="1"/>
  <c r="H148" i="56"/>
  <c r="E48" i="59"/>
  <c r="E50" i="59" s="1"/>
  <c r="G148" i="56"/>
  <c r="D48" i="59"/>
  <c r="D50" i="59" s="1"/>
  <c r="B69" i="56"/>
  <c r="B92" i="56" s="1"/>
  <c r="B70" i="56"/>
  <c r="B93" i="56" s="1"/>
  <c r="H384" i="56"/>
  <c r="H388" i="56" s="1"/>
  <c r="G350" i="56"/>
  <c r="G354" i="56" s="1"/>
  <c r="G384" i="56"/>
  <c r="G388" i="56" s="1"/>
  <c r="I384" i="56"/>
  <c r="I388" i="56" s="1"/>
  <c r="I28" i="55"/>
  <c r="H28" i="55"/>
  <c r="I350" i="56"/>
  <c r="I354" i="56" s="1"/>
  <c r="H350" i="56"/>
  <c r="H354" i="56" s="1"/>
  <c r="B148" i="56"/>
  <c r="B140" i="56"/>
  <c r="B101" i="56"/>
  <c r="B101" i="53"/>
  <c r="B86" i="53"/>
  <c r="B72" i="53"/>
  <c r="B46" i="53"/>
  <c r="B33" i="53"/>
  <c r="B29" i="53"/>
  <c r="I28" i="53"/>
  <c r="H28" i="53"/>
  <c r="G28" i="53"/>
  <c r="B28" i="53"/>
  <c r="F27" i="53"/>
  <c r="B27" i="53"/>
  <c r="F26" i="53"/>
  <c r="B26" i="53"/>
  <c r="F25" i="53"/>
  <c r="B25" i="53"/>
  <c r="I24" i="53"/>
  <c r="G36" i="54" s="1"/>
  <c r="O13" i="57" s="1"/>
  <c r="H24" i="53"/>
  <c r="F36" i="54" s="1"/>
  <c r="N13" i="57" s="1"/>
  <c r="G24" i="53"/>
  <c r="F24" i="53"/>
  <c r="B24" i="53"/>
  <c r="F23" i="53"/>
  <c r="B23" i="53"/>
  <c r="F22" i="53"/>
  <c r="B22" i="53"/>
  <c r="F21" i="53"/>
  <c r="B21" i="53"/>
  <c r="B16" i="53"/>
  <c r="B13" i="53"/>
  <c r="P10" i="53"/>
  <c r="B10" i="53" s="1"/>
  <c r="B2" i="53"/>
  <c r="I51" i="55" l="1"/>
  <c r="I52" i="55" s="1"/>
  <c r="H26" i="53"/>
  <c r="H29" i="53" s="1"/>
  <c r="H51" i="55"/>
  <c r="H52" i="55" s="1"/>
  <c r="E36" i="54"/>
  <c r="M13" i="57" s="1"/>
  <c r="G51" i="55"/>
  <c r="G52" i="55" s="1"/>
  <c r="G26" i="53"/>
  <c r="G29" i="53" s="1"/>
  <c r="B2" i="43"/>
  <c r="B2" i="56"/>
  <c r="B2" i="55"/>
  <c r="I26" i="53"/>
  <c r="I29" i="53" s="1"/>
  <c r="C2" i="38"/>
  <c r="O66" i="48" l="1"/>
  <c r="P64" i="48"/>
  <c r="P61" i="48"/>
  <c r="O61" i="48"/>
  <c r="P66" i="48"/>
  <c r="O303" i="47"/>
  <c r="O290" i="47"/>
  <c r="O277" i="47"/>
  <c r="G131" i="56" l="1"/>
  <c r="H131" i="56" s="1"/>
  <c r="I131" i="56" s="1"/>
  <c r="G89" i="56"/>
  <c r="H89" i="56" s="1"/>
  <c r="I89" i="56" s="1"/>
  <c r="O57" i="56"/>
  <c r="G153" i="55"/>
  <c r="H153" i="55" s="1"/>
  <c r="I153" i="55" s="1"/>
  <c r="P424" i="56"/>
  <c r="P57" i="56"/>
  <c r="G226" i="56"/>
  <c r="P157" i="55"/>
  <c r="G46" i="55"/>
  <c r="H46" i="55" s="1"/>
  <c r="I46" i="55" s="1"/>
  <c r="P136" i="55"/>
  <c r="G24" i="55"/>
  <c r="H24" i="55" s="1"/>
  <c r="I24" i="55" s="1"/>
  <c r="P68" i="55"/>
  <c r="P163" i="56"/>
  <c r="G137" i="56"/>
  <c r="H137" i="56" s="1"/>
  <c r="I137" i="56" s="1"/>
  <c r="O136" i="55"/>
  <c r="O82" i="55"/>
  <c r="O68" i="55"/>
  <c r="E406" i="56"/>
  <c r="F406" i="56" s="1"/>
  <c r="G406" i="56" s="1"/>
  <c r="H406" i="56" s="1"/>
  <c r="I406" i="56" s="1"/>
  <c r="J406" i="56" s="1"/>
  <c r="O163" i="56"/>
  <c r="G23" i="56"/>
  <c r="H23" i="56" s="1"/>
  <c r="I23" i="56" s="1"/>
  <c r="G274" i="56"/>
  <c r="H274" i="56" s="1"/>
  <c r="I274" i="56" s="1"/>
  <c r="G66" i="56"/>
  <c r="H66" i="56" s="1"/>
  <c r="I66" i="56" s="1"/>
  <c r="P82" i="55"/>
  <c r="G152" i="56"/>
  <c r="H152" i="56" s="1"/>
  <c r="I152" i="56" s="1"/>
  <c r="G143" i="56"/>
  <c r="H143" i="56" s="1"/>
  <c r="I143" i="56" s="1"/>
  <c r="O157" i="55"/>
  <c r="O424" i="56"/>
  <c r="E34" i="54"/>
  <c r="F34" i="54" s="1"/>
  <c r="G34" i="54" s="1"/>
  <c r="G19" i="53"/>
  <c r="H19" i="53" s="1"/>
  <c r="I19" i="53" s="1"/>
  <c r="P59" i="53"/>
  <c r="O59" i="53"/>
  <c r="B59" i="53" s="1"/>
  <c r="O393" i="47"/>
  <c r="B48" i="38"/>
  <c r="C50" i="38"/>
  <c r="B50" i="38"/>
  <c r="C49" i="38"/>
  <c r="B49" i="38"/>
  <c r="C38" i="38"/>
  <c r="B46" i="38"/>
  <c r="H375" i="47"/>
  <c r="B163" i="56" l="1"/>
  <c r="B424" i="56"/>
  <c r="B57" i="56"/>
  <c r="B68" i="55"/>
  <c r="B82" i="55"/>
  <c r="B157" i="55"/>
  <c r="B136" i="55"/>
  <c r="B45" i="38"/>
  <c r="B44" i="38" s="1"/>
  <c r="G250" i="56"/>
  <c r="H226" i="56"/>
  <c r="P303" i="47"/>
  <c r="H250" i="56" l="1"/>
  <c r="I226" i="56"/>
  <c r="I250" i="56" s="1"/>
  <c r="B43" i="38"/>
  <c r="D71" i="38"/>
  <c r="D72" i="38"/>
  <c r="D70" i="38"/>
  <c r="D67" i="38"/>
  <c r="D68" i="38"/>
  <c r="D66" i="38"/>
  <c r="P58" i="47"/>
  <c r="D37" i="49"/>
  <c r="B37" i="49"/>
  <c r="B42" i="38" l="1"/>
  <c r="B41" i="38" l="1"/>
  <c r="B40" i="38" l="1"/>
  <c r="D63" i="38"/>
  <c r="D62" i="38"/>
  <c r="I284" i="56" l="1"/>
  <c r="H280" i="56"/>
  <c r="H284" i="56"/>
  <c r="G284" i="56"/>
  <c r="I280" i="56"/>
  <c r="G288" i="56"/>
  <c r="G280" i="56"/>
  <c r="I288" i="56"/>
  <c r="H288" i="56"/>
  <c r="I276" i="56"/>
  <c r="H276" i="56"/>
  <c r="G276" i="56"/>
  <c r="B39" i="38"/>
  <c r="D13" i="44" l="1"/>
  <c r="E13" i="44"/>
  <c r="D13" i="45"/>
  <c r="E13" i="45"/>
  <c r="P290" i="47"/>
  <c r="P234" i="47"/>
  <c r="P360" i="47" l="1"/>
  <c r="P8" i="47" l="1"/>
  <c r="O422" i="47"/>
  <c r="P277" i="47" l="1"/>
  <c r="B136" i="48"/>
  <c r="P346" i="47" l="1"/>
  <c r="P332" i="47"/>
  <c r="F62" i="48" l="1"/>
  <c r="B6" i="49" l="1"/>
  <c r="B6" i="48"/>
  <c r="B164" i="47"/>
  <c r="B166" i="47"/>
  <c r="B167" i="47"/>
  <c r="B168" i="47"/>
  <c r="O380" i="47"/>
  <c r="O332" i="47"/>
  <c r="O185" i="47"/>
  <c r="B436" i="47"/>
  <c r="B6" i="56" l="1"/>
  <c r="B6" i="54"/>
  <c r="B6" i="55"/>
  <c r="B6" i="53"/>
  <c r="B6" i="45"/>
  <c r="B6" i="47"/>
  <c r="B6" i="44"/>
  <c r="B6" i="43"/>
  <c r="O234" i="47"/>
  <c r="B122" i="43" l="1"/>
  <c r="B112" i="43"/>
  <c r="B102" i="43"/>
  <c r="B92" i="43"/>
  <c r="B82" i="43"/>
  <c r="B72" i="43"/>
  <c r="B62" i="43"/>
  <c r="B52" i="43"/>
  <c r="B42" i="43"/>
  <c r="B32" i="43"/>
  <c r="B22" i="43"/>
  <c r="B50" i="44" l="1"/>
  <c r="B41" i="44"/>
  <c r="B32" i="44"/>
  <c r="B23" i="44"/>
  <c r="B14" i="44"/>
  <c r="B29" i="43"/>
  <c r="B39" i="43"/>
  <c r="B49" i="43"/>
  <c r="B59" i="43"/>
  <c r="B69" i="43"/>
  <c r="B79" i="43"/>
  <c r="B89" i="43"/>
  <c r="B99" i="43"/>
  <c r="B109" i="43"/>
  <c r="B119" i="43"/>
  <c r="B41" i="45"/>
  <c r="B50" i="45"/>
  <c r="B23" i="45"/>
  <c r="B32" i="45"/>
  <c r="B207" i="47"/>
  <c r="B212" i="47"/>
  <c r="D23" i="49"/>
  <c r="O23" i="49" l="1"/>
  <c r="O8" i="47" l="1"/>
  <c r="D57" i="49" l="1"/>
  <c r="D51" i="49"/>
  <c r="D44" i="49"/>
  <c r="D30" i="49"/>
  <c r="D59" i="49"/>
  <c r="D54" i="49"/>
  <c r="D47" i="49"/>
  <c r="D40" i="49"/>
  <c r="D33" i="49"/>
  <c r="D63" i="49"/>
  <c r="B57" i="49"/>
  <c r="B51" i="49"/>
  <c r="B44" i="49"/>
  <c r="B30" i="49"/>
  <c r="B59" i="49"/>
  <c r="B54" i="49"/>
  <c r="B47" i="49"/>
  <c r="B40" i="49"/>
  <c r="B33" i="49"/>
  <c r="B63" i="49"/>
  <c r="B13" i="43"/>
  <c r="B29" i="49" l="1"/>
  <c r="B405" i="47" l="1"/>
  <c r="B316" i="47"/>
  <c r="B197" i="47"/>
  <c r="B87" i="47"/>
  <c r="B13" i="47"/>
  <c r="B19" i="49"/>
  <c r="B8" i="49"/>
  <c r="B4" i="49"/>
  <c r="B133" i="48"/>
  <c r="B115" i="48"/>
  <c r="B87" i="48"/>
  <c r="B93" i="48"/>
  <c r="B81" i="48"/>
  <c r="D83" i="48"/>
  <c r="B32" i="48"/>
  <c r="B54" i="48"/>
  <c r="C36" i="48"/>
  <c r="B5" i="48"/>
  <c r="B4" i="56" l="1"/>
  <c r="B4" i="55"/>
  <c r="B4" i="54"/>
  <c r="B4" i="53"/>
  <c r="C48" i="38"/>
  <c r="C46" i="38" l="1"/>
  <c r="C45" i="38" s="1"/>
  <c r="C44" i="38" s="1"/>
  <c r="C43" i="38" s="1"/>
  <c r="C42" i="38" s="1"/>
  <c r="C41" i="38" s="1"/>
  <c r="C40" i="38" s="1"/>
  <c r="C39" i="38" s="1"/>
  <c r="B67" i="48"/>
  <c r="C92" i="47" l="1"/>
  <c r="E92" i="47"/>
  <c r="G92" i="47"/>
  <c r="I92" i="47"/>
  <c r="K92" i="47"/>
  <c r="J33" i="47"/>
  <c r="G33" i="47"/>
  <c r="E33" i="47"/>
  <c r="C33" i="47"/>
  <c r="B220" i="47" l="1"/>
  <c r="AD110" i="51" l="1"/>
  <c r="AC110" i="51"/>
  <c r="AB110" i="51"/>
  <c r="AA110" i="51"/>
  <c r="Z110" i="51"/>
  <c r="Y110" i="51"/>
  <c r="X110" i="51"/>
  <c r="AD109" i="51"/>
  <c r="AC109" i="51"/>
  <c r="AB109" i="51"/>
  <c r="AA109" i="51"/>
  <c r="Z109" i="51"/>
  <c r="Y109" i="51"/>
  <c r="X109" i="51"/>
  <c r="AD108" i="51"/>
  <c r="AC108" i="51"/>
  <c r="AB108" i="51"/>
  <c r="AA108" i="51"/>
  <c r="Z108" i="51"/>
  <c r="Y108" i="51"/>
  <c r="X108" i="51"/>
  <c r="AD107" i="51"/>
  <c r="AC107" i="51"/>
  <c r="AB107" i="51"/>
  <c r="AA107" i="51"/>
  <c r="Z107" i="51"/>
  <c r="Y107" i="51"/>
  <c r="X107" i="51"/>
  <c r="AD106" i="51"/>
  <c r="AC106" i="51"/>
  <c r="AB106" i="51"/>
  <c r="AA106" i="51"/>
  <c r="Z106" i="51"/>
  <c r="Y106" i="51"/>
  <c r="X106" i="51"/>
  <c r="W110" i="51"/>
  <c r="W109" i="51"/>
  <c r="W108" i="51"/>
  <c r="W107" i="51"/>
  <c r="W106" i="51"/>
  <c r="V110" i="51"/>
  <c r="U110" i="51"/>
  <c r="T110" i="51"/>
  <c r="S110" i="51"/>
  <c r="R110" i="51"/>
  <c r="Q110" i="51"/>
  <c r="P110" i="51"/>
  <c r="V109" i="51"/>
  <c r="U109" i="51"/>
  <c r="T109" i="51"/>
  <c r="S109" i="51"/>
  <c r="R109" i="51"/>
  <c r="Q109" i="51"/>
  <c r="P109" i="51"/>
  <c r="V108" i="51"/>
  <c r="U108" i="51"/>
  <c r="T108" i="51"/>
  <c r="S108" i="51"/>
  <c r="R108" i="51"/>
  <c r="Q108" i="51"/>
  <c r="P108" i="51"/>
  <c r="V107" i="51"/>
  <c r="U107" i="51"/>
  <c r="T107" i="51"/>
  <c r="S107" i="51"/>
  <c r="R107" i="51"/>
  <c r="Q107" i="51"/>
  <c r="P107" i="51"/>
  <c r="V106" i="51"/>
  <c r="U106" i="51"/>
  <c r="T106" i="51"/>
  <c r="S106" i="51"/>
  <c r="R106" i="51"/>
  <c r="Q106" i="51"/>
  <c r="P106" i="51"/>
  <c r="O110" i="51"/>
  <c r="O109" i="51"/>
  <c r="O108" i="51"/>
  <c r="O107" i="51"/>
  <c r="O106" i="51"/>
  <c r="L110" i="51"/>
  <c r="L109" i="51"/>
  <c r="L108" i="51"/>
  <c r="L107" i="51"/>
  <c r="L106" i="51"/>
  <c r="J110" i="51"/>
  <c r="J109" i="51"/>
  <c r="J108" i="51"/>
  <c r="J107" i="51"/>
  <c r="F8" i="51" l="1"/>
  <c r="N101" i="51"/>
  <c r="M101" i="51"/>
  <c r="N100" i="51"/>
  <c r="M100" i="51"/>
  <c r="N99" i="51"/>
  <c r="K99" i="51" s="1"/>
  <c r="M99" i="51"/>
  <c r="J99" i="51" s="1"/>
  <c r="N98" i="51"/>
  <c r="K98" i="51" s="1"/>
  <c r="M98" i="51"/>
  <c r="J98" i="51" s="1"/>
  <c r="N97" i="51"/>
  <c r="M97" i="51"/>
  <c r="L98" i="51"/>
  <c r="I98" i="51" s="1"/>
  <c r="L99" i="51"/>
  <c r="I99" i="51" s="1"/>
  <c r="L100" i="51"/>
  <c r="L101" i="51"/>
  <c r="L97" i="51"/>
  <c r="L96" i="51"/>
  <c r="M96" i="51"/>
  <c r="N96" i="51"/>
  <c r="I97" i="51" l="1"/>
  <c r="Y89" i="51"/>
  <c r="Z89" i="51"/>
  <c r="X89" i="51"/>
  <c r="U92" i="51"/>
  <c r="T92" i="51"/>
  <c r="U91" i="51"/>
  <c r="T91" i="51"/>
  <c r="U90" i="51"/>
  <c r="T90" i="51"/>
  <c r="U89" i="51"/>
  <c r="T89" i="51"/>
  <c r="S92" i="51"/>
  <c r="S91" i="51"/>
  <c r="S90" i="51"/>
  <c r="S89" i="51"/>
  <c r="R92" i="51"/>
  <c r="Q92" i="51"/>
  <c r="R91" i="51"/>
  <c r="Q91" i="51"/>
  <c r="R90" i="51"/>
  <c r="Q90" i="51"/>
  <c r="R89" i="51"/>
  <c r="Q89" i="51"/>
  <c r="P92" i="51"/>
  <c r="P91" i="51"/>
  <c r="P90" i="51"/>
  <c r="P89" i="51"/>
  <c r="L90" i="51"/>
  <c r="L91" i="51" s="1"/>
  <c r="L92" i="51" s="1"/>
  <c r="E91" i="51"/>
  <c r="E92" i="51" s="1"/>
  <c r="E90" i="51"/>
  <c r="I90" i="51"/>
  <c r="I91" i="51" s="1"/>
  <c r="I92" i="51" s="1"/>
  <c r="J90" i="51"/>
  <c r="J91" i="51" s="1"/>
  <c r="J92" i="51" s="1"/>
  <c r="D89" i="51"/>
  <c r="D90" i="51" l="1"/>
  <c r="D91" i="51" s="1"/>
  <c r="D92" i="51" s="1"/>
  <c r="D97" i="51"/>
  <c r="D106" i="51" s="1"/>
  <c r="D107" i="51" s="1"/>
  <c r="D108" i="51" s="1"/>
  <c r="D109" i="51" s="1"/>
  <c r="D110" i="51" s="1"/>
  <c r="M41" i="51"/>
  <c r="L41" i="51"/>
  <c r="M40" i="51"/>
  <c r="L40" i="51"/>
  <c r="M39" i="51"/>
  <c r="L39" i="51"/>
  <c r="M38" i="51"/>
  <c r="L38" i="51"/>
  <c r="K41" i="51"/>
  <c r="K40" i="51"/>
  <c r="K39" i="51"/>
  <c r="K38" i="51"/>
  <c r="H41" i="51"/>
  <c r="G41" i="51"/>
  <c r="H40" i="51"/>
  <c r="G40" i="51"/>
  <c r="H39" i="51"/>
  <c r="G39" i="51"/>
  <c r="H38" i="51"/>
  <c r="G38" i="51"/>
  <c r="F41" i="51"/>
  <c r="F40" i="51"/>
  <c r="F39" i="51"/>
  <c r="F38" i="51"/>
  <c r="R8" i="51"/>
  <c r="S8" i="51"/>
  <c r="R9" i="51"/>
  <c r="S9" i="51"/>
  <c r="R11" i="51"/>
  <c r="S11" i="51"/>
  <c r="R12" i="51"/>
  <c r="S12" i="51"/>
  <c r="R13" i="51"/>
  <c r="S13" i="51"/>
  <c r="Q13" i="51"/>
  <c r="Q12" i="51"/>
  <c r="Q11" i="51"/>
  <c r="Q9" i="51"/>
  <c r="Q8" i="51"/>
  <c r="M32" i="51"/>
  <c r="N32" i="51"/>
  <c r="M33" i="51"/>
  <c r="N33" i="51"/>
  <c r="M34" i="51"/>
  <c r="N34" i="51"/>
  <c r="L34" i="51"/>
  <c r="L33" i="51"/>
  <c r="L32" i="51"/>
  <c r="G32" i="51"/>
  <c r="H32" i="51"/>
  <c r="G33" i="51"/>
  <c r="H33" i="51"/>
  <c r="G34" i="51"/>
  <c r="H34" i="51"/>
  <c r="F34" i="51"/>
  <c r="F33" i="51"/>
  <c r="F32" i="51"/>
  <c r="M29" i="51"/>
  <c r="N29" i="51"/>
  <c r="L29" i="51"/>
  <c r="G29" i="51"/>
  <c r="H29" i="51"/>
  <c r="F29" i="51"/>
  <c r="M27" i="51"/>
  <c r="N27" i="51"/>
  <c r="L27" i="51"/>
  <c r="G27" i="51"/>
  <c r="H27" i="51"/>
  <c r="F27" i="51"/>
  <c r="M23" i="51"/>
  <c r="N23" i="51"/>
  <c r="L23" i="51"/>
  <c r="G23" i="51"/>
  <c r="H23" i="51"/>
  <c r="F23" i="51"/>
  <c r="G20" i="51"/>
  <c r="H20" i="51"/>
  <c r="M20" i="51"/>
  <c r="N20" i="51"/>
  <c r="L20" i="51"/>
  <c r="F20" i="51"/>
  <c r="M11" i="51"/>
  <c r="N11" i="51"/>
  <c r="M12" i="51"/>
  <c r="N12" i="51"/>
  <c r="M13" i="51"/>
  <c r="N13" i="51"/>
  <c r="M14" i="51"/>
  <c r="N14" i="51"/>
  <c r="M15" i="51"/>
  <c r="N15" i="51"/>
  <c r="L15" i="51"/>
  <c r="L14" i="51"/>
  <c r="L13" i="51"/>
  <c r="L11" i="51"/>
  <c r="L12" i="51"/>
  <c r="G11" i="51"/>
  <c r="J100" i="51" s="1"/>
  <c r="H11" i="51"/>
  <c r="K100" i="51" s="1"/>
  <c r="G12" i="51"/>
  <c r="J101" i="51" s="1"/>
  <c r="H12" i="51"/>
  <c r="K101" i="51" s="1"/>
  <c r="G13" i="51"/>
  <c r="H13" i="51"/>
  <c r="G14" i="51"/>
  <c r="H14" i="51"/>
  <c r="G15" i="51"/>
  <c r="H15" i="51"/>
  <c r="F15" i="51"/>
  <c r="F14" i="51"/>
  <c r="F13" i="51"/>
  <c r="F12" i="51"/>
  <c r="I101" i="51" s="1"/>
  <c r="F11" i="51"/>
  <c r="I100" i="51" s="1"/>
  <c r="F85" i="51" l="1"/>
  <c r="G85" i="51"/>
  <c r="H85" i="51"/>
  <c r="I85" i="51"/>
  <c r="J85" i="51"/>
  <c r="E85" i="51"/>
  <c r="F79" i="51"/>
  <c r="G79" i="51"/>
  <c r="F80" i="51"/>
  <c r="G80" i="51"/>
  <c r="E80" i="51"/>
  <c r="E79" i="51"/>
  <c r="F71" i="51" l="1"/>
  <c r="G71" i="51"/>
  <c r="E71" i="51"/>
  <c r="F65" i="51"/>
  <c r="G65" i="51"/>
  <c r="F66" i="51"/>
  <c r="G66" i="51"/>
  <c r="E66" i="51"/>
  <c r="E65" i="51"/>
  <c r="F60" i="51"/>
  <c r="G60" i="51"/>
  <c r="F61" i="51"/>
  <c r="G61" i="51"/>
  <c r="E61" i="51"/>
  <c r="E60" i="51"/>
  <c r="F56" i="51"/>
  <c r="G56" i="51"/>
  <c r="E56" i="51"/>
  <c r="F52" i="51"/>
  <c r="G52" i="51"/>
  <c r="E52" i="51"/>
  <c r="F50" i="51"/>
  <c r="G50" i="51"/>
  <c r="E50" i="51"/>
  <c r="M45" i="51"/>
  <c r="S45" i="51" s="1"/>
  <c r="N45" i="51"/>
  <c r="T45" i="51" s="1"/>
  <c r="M46" i="51"/>
  <c r="S46" i="51" s="1"/>
  <c r="N46" i="51"/>
  <c r="T46" i="51" s="1"/>
  <c r="M47" i="51"/>
  <c r="S47" i="51" s="1"/>
  <c r="N47" i="51"/>
  <c r="T47" i="51" s="1"/>
  <c r="M48" i="51"/>
  <c r="S48" i="51" s="1"/>
  <c r="N48" i="51"/>
  <c r="T48" i="51" s="1"/>
  <c r="M49" i="51"/>
  <c r="S49" i="51" s="1"/>
  <c r="N49" i="51"/>
  <c r="T49" i="51" s="1"/>
  <c r="M50" i="51"/>
  <c r="S50" i="51" s="1"/>
  <c r="N50" i="51"/>
  <c r="T50" i="51" s="1"/>
  <c r="L50" i="51"/>
  <c r="R50" i="51" s="1"/>
  <c r="L48" i="51"/>
  <c r="R48" i="51" s="1"/>
  <c r="L46" i="51"/>
  <c r="R46" i="51" s="1"/>
  <c r="L49" i="51"/>
  <c r="R49" i="51" s="1"/>
  <c r="L47" i="51"/>
  <c r="R47" i="51" s="1"/>
  <c r="L45" i="51"/>
  <c r="R45" i="51" s="1"/>
  <c r="M8" i="51" l="1"/>
  <c r="N8" i="51"/>
  <c r="L8" i="51"/>
  <c r="G8" i="51"/>
  <c r="J97" i="51" s="1"/>
  <c r="H8" i="51"/>
  <c r="K97" i="51" s="1"/>
  <c r="F45" i="51"/>
  <c r="G45" i="51"/>
  <c r="E45" i="51"/>
  <c r="N107" i="51" l="1"/>
  <c r="N108" i="51" s="1"/>
  <c r="N109" i="51" s="1"/>
  <c r="N110" i="51" s="1"/>
  <c r="F98" i="51"/>
  <c r="F99" i="51" s="1"/>
  <c r="F100" i="51" s="1"/>
  <c r="F101" i="51" s="1"/>
  <c r="D98" i="51"/>
  <c r="D99" i="51" s="1"/>
  <c r="D100" i="51" s="1"/>
  <c r="D101" i="51" s="1"/>
  <c r="P16" i="43" l="1"/>
  <c r="P408" i="47"/>
  <c r="P393" i="47"/>
  <c r="P380" i="47"/>
  <c r="P319" i="47"/>
  <c r="P248" i="47"/>
  <c r="P185" i="47"/>
  <c r="P84" i="47"/>
  <c r="O16" i="43"/>
  <c r="O408" i="47"/>
  <c r="O360" i="47"/>
  <c r="O346" i="47"/>
  <c r="O319" i="47"/>
  <c r="O248" i="47"/>
  <c r="O84" i="47"/>
  <c r="O58" i="47"/>
  <c r="B58" i="47" l="1"/>
  <c r="B202" i="47" l="1"/>
  <c r="B200" i="47"/>
  <c r="B422" i="47" l="1"/>
  <c r="B408" i="47" l="1"/>
  <c r="B21" i="49" l="1"/>
  <c r="L19" i="49"/>
  <c r="K19" i="49"/>
  <c r="J19" i="49"/>
  <c r="I19" i="49"/>
  <c r="H19" i="49"/>
  <c r="G19" i="49"/>
  <c r="F19" i="49"/>
  <c r="E19" i="49"/>
  <c r="D19" i="49"/>
  <c r="B15" i="49" l="1"/>
  <c r="B12" i="49"/>
  <c r="B10" i="49"/>
  <c r="L8" i="49"/>
  <c r="K8" i="49"/>
  <c r="J8" i="49"/>
  <c r="I8" i="49"/>
  <c r="H8" i="49"/>
  <c r="G8" i="49"/>
  <c r="F8" i="49"/>
  <c r="E8" i="49"/>
  <c r="D8" i="49"/>
  <c r="B144" i="48"/>
  <c r="B137" i="48"/>
  <c r="B139" i="48"/>
  <c r="B102" i="48"/>
  <c r="B135" i="48"/>
  <c r="B4" i="47" l="1"/>
  <c r="B4" i="43"/>
  <c r="B4" i="45"/>
  <c r="B4" i="44"/>
  <c r="B51" i="48"/>
  <c r="B34" i="48"/>
  <c r="L32" i="48"/>
  <c r="K32" i="48"/>
  <c r="J32" i="48"/>
  <c r="I32" i="48"/>
  <c r="H32" i="48"/>
  <c r="G32" i="48"/>
  <c r="E32" i="48"/>
  <c r="D32" i="48"/>
  <c r="C32" i="48"/>
  <c r="B89" i="48"/>
  <c r="B130" i="48" l="1"/>
  <c r="B125" i="48" l="1"/>
  <c r="B117" i="48"/>
  <c r="B123" i="48"/>
  <c r="B121" i="48"/>
  <c r="B119" i="48"/>
  <c r="B62" i="48" l="1"/>
  <c r="D58" i="48"/>
  <c r="B59" i="48"/>
  <c r="B56" i="48"/>
  <c r="B103" i="48" l="1"/>
  <c r="B99" i="48"/>
  <c r="B97" i="48"/>
  <c r="B95" i="48"/>
  <c r="B248" i="47" l="1"/>
  <c r="B393" i="47"/>
  <c r="B234" i="47"/>
  <c r="B303" i="47" l="1"/>
  <c r="B290" i="47"/>
  <c r="B277" i="47" l="1"/>
  <c r="B264" i="47" l="1"/>
  <c r="B261" i="47"/>
  <c r="B332" i="47"/>
  <c r="B380" i="47" l="1"/>
  <c r="B378" i="47"/>
  <c r="B377" i="47"/>
  <c r="B376" i="47"/>
  <c r="B374" i="47"/>
  <c r="B360" i="47" l="1"/>
  <c r="B346" i="47"/>
  <c r="B319" i="47"/>
  <c r="B185" i="47" l="1"/>
  <c r="B172" i="47"/>
  <c r="B151" i="47"/>
  <c r="B90" i="47" l="1"/>
  <c r="B84" i="47"/>
  <c r="B71" i="47"/>
  <c r="B29" i="47"/>
  <c r="B16" i="47"/>
  <c r="B10" i="47"/>
  <c r="B9" i="47"/>
  <c r="B8" i="47"/>
  <c r="B10" i="43" l="1"/>
  <c r="B10" i="56"/>
  <c r="B10" i="55"/>
  <c r="B8" i="56"/>
  <c r="B8" i="55"/>
  <c r="B8" i="53"/>
  <c r="B9" i="55"/>
  <c r="B9" i="56"/>
  <c r="B9" i="53"/>
  <c r="B9" i="43"/>
  <c r="B8" i="43"/>
  <c r="B14" i="45"/>
  <c r="B11" i="45"/>
  <c r="B9" i="45"/>
  <c r="B11" i="44"/>
  <c r="B9" i="44"/>
  <c r="P6" i="44"/>
  <c r="O6" i="44"/>
  <c r="O5" i="44"/>
  <c r="B2" i="44"/>
  <c r="B19" i="43" l="1"/>
  <c r="B16" i="43"/>
  <c r="E70" i="51" l="1"/>
  <c r="G70" i="51"/>
  <c r="F70" i="51"/>
  <c r="P5" i="44" l="1"/>
  <c r="B5" i="49" l="1"/>
  <c r="B5" i="54" l="1"/>
  <c r="B5" i="56"/>
  <c r="B5" i="55"/>
  <c r="B5" i="53"/>
  <c r="B5" i="45"/>
  <c r="B5" i="43"/>
  <c r="B5" i="44"/>
  <c r="B5" i="4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Paula Place</author>
  </authors>
  <commentList>
    <comment ref="A17" authorId="0" shapeId="0" xr:uid="{DD3C50B1-1036-4DD5-9DD0-55D6698CB983}">
      <text>
        <r>
          <rPr>
            <b/>
            <sz val="9"/>
            <color indexed="81"/>
            <rFont val="Tahoma"/>
            <family val="2"/>
          </rPr>
          <t>Link to specific CBSA SOR or MIF page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tc={3ABFD759-CBF6-454B-81A1-FBF4BE51809E}</author>
  </authors>
  <commentList>
    <comment ref="O1" authorId="0" shapeId="0" xr:uid="{3ABFD759-CBF6-454B-81A1-FBF4BE51809E}">
      <text>
        <t>[Threaded comment]
Your version of Excel allows you to read this threaded comment; however, any edits to it will get removed if the file is opened in a newer version of Excel. Learn more: https://go.microsoft.com/fwlink/?linkid=870924
Comment:
    Hide EN and FR columns
TRIB &gt; Hide R/C</t>
      </text>
    </comment>
  </commentList>
</comments>
</file>

<file path=xl/sharedStrings.xml><?xml version="1.0" encoding="utf-8"?>
<sst xmlns="http://schemas.openxmlformats.org/spreadsheetml/2006/main" count="1575" uniqueCount="938">
  <si>
    <t>PUBLIC</t>
  </si>
  <si>
    <t>QUESTIONNAIRE DUE DATE</t>
  </si>
  <si>
    <t>Veuillez retourner le questionnaire rempli en utilisant l’une des options suivantes :</t>
  </si>
  <si>
    <t>CERTIFICATION</t>
  </si>
  <si>
    <t>ATTESTATION</t>
  </si>
  <si>
    <t>FIRM INFORMATION</t>
  </si>
  <si>
    <t>RENSEIGNEMENTS SUR L’ENTREPRISE</t>
  </si>
  <si>
    <t>Firm Address</t>
  </si>
  <si>
    <t>Adresse de l'entreprise</t>
  </si>
  <si>
    <t>Website Address</t>
  </si>
  <si>
    <t>Adresse du site Web</t>
  </si>
  <si>
    <t>Provide the names and addresses of other locations, facilities, and outlets in Canada on behalf of which your company is responding.</t>
  </si>
  <si>
    <t>Name of Authorized Official</t>
  </si>
  <si>
    <t>Nom du représentant autorisé</t>
  </si>
  <si>
    <t>Title of Authorized Official</t>
  </si>
  <si>
    <t>Titre du représentant autorisé</t>
  </si>
  <si>
    <t>Telephone</t>
  </si>
  <si>
    <t>Téléphone</t>
  </si>
  <si>
    <t>CONFIRMATION OF REPORTED DATA</t>
  </si>
  <si>
    <t>CONFIRMATION DES DONNÉES DÉCLARÉES</t>
  </si>
  <si>
    <t>Question 1</t>
  </si>
  <si>
    <t>Question 2</t>
  </si>
  <si>
    <t>Firm Name</t>
  </si>
  <si>
    <t xml:space="preserve">Dénomination sociale de l'entreprise </t>
  </si>
  <si>
    <t>Role in the Industry</t>
  </si>
  <si>
    <t>Rôle dans l'industrie</t>
  </si>
  <si>
    <t>Question 3</t>
  </si>
  <si>
    <t>Question 4</t>
  </si>
  <si>
    <t>Question 5</t>
  </si>
  <si>
    <t>Facility Name and Location</t>
  </si>
  <si>
    <t>Question 6</t>
  </si>
  <si>
    <t>Question 7</t>
  </si>
  <si>
    <t>What other products, if any, can be produced on the same equipment used to produce the goods?</t>
  </si>
  <si>
    <t>Question 8</t>
  </si>
  <si>
    <t>Question 9</t>
  </si>
  <si>
    <t>Question 10</t>
  </si>
  <si>
    <t>Question 11</t>
  </si>
  <si>
    <t>Question 12</t>
  </si>
  <si>
    <t>Question 13</t>
  </si>
  <si>
    <t>Question 14</t>
  </si>
  <si>
    <t>Production</t>
  </si>
  <si>
    <t>Export Sales</t>
  </si>
  <si>
    <t>Ventes à l'exportation</t>
  </si>
  <si>
    <t>For Sale in Canada</t>
  </si>
  <si>
    <t>Pour les ventes au Canada</t>
  </si>
  <si>
    <t>Total</t>
  </si>
  <si>
    <t xml:space="preserve">Net Sales Value </t>
  </si>
  <si>
    <t xml:space="preserve">Cost of Goods Sold </t>
  </si>
  <si>
    <t>Coût des marchandises vendues</t>
  </si>
  <si>
    <t>Gross Margin (Loss)</t>
  </si>
  <si>
    <t>Marge bénéficiaire brute (perte brute)</t>
  </si>
  <si>
    <t xml:space="preserve">General, Selling, and Administrative Expenses </t>
  </si>
  <si>
    <t>Frais généraux, de vente, et d'administration</t>
  </si>
  <si>
    <t xml:space="preserve">Financial Expenses </t>
  </si>
  <si>
    <t>Charges financières</t>
  </si>
  <si>
    <t>Net Income (Loss) Before Taxes</t>
  </si>
  <si>
    <t>Revenu net (perte nette) avant impôts</t>
  </si>
  <si>
    <t xml:space="preserve">Beginning Inventory of Goods in Process </t>
  </si>
  <si>
    <t>Stock d'ouverture des marchandises en cours de fabrication</t>
  </si>
  <si>
    <t xml:space="preserve">All Other Direct Materials Used </t>
  </si>
  <si>
    <t>Toutes les autres matières directes utilisées</t>
  </si>
  <si>
    <t>Direct Employment Wages Paid</t>
  </si>
  <si>
    <t xml:space="preserve">Le montant des salaires associé à l’emploi direct </t>
  </si>
  <si>
    <t>Charges indirectes de fabrication</t>
  </si>
  <si>
    <t>Cost of Goods Manufactured</t>
  </si>
  <si>
    <t xml:space="preserve">Coût des marchandises fabriquées </t>
  </si>
  <si>
    <t>Direct Employment</t>
  </si>
  <si>
    <t>Emploi direct</t>
  </si>
  <si>
    <t>Indirect Employment</t>
  </si>
  <si>
    <t>Emploi indirect</t>
  </si>
  <si>
    <t>Net Sales Value</t>
  </si>
  <si>
    <t>Valeur de vente nette</t>
  </si>
  <si>
    <t>Beginning Inventory</t>
  </si>
  <si>
    <t>Stock d'ouverture</t>
  </si>
  <si>
    <t>Cost of Goods Sold</t>
  </si>
  <si>
    <t>General, Selling, and Administrative Expenses</t>
  </si>
  <si>
    <t xml:space="preserve">Frais généraux, de vente, et d'administration </t>
  </si>
  <si>
    <t>Verification</t>
  </si>
  <si>
    <t>INVESTMENTS</t>
  </si>
  <si>
    <t>INVESTISSEMENTS</t>
  </si>
  <si>
    <t>Productivity</t>
  </si>
  <si>
    <t>Productivité</t>
  </si>
  <si>
    <t>Employment</t>
  </si>
  <si>
    <t>Emplois</t>
  </si>
  <si>
    <t>Wages</t>
  </si>
  <si>
    <t>Salaires</t>
  </si>
  <si>
    <t>Return on investment</t>
  </si>
  <si>
    <t>Rendement du capital investi</t>
  </si>
  <si>
    <t>Growth</t>
  </si>
  <si>
    <t>Croissance</t>
  </si>
  <si>
    <t xml:space="preserve">Ability to raise capital </t>
  </si>
  <si>
    <t>Capacité de réunir des capitaux</t>
  </si>
  <si>
    <t>Production Development Efforts</t>
  </si>
  <si>
    <t xml:space="preserve">Projets de développement de la production </t>
  </si>
  <si>
    <t>Other relevant factors</t>
  </si>
  <si>
    <t xml:space="preserve">Autres facteurs pertinents </t>
  </si>
  <si>
    <t>I understand that checking this box constitutes my legally binding signature.</t>
  </si>
  <si>
    <t>Je comprends que le fait de cocher cette case constitue ma signature juridiquement contraignante.</t>
  </si>
  <si>
    <t>Quels autres produits, le cas échéant, pourraient être fabriqués à l’aide du même outillage utilisé pour la production des marchandises?</t>
  </si>
  <si>
    <t>Other Expenses</t>
  </si>
  <si>
    <t>Autres dépenses</t>
  </si>
  <si>
    <t>Total production of the goods</t>
  </si>
  <si>
    <t>Production totale des marchandises</t>
  </si>
  <si>
    <t>CUSTOMS TARIFF</t>
  </si>
  <si>
    <t>TARIF DES DOUANES</t>
  </si>
  <si>
    <t>SUBMITTING THE QUESTIONNAIRE RESPONSE</t>
  </si>
  <si>
    <t>TRANSMISSION DU QUESTIONNAIRE REMPLI</t>
  </si>
  <si>
    <t>E-mail Address</t>
  </si>
  <si>
    <t>Date</t>
  </si>
  <si>
    <t>Provide a brief history of your firm, with particular emphasis on activities regarding the goods.</t>
  </si>
  <si>
    <t>Donnez un bref historique de votre entreprise, en insistant plus particulièrement sur les activités entourant les marchandises.</t>
  </si>
  <si>
    <t>If your firm is publicly traded, specify the stock exchange and trading symbol.</t>
  </si>
  <si>
    <t>Si votre entreprise est cotée en bourse, précisez quelle bourse et le symbole boursier.</t>
  </si>
  <si>
    <t xml:space="preserve">Dénomination sociale et emplacement de l'établissement </t>
  </si>
  <si>
    <t>PUBLIC COMMENTS</t>
  </si>
  <si>
    <t>COMMENTAIRES PUBLICS</t>
  </si>
  <si>
    <t xml:space="preserve">Explain in detail how your firm determines practical plant capacity. </t>
  </si>
  <si>
    <t xml:space="preserve">Fournissez des détails sur la façon dont votre entreprise détermine la capacité pratique des usines. </t>
  </si>
  <si>
    <t>Describe the method used to value your firm's sales to Canadian or foreign associated firms.</t>
  </si>
  <si>
    <t>Décrivez la méthode utilisée pour déterminer la valeur des ventes de votre entreprise à ses entreprises associées au Canada et/ou à l’étranger.</t>
  </si>
  <si>
    <t>PROTECTED COMMENTS</t>
  </si>
  <si>
    <t>Confirm that all information is reported on a calendar-year basis.</t>
  </si>
  <si>
    <t>Confirmez que tous les renseignements déclarés le sont selon l’année civile.</t>
  </si>
  <si>
    <t>Fournissez l'état du coût des marchandises fabriquées de votre entreprise pour ses ventes au Canada et à l'exportation des marchandises produites au Canada.</t>
  </si>
  <si>
    <t>Report your firm’s past and projected investments in facilities for the goods for each period specified.</t>
  </si>
  <si>
    <t>Indiquez les investissements antérieurs et prévus de votre entreprise consacrés à ses installations des marchandises pour chaque période indiquée.</t>
  </si>
  <si>
    <t>Provide a description of your firm’s major past and projected investments, in which facilities they took or will take place and the reasons for those investments.</t>
  </si>
  <si>
    <t>Décrivez les principaux investissements antérieurs et prévus de votre entreprise, les installations qui en sont l’objet ou en ont été l’objet et les motifs de ces investissements.</t>
  </si>
  <si>
    <t>Beginning inventory</t>
  </si>
  <si>
    <t>Ending inventory</t>
  </si>
  <si>
    <t>English</t>
  </si>
  <si>
    <t>Français</t>
  </si>
  <si>
    <t>protégé</t>
  </si>
  <si>
    <t>protected</t>
  </si>
  <si>
    <t>producers' questionnaire</t>
  </si>
  <si>
    <t>questionnaire à l'intention des producteurs</t>
  </si>
  <si>
    <t>Variable</t>
  </si>
  <si>
    <t>French</t>
  </si>
  <si>
    <t>Case Number</t>
  </si>
  <si>
    <t>The Goods</t>
  </si>
  <si>
    <t xml:space="preserve">Product information and a glossary of terms can be found in the Info tab.
</t>
  </si>
  <si>
    <t>Des informations sur le produit et un glossaire de termes sont disponibles dans l'onglet Info.</t>
  </si>
  <si>
    <t xml:space="preserve">Use the AddPro tab if more space is needed.
</t>
  </si>
  <si>
    <t>Production pour les ventes au Canada</t>
  </si>
  <si>
    <t>Production for sale in Canada</t>
  </si>
  <si>
    <t>Production for export sales</t>
  </si>
  <si>
    <t>Production pour les ventes à l'exportation</t>
  </si>
  <si>
    <t>Production for internal use or further internal processing</t>
  </si>
  <si>
    <t>Production of other products produced using the same equipment</t>
  </si>
  <si>
    <t>Production d'autres produits fabriqués avec le même équipement</t>
  </si>
  <si>
    <t>Capacity utilization rate of the goods</t>
  </si>
  <si>
    <t>Taux d'utilisation des capacités des marchandises</t>
  </si>
  <si>
    <t>%</t>
  </si>
  <si>
    <t>Total capacity utilization rate</t>
  </si>
  <si>
    <t>Taux d'utilisation total des capacités</t>
  </si>
  <si>
    <t>Capacité pratique des usines</t>
  </si>
  <si>
    <t>Complete the following table for your firm's Canadian sales and inventories of the goods.</t>
  </si>
  <si>
    <t>For the questions in this tab, note the following:</t>
  </si>
  <si>
    <t>Pour les questions de cet onglet, notez ce qui suit :</t>
  </si>
  <si>
    <t>Trade Level 1 (plural)</t>
  </si>
  <si>
    <t>Delivery Cost</t>
  </si>
  <si>
    <t>Coût de livraison</t>
  </si>
  <si>
    <t>Décrivez les plans de votre entreprise pour gérer les niveaux de stocks au cours des deux prochaines années. Fournissez les motifs et les hypothèses sous-tendant ces objectifs et ces stratégies.</t>
  </si>
  <si>
    <t>Provide your firm’s strategies and objectives for the next two years with respect to the domestic sales of domestic production of the goods. Provide the rationale and assumptions underlying these strategies and objectives.</t>
  </si>
  <si>
    <t>Fournissez les stratégies et les objectifs de votre entreprise pour les deux prochaines années en ce qui concerne les ventes intérieures de la production nationale des marchandises. Fournir la justification et les hypothèses qui sous-tendent ces stratégies et objectifs.</t>
  </si>
  <si>
    <t>Provide your firm’s strategies and objectives for the next two years with respect to the export sales of the goods. Provide the rationale and assumptions underlying these strategies and objectives.</t>
  </si>
  <si>
    <t>Fournissez les stratégies et les objectifs de votre entreprise pour les deux prochaines années en ce qui concerne les ventes à l'exportation des marchandises. Fournir la justification et les hypothèses qui sous-tendent ces stratégies et objectifs.</t>
  </si>
  <si>
    <t>Fournissez les stratégies et les objectifs de votre entreprise pour les deux prochaines années en ce qui concerne les prix des marchandises. Fournir la justification et les hypothèses qui sous-tendent ces stratégies et objectifs.</t>
  </si>
  <si>
    <t>Vérification</t>
  </si>
  <si>
    <t>Complete the income statement for your total firm. Report total results for all products sold by your firm, including but not limited to the goods. These amounts should correspond to those reported in your firm's audited financial statements.</t>
  </si>
  <si>
    <t>Remplissez l’état des résultats pour l’ensemble de l’entreprise. Veuillez déclarer les résultats totaux pour tous les produits vendus par votre entreprise, y compris sans en exclure les marchandises. Ces montants doivent correspondre à ceux indiqués dans les états financiers vérifiés de votre entreprise.</t>
  </si>
  <si>
    <r>
      <t xml:space="preserve">List the top three direct materials used in your firm's production of the goods </t>
    </r>
    <r>
      <rPr>
        <b/>
        <sz val="10.5"/>
        <rFont val="Calibri"/>
        <family val="2"/>
        <scheme val="minor"/>
      </rPr>
      <t>by value</t>
    </r>
    <r>
      <rPr>
        <sz val="10.5"/>
        <rFont val="Calibri"/>
        <family val="2"/>
        <scheme val="minor"/>
      </rPr>
      <t>.</t>
    </r>
  </si>
  <si>
    <t>Énumérez les trois principales matières directes utilisées dans la production des marchandises par votre entreprise, en fonction de leur valeur.</t>
  </si>
  <si>
    <t>Direct material used 1</t>
  </si>
  <si>
    <t>La matière directe utilisée 1</t>
  </si>
  <si>
    <t>Direct material used 2</t>
  </si>
  <si>
    <t>La matière directe utilisée 2</t>
  </si>
  <si>
    <t>Direct material used 3</t>
  </si>
  <si>
    <t>La matière directe utilisée 3</t>
  </si>
  <si>
    <t>Ending Inventory of Goods in Process</t>
  </si>
  <si>
    <t>For Export Sales</t>
  </si>
  <si>
    <t>Pour les ventes à l'exportation</t>
  </si>
  <si>
    <t>Provide your firm's employment, hours worked and wages paid with regard to the production of the goods. Include employment used in the production for domestic sales, for export sales, and for internal use or further processing.</t>
  </si>
  <si>
    <t>Nombre d'employés</t>
  </si>
  <si>
    <t>#</t>
  </si>
  <si>
    <t>Nombre d'heures travaillées</t>
  </si>
  <si>
    <t>Direct Employment - Domestic and Export Sales</t>
  </si>
  <si>
    <t>Emploi direct - ventes nationales et ventes à l'exportation</t>
  </si>
  <si>
    <t>Direct Employment - Internal Use or Further Internal Processing</t>
  </si>
  <si>
    <t>Emploi direct - utilisées à l'interne ou destinées à la transformation ultérieure à l’interne</t>
  </si>
  <si>
    <t>Production Volume per Direct Employee</t>
  </si>
  <si>
    <t>Volume de production par employé direct</t>
  </si>
  <si>
    <t>Production Volume per Direct Employment Hours Worked</t>
  </si>
  <si>
    <t>Total Wages per Direct Employee</t>
  </si>
  <si>
    <t>Salaires totaux par employé direct</t>
  </si>
  <si>
    <t>Total Wages per Indirect Employee</t>
  </si>
  <si>
    <t>Salaires totaux par employé indirect</t>
  </si>
  <si>
    <t>Hourly Wages per Direct Employee</t>
  </si>
  <si>
    <t>Hourly Wages per Indirect Employee</t>
  </si>
  <si>
    <t>Year</t>
  </si>
  <si>
    <t>Année</t>
  </si>
  <si>
    <t>Duration</t>
  </si>
  <si>
    <t xml:space="preserve">Durée  </t>
  </si>
  <si>
    <t>Cause</t>
  </si>
  <si>
    <t>Raison</t>
  </si>
  <si>
    <t>Event 1</t>
  </si>
  <si>
    <t>Événement 1</t>
  </si>
  <si>
    <t>Event 2</t>
  </si>
  <si>
    <t>Événement 2</t>
  </si>
  <si>
    <t>Event 3</t>
  </si>
  <si>
    <t>Événement 3</t>
  </si>
  <si>
    <t>Event 4</t>
  </si>
  <si>
    <t>Événement 4</t>
  </si>
  <si>
    <t>Event 5</t>
  </si>
  <si>
    <t>Événement 5</t>
  </si>
  <si>
    <t xml:space="preserve">Complete the income statement for your firm's sales in Canada and sales for export of the goods produced in Canada. This statement is to be prepared using a full absorption costing method and is to be reported on a calendar-year basis. </t>
  </si>
  <si>
    <t>Fournissez l'état des résultats de votre entreprise pour ses ventes au Canada et à l'exportation des marchandises produites au Canada. Cet état doit être préparé en utilisant la méthode du coût de revient complet et déclaré selon le régime de l’année civile.</t>
  </si>
  <si>
    <t>Coût des marchandises fabriquées</t>
  </si>
  <si>
    <t xml:space="preserve">Ending Inventory </t>
  </si>
  <si>
    <t>Investments</t>
  </si>
  <si>
    <t>Investissements</t>
  </si>
  <si>
    <t>Décrivez les plans de votre entreprise pour gérer le coût des matières au cours des deux prochaines années. Fournissez les motifs et les hypothèses sous-tendant ces objectifs et ces stratégies.</t>
  </si>
  <si>
    <t>Décrivez les plans de votre entreprise pour gérer le rendement financier des deux prochaines années. Fournissez les motifs et les hypothèses sous-tendant ces objectifs et ces stratégies.</t>
  </si>
  <si>
    <t>Comments</t>
  </si>
  <si>
    <t>Commentaires</t>
  </si>
  <si>
    <t>Comment 1</t>
  </si>
  <si>
    <t>Commentaire 1</t>
  </si>
  <si>
    <t>Comment 2</t>
  </si>
  <si>
    <t>Commentaire 2</t>
  </si>
  <si>
    <t>Comment 3</t>
  </si>
  <si>
    <t>Commentaire 3</t>
  </si>
  <si>
    <t>Comment 4</t>
  </si>
  <si>
    <t>Commentaire 4</t>
  </si>
  <si>
    <t>Comment 5</t>
  </si>
  <si>
    <t>Commentaire 5</t>
  </si>
  <si>
    <t xml:space="preserve">Use the AddPub tab if more space is needed.
</t>
  </si>
  <si>
    <t>Utilisez l'onglet AddPub si vous avez besoin de plus d'espace.</t>
  </si>
  <si>
    <t>Provide the following information associated with your firm's Canadian production of all products.</t>
  </si>
  <si>
    <t>Fournissez les renseignements suivants associés à la production canadienne de tous les produits de votre entreprise.</t>
  </si>
  <si>
    <t>Describe how delivery of the goods sold by your firm is paid for.</t>
  </si>
  <si>
    <t>Price Premium</t>
  </si>
  <si>
    <t xml:space="preserve"> Majoration du prix</t>
  </si>
  <si>
    <t>Question 15</t>
  </si>
  <si>
    <t>Question 16</t>
  </si>
  <si>
    <t>Question 17</t>
  </si>
  <si>
    <t>Question 18</t>
  </si>
  <si>
    <t>Employment levels</t>
  </si>
  <si>
    <t>Les niveaux d’emploi de votre entreprise</t>
  </si>
  <si>
    <t>Employees’ wages</t>
  </si>
  <si>
    <t>Les salaires de vos employés</t>
  </si>
  <si>
    <t>Hours worked</t>
  </si>
  <si>
    <t>Le nombre d’heures de travail</t>
  </si>
  <si>
    <t>Pension plans</t>
  </si>
  <si>
    <t>Le régime de pension</t>
  </si>
  <si>
    <t>Benefits</t>
  </si>
  <si>
    <t>Les avantages sociaux</t>
  </si>
  <si>
    <t>Worker training and safety</t>
  </si>
  <si>
    <t>La formation et la sécurité des travailleurs.</t>
  </si>
  <si>
    <t>Question 19</t>
  </si>
  <si>
    <t>Question 20</t>
  </si>
  <si>
    <t>Question 21</t>
  </si>
  <si>
    <t>Question 22</t>
  </si>
  <si>
    <t>Question 23</t>
  </si>
  <si>
    <t>Question 24</t>
  </si>
  <si>
    <t>In which language would you prefer to complete this questionnaire?</t>
  </si>
  <si>
    <t>Due Date</t>
  </si>
  <si>
    <t>Failure to complete the questionnaire by the due date may result in the Tribunal issuing a production order, pursuant to section 17 of the Canadian International Trade Tribunal Act, to compel the production of a questionnaire response.</t>
  </si>
  <si>
    <t>Product Defn</t>
  </si>
  <si>
    <t xml:space="preserve">This questionnaire is divided into two parts:
</t>
  </si>
  <si>
    <t xml:space="preserve">Le présent questionnaire est divisé en deux parties :
</t>
  </si>
  <si>
    <t>The completed questionnaire can be submitted using one of the following methods:</t>
  </si>
  <si>
    <t xml:space="preserve">PART I (Blue Tabs) - Information requested in this part is public. Requests to treat any of this information as confidential must be fully justified in writing and accompanied by a redacted version for the public record.
</t>
  </si>
  <si>
    <t xml:space="preserve">PARTIE I (onglets bleus) - porte sur des renseignements de nature publique. Les demandes de traiter un ou des renseignements comme des renseignements confidentiels doivent être dûment justifiées par écrit et être accompagnées d’une version publique remaniée.
</t>
  </si>
  <si>
    <t xml:space="preserve">PART II (Green Tabs) - Information requested in this part is considered to be confidential in nature and will be treated in accordance with sections 43 to 49 of the Canadian International Trade Tribunal Act, which require that it shall not be made public in such a manner as to be available for the use of any business competitor or rival of the reporting person, firm or corporation.
</t>
  </si>
  <si>
    <t xml:space="preserve">PARTIE II (onglets verts) - Les renseignements de nature confidentielle seront traités conformément aux articles 43 à 49 de la Loi sur le Tribunal canadien du commerce extérieur, qui précisent que ces renseignements ne doivent pas être rendus publics de manière à pouvoir être utilisés par un concurrent de la personne, de l’entreprise ou de la société déclarante.
</t>
  </si>
  <si>
    <t>HS Code defn change date</t>
  </si>
  <si>
    <t>HS Codes before change</t>
  </si>
  <si>
    <t>HS Codes after change</t>
  </si>
  <si>
    <t>Question 25</t>
  </si>
  <si>
    <t>Question 26</t>
  </si>
  <si>
    <t>Data Validation comments</t>
  </si>
  <si>
    <t>Describe your firm's production processes for the goods and provide flow charts illustrating the processes.</t>
  </si>
  <si>
    <t>Décrivez les processus de production de votre entreprise pour les marchandises et fournissez des organigrammes illustrant les processus.</t>
  </si>
  <si>
    <t>Note: Public/non-confidential information in this table is automatically generated from the information provided in the "Pro 1" and "Pro 2" tabs. Any changes to this public summary must therefore be made in the "Pro 1" and "Pro 2" tabs.</t>
  </si>
  <si>
    <t>Note : L’information publique/non confidentielle dans ce tableau est générée automatiquement à partir de l’information fournie sous les onglets « Pro 1 » et « Pro 2 ». Par conséquent, toute modification à apporter à ce résumé public/non confidentiel doit être faite sous les onglets « Pro 1 » et « Pro 2 ».</t>
  </si>
  <si>
    <t xml:space="preserve">If any of the calculated capacity utilization rates are higher than 100%, explain why this has occurred.
</t>
  </si>
  <si>
    <t>Number of Direct Employees Affected</t>
  </si>
  <si>
    <t>Nombre d'employés directs concernés</t>
  </si>
  <si>
    <t>References to "the goods" in this questionnaire refer to:</t>
  </si>
  <si>
    <t>Les références aux « marchandises » dans ce questionnaire font référence à :</t>
  </si>
  <si>
    <t xml:space="preserve">Description and specifications of the goods produced </t>
  </si>
  <si>
    <t>Description et spécifications des marchandises produites</t>
  </si>
  <si>
    <t>Si cette installation ne produit pas les marchandises, quelles modifications seraient nécessaires pour pouvoir produire les marchandises?</t>
  </si>
  <si>
    <t>If this facility does not produce the goods, what modifications would be needed to be able to produce the goods?</t>
  </si>
  <si>
    <t>Explain circumstances where Canadian purchasers are willing to pay a price premium for the goods produced in Canada and what the amount of that premium would be.</t>
  </si>
  <si>
    <t>Votre entreprise envisage-t-elle d'augmenter ou de diminuer la capacité pratique de son usine de production de marchandises au cours des deux prochaines années ? Incluez les dates cibles, la capacité pratique cible de l’usine, les usines concernées et les raisons du changement.</t>
  </si>
  <si>
    <t>Votre entreprise envisage-t-elle d'augmenter, de diminuer ou d'arrêter sa production de marchandises, soit dans les installations qui produisent actuellement les marchandises, soit dans les installations actuellement utilisées pour fabriquer d'autres produits, au cours des deux prochaines années? Fournissez les motifs et les hypothèses sous-tendant ces objectifs et ces stratégies.</t>
  </si>
  <si>
    <t>Votre entreprise envisage-t-elle de modifier la gamme de produits fabriqués sur le même équipement au cours des deux prochaines années? Fournissez les motifs et les hypothèses sous-tendant ces objectifs et ces stratégies.</t>
  </si>
  <si>
    <t>Indicate the primary industries of your customers of the goods.</t>
  </si>
  <si>
    <t xml:space="preserve">Primary Industry 1 </t>
  </si>
  <si>
    <t>Segment de marché 1</t>
  </si>
  <si>
    <t>Primary Industry 2</t>
  </si>
  <si>
    <t>Segment de marché 2</t>
  </si>
  <si>
    <t>Primary Industry 3</t>
  </si>
  <si>
    <t>Segment de marché 3</t>
  </si>
  <si>
    <t>If the volume of ending inventory in Question 1 on the Pro 2 tab differs from the calculated ending inventory, explain why there is a difference.</t>
  </si>
  <si>
    <t>Provide your firm’s strategies and objectives for the next two years with respect to the pricing of the goods. Provide the rationale and assumptions underlying these strategies and objectives.</t>
  </si>
  <si>
    <t>Type</t>
  </si>
  <si>
    <t xml:space="preserve">When submitting the completed questionnaire using the secure E-filing service, designate the questionnaire as confidential. Note that the information in the public (blue) tabs in your questionnaire will be treated as public information.
</t>
  </si>
  <si>
    <t>Select Yes or No</t>
  </si>
  <si>
    <t xml:space="preserve">If your firm has more than one location, facility or outlet, submit a consolidated response to the questionnaire.
</t>
  </si>
  <si>
    <t>Cost of goods manufactured</t>
  </si>
  <si>
    <t>Cost of goods sold</t>
  </si>
  <si>
    <t>Direct employment</t>
  </si>
  <si>
    <t>Financial expenses</t>
  </si>
  <si>
    <t>General, selling and administrative expenses</t>
  </si>
  <si>
    <t>Indirect employment</t>
  </si>
  <si>
    <t>Net delivered selling value</t>
  </si>
  <si>
    <t>Net sales value</t>
  </si>
  <si>
    <t>Practical plant capacity</t>
  </si>
  <si>
    <t>L’emploi direct</t>
  </si>
  <si>
    <t>Frais généraux, de vente et d'administration</t>
  </si>
  <si>
    <t>L'emploi indirect</t>
  </si>
  <si>
    <t>Valeur de vente nette rendue</t>
  </si>
  <si>
    <t xml:space="preserve">La capacité pratique des usines
</t>
  </si>
  <si>
    <t xml:space="preserve">The direct costs attributable to the production of the goods sold by a company. This amount includes costs that are directly tied to the production of the goods, such as the cost of labour, materials, and manufacturing overhead (cost of goods manufactured). It excludes indirect expenses such as distribution costs and sales force costs. </t>
  </si>
  <si>
    <t>Les frais occasionnés par le financement d’une entreprise. Ces frais comprennent le versement de dividendes aux investisseurs, les intérêts des emprunts, les frais de rachat d’actions, les gains ou les pertes dans les opérations de change et autres dépenses occasionnées par le financement.</t>
  </si>
  <si>
    <t>Frais liés au fonctionnement normal d’une entreprise et non directement à la fabrication d’un produit. Ceux-ci comprennent les dépenses liées à la vente et à la promotion d’un produit ainsi qu’à la gestion de l’entreprise. Ces frais peuvent aussi comprendre des dépenses telles que les salaires du personnel de gestion et de vente, la publicité, les frais de consultation, les honoraires d’avocats, le loyer, les fournitures de bureau et les assurances.</t>
  </si>
  <si>
    <t>Describe whether there is seasonality in the Canadian market for the goods. Describe any seasonal patterns in your firm's production, inventory or sales of production in Canada.</t>
  </si>
  <si>
    <t>Décrivez s'il y a une saisonnalité sur le marché canadien pour les marchandises. Décrivez toute variation saisonnière de la production, du volume des stocks ou des ventes de la production de votre entreprise au Canada.</t>
  </si>
  <si>
    <t>Describe your firm's plans to manage financial performance in the next two years. Provide the rationale and assumptions underlying these strategies and objectives.</t>
  </si>
  <si>
    <t>For additional details, view the "Info" tab.</t>
  </si>
  <si>
    <t>Firm Name (In English and French, if applicable)</t>
  </si>
  <si>
    <t>Dénomination sociale (en français et en anglais, le cas échéant)</t>
  </si>
  <si>
    <t>Si votre entreprise possède plusieurs sites, installations ou points de vente, soumettez une réponse consolidée au questionnaire.</t>
  </si>
  <si>
    <t>Fournissez les noms et adresses des autres emplacements, installations et points de vente au Canada au nom desquels votre entreprise répond.</t>
  </si>
  <si>
    <t>Pour plus de détails, consultez l’onglet « Info ».</t>
  </si>
  <si>
    <t>DATE D’ÉCHÉANCE DU QUESTIONNAIRE</t>
  </si>
  <si>
    <t>Adresse de l’entreprise</t>
  </si>
  <si>
    <t>Lorsque vous soumettez le questionnaire complété à l’aide du service de dépôt électronique sécurisé, désignez le questionnaire comme confidentiel. Veuillez noter que les informations contenues dans les onglets publics (bleus) de votre questionnaire seront traitées comme des informations publiques.</t>
  </si>
  <si>
    <t>Si le questionnaire n’est pas rempli dans les délais impartis, le Tribunal peut rendre une ordonnance de production, aux termes de l’article  17 de la Loi sur le Tribunal canadien du commerce extérieur, afin d’exiger la production d’une réponse au questionnaire.</t>
  </si>
  <si>
    <t>Dans quelle langue préférez-vous remplir ce questionnaire?</t>
  </si>
  <si>
    <t>Expenses incurred by a business due to its financing activities. Financing expenses include the outflow of cash to investors through dividends, interest from loans, costs from repurchasing stock, currency gains or losses, and other expenses from financing activities.</t>
  </si>
  <si>
    <t>The costs that occur during the daily operations of a company and not directly related to the manufacturing of the product. These include expenses related to the selling and promotion of a product as well as managing the company. GS&amp;A may include items such as management or salesperson salaries, advertising, consulting expenses, legal fees, rent and office supplies or insurance.</t>
  </si>
  <si>
    <t>Nature of association</t>
  </si>
  <si>
    <t>What publications or indices does your firm use to track the prices of direct materials used in the production of the goods?</t>
  </si>
  <si>
    <t>Quelles publications ou indices votre entreprise utilise-t-elle pour suivre les prix des matières directes utilisées dans la production des marchandises?</t>
  </si>
  <si>
    <t>Décrivez comment les coûts de livraison des marchandises vendues par votre entreprise sont payés.</t>
  </si>
  <si>
    <t>Expliquez les circonstances dans lesquelles les acheteurs canadiens sont prêts à payer une prime pour les marchandises produites au Canada. Quel serait le montant de cette prime?</t>
  </si>
  <si>
    <t>Si votre entreprise désire ajouter des commentaires concernant vos réponses, vous les inscrivez ici. Indiquez à quelle question se rapportent vos commentaires.</t>
  </si>
  <si>
    <t>Does your firm have any plans to increase or decrease its practical plant capacity of the goods in the next two years? Include target dates, target practical plant capacity, the plants involved and the reasons for the change.</t>
  </si>
  <si>
    <t>Does your firm have any plans to increase, decrease or shut down its production of the goods, either at facilities currently producing the goods or currently being used to produce other products, in the next two years? Provide the rationale and assumptions underlying these strategies and objectives.</t>
  </si>
  <si>
    <t>Does your firm have any plans to change the product mix of the goods produced on the same equipment, in the next two years? Provide the rationale and assumptions underlying these strategies and objectives.</t>
  </si>
  <si>
    <t>Production utilisée à l'interne ou destinée à la transformation ultérieure à l’interne</t>
  </si>
  <si>
    <t>Describe your firm’s plans to manage inventory levels, in the next two years. Provide the rationale and assumptions underlying these strategies and objectives.</t>
  </si>
  <si>
    <t xml:space="preserve">Complete the statement of the cost of goods manufactured for your firm's sales in Canada and export sales of the goods produced in Canada. </t>
  </si>
  <si>
    <t xml:space="preserve">Factory overhead </t>
  </si>
  <si>
    <t>Number of employees</t>
  </si>
  <si>
    <t>Wages paid</t>
  </si>
  <si>
    <t>Salaires payés</t>
  </si>
  <si>
    <t>Salaires horaires par employé direct</t>
  </si>
  <si>
    <t>Salaires horaires par employé indirect</t>
  </si>
  <si>
    <t>Fournissez l’emploi, les heures travaillées et les salaires payés de votre entreprise pour sa production des marchandises. Inclure les emplois utilisés dans la production pour les ventes intérieures, pour les ventes à l’exportation et pour l’utilisation interne ou la transformation ultérieure.</t>
  </si>
  <si>
    <t>COMMENTAIRES PROTÉGÉS</t>
  </si>
  <si>
    <t>Confirmez que toutes les valeurs déclarées dans ce questionnaire sont en dollars canadiens.</t>
  </si>
  <si>
    <t>Confirm that all values reported in this questionnaire are in Canadian Dollars.</t>
  </si>
  <si>
    <t>1000 character limit | limite de 1000 caractères</t>
  </si>
  <si>
    <t>Adresse courriel</t>
  </si>
  <si>
    <t>Perf</t>
  </si>
  <si>
    <t>Domestic Sales</t>
  </si>
  <si>
    <t>Total Firm</t>
  </si>
  <si>
    <t>Cost of goods manufactured ¹</t>
  </si>
  <si>
    <t>$000</t>
  </si>
  <si>
    <t>Tonnes</t>
  </si>
  <si>
    <t xml:space="preserve">Volume of goods manufactured </t>
  </si>
  <si>
    <t>Gross margin (loss)</t>
  </si>
  <si>
    <t xml:space="preserve">Direct materials used </t>
  </si>
  <si>
    <t>Direct labour</t>
  </si>
  <si>
    <t>Other expenses</t>
  </si>
  <si>
    <t>Less: ending inventory</t>
  </si>
  <si>
    <t>Net income (loss) before taxes</t>
  </si>
  <si>
    <t xml:space="preserve">Cost of goods manufactured </t>
  </si>
  <si>
    <t>Income statement</t>
  </si>
  <si>
    <t>Net sales volume (tonnes)</t>
  </si>
  <si>
    <t>AvgCost</t>
  </si>
  <si>
    <t>DM1</t>
  </si>
  <si>
    <t>DM2</t>
  </si>
  <si>
    <t>DM3</t>
  </si>
  <si>
    <t>All Other Direct Materials Used</t>
  </si>
  <si>
    <t>OtherPerf</t>
  </si>
  <si>
    <t>Practical plant capacity (tonnes)  |  Capacité pratique des usines (tonnes)</t>
  </si>
  <si>
    <t>Production (tonnes)</t>
  </si>
  <si>
    <t>For domestic sales  |  Pour les ventes nationales</t>
  </si>
  <si>
    <t xml:space="preserve">For export sales  |  Pour les ventes à l'exportation </t>
  </si>
  <si>
    <t xml:space="preserve">For further internal processing  |  Pour la transformation ultérieure
</t>
  </si>
  <si>
    <t>Total - Production</t>
  </si>
  <si>
    <t>Other goods produced on the same equipment</t>
  </si>
  <si>
    <t xml:space="preserve">Export sales  |  Ventes à l'exportation </t>
  </si>
  <si>
    <t>Total - Volume (tonnes)</t>
  </si>
  <si>
    <t>Total - Value ($000)  |  Valeur (000 $)</t>
  </si>
  <si>
    <t>Total - Unit value ($/tonne)  |  Valeur unitaire ($/tonne)</t>
  </si>
  <si>
    <t>Number of employees  |  Nombre d'employés</t>
  </si>
  <si>
    <t>Direct employment  |  Emploi direct</t>
  </si>
  <si>
    <t>Indirect employment  |  Emploi indirect</t>
  </si>
  <si>
    <t>Total - Number of employees  |  Total - Nombre d'employés</t>
  </si>
  <si>
    <t>Hours worked (000)  |  Nombre d'heures travaillées (000)</t>
  </si>
  <si>
    <t>Total - Hours worked (000)  |  Nombre d'heures travaillées (000)</t>
  </si>
  <si>
    <t>Projected  |  Projection</t>
  </si>
  <si>
    <t>Investments ($000)  |  Investissements (000 $)</t>
  </si>
  <si>
    <t>ImpMkts</t>
  </si>
  <si>
    <t>Respondent</t>
  </si>
  <si>
    <t>Resp. Type</t>
  </si>
  <si>
    <t>Trade Level</t>
  </si>
  <si>
    <t>DIST VS EU</t>
  </si>
  <si>
    <t>Exporter</t>
  </si>
  <si>
    <t>de minimis</t>
  </si>
  <si>
    <t>Source</t>
  </si>
  <si>
    <t>Other Country</t>
  </si>
  <si>
    <t>Transaction</t>
  </si>
  <si>
    <t>Sales to:</t>
  </si>
  <si>
    <t>Vol - 2020</t>
  </si>
  <si>
    <t>Vol - 2021</t>
  </si>
  <si>
    <t>Vol - 2022</t>
  </si>
  <si>
    <t>Val - 2020</t>
  </si>
  <si>
    <t>Val - 2021</t>
  </si>
  <si>
    <t>Val - 2022</t>
  </si>
  <si>
    <t>1 - Producer</t>
  </si>
  <si>
    <t>-</t>
  </si>
  <si>
    <t>DOM</t>
  </si>
  <si>
    <t>Dom</t>
  </si>
  <si>
    <t>Dom-Sls</t>
  </si>
  <si>
    <t>1 - Distributor</t>
  </si>
  <si>
    <t>2 - End user</t>
  </si>
  <si>
    <t>Regional</t>
  </si>
  <si>
    <t>Respondent Type</t>
  </si>
  <si>
    <t>From</t>
  </si>
  <si>
    <t>Section</t>
  </si>
  <si>
    <t>Region</t>
  </si>
  <si>
    <t>a</t>
  </si>
  <si>
    <t>Atlantic provinces  |  Provinces de l'Atlantique</t>
  </si>
  <si>
    <t>b</t>
  </si>
  <si>
    <t>Quebec and Ontario  |  Québec et Ontario</t>
  </si>
  <si>
    <t>c</t>
  </si>
  <si>
    <t>Manitoba and Saskatchewan  |  Manitoba et Saskatchewan</t>
  </si>
  <si>
    <t>d</t>
  </si>
  <si>
    <t>Alberta and British Columbia  |  Alberta et Colombie-Britannique</t>
  </si>
  <si>
    <t>e</t>
  </si>
  <si>
    <t>Nunavut, Yukon and Northwest Territories  |  Nunavut, Yukon et Territoires du Nord-Ouest</t>
  </si>
  <si>
    <t>Account #</t>
  </si>
  <si>
    <t>Name of Account</t>
  </si>
  <si>
    <t>Match</t>
  </si>
  <si>
    <t>A - DOM</t>
  </si>
  <si>
    <t>Account #1</t>
  </si>
  <si>
    <t>Account #2</t>
  </si>
  <si>
    <t>Account #3</t>
  </si>
  <si>
    <t>Account #4</t>
  </si>
  <si>
    <t>Account #5</t>
  </si>
  <si>
    <t>PRODUCTION</t>
  </si>
  <si>
    <t>1 - Domestic</t>
  </si>
  <si>
    <t>1 - Primes</t>
  </si>
  <si>
    <t>2 - Seconds</t>
  </si>
  <si>
    <t>2 - Export</t>
  </si>
  <si>
    <t>3 - Further Processing</t>
  </si>
  <si>
    <t>VOLUME</t>
  </si>
  <si>
    <t>VALUE</t>
  </si>
  <si>
    <t>UNIT VALUE</t>
  </si>
  <si>
    <t>Wages ($000)</t>
  </si>
  <si>
    <t>Total - Wages ($000)</t>
  </si>
  <si>
    <t>Tonnes / employee (direct)</t>
  </si>
  <si>
    <t>Tonnes / hour worked (direct)</t>
  </si>
  <si>
    <t>Inventories</t>
  </si>
  <si>
    <t>Total - Value ($000)</t>
  </si>
  <si>
    <t>Total - Unit value ($/tonne)</t>
  </si>
  <si>
    <t>Inquiry Type</t>
  </si>
  <si>
    <t>Sheet Type</t>
  </si>
  <si>
    <t>Del Cost Percentage of Value</t>
  </si>
  <si>
    <t>Volume</t>
  </si>
  <si>
    <t xml:space="preserve">% </t>
  </si>
  <si>
    <t>% Distribution</t>
  </si>
  <si>
    <t>TopAccounts</t>
  </si>
  <si>
    <t>De minimis</t>
  </si>
  <si>
    <t>Q1  |  T1 2023</t>
  </si>
  <si>
    <t>Q2  |  T2 2023</t>
  </si>
  <si>
    <t>Q3  |  T3 2023</t>
  </si>
  <si>
    <t>Q4  |  T4 2023</t>
  </si>
  <si>
    <t>Q1  |  T1 2024</t>
  </si>
  <si>
    <t>Q2  |  T2 2024</t>
  </si>
  <si>
    <t>Q3  |  T3 2024</t>
  </si>
  <si>
    <t>Q4  |  T4 2024</t>
  </si>
  <si>
    <t>Net Delivered Selling Value</t>
  </si>
  <si>
    <t>A</t>
  </si>
  <si>
    <t>2. E-mail to citt-tcce@tribunal.gc.ca if you accept the associated risks and you are filing information that belongs to your firm only.</t>
  </si>
  <si>
    <t>Direct Material No. 1</t>
  </si>
  <si>
    <t>Direct Material No. 2</t>
  </si>
  <si>
    <t>Direct Material No. 3</t>
  </si>
  <si>
    <t>CAD</t>
  </si>
  <si>
    <t>Describe your firm’s plans to manage the cost of direct materials for the next two years. Provide the rationale and assumptions underlying these strategies and objectives.</t>
  </si>
  <si>
    <t>Maximum length reached. Use the AddPub tab to add further info. | La limite maximale de caractères est atteinte. Utilisez l'onglet AddPub pour ajouter plus d'information.</t>
  </si>
  <si>
    <t>Maximum length reached. Use the AddPro tab to add further info. | La limite maximale de caractères est atteinte. Utilisez l'onglet AddPro pour ajouter plus d'information.</t>
  </si>
  <si>
    <t>Int period 1</t>
  </si>
  <si>
    <t>Int period 2</t>
  </si>
  <si>
    <t>Export sales</t>
  </si>
  <si>
    <t>Should your firm wish to add any comments related to its responses, submit them here. Be sure to indicate the applicable question number.</t>
  </si>
  <si>
    <t>Provide the proportion of your total net delivered selling value for sales in Canada reported in Question 1 that is represented by delivery costs.</t>
  </si>
  <si>
    <t>Indiquez la proportion de la valeur totale de vos ventes au Canada déclarée à la question 1 qui est représentée par les frais de livraison.</t>
  </si>
  <si>
    <t>Trade Level 2 (plural)</t>
  </si>
  <si>
    <t>HS codes</t>
  </si>
  <si>
    <t>Date of change</t>
  </si>
  <si>
    <t>First Year of POI</t>
  </si>
  <si>
    <t>Last Day of POI</t>
  </si>
  <si>
    <t>Last Year of POI</t>
  </si>
  <si>
    <t>BMP1</t>
  </si>
  <si>
    <t>BMP2</t>
  </si>
  <si>
    <t>BMP3</t>
  </si>
  <si>
    <t>BMP4</t>
  </si>
  <si>
    <t>BMP5</t>
  </si>
  <si>
    <t>BMP6</t>
  </si>
  <si>
    <t>BMP7</t>
  </si>
  <si>
    <t>BMP8</t>
  </si>
  <si>
    <t>If no, explain.</t>
  </si>
  <si>
    <t>Si non, expliquez.</t>
  </si>
  <si>
    <t>Produced the goods</t>
  </si>
  <si>
    <t>Produit les marchandises</t>
  </si>
  <si>
    <t>Imported the goods from any country as the importer of record</t>
  </si>
  <si>
    <t>• Report all sales to Canadian and foreign associated firms.</t>
  </si>
  <si>
    <t>• Report all sales as of the date of shipment to the customer or the customer’s warehouse.</t>
  </si>
  <si>
    <t>• Report all values in Canadian dollars (CAD).</t>
  </si>
  <si>
    <t>• Déclarez toutes les ventes aux entreprises associées canadiennes et étrangères.</t>
  </si>
  <si>
    <t>• Déclarez toutes les ventes à compter de la date de l’expédition au client ou à son entrepôt.</t>
  </si>
  <si>
    <t>• Déclarez toutes les valeurs en dollars canadiens (CAD).</t>
  </si>
  <si>
    <t xml:space="preserve">• The statements are to be prepared using a full absorption costing method and are to be reported on a calendar-year basis. 
</t>
  </si>
  <si>
    <t xml:space="preserve">• Les états doivent être établis selon la méthode du coût d'absorption totale et doivent être déclarés sur la base de l'année civile. </t>
  </si>
  <si>
    <t>Expliquez si cette installation produit les marchandises destinées au marché canadien et/ou au marché d'exportation</t>
  </si>
  <si>
    <t>Explain whether this facility produces the goods for the Canadian market and/or the export market</t>
  </si>
  <si>
    <t>Si l'un ou l'autre des taux d'utilisation de la capacité, tel que calculé, est supérieur à 100 %, expliquez.</t>
  </si>
  <si>
    <t>Stock de clôture</t>
  </si>
  <si>
    <t>Stock de clôture des marchandises en cours de fabrication</t>
  </si>
  <si>
    <t>Firms that are related to each other in any manner other than through an arm’s length (independent) customer/supplier relationship. For example, firms are associated or related if an officer or director of one firm is an officer or director of the other, if a firm directly or indirectly owns, holds or controls shares of the other firm.</t>
  </si>
  <si>
    <t>Des entreprises liées l’une à l’autre de quelque façon que ce soit autre qu’une relation client-fournisseur sans lien de dépendance. Par exemple, des entreprises sont associées ou liées si un cadre ou un directeur de l’une est cadre ou directeur de l’autre, si une entreprise, directement ou indirectement, possède, détient ou contrôle des actions de l’autre entreprise.</t>
  </si>
  <si>
    <t>The greatest level of output from the machinery and equipment used in the production of the goods and all other products (using the same equipment) that your plants can achieve on a continuous basis within the framework of a realistic work pattern. Consideration should be given to the typical product mix, number of shifts per day, annual operating days, etc., over the past five years.</t>
  </si>
  <si>
    <t>Related firms</t>
  </si>
  <si>
    <t>Entreprises affiliées</t>
  </si>
  <si>
    <t>List the names and addresses of any foreign or Canadian firms related to your firm (see definition in Info tab) that are involved in the production, export, import, sale, purchase of the goods or supply of direct materials used to produce the goods. For each firm, indicate the nature of your association and its role in the industry.</t>
  </si>
  <si>
    <t>Dressez la liste des dénominations et adresses de toutes les entreprises canadiennes ou étrangères auxquelles votre entreprise est reliée (voir définition dans l'onglet Info) et qui participent à la production, à l’exportation, à l’importation, à la vente, à l’achat de marchandises ou à l’approvisionnement de matières premières pour la production des marchandises. Pour chaque entreprise, veuillez indiquer le type d’affiliation et son rôle dans l'industrie.</t>
  </si>
  <si>
    <t>Subject Countries (incl. French pronouns)</t>
  </si>
  <si>
    <t>Additional Product Info</t>
  </si>
  <si>
    <t>Analyst 1</t>
  </si>
  <si>
    <t>Analyst 2</t>
  </si>
  <si>
    <t>Unit of measure (plural)</t>
  </si>
  <si>
    <t>Unit of measure (singular)</t>
  </si>
  <si>
    <t>distributors</t>
  </si>
  <si>
    <t>distributeurs</t>
  </si>
  <si>
    <t>Benchmark Product 1</t>
  </si>
  <si>
    <t>Benchmark Product 2</t>
  </si>
  <si>
    <t>Benchmark Product 3</t>
  </si>
  <si>
    <t>Benchmark Product 4</t>
  </si>
  <si>
    <t>Benchmark Product 5</t>
  </si>
  <si>
    <t>Benchmark Product 6</t>
  </si>
  <si>
    <t>Benchmark Product 7</t>
  </si>
  <si>
    <t>Benchmark Product 8</t>
  </si>
  <si>
    <t>Important notes for formatting</t>
  </si>
  <si>
    <t>Insert and merge rows where needed to expand height of text boxes.</t>
  </si>
  <si>
    <t>PRODUCERS' QUESTIONNAIRE | QUESTIONNAIRE À L’INTENTION DES PRODUCTEURS</t>
  </si>
  <si>
    <t>INTRODUCTION</t>
  </si>
  <si>
    <t>LANGUAGE PREFERENCE | PRÉFÉRENCE LINGUISTIQUE</t>
  </si>
  <si>
    <t>DEFINITION OF "THE GOODS"</t>
  </si>
  <si>
    <t>LA DÉFINITION "DES MARCHANDISES"</t>
  </si>
  <si>
    <t>DO YOU NEED TO COMPLETE THIS QUESTIONNAIRE?</t>
  </si>
  <si>
    <t>Instructions</t>
  </si>
  <si>
    <t>N/A</t>
  </si>
  <si>
    <t>FAILURE TO COMPLETE QUESTIONNAIRE</t>
  </si>
  <si>
    <t>QUESTIONNAIRE NON REMPLI</t>
  </si>
  <si>
    <t>QUESTIONS</t>
  </si>
  <si>
    <t>PRODUCERS' QUESTIONNAIRE</t>
  </si>
  <si>
    <t>QUESTIONNAIRE À L’INTENTION DES PRODUCTEURS</t>
  </si>
  <si>
    <t>QUESTIONNAIRE OUTLINE</t>
  </si>
  <si>
    <t>APERÇU DU QUESTIONNAIRE</t>
  </si>
  <si>
    <t>La valeur de vos ventes après déduction des escomptes au comptant, des remises sur quantité et des escomptes reportés, des rabais, des taxes, des ristournes et des primes, qu’ils soient indiqués ou non sur la facture. Incluez le coût de livraison.</t>
  </si>
  <si>
    <t>The value of your sales after the deduction of returns, allowances for damaged or missing goods and any discounts, rebates and incentives offered.</t>
  </si>
  <si>
    <t>La valeur de vos ventes après déduction des retours, rabais pour marchandises endommagées ou manquantes et tous rabais, escomptes et incitatifs offerts.</t>
  </si>
  <si>
    <t>GENERAL FIRM INFORMATION</t>
  </si>
  <si>
    <t>INFORMATIONS GÉNÉRALES SUR L'ENTREPRISE</t>
  </si>
  <si>
    <t>PRODUCTION AND CAPACITY</t>
  </si>
  <si>
    <t>PRODUCTION ET CAPACITÉ</t>
  </si>
  <si>
    <t>MARKET CHARACTERISTICS OF THE GOODS</t>
  </si>
  <si>
    <t>CARACTÉRISTIQUES DU MARCHÉ DES MARCHANDISES</t>
  </si>
  <si>
    <t>SALES</t>
  </si>
  <si>
    <t>VENTES</t>
  </si>
  <si>
    <t>MARKETS</t>
  </si>
  <si>
    <t>MARCHÉS</t>
  </si>
  <si>
    <t>PROTECTED</t>
  </si>
  <si>
    <t>PROTÉGÉ</t>
  </si>
  <si>
    <t>SALES AND INVENTORIES</t>
  </si>
  <si>
    <t>VENTES ET STOCKS</t>
  </si>
  <si>
    <t>• Report only sales of your firm’s production in Canada. Sales of goods purchased from other Canadian producers should be excluded.</t>
  </si>
  <si>
    <t xml:space="preserve">• Indiquez seulement les ventes effectuées à partir de la production de votre entreprise au Canada. Les ventes de marchandises achetées auprès d’autres producteurs canadiens doivent être exclues. </t>
  </si>
  <si>
    <t>INCOME STATEMENT FOR THE GOODS</t>
  </si>
  <si>
    <t>ÉTAT DES RÉSULTATS DES MARCHANDISES</t>
  </si>
  <si>
    <t>COST OF GOODS MANUFACTURED OF THE GOODS</t>
  </si>
  <si>
    <t>COÛT DES MARCHANDISES FABRIQUÉES DES MARCHANDISES</t>
  </si>
  <si>
    <t>GLOSSARY</t>
  </si>
  <si>
    <t>GLOSSAIRE</t>
  </si>
  <si>
    <t>PRODUCTION AND SALES</t>
  </si>
  <si>
    <t>PRODUCTION ET VENTES</t>
  </si>
  <si>
    <t>GENERAL</t>
  </si>
  <si>
    <t>GÉNÉRAL</t>
  </si>
  <si>
    <t/>
  </si>
  <si>
    <t>Les marchandises sont généralement classées dans le Tarif des douanes sous les numéros suivants du Système harmonisé de désignation et de codification des marchandises (SH) :</t>
  </si>
  <si>
    <t>The undersigned certifies that the information supplied herein is complete and correct to the best of their knowledge and belief.</t>
  </si>
  <si>
    <t>Le soussigné déclare que, pour autant qu’il sache, les renseignements fournis aux présentes sont complets et exacts.</t>
  </si>
  <si>
    <t>2. Par courriel à l’adresse tcce-citt@tribunal.gc.ca si vous acceptez les risques connexes et vous transmettez des renseignements qui sont ceux de votre entreprise seulement.</t>
  </si>
  <si>
    <t>Complete the following table for your firm's Canadian production of the goods and other goods produced on the same equipment. 
Note, other products produced on the same equipment are any other products besides the goods as defined in the "Intro" tab that are produced using the same equipment.</t>
  </si>
  <si>
    <t>Event</t>
  </si>
  <si>
    <t>Événement</t>
  </si>
  <si>
    <t>Sélectionnez oui ou non</t>
  </si>
  <si>
    <t>NEGATIVE EFFECTS OF IMPORTS</t>
  </si>
  <si>
    <t>EFFETS NÉGATIFS DES IMPORTATIONS</t>
  </si>
  <si>
    <t>Yes</t>
  </si>
  <si>
    <t>No</t>
  </si>
  <si>
    <t>Oui</t>
  </si>
  <si>
    <t>Non</t>
  </si>
  <si>
    <t>Drop down lists (MODIFY AS PER CASE SPECIFICS)</t>
  </si>
  <si>
    <t>Explain any impacts on these outlooks should there be a finding of injury or threat of injury. Provide documents, or the names of documents, such as studies or articles in trade journals, that support your firm's statement.</t>
  </si>
  <si>
    <t>Expliquez les effets possibles sur ces perspectives advenant des conclusions du dommage ou du menace de dommage. Fournissez des documents, ou les noms de documents, tels que des études ou des articles dans des revues spécialisées, qui appuient la déclaration de votre entreprise.</t>
  </si>
  <si>
    <t>Question 27</t>
  </si>
  <si>
    <t>Intro, Pro4 Question 1</t>
  </si>
  <si>
    <t>Correspond au niveau de rendement le plus élevé du matériel et de l’outillage utilisés dans la production des marchandises et de tous les autres produits (utilisant le même équipement) que vos usines peuvent atteindre en continu, tout en appliquant un régime de travail réaliste. Il convient de tenir compte de la gamme de produits fabriqués, du nombre de périodes de travail par jour, du nombre de jours d’exploitation par année, etc., au cours des cinq dernières années.</t>
  </si>
  <si>
    <t>DEVEZ-VOUS REMPLIR CE QUESTIONNAIRE?</t>
  </si>
  <si>
    <t>Remplir le tableau suivant pour les ventes et les stocks des marchandises par votre entreprise.</t>
  </si>
  <si>
    <t>les pays sujets</t>
  </si>
  <si>
    <t xml:space="preserve">Your firm handles delivery, and the cost is built into the price. </t>
  </si>
  <si>
    <t xml:space="preserve">The purchaser arranges and pays for delivery directly. </t>
  </si>
  <si>
    <t xml:space="preserve">Your firm handles delivery, but charges the purchaser separately for it. </t>
  </si>
  <si>
    <t>La livraison et ses frais sont pris en charge par l’acheteur.</t>
  </si>
  <si>
    <t>Votre entreprise s'occupe de la livraison mais les frais de livraison sont facturés séparément à l’acheteur.</t>
  </si>
  <si>
    <t>Votre entreprise s'occupe de la livraison et les frais de livraison sont inclus dans le prix de vente.</t>
  </si>
  <si>
    <t>Si le volume du stock de clôture à la question 1 sur l'onglet Pro 2 diffère du stock de clôture calculé, expliquez pourquoi il y a une différence.</t>
  </si>
  <si>
    <t>Importe les marchandises de n’importe quel pays en tant qu’importateur officiel</t>
  </si>
  <si>
    <t>Expliquez les changements que vous prévoyez voir sur le marché canadien et sur d’autres marchés mondiaux pour les marchandises au cours des deux prochaines années en ce qui concerne la demande, les prix, l’utilisation des capacités, les volumes d’importations ou tout autre facteur.</t>
  </si>
  <si>
    <t xml:space="preserve">Des coûts directs associés à la production des marchandises vendues par une entreprise. Ce montant comprend les coûts directement liés à la production des marchandises, comme les coûts pour la main-d'œuvre, la matière première et les frais indirects de fabrication (Coût des marchandises fabriquées). Sont exclues les dépenses indirectes telles que les frais de distribution et les coûts liés à la force de vente. </t>
  </si>
  <si>
    <t>Type d'affiliation</t>
  </si>
  <si>
    <t>Indiquez dans quels segments de marché ces marchandises sont vendues.</t>
  </si>
  <si>
    <t>Remplir le tableau suivant pour la production des marchandises par votre entreprise et d'autres produits fabriqués sur le même équipement au Canada. 
Remarque : les autres produits fabriqués sur le même équipement sont tous les autres produits autres que les marchandises définies dans l'onglet « Intro » qui sont fabriqués à l'aide du même équipement.</t>
  </si>
  <si>
    <t>Volume de production par heure d'emploi direct travaillée</t>
  </si>
  <si>
    <t>SVP accorder ces mots : "défini/définis/définie/définies"; "originaire/originaires"; "exporté/exportés/exportée/exportées" selon le(s) mot(s) utilisé(s) pour décrire les biens couverts par ce NQ (soit avec "les marchandises" (féminin pluriel) ou avec la définition de ces marchandises)</t>
  </si>
  <si>
    <t>Tab and Question</t>
  </si>
  <si>
    <t>Onglet et question</t>
  </si>
  <si>
    <t>dumping</t>
  </si>
  <si>
    <t>le dumping</t>
  </si>
  <si>
    <t>Describe "Other expenses".</t>
  </si>
  <si>
    <t>Décrire les "Autres dépenses".</t>
  </si>
  <si>
    <t>Explain any large changes between periods and any irregularities such as negative amounts in the amounts reported above.</t>
  </si>
  <si>
    <t>Expliquez tout changement important intervenu entre les périodes et toute irrégularité telle que des montants négatifs dans les montants indiqués ci-dessus.</t>
  </si>
  <si>
    <t>Does the total net sales value reported in this question exceed your firm's total net sales value reported in question 1 in this tab?</t>
  </si>
  <si>
    <t>La valeur totale des ventes nettes déclarée dans cette question dépasse-t-elle la valeur totale des ventes nettes de votre entreprise déclarée à la question 1 de cet onglet?</t>
  </si>
  <si>
    <t>Does the total ending inventory reported in this question differ from the total ending inventory reported in question 1 of the Pro 2 tab?</t>
  </si>
  <si>
    <t>Note - The following amounts are calculated using the above responses and the production volume in question 1 of the Pro 1 tab. If the amounts are incorrect, modify your responses to the previous questions.</t>
  </si>
  <si>
    <t>Remarque - Les montants suivants sont basés sur les réponses fournies çi-dessus et à la question 1 dans l'onglet Pro 1. Si les montants sont incorrects, modifiez vos réponses aux questions précédentes.</t>
  </si>
  <si>
    <t>Pro 3, Question 9</t>
  </si>
  <si>
    <t>Yes, modify the amounts or explain below.</t>
  </si>
  <si>
    <t>Oui, modifier les données ou expliquez ci-dessous.</t>
  </si>
  <si>
    <t>When adding or modifying columns, please ensure the total of all column widths in a tab equals 1760 pixels to allow for consistent scaling when exported to PDF.</t>
  </si>
  <si>
    <t>i.e. columns B-L should be 160 pixels each.</t>
  </si>
  <si>
    <t>Using data provided in Question 1 on the Pro 1 and Pro 2 tabs, the questionnaire calculates ending inventory as follows:</t>
  </si>
  <si>
    <t>En utilisant les données fournies à la question 1 des onglets Pro 1 et Pro 2, le questionnaire calcule le stock de clôture comme suit :</t>
  </si>
  <si>
    <t>hiddenc</t>
  </si>
  <si>
    <t>https://www.cbsa-asfc.gc.ca/sima-lmsi/mif-mev/mif-mev-stats-eng.html</t>
  </si>
  <si>
    <t>https://www.cbsa-asfc.gc.ca/sima-lmsi/mif-mev/mif-mev-stats-fra.html</t>
  </si>
  <si>
    <t>Delivery costs</t>
  </si>
  <si>
    <t>Coûts de livraison</t>
  </si>
  <si>
    <t>The freight, handling, and insurance incurred by your firm from the point of direct shipment in Canada and included in the selling price or an estimate of such delivery costs incurred by your customers.</t>
  </si>
  <si>
    <t>Le fret, manutention et assurance, engagés par votre entreprise à partir du point d’expédition direct au Canada, et qui sont compris dans le prix de vente, ou une estimation des coûts de livraison engagés par vos clients.</t>
  </si>
  <si>
    <t>The value of your sales net of all discounts (cash, quantity or deferred), allowances, taxes, rebates and incentives, whether or not shown on the invoice. It includes all delivery costs.</t>
  </si>
  <si>
    <t xml:space="preserve">Costs that are directly tied to the production of the goods, such as the cost of labour, materials, and manufacturing overhead. It excludes indirect expenses such as distribution costs and sales force costs. </t>
  </si>
  <si>
    <t xml:space="preserve">Les coûts directement liés à la production des marchandises, comme les coûts pour la main-d'œuvre, la matière première et les frais indirects de fabrication. Sont exclues les dépenses indirectes telles que les frais de distribution et les coûts liés à la force de vente. </t>
  </si>
  <si>
    <t>Les coûts de main-d’œuvre des employés dont les tâches peuvent être facilement rattachées (par observation) à la production des marchandises et sont correctement considérées comme des coûts de main-d’œuvre directe dans la déclaration de l’entreprise sur le coût des marchandises fabriquées. Les marchandises peuvent être produites pour la vente intérieure, pour la vente à l’exportation et pour une utilisation interne ou une transformation interne ultérieure.</t>
  </si>
  <si>
    <t>The labour costs of employees whose tasks can be readily traced (by observation) to the production of the goods and are properly considered direct labour costs in the firm’s statement of the cost of goods manufactured. Goods can be produced for domestic sales, for export sales, and for internal use or further internal processing.</t>
  </si>
  <si>
    <t>The labour costs of plant personnel such as supervisors, superintendents and quality control employees, but does not include sales and administrative personnel.</t>
  </si>
  <si>
    <t>Les coûts de main-d'œuvre du personnel des usines, comme les surveillants, les chefs d’usine et les préposés au contrôle de la qualité, mais exclus le personnel de vente et d’administration.</t>
  </si>
  <si>
    <t>Does the net sales value (For Sale in Canada) reported in this question differ from the net delivered selling values (For Sale in Canada) reported in question 1 of the Pro 2 tab?</t>
  </si>
  <si>
    <t>Does the net sales value (For Export Sales) reported in this question differ from the net delivered selling values (For Export Sales) reported in question 1 of the Pro 2 tab?</t>
  </si>
  <si>
    <t>La valeur des ventes nettes (pour les ventes au Canada) déclarée dans cette question diffère-t-elle des valeurs des ventes nettes rendues déclarées (pour les ventes au Canada) à la question 1 de l'onglet Pro 2?</t>
  </si>
  <si>
    <t>La valeur des ventes nettes (pour les ventes à l'exportation) déclarée dans cette question diffère-t-elle des valeurs des ventes nettes rendues déclarées (pour les ventes à l'exportation) à la question 1 de l'onglet Pro 2?</t>
  </si>
  <si>
    <t>Verification - volume</t>
  </si>
  <si>
    <t>Vérification - volume</t>
  </si>
  <si>
    <t>Verification - value</t>
  </si>
  <si>
    <t>Vérification - valeur</t>
  </si>
  <si>
    <t>Error</t>
  </si>
  <si>
    <t>Erreur</t>
  </si>
  <si>
    <t>Okay</t>
  </si>
  <si>
    <t>Correct</t>
  </si>
  <si>
    <t>Pro 2 tab, Questions 14, 15</t>
  </si>
  <si>
    <t>Verification Tables (MODIFY AS PER CASE SPECIFICS)</t>
  </si>
  <si>
    <t>Number of hours worked</t>
  </si>
  <si>
    <t>Beginning inventory - do not include production for internal use or further internal processing</t>
  </si>
  <si>
    <t>Stock d'ouverture - ne pas inclure la production utilisée à l'interne ou destinée à la transformation ultérieure à l’interne</t>
  </si>
  <si>
    <t>Ending inventory - do not include production for internal use or further internal processing</t>
  </si>
  <si>
    <t>Stock de clôture - ne pas inclure la production utilisée à l'interne ou destinée à la transformation ultérieure à l’interne</t>
  </si>
  <si>
    <t>Le stock de clôture combiné déclaré dans cette question diffère-t-il du stock de clôture total déclaré à la question 1 de l'onglet Pro 2?</t>
  </si>
  <si>
    <t>Select all that apply</t>
  </si>
  <si>
    <t>Sélectionnez toutes les réponses qui s'appliquent</t>
  </si>
  <si>
    <t>Benchmark Period 1</t>
  </si>
  <si>
    <t>Benchmark Period 2</t>
  </si>
  <si>
    <t>Benchmark Period 3</t>
  </si>
  <si>
    <t>Benchmark Period 4</t>
  </si>
  <si>
    <t>Benchmark Period 5</t>
  </si>
  <si>
    <t>Benchmark Period 6</t>
  </si>
  <si>
    <t>Benchmark Period 7</t>
  </si>
  <si>
    <t>Benchmark Period 8</t>
  </si>
  <si>
    <t>Last Quarter of POI (ie. 1, 2, 3, 4)</t>
  </si>
  <si>
    <t>Verification Period 1</t>
  </si>
  <si>
    <t>Verification Period 2</t>
  </si>
  <si>
    <t>Verification Period 3 (if applicable)</t>
  </si>
  <si>
    <t>q1</t>
  </si>
  <si>
    <t>q2</t>
  </si>
  <si>
    <t>q3</t>
  </si>
  <si>
    <t>q4</t>
  </si>
  <si>
    <t>jan-mar</t>
  </si>
  <si>
    <t>jan-jun</t>
  </si>
  <si>
    <t>jan-sep</t>
  </si>
  <si>
    <t>jan-dec</t>
  </si>
  <si>
    <t>jan</t>
  </si>
  <si>
    <t>feb</t>
  </si>
  <si>
    <t>mar</t>
  </si>
  <si>
    <t>apr</t>
  </si>
  <si>
    <t>may</t>
  </si>
  <si>
    <t>jun</t>
  </si>
  <si>
    <t>jul</t>
  </si>
  <si>
    <t>aug</t>
  </si>
  <si>
    <t>sep</t>
  </si>
  <si>
    <t>oct</t>
  </si>
  <si>
    <t>nov</t>
  </si>
  <si>
    <t>dec</t>
  </si>
  <si>
    <t>due month</t>
  </si>
  <si>
    <t>3 months prior</t>
  </si>
  <si>
    <t>last poi</t>
  </si>
  <si>
    <t>The goods are commonly classified in the Customs Tariff under the following Harmonized Commodity Description and Coding System (HS) numbers:</t>
  </si>
  <si>
    <t>Calculated ending inventory</t>
  </si>
  <si>
    <t>Stock de clôture calculé</t>
  </si>
  <si>
    <t>Difference between the reported ending inventory in Question 1 above and the calculated ending inventory</t>
  </si>
  <si>
    <t>Différence entre le stock de clôture déclaré à la question 1 ci-dessus et le stock de clôture calculé</t>
  </si>
  <si>
    <t>GC-2025-001</t>
  </si>
  <si>
    <t>Jan-Mar 2025</t>
  </si>
  <si>
    <t>janv.-mars 2025</t>
  </si>
  <si>
    <t>Jan-Mar 2026</t>
  </si>
  <si>
    <t>janv.-mars 2026</t>
  </si>
  <si>
    <t>Thy Dao</t>
  </si>
  <si>
    <t>thy.dao@tribunal.gc.ca</t>
  </si>
  <si>
    <t>613-558-6438</t>
  </si>
  <si>
    <t>Josée St-Amand</t>
  </si>
  <si>
    <t>josee.st-amand@tribunal.gc.ca</t>
  </si>
  <si>
    <t>613-558-8439</t>
  </si>
  <si>
    <t>kg</t>
  </si>
  <si>
    <t>Describe how your firm allocated the following expenses in your response to the income statements provided in Question 7 of this tab:</t>
  </si>
  <si>
    <t>Décrivez comment votre entreprise a réparti les dépenses suivantes dans votre réponse aux états de résultats fournis à la question 7 de cet onglet :</t>
  </si>
  <si>
    <t>vegetable goods</t>
  </si>
  <si>
    <t>produits de légumes</t>
  </si>
  <si>
    <t>April 10, 2026</t>
  </si>
  <si>
    <t>10 avril 2026</t>
  </si>
  <si>
    <t>other countries</t>
  </si>
  <si>
    <t>des autres pays</t>
  </si>
  <si>
    <t>Frozen and canned corn, peas, green beans, wax beans, mixes of peas and carrots, mixed vegetables, white, black, red or pinto beans and chickpeas, whether packaged for retail, foodservice, industrial or other use, whether cleaned, individually quick frozen or block frozen, prepared, blanched, cooked or preserved, whether in metal cans, whether whole, cut, sliced, diced or otherwise mechanically prepared, whether seasoned with salt or containing added sugars or preservatives or other common canning, freezing or other packaging, whether from organic or conventional vegetables or whether sold in consumer, foodservice or industrial or bulk formats.
The following goods are excluded:
• fresh or dried vegetables,
• ready-to-eat meals or entrées where vegetables are combined with grains, meats, pastas or sauces such that vegetables are not the primary component, and 
• vegetable goods substantially altered into purées, powders, juices, spreads, dips or pastes.</t>
  </si>
  <si>
    <t>0710.22.00.10, 0710.21.00.00, 0710.22.00.90, 0710.40.00.00, 0710.80.00.20, 0710.80.00.90, 0710.22.00.90, 0710.90.00.00, 2005.40.00.00, 2005.51.90.19, 2005.51.90.90, 2005.59.00.00, 2005.80.00.00, 2005.99.11.00, 2005.99.19.00, 2005.99.20.19, 2005.99.20.99, 2005.99.90.15, 2005.99.90.18, 2005.99.90.19, 2005.99.90.98, 2005.99.90.99</t>
  </si>
  <si>
    <t>date du changement</t>
  </si>
  <si>
    <t>December 31</t>
  </si>
  <si>
    <t>31 décembre</t>
  </si>
  <si>
    <t>to update OIC #</t>
  </si>
  <si>
    <t>Depreciation</t>
  </si>
  <si>
    <t>Amortissement</t>
  </si>
  <si>
    <t>Cash Flows from Operations</t>
  </si>
  <si>
    <t>Flux de trésorerie des opérations</t>
  </si>
  <si>
    <t>Original Cost of Fixed Assets</t>
  </si>
  <si>
    <t>Coût original des immobilisations</t>
  </si>
  <si>
    <t>Less: Accumulated Depreciation and Amortization</t>
  </si>
  <si>
    <t>Moins : amortissement cumulé</t>
  </si>
  <si>
    <t>Book Value of Fixed Assets</t>
  </si>
  <si>
    <t>Valeur comptable des immobilisations</t>
  </si>
  <si>
    <t>Return on Fixed Assets</t>
  </si>
  <si>
    <t>Rendement des immobilisations</t>
  </si>
  <si>
    <t>Questions relating to this questionnaire should be directed to the Tribunal's safeguard inquiry phone lines:  
1-855-307-2488 (North American Toll-Free Number) or 613-993-3595 (Local and International Callers), or by email at citt-tcce@tribunal.gc.ca.</t>
  </si>
  <si>
    <t>Toutes les questions relatives au présent questionnaire doivent être adressées à une des lignes téléphoniques du Tribunal pour son enquête de sauvegarde:  
1-855-307-2488 (numéro sans frais d’interurbain pour l’Amérique du Nord), 613-993-3595 (pour les appels locaux et internationaux) ou par courrier électronique à l’adresse courriel tcce-citt@tribunal.gc.ca.</t>
  </si>
  <si>
    <t>Indicate your firm's top products (by volume) sold in 2025 and each products' proportion (%) of your firm's total sales of the goods in Canada in 2025.</t>
  </si>
  <si>
    <t>Product</t>
  </si>
  <si>
    <t>Produit</t>
  </si>
  <si>
    <t>% of total sales of the goods in 2025</t>
  </si>
  <si>
    <t>% des ventes totales des marchandises en 2025</t>
  </si>
  <si>
    <t>Identify any significant price differential between the different products that your firm sells. Describe the main factors that contribute to those price differences.</t>
  </si>
  <si>
    <t>Identifiez toute différence de prix significative entre les différents produits vendus par votre entreprise. Décrivez les principaux facteurs qui contribuent à ces différences de prix.</t>
  </si>
  <si>
    <t xml:space="preserve">Depuis le 1er janvier 2023, votre entreprise a-t-elle augmenté, diminué ou arrêté sa production de marchandises, soit dans les installations qui produisent actuellement les marchandises, soit dans les installations actuellement utilisées pour fabriquer d'autres produits? Votre entreprise envisage-t-elle de le faire, au cours des deux prochaines années? 
Fournissez les motifs et les hypothèses sous-tendant ces objectifs et ces stratégies.
</t>
  </si>
  <si>
    <t xml:space="preserve">Has your firm increased, decreased or shut down its production of the goods, either at facilities currently producing the goods or currently being used to produce other products, since January 1, 2023? Does your firm have any plans to do so, in the next two years ? Provide the rationale and assumptions underlying these strategies and objectives. 
</t>
  </si>
  <si>
    <t>Veuillez remplir un état des flux de trésorerie concernant les activités de votre entreprise liées aux marchandises.</t>
  </si>
  <si>
    <t>Please complete a cash flow statement for your firm's activity related to the goods.</t>
  </si>
  <si>
    <t>Veuillez remplir un état du rendement des immobilisations concernant les activités de votre entreprise liées aux marchandises.</t>
  </si>
  <si>
    <t>Please complete a return on fixed assets statement for your firm's activity related to the goods.</t>
  </si>
  <si>
    <t>Note - Direct wages paid for domestic sales and exports sales are provided by the response in Question 3 above.</t>
  </si>
  <si>
    <t>Remarque - Les salaires directs payés pour les ventes intérieures et les ventes à l'exportation sont fournis par la réponse à la question 3 ci-dessus.</t>
  </si>
  <si>
    <t>end users / retailers</t>
  </si>
  <si>
    <t>utilisateurs finals / détaillants</t>
  </si>
  <si>
    <t>0710.22.00.10, 0710.21.00.00, 0710.22.00.90, 0710.40.00.00, 0710.80.00.20, 0710.80.00.90, 0710.90.00.00, 2005.40.00.00, 2005.51.90.19, 2005.51.90.90, 2005.59.00.00, 2005.80.00.00, 2005.99.11.00, 2005.99.19.00, 2005.99.20.19, 2005.99.20.99, 2005.99.90.15, 2005.99.90.18, 2005.99.90.19, 2005.99.90.98, 2005.99.90.99</t>
  </si>
  <si>
    <t>Indiquez les produits les plus importants (en volume) vendus par votre entreprise en 2025 et indiquez la part (%) de chaque produit par rapport aux ventes totales des marchandises de votre entreprise au Canada en 2025.</t>
  </si>
  <si>
    <t>Change in inventory</t>
  </si>
  <si>
    <t>Other non-cash items</t>
  </si>
  <si>
    <t>Autres items n’affectant pas l’encaisse</t>
  </si>
  <si>
    <t>Variation des stocks</t>
  </si>
  <si>
    <t>Describe "Depreciation", "Change in inventory", and "Other non-cash items".</t>
  </si>
  <si>
    <t>Décrire "Amortissement", "Variation des stocks", et "Autres items n’affectant pas l’encaisse".</t>
  </si>
  <si>
    <t>Collapsed Respondent Name</t>
  </si>
  <si>
    <t>Subject &amp; NS #</t>
  </si>
  <si>
    <t>Other
Countries</t>
  </si>
  <si>
    <t>VOL  - 2023</t>
  </si>
  <si>
    <t>VOL  - 2024</t>
  </si>
  <si>
    <t>VOL  - 2025</t>
  </si>
  <si>
    <t>VAL  - 2023</t>
  </si>
  <si>
    <t>VAL  - 2024</t>
  </si>
  <si>
    <t>VAL  - 2025</t>
  </si>
  <si>
    <t>UV  - 2023</t>
  </si>
  <si>
    <t>UV  - 2024</t>
  </si>
  <si>
    <t>UV  - 2025</t>
  </si>
  <si>
    <t>DEL  - 2023</t>
  </si>
  <si>
    <t>DEL  - 2024</t>
  </si>
  <si>
    <t>DEL  - 2025</t>
  </si>
  <si>
    <t>Producer A</t>
  </si>
  <si>
    <t>2 - End user/Retailer</t>
  </si>
  <si>
    <t>VOLUME (kg)</t>
  </si>
  <si>
    <t>VALUE ($000)</t>
  </si>
  <si>
    <t>UNIT VALUE ($/kg)</t>
  </si>
  <si>
    <t>DELIVERY COST VALUE ($000)</t>
  </si>
  <si>
    <t>Company:</t>
  </si>
  <si>
    <t>Respondent Type:</t>
  </si>
  <si>
    <t>Activity:</t>
  </si>
  <si>
    <t>Country:</t>
  </si>
  <si>
    <t>Subject/Non:</t>
  </si>
  <si>
    <t>Other Country:</t>
  </si>
  <si>
    <t>Trade Level:</t>
  </si>
  <si>
    <t>Sales To:</t>
  </si>
  <si>
    <t xml:space="preserve">Domestic Producer   |  Producteur national </t>
  </si>
  <si>
    <t>Sales to | Ventes à</t>
  </si>
  <si>
    <t>Distributors  |  Distributeurs</t>
  </si>
  <si>
    <t>Export Sales |  Ventes à l'exportation</t>
  </si>
  <si>
    <t>End users / Retaier  |  Utilisateurs finals/Détaillants</t>
  </si>
  <si>
    <t>FIRM ACTIVITIES</t>
  </si>
  <si>
    <t>DOMESTIC SALES  |  VENTES NATIONALES</t>
  </si>
  <si>
    <t xml:space="preserve">EXPORT SALES  |  VENTES À L'EXPORTATION </t>
  </si>
  <si>
    <t>Coût des marchandises fabriquées¹</t>
  </si>
  <si>
    <t xml:space="preserve">Volume des marchandises fabriquées </t>
  </si>
  <si>
    <t>000 $</t>
  </si>
  <si>
    <t>Matériaux directs utilisés</t>
  </si>
  <si>
    <t>Coûts indirects de production</t>
  </si>
  <si>
    <t>Moins : Stock de clôture</t>
  </si>
  <si>
    <t>État des résultats</t>
  </si>
  <si>
    <t>Valeur des ventes nettes</t>
  </si>
  <si>
    <t>Marge bénéficiaire brute (perte)</t>
  </si>
  <si>
    <t>Frais généraux, de vente et d’administration</t>
  </si>
  <si>
    <t>Revenus nets (pertes) avant impôt</t>
  </si>
  <si>
    <t>TOTAL FIRM  |  TOTAL ENTERPRISE</t>
  </si>
  <si>
    <t>Net sales volume (kg)</t>
  </si>
  <si>
    <t>Volume de ventes nettes (kg)</t>
  </si>
  <si>
    <t xml:space="preserve">Other Performance Indicators </t>
  </si>
  <si>
    <t>Practical plant capacity (Volume)</t>
  </si>
  <si>
    <t>Capacité pratique des usines (Volume)</t>
  </si>
  <si>
    <t>Production (Volume)</t>
  </si>
  <si>
    <t>For domestic sales</t>
  </si>
  <si>
    <t>Pour les ventes nationales</t>
  </si>
  <si>
    <t>For export sales</t>
  </si>
  <si>
    <t xml:space="preserve">Pour les ventes à l'exportation </t>
  </si>
  <si>
    <t>For further processing</t>
  </si>
  <si>
    <t xml:space="preserve">Pour la transformation ultérieure
</t>
  </si>
  <si>
    <t>Autres marchandises produites sur le même équipement</t>
  </si>
  <si>
    <t>Capacity utilization rate (%)</t>
  </si>
  <si>
    <t>Taux d'utilisation de la capacité (%)</t>
  </si>
  <si>
    <t>Domestic sales of domestic production (Volume)</t>
  </si>
  <si>
    <t>Ventes nationales de la production nationale (Volume)</t>
  </si>
  <si>
    <t>Total - Volume (Volume)</t>
  </si>
  <si>
    <t>Total - Valeur (000 $)</t>
  </si>
  <si>
    <t>Total - Unit value ($/Volume)</t>
  </si>
  <si>
    <t>Total - Valeur unitaire ($/Volume)</t>
  </si>
  <si>
    <t xml:space="preserve">Ventes à l'exportation </t>
  </si>
  <si>
    <t>Total - Number of employees</t>
  </si>
  <si>
    <t>Total - Nombre d'employés</t>
  </si>
  <si>
    <t>Hours worked (000)</t>
  </si>
  <si>
    <t>Nombre d'heures travaillées (000)</t>
  </si>
  <si>
    <t>Total - Hours worked (000)</t>
  </si>
  <si>
    <t>Total - Nombre d'heures travaillées (000)</t>
  </si>
  <si>
    <t>Salaires (000 $)</t>
  </si>
  <si>
    <t>Total - Salaires (000 $)</t>
  </si>
  <si>
    <t>Volume / employee (direct)</t>
  </si>
  <si>
    <t>Volume / employé (direct)</t>
  </si>
  <si>
    <t>Volume / hour worked (direct)</t>
  </si>
  <si>
    <t>Volume / heure travaillée (direct)</t>
  </si>
  <si>
    <t>Stocks</t>
  </si>
  <si>
    <t>Investments ($000)</t>
  </si>
  <si>
    <t>Investissements (000 $)</t>
  </si>
  <si>
    <t>Projected ($000)</t>
  </si>
  <si>
    <t>Projection (000$)</t>
  </si>
  <si>
    <t>$/unit manufactured | $/unité fabriqué</t>
  </si>
  <si>
    <t>Material</t>
  </si>
  <si>
    <t>Matériaux</t>
  </si>
  <si>
    <t>TOTAL</t>
  </si>
  <si>
    <t>Source: Reply to CITT questionnaire.  |  Réponse au questionnaire du TCCE.</t>
  </si>
  <si>
    <t>All Other Direct Materials Used / 
Toutes les autres matières directes utilisées</t>
  </si>
  <si>
    <t>¹</t>
  </si>
  <si>
    <t>Return on investment  | 
Rendement du capital investi</t>
  </si>
  <si>
    <t>Growth  | 
Croissance</t>
  </si>
  <si>
    <t>Ability to raise capital   | 
Capacité de réunir des capitaux</t>
  </si>
  <si>
    <t xml:space="preserve">Production Development Efforts  | 
Projets de développement de la production </t>
  </si>
  <si>
    <t>Employment levels  | 
Les niveaux d’emploi de votre entreprise</t>
  </si>
  <si>
    <t>Employees’ wages | 
Les salaires de vos employés</t>
  </si>
  <si>
    <t>Hours worked | 
Le nombre d’heures de travail</t>
  </si>
  <si>
    <t>Pension plans | 
Le régime de pension</t>
  </si>
  <si>
    <t>Benefits | 
Les avantages sociaux</t>
  </si>
  <si>
    <t>Worker training and safety | 
La formation et la sécurité des travailleurs</t>
  </si>
  <si>
    <t>Other relevant factors | 
Autres facteurs pertinents ¹</t>
  </si>
  <si>
    <t>The Canadian International Trade Tribunal (the Tribunal) is conducting a safeguard inquiry to determine whether certain vegetable goods are being imported into Canada, from all sources, in such increased quantities and under such conditions as to be a principal cause of serious injury or threat thereof to domestic producers of like or directly competitive goods.  This inquiry is being conducted pursuant to paragraph 20(2)(a) of the Canadian International Trade Tribunal Act, further to the referral of the matter to the Tribunal by the Governor in Council by Order in Council No. P.C. 2026-0209.
Your firm's knowledge and experience would aid the Tribunal in the proper conduct of its safeguard inquiry by helping it better understand the Canadian market for certain vegetable goods. The Tribunal therefore requests a response to this questionnaire from your firm.</t>
  </si>
  <si>
    <t>Marchandises congelées ou en conserve — maïs, pois, haricots verts ou jaunes, mélanges de pois et carottes, mélanges de légumes, haricots blancs, noirs, rouges ou pintos, et pois chiches —, qu’elles soient emballées pour la vente au détail, la restauration, l’industrie ou tout autre usage; qu’elles soient nettoyées, surgelées individuellement ou en bloc, préparées, blanchies, cuites ou conservées; qu’elles soient emballées dans des boîtes de conserve; qu’elles soient entières, coupées, tranchées, coupées en dés ou autrement préparées mécaniquement; qu’elles soient assaisonnées de sel ou qu’elles contiennent des sucres ajoutés, des agents de conservation ou d’autres ingrédients courants utilisés dans la mise en conserve, dans la congélation ou dans d’autres types d’emballage; qu’elles proviennent de légumes biologiques ou conventionnels; qu’elles soient vendues dans des formats en vrac ou destinés aux consommateurs, à la restauration ou à l’industrie.
Les marchandises suivantes sont exclues :
• les légumes frais ou séchés;
• les repas prêts à consommer ou les plats cuisinés dans lesquels les légumes sont combinés avec des céréales, de la viande, des pâtes ou des sauces de telle sorte que les légumes ne constituent pas la composante principale de ces repas ou de ces plats;
• les produits de légumes substantiellement transformés en purée, en poudre, en jus, en tartinade, en trempette ou en pâte.</t>
  </si>
  <si>
    <t>Le Tribunal canadien du commerce extérieur (le Tribunal) mène une enquête de sauvegarde afin de déterminer si certains produits de légumes sont importés au Canada, en provenance de toutes les sources, en quantité tellement accrue et dans des conditions telles que leur importation constitue une cause principale du dommage grave porté aux producteurs nationaux de marchandises similaires ou directement concurrentes, ou de la menace de dommage grave. Le Tribunal, sur saisine par le gouverneur en conseil par l’entremise du décret nº C.P. 2026-0209, procède à la présente enquête aux termes de l’alinéa 20(2)a) de la Loi sur le Tribunal canadien du commerce extérieur. 
Les connaissances et l'expérience de votre entreprise aideraient le Tribunal à mener correctement son enquête de sauvegarde en lui permettant de mieux comprendre le marché canadien de certains produits de légumes. Le Tribunal demande donc à votre entreprise de répondre à ce questionnaire.</t>
  </si>
  <si>
    <t>Yes, canned goods only</t>
  </si>
  <si>
    <t>Yes, frozen goods only</t>
  </si>
  <si>
    <t>Oui, marchandises congelées seulement</t>
  </si>
  <si>
    <t>Oui, marchandises en conserve seulement</t>
  </si>
  <si>
    <t>Yes, both canned and frozen goods</t>
  </si>
  <si>
    <t>Oui, marchandises en conserve et congelées</t>
  </si>
  <si>
    <t>Information in this questionnaire should be provided for CANNED GOODS only</t>
  </si>
  <si>
    <t>Toute information dans ce questionnaire se rapporte aux MARCHANDISES EN CONSERVE seulement</t>
  </si>
  <si>
    <t>Toute information dans ce questionnaire se rapporte aux MARCHANDISES EN CONSERVE seulement (exception pour la Question 1 et la Question 2 de cet onglet)</t>
  </si>
  <si>
    <t>Information in this questionnaire should be provided for CANNED GOODS only (except for Question 1 and Question 2 in this tab)</t>
  </si>
  <si>
    <t>INCOME STATEMENT FOR TOTAL FIRM (all products including canned goods and frozen goods)</t>
  </si>
  <si>
    <t>ÉTAT DES RÉSULTATS POUR L'ENSEMBLE DE L'ENTREPRISE (tous les produits y compris les marchandises en conserve et les marchandises congelées)</t>
  </si>
  <si>
    <t>Confirmez que toutes les données déclarées dans ce questionnaire concernent les marchandises en conserve telles que définies dans l’onglet « Intro ».</t>
  </si>
  <si>
    <t>Confirm that all data reported in this questionnaire pertain to the canned goods as defined in the "Intro" tab.</t>
  </si>
  <si>
    <t>Production - canned goods</t>
  </si>
  <si>
    <t>Production - marchandises en conserve</t>
  </si>
  <si>
    <t xml:space="preserve">If your firm produced both canned goods and frozen goods, complete Question 1 only once. </t>
  </si>
  <si>
    <t xml:space="preserve">Si votre entreprise a produit les marchandises en conserve et les marchandises congelées, veuillez compléter la Question 1 seulement une fois. </t>
  </si>
  <si>
    <t>Select an answer</t>
  </si>
  <si>
    <t>Sélectionnez une réponse</t>
  </si>
  <si>
    <t>Canned/Frozen</t>
  </si>
  <si>
    <t>Canned</t>
  </si>
  <si>
    <t>CANNED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</si>
</sst>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_(* #,##0.00_);_(* \(#,##0.00\);_(* &quot;-&quot;??_);_(@_)"/>
    <numFmt numFmtId="165" formatCode="_(* #,##0_);_(* \(#,##0\);_(* &quot;-&quot;??_);_(@_)"/>
    <numFmt numFmtId="166" formatCode="_-* #,##0_-;\-* #,##0_-;_-* &quot;-&quot;??_-;_-@_-"/>
    <numFmt numFmtId="167" formatCode="#,##0;\(#,##0\);\-"/>
    <numFmt numFmtId="168" formatCode="&quot;$&quot;#,##0_);[Red]\(&quot;$&quot;#,##0\)"/>
    <numFmt numFmtId="169" formatCode="_(#,##0_);_(\(#,##0\);_(* &quot;-&quot;_);_(_ \ \ \ \ \ \ \ @"/>
  </numFmts>
  <fonts count="64" x14ac:knownFonts="1">
    <font>
      <sz val="11"/>
      <color theme="1"/>
      <name val="Calibri"/>
      <family val="2"/>
      <scheme val="minor"/>
    </font>
    <font>
      <sz val="11"/>
      <color theme="1"/>
      <name val="Calibri"/>
      <family val="2"/>
      <scheme val="minor"/>
    </font>
    <font>
      <sz val="10.5"/>
      <color theme="0"/>
      <name val="Calibri"/>
      <family val="2"/>
    </font>
    <font>
      <b/>
      <sz val="10.5"/>
      <color theme="1"/>
      <name val="Calibri"/>
      <family val="2"/>
    </font>
    <font>
      <sz val="10.5"/>
      <color theme="1"/>
      <name val="Calibri"/>
      <family val="2"/>
    </font>
    <font>
      <sz val="10.5"/>
      <name val="Calibri"/>
      <family val="2"/>
    </font>
    <font>
      <b/>
      <sz val="10.5"/>
      <color theme="0"/>
      <name val="Calibri"/>
      <family val="2"/>
      <scheme val="minor"/>
    </font>
    <font>
      <sz val="10.5"/>
      <color theme="1"/>
      <name val="Calibri"/>
      <family val="2"/>
      <scheme val="minor"/>
    </font>
    <font>
      <sz val="10.5"/>
      <name val="Calibri"/>
      <family val="2"/>
      <scheme val="minor"/>
    </font>
    <font>
      <b/>
      <sz val="10.5"/>
      <color theme="1"/>
      <name val="Calibri"/>
      <family val="2"/>
      <scheme val="minor"/>
    </font>
    <font>
      <b/>
      <sz val="10.5"/>
      <color rgb="FF000000"/>
      <name val="Calibri"/>
      <family val="2"/>
      <scheme val="minor"/>
    </font>
    <font>
      <sz val="10.5"/>
      <color rgb="FF000000"/>
      <name val="Calibri"/>
      <family val="2"/>
      <scheme val="minor"/>
    </font>
    <font>
      <sz val="10.5"/>
      <color theme="0"/>
      <name val="Calibri"/>
      <family val="2"/>
      <scheme val="minor"/>
    </font>
    <font>
      <b/>
      <sz val="10.5"/>
      <name val="Calibri"/>
      <family val="2"/>
      <scheme val="minor"/>
    </font>
    <font>
      <sz val="10"/>
      <color theme="1"/>
      <name val="Calibri"/>
      <family val="2"/>
      <scheme val="minor"/>
    </font>
    <font>
      <sz val="10"/>
      <name val="Times New Roman"/>
      <family val="1"/>
    </font>
    <font>
      <sz val="10"/>
      <color theme="0"/>
      <name val="Calibri"/>
      <family val="2"/>
      <scheme val="minor"/>
    </font>
    <font>
      <sz val="10"/>
      <name val="Arial"/>
      <family val="2"/>
    </font>
    <font>
      <sz val="8"/>
      <name val="Calibri"/>
      <family val="2"/>
      <scheme val="minor"/>
    </font>
    <font>
      <u/>
      <sz val="10.5"/>
      <color rgb="FF0070C0"/>
      <name val="Calibri"/>
      <family val="2"/>
      <scheme val="minor"/>
    </font>
    <font>
      <sz val="10"/>
      <name val="Calibri"/>
      <family val="2"/>
      <scheme val="minor"/>
    </font>
    <font>
      <b/>
      <sz val="10"/>
      <color theme="1"/>
      <name val="Calibri"/>
      <family val="2"/>
      <scheme val="minor"/>
    </font>
    <font>
      <b/>
      <u/>
      <sz val="10"/>
      <name val="Calibri"/>
      <family val="2"/>
      <scheme val="minor"/>
    </font>
    <font>
      <b/>
      <sz val="10"/>
      <color indexed="8"/>
      <name val="Calibri"/>
      <family val="2"/>
      <scheme val="minor"/>
    </font>
    <font>
      <b/>
      <sz val="10"/>
      <name val="Calibri"/>
      <family val="2"/>
      <scheme val="minor"/>
    </font>
    <font>
      <sz val="8"/>
      <name val="Arial"/>
      <family val="2"/>
    </font>
    <font>
      <b/>
      <sz val="10"/>
      <color theme="0"/>
      <name val="Calibri"/>
      <family val="2"/>
      <scheme val="minor"/>
    </font>
    <font>
      <b/>
      <u/>
      <sz val="10"/>
      <color theme="0"/>
      <name val="Calibri"/>
      <family val="2"/>
      <scheme val="minor"/>
    </font>
    <font>
      <sz val="10"/>
      <color theme="4" tint="-0.249977111117893"/>
      <name val="Calibri"/>
      <family val="2"/>
      <scheme val="minor"/>
    </font>
    <font>
      <sz val="10"/>
      <color indexed="8"/>
      <name val="Calibri"/>
      <family val="2"/>
      <scheme val="minor"/>
    </font>
    <font>
      <b/>
      <sz val="10"/>
      <color rgb="FFFF0000"/>
      <name val="Calibri"/>
      <family val="2"/>
      <scheme val="minor"/>
    </font>
    <font>
      <b/>
      <sz val="12"/>
      <name val="Calibri"/>
      <family val="2"/>
      <scheme val="minor"/>
    </font>
    <font>
      <sz val="16"/>
      <color rgb="FF000000"/>
      <name val="Calibri"/>
      <family val="2"/>
      <scheme val="minor"/>
    </font>
    <font>
      <b/>
      <u/>
      <sz val="10.5"/>
      <color theme="1"/>
      <name val="Calibri"/>
      <family val="2"/>
      <scheme val="minor"/>
    </font>
    <font>
      <sz val="10.5"/>
      <color rgb="FF000000"/>
      <name val="Calibri"/>
      <family val="2"/>
    </font>
    <font>
      <u/>
      <sz val="10.5"/>
      <color theme="1"/>
      <name val="Calibri"/>
      <family val="2"/>
      <scheme val="minor"/>
    </font>
    <font>
      <b/>
      <sz val="10.5"/>
      <name val="Calibri"/>
      <family val="2"/>
    </font>
    <font>
      <sz val="10.5"/>
      <color rgb="FFFF0000"/>
      <name val="Calibri"/>
      <family val="2"/>
      <scheme val="minor"/>
    </font>
    <font>
      <b/>
      <sz val="9"/>
      <color indexed="81"/>
      <name val="Tahoma"/>
      <family val="2"/>
    </font>
    <font>
      <sz val="9"/>
      <color theme="1"/>
      <name val="Calibri"/>
      <family val="2"/>
      <scheme val="minor"/>
    </font>
    <font>
      <sz val="10.5"/>
      <color rgb="FFFF0000"/>
      <name val="Calibri"/>
      <family val="2"/>
    </font>
    <font>
      <b/>
      <sz val="10.5"/>
      <color rgb="FF7030A0"/>
      <name val="Calibri"/>
      <family val="2"/>
    </font>
    <font>
      <b/>
      <sz val="10.5"/>
      <color rgb="FF7030A0"/>
      <name val="Calibri"/>
      <family val="2"/>
      <scheme val="minor"/>
    </font>
    <font>
      <b/>
      <sz val="10.5"/>
      <color rgb="FFFF0000"/>
      <name val="Calibri"/>
      <family val="2"/>
      <scheme val="minor"/>
    </font>
    <font>
      <b/>
      <sz val="9"/>
      <color theme="0"/>
      <name val="Calibri Light"/>
      <family val="2"/>
      <scheme val="major"/>
    </font>
    <font>
      <b/>
      <sz val="10"/>
      <color theme="0"/>
      <name val="Calibri Light"/>
      <family val="2"/>
      <scheme val="major"/>
    </font>
    <font>
      <b/>
      <u/>
      <sz val="9"/>
      <color theme="0"/>
      <name val="Calibri Light"/>
      <family val="2"/>
      <scheme val="major"/>
    </font>
    <font>
      <b/>
      <sz val="9"/>
      <name val="Calibri"/>
      <family val="2"/>
      <scheme val="minor"/>
    </font>
    <font>
      <sz val="9"/>
      <name val="Calibri"/>
      <family val="2"/>
      <scheme val="minor"/>
    </font>
    <font>
      <b/>
      <u/>
      <sz val="10"/>
      <color theme="0"/>
      <name val="Calibri Light"/>
      <family val="2"/>
      <scheme val="major"/>
    </font>
    <font>
      <b/>
      <sz val="10"/>
      <color rgb="FF000000"/>
      <name val="Calibri"/>
      <family val="2"/>
    </font>
    <font>
      <b/>
      <sz val="11"/>
      <color theme="1"/>
      <name val="Calibri"/>
      <family val="2"/>
      <scheme val="minor"/>
    </font>
    <font>
      <sz val="10"/>
      <name val="Calibri"/>
      <family val="2"/>
    </font>
    <font>
      <b/>
      <sz val="10"/>
      <name val="Calibri"/>
      <family val="2"/>
    </font>
    <font>
      <b/>
      <u/>
      <sz val="10"/>
      <name val="Calibri"/>
      <family val="2"/>
    </font>
    <font>
      <sz val="1"/>
      <name val="Calibri"/>
      <family val="2"/>
    </font>
    <font>
      <b/>
      <sz val="14"/>
      <color theme="1"/>
      <name val="Calibri"/>
      <family val="2"/>
      <scheme val="minor"/>
    </font>
    <font>
      <b/>
      <i/>
      <sz val="10"/>
      <color theme="1"/>
      <name val="Calibri"/>
      <family val="2"/>
      <scheme val="minor"/>
    </font>
    <font>
      <b/>
      <u/>
      <sz val="10"/>
      <color theme="1"/>
      <name val="Calibri"/>
      <family val="2"/>
      <scheme val="minor"/>
    </font>
    <font>
      <sz val="16"/>
      <name val="Calibri"/>
      <family val="2"/>
      <scheme val="minor"/>
    </font>
    <font>
      <b/>
      <sz val="16"/>
      <name val="Calibri"/>
      <family val="2"/>
      <scheme val="minor"/>
    </font>
    <font>
      <sz val="4"/>
      <name val="Calibri"/>
      <family val="2"/>
      <scheme val="minor"/>
    </font>
    <font>
      <b/>
      <u/>
      <sz val="4"/>
      <name val="Calibri"/>
      <family val="2"/>
      <scheme val="minor"/>
    </font>
    <font>
      <b/>
      <sz val="10"/>
      <name val="Times New Roman"/>
      <family val="1"/>
    </font>
  </fonts>
  <fills count="24">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rgb="FFFFFF00"/>
        <bgColor indexed="64"/>
      </patternFill>
    </fill>
    <fill>
      <patternFill patternType="solid">
        <fgColor theme="4" tint="0.39997558519241921"/>
        <bgColor theme="4" tint="0.79998168889431442"/>
      </patternFill>
    </fill>
    <fill>
      <patternFill patternType="solid">
        <fgColor theme="4" tint="0.79998168889431442"/>
        <bgColor theme="4" tint="0.79998168889431442"/>
      </patternFill>
    </fill>
    <fill>
      <patternFill patternType="solid">
        <fgColor theme="6" tint="0.39997558519241921"/>
        <bgColor indexed="64"/>
      </patternFill>
    </fill>
    <fill>
      <patternFill patternType="solid">
        <fgColor theme="6" tint="0.79998168889431442"/>
        <bgColor indexed="64"/>
      </patternFill>
    </fill>
    <fill>
      <patternFill patternType="solid">
        <fgColor rgb="FFFFFFFF"/>
        <bgColor indexed="64"/>
      </patternFill>
    </fill>
    <fill>
      <patternFill patternType="solid">
        <fgColor theme="8" tint="0.79998168889431442"/>
        <bgColor indexed="64"/>
      </patternFill>
    </fill>
    <fill>
      <patternFill patternType="solid">
        <fgColor theme="0" tint="-0.14996795556505021"/>
        <bgColor indexed="64"/>
      </patternFill>
    </fill>
    <fill>
      <patternFill patternType="solid">
        <fgColor rgb="FF92D050"/>
        <bgColor indexed="64"/>
      </patternFill>
    </fill>
    <fill>
      <patternFill patternType="solid">
        <fgColor rgb="FFFFC000"/>
        <bgColor indexed="64"/>
      </patternFill>
    </fill>
    <fill>
      <patternFill patternType="solid">
        <fgColor theme="4" tint="0.39997558519241921"/>
        <bgColor indexed="64"/>
      </patternFill>
    </fill>
    <fill>
      <patternFill patternType="solid">
        <fgColor theme="3" tint="0.59999389629810485"/>
        <bgColor indexed="64"/>
      </patternFill>
    </fill>
    <fill>
      <patternFill patternType="solid">
        <fgColor theme="8" tint="0.39997558519241921"/>
        <bgColor indexed="64"/>
      </patternFill>
    </fill>
    <fill>
      <patternFill patternType="solid">
        <fgColor rgb="FFFFFFFF"/>
        <bgColor rgb="FF000000"/>
      </patternFill>
    </fill>
    <fill>
      <patternFill patternType="solid">
        <fgColor rgb="FFFFC000"/>
        <bgColor rgb="FF000000"/>
      </patternFill>
    </fill>
    <fill>
      <patternFill patternType="solid">
        <fgColor rgb="FFFFFF00"/>
        <bgColor rgb="FF000000"/>
      </patternFill>
    </fill>
  </fills>
  <borders count="98">
    <border>
      <left/>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auto="1"/>
      </right>
      <top/>
      <bottom/>
      <diagonal/>
    </border>
    <border>
      <left style="thin">
        <color auto="1"/>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auto="1"/>
      </right>
      <top/>
      <bottom/>
      <diagonal/>
    </border>
    <border>
      <left/>
      <right/>
      <top/>
      <bottom style="medium">
        <color indexed="64"/>
      </bottom>
      <diagonal/>
    </border>
    <border>
      <left/>
      <right/>
      <top style="thin">
        <color theme="4"/>
      </top>
      <bottom style="thin">
        <color theme="4"/>
      </bottom>
      <diagonal/>
    </border>
    <border>
      <left style="medium">
        <color indexed="64"/>
      </left>
      <right/>
      <top style="thin">
        <color theme="4"/>
      </top>
      <bottom/>
      <diagonal/>
    </border>
    <border>
      <left/>
      <right/>
      <top style="thin">
        <color theme="1"/>
      </top>
      <bottom style="thin">
        <color theme="4" tint="0.39997558519241921"/>
      </bottom>
      <diagonal/>
    </border>
    <border>
      <left/>
      <right/>
      <top style="thin">
        <color theme="4" tint="0.39997558519241921"/>
      </top>
      <bottom style="thin">
        <color theme="4" tint="0.39997558519241921"/>
      </bottom>
      <diagonal/>
    </border>
    <border>
      <left/>
      <right style="medium">
        <color indexed="64"/>
      </right>
      <top style="thin">
        <color theme="4" tint="0.39997558519241921"/>
      </top>
      <bottom style="thin">
        <color theme="4" tint="0.39997558519241921"/>
      </bottom>
      <diagonal/>
    </border>
    <border>
      <left/>
      <right style="thin">
        <color indexed="64"/>
      </right>
      <top/>
      <bottom style="medium">
        <color indexed="64"/>
      </bottom>
      <diagonal/>
    </border>
    <border>
      <left style="thin">
        <color indexed="64"/>
      </left>
      <right/>
      <top style="thin">
        <color theme="4"/>
      </top>
      <bottom style="thin">
        <color theme="4"/>
      </bottom>
      <diagonal/>
    </border>
    <border>
      <left style="medium">
        <color auto="1"/>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medium">
        <color auto="1"/>
      </right>
      <top/>
      <bottom style="thin">
        <color indexed="64"/>
      </bottom>
      <diagonal/>
    </border>
    <border>
      <left/>
      <right/>
      <top style="thin">
        <color indexed="64"/>
      </top>
      <bottom style="thin">
        <color theme="4" tint="0.39997558519241921"/>
      </bottom>
      <diagonal/>
    </border>
    <border>
      <left/>
      <right style="thin">
        <color indexed="64"/>
      </right>
      <top style="thin">
        <color indexed="64"/>
      </top>
      <bottom style="thin">
        <color theme="4" tint="0.39997558519241921"/>
      </bottom>
      <diagonal/>
    </border>
    <border>
      <left style="thin">
        <color indexed="64"/>
      </left>
      <right/>
      <top style="thin">
        <color theme="1"/>
      </top>
      <bottom style="thin">
        <color theme="4" tint="0.39997558519241921"/>
      </bottom>
      <diagonal/>
    </border>
    <border>
      <left/>
      <right style="thin">
        <color indexed="64"/>
      </right>
      <top style="thin">
        <color theme="4" tint="0.39997558519241921"/>
      </top>
      <bottom style="thin">
        <color theme="4" tint="0.39997558519241921"/>
      </bottom>
      <diagonal/>
    </border>
    <border>
      <left style="thin">
        <color indexed="64"/>
      </left>
      <right/>
      <top style="thin">
        <color theme="4" tint="0.39997558519241921"/>
      </top>
      <bottom style="thin">
        <color theme="4" tint="0.39997558519241921"/>
      </bottom>
      <diagonal/>
    </border>
    <border>
      <left style="thin">
        <color indexed="64"/>
      </left>
      <right/>
      <top style="thin">
        <color theme="4" tint="0.39997558519241921"/>
      </top>
      <bottom style="thin">
        <color indexed="64"/>
      </bottom>
      <diagonal/>
    </border>
    <border>
      <left/>
      <right/>
      <top style="thin">
        <color theme="4" tint="0.39997558519241921"/>
      </top>
      <bottom style="thin">
        <color indexed="64"/>
      </bottom>
      <diagonal/>
    </border>
    <border>
      <left/>
      <right style="medium">
        <color indexed="64"/>
      </right>
      <top style="thin">
        <color theme="4" tint="0.39997558519241921"/>
      </top>
      <bottom style="thin">
        <color indexed="64"/>
      </bottom>
      <diagonal/>
    </border>
    <border>
      <left/>
      <right style="thin">
        <color indexed="64"/>
      </right>
      <top style="thin">
        <color theme="4" tint="0.39997558519241921"/>
      </top>
      <bottom style="thin">
        <color indexed="64"/>
      </bottom>
      <diagonal/>
    </border>
    <border>
      <left style="thin">
        <color auto="1"/>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auto="1"/>
      </right>
      <top style="thin">
        <color theme="0" tint="-0.499984740745262"/>
      </top>
      <bottom/>
      <diagonal/>
    </border>
    <border>
      <left/>
      <right style="thin">
        <color theme="0" tint="-0.499984740745262"/>
      </right>
      <top/>
      <bottom/>
      <diagonal/>
    </border>
    <border>
      <left style="thin">
        <color theme="0" tint="-0.499984740745262"/>
      </left>
      <right/>
      <top/>
      <bottom/>
      <diagonal/>
    </border>
    <border>
      <left style="thin">
        <color indexed="64"/>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top/>
      <bottom style="thin">
        <color theme="0" tint="-0.499984740745262"/>
      </bottom>
      <diagonal/>
    </border>
    <border>
      <left/>
      <right/>
      <top/>
      <bottom style="thin">
        <color theme="0" tint="-0.499984740745262"/>
      </bottom>
      <diagonal/>
    </border>
    <border>
      <left/>
      <right style="thin">
        <color indexed="64"/>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style="thin">
        <color theme="0" tint="-0.499984740745262"/>
      </bottom>
      <diagonal/>
    </border>
    <border>
      <left style="thin">
        <color indexed="64"/>
      </left>
      <right style="thin">
        <color theme="0" tint="-0.499984740745262"/>
      </right>
      <top style="thin">
        <color theme="0" tint="-0.499984740745262"/>
      </top>
      <bottom style="thin">
        <color theme="0" tint="-0.499984740745262"/>
      </bottom>
      <diagonal/>
    </border>
    <border>
      <left style="thin">
        <color theme="0" tint="-0.499984740745262"/>
      </left>
      <right style="thin">
        <color auto="1"/>
      </right>
      <top style="thin">
        <color theme="0" tint="-0.499984740745262"/>
      </top>
      <bottom style="thin">
        <color theme="0" tint="-0.499984740745262"/>
      </bottom>
      <diagonal/>
    </border>
    <border>
      <left style="thin">
        <color indexed="64"/>
      </left>
      <right style="thin">
        <color theme="0" tint="-0.499984740745262"/>
      </right>
      <top style="thin">
        <color theme="0" tint="-0.499984740745262"/>
      </top>
      <bottom/>
      <diagonal/>
    </border>
    <border>
      <left style="thin">
        <color theme="0" tint="-0.499984740745262"/>
      </left>
      <right style="thin">
        <color indexed="64"/>
      </right>
      <top style="thin">
        <color theme="0" tint="-0.499984740745262"/>
      </top>
      <bottom/>
      <diagonal/>
    </border>
    <border>
      <left style="thin">
        <color indexed="64"/>
      </left>
      <right style="thin">
        <color theme="0" tint="-0.499984740745262"/>
      </right>
      <top/>
      <bottom/>
      <diagonal/>
    </border>
    <border>
      <left style="thin">
        <color theme="0" tint="-0.499984740745262"/>
      </left>
      <right style="thin">
        <color theme="0" tint="-0.499984740745262"/>
      </right>
      <top/>
      <bottom/>
      <diagonal/>
    </border>
    <border>
      <left style="thin">
        <color theme="0" tint="-0.499984740745262"/>
      </left>
      <right style="thin">
        <color indexed="64"/>
      </right>
      <top/>
      <bottom/>
      <diagonal/>
    </border>
    <border>
      <left style="thin">
        <color indexed="64"/>
      </left>
      <right style="thin">
        <color theme="0" tint="-0.499984740745262"/>
      </right>
      <top/>
      <bottom style="thin">
        <color theme="0" tint="-0.499984740745262"/>
      </bottom>
      <diagonal/>
    </border>
    <border>
      <left style="thin">
        <color theme="0" tint="-0.499984740745262"/>
      </left>
      <right style="thin">
        <color theme="0" tint="-0.499984740745262"/>
      </right>
      <top/>
      <bottom style="thin">
        <color auto="1"/>
      </bottom>
      <diagonal/>
    </border>
    <border>
      <left style="thin">
        <color indexed="64"/>
      </left>
      <right style="thin">
        <color theme="0" tint="-0.499984740745262"/>
      </right>
      <top style="thin">
        <color theme="0" tint="-0.499984740745262"/>
      </top>
      <bottom style="medium">
        <color theme="0" tint="-0.499984740745262"/>
      </bottom>
      <diagonal/>
    </border>
    <border>
      <left style="thin">
        <color theme="0" tint="-0.499984740745262"/>
      </left>
      <right style="thin">
        <color theme="0" tint="-0.499984740745262"/>
      </right>
      <top style="thin">
        <color theme="0" tint="-0.499984740745262"/>
      </top>
      <bottom style="medium">
        <color theme="0" tint="-0.499984740745262"/>
      </bottom>
      <diagonal/>
    </border>
    <border>
      <left style="thin">
        <color indexed="64"/>
      </left>
      <right style="thin">
        <color theme="0" tint="-0.499984740745262"/>
      </right>
      <top style="medium">
        <color theme="0" tint="-0.499984740745262"/>
      </top>
      <bottom style="thin">
        <color theme="0" tint="-0.499984740745262"/>
      </bottom>
      <diagonal/>
    </border>
    <border>
      <left style="thin">
        <color theme="0" tint="-0.499984740745262"/>
      </left>
      <right style="thin">
        <color theme="0" tint="-0.499984740745262"/>
      </right>
      <top style="medium">
        <color theme="0" tint="-0.499984740745262"/>
      </top>
      <bottom style="thin">
        <color theme="0" tint="-0.499984740745262"/>
      </bottom>
      <diagonal/>
    </border>
    <border>
      <left/>
      <right style="thin">
        <color auto="1"/>
      </right>
      <top style="thin">
        <color theme="0" tint="-0.499984740745262"/>
      </top>
      <bottom style="thin">
        <color theme="0" tint="-0.499984740745262"/>
      </bottom>
      <diagonal/>
    </border>
    <border>
      <left style="thin">
        <color auto="1"/>
      </left>
      <right/>
      <top style="thin">
        <color theme="0" tint="-0.499984740745262"/>
      </top>
      <bottom style="thin">
        <color theme="0" tint="-0.499984740745262"/>
      </bottom>
      <diagonal/>
    </border>
    <border>
      <left style="thin">
        <color auto="1"/>
      </left>
      <right style="thin">
        <color theme="0" tint="-0.499984740745262"/>
      </right>
      <top/>
      <bottom style="thin">
        <color auto="1"/>
      </bottom>
      <diagonal/>
    </border>
    <border>
      <left style="thin">
        <color theme="0" tint="-0.499984740745262"/>
      </left>
      <right style="thin">
        <color indexed="64"/>
      </right>
      <top/>
      <bottom style="thin">
        <color auto="1"/>
      </bottom>
      <diagonal/>
    </border>
    <border>
      <left style="thin">
        <color indexed="64"/>
      </left>
      <right style="thin">
        <color theme="0" tint="-0.499984740745262"/>
      </right>
      <top style="thin">
        <color theme="0" tint="-0.499984740745262"/>
      </top>
      <bottom style="thin">
        <color indexed="64"/>
      </bottom>
      <diagonal/>
    </border>
    <border>
      <left style="thin">
        <color theme="0" tint="-0.499984740745262"/>
      </left>
      <right style="thin">
        <color theme="0" tint="-0.499984740745262"/>
      </right>
      <top style="thin">
        <color theme="0" tint="-0.499984740745262"/>
      </top>
      <bottom style="thin">
        <color indexed="64"/>
      </bottom>
      <diagonal/>
    </border>
    <border>
      <left style="thin">
        <color theme="0" tint="-0.499984740745262"/>
      </left>
      <right style="thin">
        <color auto="1"/>
      </right>
      <top style="thin">
        <color theme="0" tint="-0.499984740745262"/>
      </top>
      <bottom style="thin">
        <color indexed="64"/>
      </bottom>
      <diagonal/>
    </border>
    <border>
      <left style="thin">
        <color theme="0" tint="-0.499984740745262"/>
      </left>
      <right/>
      <top style="medium">
        <color theme="0" tint="-0.499984740745262"/>
      </top>
      <bottom style="thin">
        <color theme="0" tint="-0.499984740745262"/>
      </bottom>
      <diagonal/>
    </border>
    <border>
      <left/>
      <right style="thin">
        <color theme="0" tint="-0.499984740745262"/>
      </right>
      <top style="medium">
        <color theme="0" tint="-0.499984740745262"/>
      </top>
      <bottom style="thin">
        <color theme="0" tint="-0.499984740745262"/>
      </bottom>
      <diagonal/>
    </border>
    <border>
      <left style="thin">
        <color theme="0" tint="-0.499984740745262"/>
      </left>
      <right/>
      <top style="thin">
        <color theme="0" tint="-0.499984740745262"/>
      </top>
      <bottom style="medium">
        <color theme="0" tint="-0.499984740745262"/>
      </bottom>
      <diagonal/>
    </border>
    <border>
      <left/>
      <right style="thin">
        <color theme="0" tint="-0.499984740745262"/>
      </right>
      <top style="thin">
        <color theme="0" tint="-0.499984740745262"/>
      </top>
      <bottom style="medium">
        <color theme="0" tint="-0.499984740745262"/>
      </bottom>
      <diagonal/>
    </border>
    <border>
      <left style="thin">
        <color theme="0" tint="-0.499984740745262"/>
      </left>
      <right style="thin">
        <color theme="0" tint="-0.499984740745262"/>
      </right>
      <top/>
      <bottom style="medium">
        <color theme="0" tint="-0.499984740745262"/>
      </bottom>
      <diagonal/>
    </border>
    <border>
      <left/>
      <right style="thin">
        <color theme="0" tint="-0.499984740745262"/>
      </right>
      <top style="thin">
        <color auto="1"/>
      </top>
      <bottom style="thin">
        <color auto="1"/>
      </bottom>
      <diagonal/>
    </border>
    <border>
      <left style="thin">
        <color theme="0" tint="-0.499984740745262"/>
      </left>
      <right style="thin">
        <color theme="0" tint="-0.499984740745262"/>
      </right>
      <top style="thin">
        <color auto="1"/>
      </top>
      <bottom style="thin">
        <color theme="0" tint="-0.499984740745262"/>
      </bottom>
      <diagonal/>
    </border>
    <border>
      <left style="thin">
        <color theme="0" tint="-0.499984740745262"/>
      </left>
      <right/>
      <top/>
      <bottom style="thin">
        <color indexed="64"/>
      </bottom>
      <diagonal/>
    </border>
    <border>
      <left/>
      <right style="thin">
        <color theme="0" tint="-0.499984740745262"/>
      </right>
      <top/>
      <bottom style="thin">
        <color indexed="64"/>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theme="4" tint="0.39997558519241921"/>
      </top>
      <bottom style="thin">
        <color theme="4" tint="0.39997558519241921"/>
      </bottom>
      <diagonal/>
    </border>
    <border>
      <left style="medium">
        <color indexed="64"/>
      </left>
      <right/>
      <top style="thin">
        <color theme="4" tint="0.39997558519241921"/>
      </top>
      <bottom style="medium">
        <color indexed="64"/>
      </bottom>
      <diagonal/>
    </border>
    <border>
      <left/>
      <right/>
      <top style="thin">
        <color theme="4" tint="0.39997558519241921"/>
      </top>
      <bottom style="medium">
        <color indexed="64"/>
      </bottom>
      <diagonal/>
    </border>
    <border>
      <left/>
      <right style="medium">
        <color indexed="64"/>
      </right>
      <top style="thin">
        <color theme="4" tint="0.39997558519241921"/>
      </top>
      <bottom style="medium">
        <color indexed="64"/>
      </bottom>
      <diagonal/>
    </border>
  </borders>
  <cellStyleXfs count="11">
    <xf numFmtId="0" fontId="0" fillId="0" borderId="0"/>
    <xf numFmtId="164" fontId="1" fillId="0" borderId="0" applyFont="0" applyFill="0" applyBorder="0" applyAlignment="0" applyProtection="0"/>
    <xf numFmtId="9" fontId="1" fillId="0" borderId="0" applyFont="0" applyFill="0" applyBorder="0" applyAlignment="0" applyProtection="0"/>
    <xf numFmtId="0" fontId="15" fillId="0" borderId="0"/>
    <xf numFmtId="43" fontId="15"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0" fontId="25" fillId="0" borderId="0"/>
    <xf numFmtId="0" fontId="15" fillId="0" borderId="0"/>
    <xf numFmtId="0" fontId="17" fillId="0" borderId="0"/>
    <xf numFmtId="9" fontId="1" fillId="0" borderId="0" applyFont="0" applyFill="0" applyBorder="0" applyAlignment="0" applyProtection="0"/>
  </cellStyleXfs>
  <cellXfs count="1067">
    <xf numFmtId="0" fontId="0" fillId="0" borderId="0" xfId="0"/>
    <xf numFmtId="0" fontId="7" fillId="2" borderId="0" xfId="0" applyNumberFormat="1" applyFont="1" applyFill="1" applyBorder="1" applyAlignment="1" applyProtection="1">
      <alignment vertical="top"/>
    </xf>
    <xf numFmtId="0" fontId="7" fillId="0" borderId="0" xfId="0" applyNumberFormat="1" applyFont="1" applyBorder="1" applyAlignment="1" applyProtection="1">
      <alignment vertical="top"/>
    </xf>
    <xf numFmtId="0" fontId="9" fillId="0" borderId="0" xfId="0" applyNumberFormat="1" applyFont="1" applyBorder="1" applyAlignment="1" applyProtection="1">
      <alignment vertical="top"/>
    </xf>
    <xf numFmtId="0" fontId="13" fillId="0" borderId="0" xfId="0" applyNumberFormat="1" applyFont="1" applyFill="1" applyBorder="1" applyAlignment="1" applyProtection="1">
      <alignment horizontal="left" vertical="top"/>
    </xf>
    <xf numFmtId="0" fontId="2" fillId="0" borderId="0" xfId="0" applyNumberFormat="1" applyFont="1" applyBorder="1" applyAlignment="1" applyProtection="1">
      <alignment vertical="top"/>
    </xf>
    <xf numFmtId="0" fontId="3" fillId="2" borderId="0" xfId="0" applyNumberFormat="1" applyFont="1" applyFill="1" applyBorder="1" applyAlignment="1" applyProtection="1">
      <alignment vertical="center"/>
    </xf>
    <xf numFmtId="0" fontId="4" fillId="2" borderId="0" xfId="0" applyNumberFormat="1" applyFont="1" applyFill="1" applyBorder="1" applyAlignment="1" applyProtection="1">
      <alignment vertical="center"/>
    </xf>
    <xf numFmtId="0" fontId="4" fillId="2" borderId="0" xfId="0" applyNumberFormat="1" applyFont="1" applyFill="1" applyBorder="1" applyAlignment="1" applyProtection="1">
      <alignment horizontal="left" vertical="top"/>
    </xf>
    <xf numFmtId="0" fontId="4" fillId="0" borderId="0" xfId="0" applyNumberFormat="1" applyFont="1" applyFill="1" applyBorder="1" applyAlignment="1" applyProtection="1">
      <alignment vertical="top"/>
    </xf>
    <xf numFmtId="0" fontId="5" fillId="0" borderId="0" xfId="0" applyNumberFormat="1" applyFont="1" applyFill="1" applyBorder="1" applyAlignment="1" applyProtection="1">
      <alignment vertical="top"/>
    </xf>
    <xf numFmtId="0" fontId="7" fillId="0" borderId="0" xfId="0" applyNumberFormat="1" applyFont="1" applyFill="1" applyBorder="1" applyAlignment="1" applyProtection="1">
      <alignment vertical="top"/>
    </xf>
    <xf numFmtId="0" fontId="8" fillId="0" borderId="0" xfId="0" applyNumberFormat="1" applyFont="1" applyFill="1" applyBorder="1" applyAlignment="1" applyProtection="1">
      <alignment horizontal="left" vertical="top"/>
    </xf>
    <xf numFmtId="0" fontId="12" fillId="0" borderId="0" xfId="0" applyNumberFormat="1" applyFont="1" applyFill="1" applyBorder="1" applyAlignment="1" applyProtection="1">
      <alignment vertical="top" wrapText="1"/>
    </xf>
    <xf numFmtId="0" fontId="12" fillId="0" borderId="0" xfId="0" applyNumberFormat="1" applyFont="1" applyBorder="1" applyAlignment="1" applyProtection="1">
      <alignment vertical="top" wrapText="1"/>
    </xf>
    <xf numFmtId="0" fontId="2" fillId="0" borderId="0" xfId="0" applyNumberFormat="1" applyFont="1" applyBorder="1" applyAlignment="1" applyProtection="1">
      <alignment vertical="top" wrapText="1"/>
    </xf>
    <xf numFmtId="0" fontId="4" fillId="2" borderId="0" xfId="0" applyNumberFormat="1" applyFont="1" applyFill="1" applyBorder="1" applyAlignment="1" applyProtection="1">
      <alignment vertical="top"/>
    </xf>
    <xf numFmtId="0" fontId="4" fillId="0" borderId="0" xfId="0" applyNumberFormat="1" applyFont="1" applyBorder="1" applyAlignment="1" applyProtection="1">
      <alignment vertical="top"/>
    </xf>
    <xf numFmtId="0" fontId="5" fillId="0" borderId="0" xfId="0" applyNumberFormat="1" applyFont="1" applyBorder="1" applyAlignment="1" applyProtection="1">
      <alignment vertical="top"/>
    </xf>
    <xf numFmtId="0" fontId="2" fillId="0" borderId="0" xfId="0" applyNumberFormat="1" applyFont="1" applyFill="1" applyBorder="1" applyAlignment="1" applyProtection="1">
      <alignment vertical="top" wrapText="1"/>
    </xf>
    <xf numFmtId="0" fontId="3" fillId="2" borderId="0" xfId="0" applyNumberFormat="1" applyFont="1" applyFill="1" applyBorder="1" applyAlignment="1" applyProtection="1">
      <alignment vertical="top"/>
    </xf>
    <xf numFmtId="0" fontId="8" fillId="0" borderId="0" xfId="0" applyNumberFormat="1" applyFont="1" applyBorder="1" applyAlignment="1" applyProtection="1">
      <alignment vertical="top"/>
    </xf>
    <xf numFmtId="0" fontId="8" fillId="2" borderId="0" xfId="0" applyNumberFormat="1" applyFont="1" applyFill="1" applyBorder="1" applyAlignment="1" applyProtection="1">
      <alignment vertical="top"/>
    </xf>
    <xf numFmtId="0" fontId="7" fillId="2" borderId="0" xfId="0" applyNumberFormat="1" applyFont="1" applyFill="1" applyBorder="1" applyAlignment="1" applyProtection="1">
      <alignment vertical="top" wrapText="1"/>
    </xf>
    <xf numFmtId="0" fontId="13" fillId="0" borderId="0" xfId="0" applyNumberFormat="1" applyFont="1" applyFill="1" applyBorder="1" applyAlignment="1" applyProtection="1">
      <alignment horizontal="left" vertical="top" wrapText="1"/>
    </xf>
    <xf numFmtId="0" fontId="9" fillId="2" borderId="0" xfId="0" applyNumberFormat="1" applyFont="1" applyFill="1" applyBorder="1" applyAlignment="1" applyProtection="1">
      <alignment vertical="top" wrapText="1"/>
    </xf>
    <xf numFmtId="0" fontId="6" fillId="0" borderId="0" xfId="0" applyNumberFormat="1" applyFont="1" applyFill="1" applyBorder="1" applyAlignment="1" applyProtection="1">
      <alignment horizontal="left" vertical="top" wrapText="1"/>
    </xf>
    <xf numFmtId="0" fontId="4" fillId="0" borderId="0" xfId="0" applyNumberFormat="1" applyFont="1" applyFill="1" applyBorder="1" applyAlignment="1" applyProtection="1">
      <alignment vertical="top" wrapText="1"/>
    </xf>
    <xf numFmtId="0" fontId="13" fillId="0" borderId="4" xfId="0" applyNumberFormat="1" applyFont="1" applyFill="1" applyBorder="1" applyAlignment="1" applyProtection="1">
      <alignment horizontal="centerContinuous" vertical="top" wrapText="1"/>
    </xf>
    <xf numFmtId="0" fontId="13" fillId="0" borderId="0" xfId="0" applyNumberFormat="1" applyFont="1" applyFill="1" applyBorder="1" applyAlignment="1" applyProtection="1">
      <alignment horizontal="centerContinuous" vertical="top" wrapText="1"/>
    </xf>
    <xf numFmtId="0" fontId="7" fillId="0" borderId="0" xfId="0" applyNumberFormat="1" applyFont="1" applyFill="1" applyBorder="1" applyAlignment="1" applyProtection="1">
      <alignment horizontal="centerContinuous" vertical="top" wrapText="1"/>
    </xf>
    <xf numFmtId="0" fontId="7" fillId="0" borderId="3" xfId="0" applyNumberFormat="1" applyFont="1" applyFill="1" applyBorder="1" applyAlignment="1" applyProtection="1">
      <alignment horizontal="centerContinuous" vertical="top" wrapText="1"/>
    </xf>
    <xf numFmtId="0" fontId="4" fillId="3" borderId="0" xfId="0" applyNumberFormat="1" applyFont="1" applyFill="1" applyBorder="1" applyAlignment="1" applyProtection="1">
      <alignment vertical="top" wrapText="1"/>
    </xf>
    <xf numFmtId="1" fontId="11" fillId="0" borderId="0" xfId="1" applyNumberFormat="1" applyFont="1" applyFill="1" applyBorder="1" applyAlignment="1" applyProtection="1">
      <alignment horizontal="right" vertical="top" wrapText="1"/>
    </xf>
    <xf numFmtId="1" fontId="11" fillId="0" borderId="3" xfId="1" applyNumberFormat="1" applyFont="1" applyFill="1" applyBorder="1" applyAlignment="1" applyProtection="1">
      <alignment horizontal="right" vertical="top" wrapText="1"/>
    </xf>
    <xf numFmtId="0" fontId="7" fillId="0" borderId="10" xfId="0" applyNumberFormat="1" applyFont="1" applyFill="1" applyBorder="1" applyAlignment="1" applyProtection="1">
      <alignment horizontal="centerContinuous" vertical="top" wrapText="1"/>
    </xf>
    <xf numFmtId="0" fontId="7" fillId="0" borderId="8" xfId="0" applyNumberFormat="1" applyFont="1" applyFill="1" applyBorder="1" applyAlignment="1" applyProtection="1">
      <alignment horizontal="centerContinuous" vertical="top" wrapText="1"/>
    </xf>
    <xf numFmtId="0" fontId="13" fillId="0" borderId="9" xfId="0" applyNumberFormat="1" applyFont="1" applyFill="1" applyBorder="1" applyAlignment="1" applyProtection="1">
      <alignment horizontal="centerContinuous" vertical="top" wrapText="1"/>
    </xf>
    <xf numFmtId="0" fontId="7" fillId="0" borderId="9" xfId="0" applyNumberFormat="1" applyFont="1" applyFill="1" applyBorder="1" applyAlignment="1" applyProtection="1">
      <alignment horizontal="centerContinuous" vertical="top" wrapText="1"/>
    </xf>
    <xf numFmtId="0" fontId="12" fillId="0" borderId="0" xfId="0" applyFont="1" applyAlignment="1">
      <alignment vertical="top" wrapText="1"/>
    </xf>
    <xf numFmtId="0" fontId="9" fillId="0" borderId="0" xfId="0" applyFont="1" applyAlignment="1">
      <alignment vertical="top"/>
    </xf>
    <xf numFmtId="0" fontId="8" fillId="0" borderId="7" xfId="0" applyNumberFormat="1" applyFont="1" applyFill="1" applyBorder="1" applyAlignment="1" applyProtection="1">
      <alignment horizontal="left" vertical="top" wrapText="1"/>
    </xf>
    <xf numFmtId="0" fontId="7" fillId="2" borderId="4" xfId="0" applyNumberFormat="1" applyFont="1" applyFill="1" applyBorder="1" applyAlignment="1" applyProtection="1">
      <alignment vertical="top" wrapText="1"/>
    </xf>
    <xf numFmtId="0" fontId="7" fillId="2" borderId="3" xfId="0" applyNumberFormat="1" applyFont="1" applyFill="1" applyBorder="1" applyAlignment="1" applyProtection="1">
      <alignment vertical="top" wrapText="1"/>
    </xf>
    <xf numFmtId="0" fontId="13" fillId="0" borderId="10" xfId="0" applyNumberFormat="1" applyFont="1" applyFill="1" applyBorder="1" applyAlignment="1" applyProtection="1">
      <alignment horizontal="centerContinuous" vertical="top" wrapText="1"/>
    </xf>
    <xf numFmtId="0" fontId="12" fillId="0" borderId="4" xfId="0" applyNumberFormat="1" applyFont="1" applyFill="1" applyBorder="1" applyAlignment="1" applyProtection="1">
      <alignment horizontal="left" vertical="top" wrapText="1"/>
    </xf>
    <xf numFmtId="0" fontId="14" fillId="0" borderId="0" xfId="0" applyFont="1"/>
    <xf numFmtId="0" fontId="14" fillId="0" borderId="13" xfId="0" applyFont="1" applyBorder="1"/>
    <xf numFmtId="0" fontId="14" fillId="0" borderId="16" xfId="0" applyFont="1" applyBorder="1"/>
    <xf numFmtId="0" fontId="14" fillId="0" borderId="11" xfId="0" applyFont="1" applyBorder="1"/>
    <xf numFmtId="0" fontId="14" fillId="0" borderId="2" xfId="0" applyFont="1" applyBorder="1"/>
    <xf numFmtId="166" fontId="20" fillId="0" borderId="0" xfId="4" applyNumberFormat="1" applyFont="1" applyFill="1" applyBorder="1" applyAlignment="1">
      <alignment horizontal="left"/>
    </xf>
    <xf numFmtId="0" fontId="14" fillId="0" borderId="4" xfId="0" applyFont="1" applyBorder="1"/>
    <xf numFmtId="0" fontId="14" fillId="0" borderId="3" xfId="0" applyFont="1" applyBorder="1"/>
    <xf numFmtId="166" fontId="20" fillId="0" borderId="10" xfId="4" applyNumberFormat="1" applyFont="1" applyFill="1" applyBorder="1" applyAlignment="1">
      <alignment horizontal="left"/>
    </xf>
    <xf numFmtId="0" fontId="14" fillId="0" borderId="7" xfId="0" applyFont="1" applyBorder="1"/>
    <xf numFmtId="0" fontId="14" fillId="0" borderId="10" xfId="0" applyFont="1" applyBorder="1"/>
    <xf numFmtId="0" fontId="14" fillId="0" borderId="8" xfId="0" applyFont="1" applyBorder="1"/>
    <xf numFmtId="0" fontId="22" fillId="0" borderId="0" xfId="6" quotePrefix="1" applyNumberFormat="1" applyFont="1" applyFill="1" applyBorder="1" applyAlignment="1">
      <alignment horizontal="right"/>
    </xf>
    <xf numFmtId="165" fontId="20" fillId="0" borderId="0" xfId="6" quotePrefix="1" applyNumberFormat="1" applyFont="1" applyFill="1" applyBorder="1" applyAlignment="1">
      <alignment horizontal="right"/>
    </xf>
    <xf numFmtId="167" fontId="20" fillId="8" borderId="0" xfId="6" applyNumberFormat="1" applyFont="1" applyFill="1" applyBorder="1" applyAlignment="1">
      <alignment horizontal="right"/>
    </xf>
    <xf numFmtId="167" fontId="24" fillId="0" borderId="0" xfId="6" applyNumberFormat="1" applyFont="1" applyFill="1" applyBorder="1" applyAlignment="1">
      <alignment horizontal="right"/>
    </xf>
    <xf numFmtId="165" fontId="14" fillId="0" borderId="0" xfId="6" applyNumberFormat="1" applyFont="1" applyFill="1" applyBorder="1" applyAlignment="1"/>
    <xf numFmtId="167" fontId="20" fillId="0" borderId="0" xfId="6" applyNumberFormat="1" applyFont="1" applyFill="1" applyBorder="1" applyAlignment="1">
      <alignment horizontal="right"/>
    </xf>
    <xf numFmtId="0" fontId="26" fillId="3" borderId="17" xfId="7" applyFont="1" applyFill="1" applyBorder="1"/>
    <xf numFmtId="0" fontId="26" fillId="3" borderId="17" xfId="7" applyFont="1" applyFill="1" applyBorder="1" applyAlignment="1">
      <alignment horizontal="center"/>
    </xf>
    <xf numFmtId="166" fontId="27" fillId="3" borderId="18" xfId="8" applyNumberFormat="1" applyFont="1" applyFill="1" applyBorder="1" applyAlignment="1">
      <alignment horizontal="left"/>
    </xf>
    <xf numFmtId="0" fontId="28" fillId="9" borderId="12" xfId="0" applyFont="1" applyFill="1" applyBorder="1"/>
    <xf numFmtId="0" fontId="28" fillId="9" borderId="13" xfId="0" applyFont="1" applyFill="1" applyBorder="1"/>
    <xf numFmtId="0" fontId="28" fillId="0" borderId="14" xfId="0" applyFont="1" applyBorder="1"/>
    <xf numFmtId="0" fontId="28" fillId="10" borderId="14" xfId="0" applyFont="1" applyFill="1" applyBorder="1"/>
    <xf numFmtId="0" fontId="16" fillId="3" borderId="13" xfId="9" applyFont="1" applyFill="1" applyBorder="1"/>
    <xf numFmtId="0" fontId="20" fillId="6" borderId="15" xfId="0" applyFont="1" applyFill="1" applyBorder="1" applyAlignment="1">
      <alignment horizontal="left" indent="1"/>
    </xf>
    <xf numFmtId="0" fontId="20" fillId="0" borderId="15" xfId="0" applyFont="1" applyBorder="1" applyAlignment="1">
      <alignment horizontal="left" indent="1"/>
    </xf>
    <xf numFmtId="0" fontId="26" fillId="3" borderId="19" xfId="7" applyFont="1" applyFill="1" applyBorder="1"/>
    <xf numFmtId="0" fontId="26" fillId="3" borderId="19" xfId="7" applyFont="1" applyFill="1" applyBorder="1" applyAlignment="1">
      <alignment wrapText="1"/>
    </xf>
    <xf numFmtId="0" fontId="26" fillId="3" borderId="20" xfId="7" applyFont="1" applyFill="1" applyBorder="1" applyAlignment="1">
      <alignment wrapText="1"/>
    </xf>
    <xf numFmtId="0" fontId="26" fillId="3" borderId="21" xfId="7" applyFont="1" applyFill="1" applyBorder="1" applyAlignment="1">
      <alignment wrapText="1"/>
    </xf>
    <xf numFmtId="0" fontId="21" fillId="11" borderId="20" xfId="7" applyFont="1" applyFill="1" applyBorder="1"/>
    <xf numFmtId="0" fontId="21" fillId="11" borderId="20" xfId="7" applyFont="1" applyFill="1" applyBorder="1" applyAlignment="1">
      <alignment horizontal="center"/>
    </xf>
    <xf numFmtId="165" fontId="21" fillId="11" borderId="20" xfId="5" applyNumberFormat="1" applyFont="1" applyFill="1" applyBorder="1" applyAlignment="1"/>
    <xf numFmtId="165" fontId="21" fillId="11" borderId="21" xfId="5" applyNumberFormat="1" applyFont="1" applyFill="1" applyBorder="1" applyAlignment="1"/>
    <xf numFmtId="0" fontId="14" fillId="0" borderId="20" xfId="7" applyFont="1" applyBorder="1"/>
    <xf numFmtId="0" fontId="14" fillId="0" borderId="20" xfId="7" applyFont="1" applyBorder="1" applyAlignment="1">
      <alignment horizontal="center"/>
    </xf>
    <xf numFmtId="165" fontId="14" fillId="0" borderId="20" xfId="5" applyNumberFormat="1" applyFont="1" applyBorder="1" applyAlignment="1"/>
    <xf numFmtId="165" fontId="14" fillId="0" borderId="21" xfId="5" applyNumberFormat="1" applyFont="1" applyBorder="1" applyAlignment="1"/>
    <xf numFmtId="0" fontId="14" fillId="12" borderId="20" xfId="7" applyFont="1" applyFill="1" applyBorder="1"/>
    <xf numFmtId="0" fontId="14" fillId="12" borderId="20" xfId="7" applyFont="1" applyFill="1" applyBorder="1" applyAlignment="1">
      <alignment horizontal="center"/>
    </xf>
    <xf numFmtId="165" fontId="14" fillId="12" borderId="20" xfId="5" applyNumberFormat="1" applyFont="1" applyFill="1" applyBorder="1" applyAlignment="1"/>
    <xf numFmtId="165" fontId="14" fillId="12" borderId="21" xfId="5" applyNumberFormat="1" applyFont="1" applyFill="1" applyBorder="1" applyAlignment="1"/>
    <xf numFmtId="0" fontId="14" fillId="0" borderId="0" xfId="0" applyFont="1" applyBorder="1"/>
    <xf numFmtId="0" fontId="22" fillId="0" borderId="0" xfId="0" applyFont="1" applyBorder="1"/>
    <xf numFmtId="165" fontId="20" fillId="8" borderId="0" xfId="6" quotePrefix="1" applyNumberFormat="1" applyFont="1" applyFill="1" applyBorder="1" applyAlignment="1">
      <alignment horizontal="right"/>
    </xf>
    <xf numFmtId="0" fontId="14" fillId="0" borderId="0" xfId="0" applyFont="1" applyBorder="1" applyAlignment="1">
      <alignment horizontal="left"/>
    </xf>
    <xf numFmtId="0" fontId="22" fillId="0" borderId="4" xfId="0" applyFont="1" applyBorder="1" applyAlignment="1">
      <alignment horizontal="left"/>
    </xf>
    <xf numFmtId="0" fontId="23" fillId="0" borderId="4" xfId="0" applyFont="1" applyBorder="1"/>
    <xf numFmtId="0" fontId="14" fillId="0" borderId="4" xfId="0" applyFont="1" applyBorder="1" applyAlignment="1">
      <alignment horizontal="left"/>
    </xf>
    <xf numFmtId="0" fontId="21" fillId="0" borderId="4" xfId="0" applyFont="1" applyBorder="1" applyAlignment="1">
      <alignment horizontal="left"/>
    </xf>
    <xf numFmtId="0" fontId="23" fillId="0" borderId="4" xfId="0" applyFont="1" applyBorder="1" applyAlignment="1">
      <alignment horizontal="left"/>
    </xf>
    <xf numFmtId="0" fontId="21" fillId="0" borderId="4" xfId="0" applyFont="1" applyBorder="1" applyAlignment="1">
      <alignment horizontal="left" vertical="center"/>
    </xf>
    <xf numFmtId="0" fontId="23" fillId="0" borderId="7" xfId="0" applyFont="1" applyBorder="1"/>
    <xf numFmtId="167" fontId="20" fillId="0" borderId="10" xfId="6" applyNumberFormat="1" applyFont="1" applyFill="1" applyBorder="1" applyAlignment="1">
      <alignment horizontal="right"/>
    </xf>
    <xf numFmtId="0" fontId="20" fillId="0" borderId="0" xfId="6" quotePrefix="1" applyNumberFormat="1" applyFont="1" applyFill="1" applyBorder="1" applyAlignment="1">
      <alignment horizontal="right"/>
    </xf>
    <xf numFmtId="0" fontId="20" fillId="0" borderId="0" xfId="0" applyFont="1" applyFill="1" applyBorder="1"/>
    <xf numFmtId="0" fontId="22" fillId="0" borderId="11" xfId="0" applyFont="1" applyBorder="1"/>
    <xf numFmtId="0" fontId="29" fillId="0" borderId="4" xfId="0" applyFont="1" applyBorder="1" applyAlignment="1">
      <alignment horizontal="left"/>
    </xf>
    <xf numFmtId="0" fontId="14" fillId="0" borderId="22" xfId="0" applyFont="1" applyBorder="1"/>
    <xf numFmtId="0" fontId="30" fillId="0" borderId="1" xfId="0" applyFont="1" applyBorder="1"/>
    <xf numFmtId="0" fontId="20" fillId="0" borderId="0" xfId="0" applyFont="1" applyBorder="1" applyAlignment="1">
      <alignment horizontal="left"/>
    </xf>
    <xf numFmtId="0" fontId="20" fillId="0" borderId="4" xfId="0" applyFont="1" applyBorder="1" applyAlignment="1">
      <alignment horizontal="left"/>
    </xf>
    <xf numFmtId="0" fontId="20" fillId="0" borderId="7" xfId="0" applyFont="1" applyBorder="1" applyAlignment="1">
      <alignment horizontal="left"/>
    </xf>
    <xf numFmtId="0" fontId="20" fillId="0" borderId="10" xfId="0" applyFont="1" applyBorder="1" applyAlignment="1">
      <alignment horizontal="left"/>
    </xf>
    <xf numFmtId="167" fontId="20" fillId="0" borderId="11" xfId="6" applyNumberFormat="1" applyFont="1" applyFill="1" applyBorder="1" applyAlignment="1">
      <alignment horizontal="right"/>
    </xf>
    <xf numFmtId="0" fontId="26" fillId="3" borderId="23" xfId="7" applyFont="1" applyFill="1" applyBorder="1"/>
    <xf numFmtId="0" fontId="28" fillId="9" borderId="4" xfId="0" applyFont="1" applyFill="1" applyBorder="1"/>
    <xf numFmtId="0" fontId="28" fillId="9" borderId="0" xfId="0" applyFont="1" applyFill="1" applyBorder="1"/>
    <xf numFmtId="0" fontId="28" fillId="0" borderId="4" xfId="0" applyFont="1" applyBorder="1"/>
    <xf numFmtId="0" fontId="28" fillId="0" borderId="0" xfId="0" applyFont="1" applyBorder="1"/>
    <xf numFmtId="0" fontId="28" fillId="10" borderId="4" xfId="0" applyFont="1" applyFill="1" applyBorder="1"/>
    <xf numFmtId="0" fontId="28" fillId="10" borderId="0" xfId="0" applyFont="1" applyFill="1" applyBorder="1"/>
    <xf numFmtId="0" fontId="28" fillId="0" borderId="7" xfId="0" applyFont="1" applyBorder="1"/>
    <xf numFmtId="0" fontId="28" fillId="0" borderId="10" xfId="0" applyFont="1" applyBorder="1"/>
    <xf numFmtId="0" fontId="28" fillId="0" borderId="24" xfId="0" applyFont="1" applyBorder="1"/>
    <xf numFmtId="0" fontId="16" fillId="3" borderId="25" xfId="9" applyFont="1" applyFill="1" applyBorder="1"/>
    <xf numFmtId="0" fontId="27" fillId="3" borderId="4" xfId="9" applyFont="1" applyFill="1" applyBorder="1"/>
    <xf numFmtId="0" fontId="27" fillId="3" borderId="0" xfId="9" applyFont="1" applyFill="1" applyBorder="1"/>
    <xf numFmtId="0" fontId="27" fillId="3" borderId="0" xfId="8" quotePrefix="1" applyFont="1" applyFill="1" applyBorder="1" applyAlignment="1">
      <alignment horizontal="right"/>
    </xf>
    <xf numFmtId="0" fontId="27" fillId="3" borderId="3" xfId="8" quotePrefix="1" applyFont="1" applyFill="1" applyBorder="1" applyAlignment="1">
      <alignment horizontal="right"/>
    </xf>
    <xf numFmtId="0" fontId="20" fillId="6" borderId="4" xfId="0" applyFont="1" applyFill="1" applyBorder="1" applyAlignment="1">
      <alignment horizontal="left" vertical="top"/>
    </xf>
    <xf numFmtId="0" fontId="20" fillId="6" borderId="0" xfId="0" applyFont="1" applyFill="1" applyBorder="1" applyAlignment="1">
      <alignment horizontal="left" indent="1"/>
    </xf>
    <xf numFmtId="0" fontId="20" fillId="0" borderId="4" xfId="0" applyFont="1" applyBorder="1" applyAlignment="1">
      <alignment horizontal="left" vertical="top"/>
    </xf>
    <xf numFmtId="0" fontId="20" fillId="0" borderId="0" xfId="0" applyFont="1" applyBorder="1" applyAlignment="1">
      <alignment horizontal="left" indent="1"/>
    </xf>
    <xf numFmtId="0" fontId="20" fillId="0" borderId="7" xfId="0" applyFont="1" applyBorder="1" applyAlignment="1">
      <alignment horizontal="left" vertical="top"/>
    </xf>
    <xf numFmtId="0" fontId="20" fillId="0" borderId="10" xfId="0" applyFont="1" applyBorder="1" applyAlignment="1">
      <alignment horizontal="left" indent="1"/>
    </xf>
    <xf numFmtId="0" fontId="20" fillId="0" borderId="27" xfId="0" applyFont="1" applyBorder="1" applyAlignment="1">
      <alignment horizontal="left" indent="1"/>
    </xf>
    <xf numFmtId="0" fontId="26" fillId="3" borderId="30" xfId="7" applyFont="1" applyFill="1" applyBorder="1"/>
    <xf numFmtId="0" fontId="26" fillId="3" borderId="31" xfId="7" applyFont="1" applyFill="1" applyBorder="1" applyAlignment="1">
      <alignment wrapText="1"/>
    </xf>
    <xf numFmtId="0" fontId="21" fillId="11" borderId="32" xfId="7" applyFont="1" applyFill="1" applyBorder="1"/>
    <xf numFmtId="165" fontId="21" fillId="11" borderId="31" xfId="5" applyNumberFormat="1" applyFont="1" applyFill="1" applyBorder="1" applyAlignment="1"/>
    <xf numFmtId="0" fontId="14" fillId="0" borderId="32" xfId="7" applyFont="1" applyBorder="1"/>
    <xf numFmtId="165" fontId="14" fillId="0" borderId="31" xfId="5" applyNumberFormat="1" applyFont="1" applyBorder="1" applyAlignment="1"/>
    <xf numFmtId="165" fontId="14" fillId="12" borderId="31" xfId="5" applyNumberFormat="1" applyFont="1" applyFill="1" applyBorder="1" applyAlignment="1"/>
    <xf numFmtId="0" fontId="14" fillId="0" borderId="33" xfId="7" applyFont="1" applyBorder="1"/>
    <xf numFmtId="0" fontId="14" fillId="12" borderId="34" xfId="7" applyFont="1" applyFill="1" applyBorder="1"/>
    <xf numFmtId="0" fontId="14" fillId="12" borderId="34" xfId="7" applyFont="1" applyFill="1" applyBorder="1" applyAlignment="1">
      <alignment horizontal="center"/>
    </xf>
    <xf numFmtId="165" fontId="14" fillId="12" borderId="34" xfId="5" applyNumberFormat="1" applyFont="1" applyFill="1" applyBorder="1" applyAlignment="1"/>
    <xf numFmtId="165" fontId="14" fillId="12" borderId="35" xfId="5" applyNumberFormat="1" applyFont="1" applyFill="1" applyBorder="1" applyAlignment="1"/>
    <xf numFmtId="165" fontId="14" fillId="12" borderId="36" xfId="5" applyNumberFormat="1" applyFont="1" applyFill="1" applyBorder="1" applyAlignment="1"/>
    <xf numFmtId="0" fontId="7" fillId="0" borderId="0" xfId="0" applyFont="1" applyAlignment="1">
      <alignment vertical="top"/>
    </xf>
    <xf numFmtId="0" fontId="7" fillId="0" borderId="0" xfId="0" applyFont="1" applyAlignment="1" applyProtection="1">
      <alignment vertical="top"/>
    </xf>
    <xf numFmtId="0" fontId="8" fillId="0" borderId="10" xfId="0" applyNumberFormat="1" applyFont="1" applyFill="1" applyBorder="1" applyAlignment="1" applyProtection="1">
      <alignment horizontal="left" vertical="top" wrapText="1"/>
    </xf>
    <xf numFmtId="0" fontId="8" fillId="0" borderId="9" xfId="0" applyNumberFormat="1" applyFont="1" applyFill="1" applyBorder="1" applyAlignment="1" applyProtection="1">
      <alignment horizontal="left" vertical="top" wrapText="1"/>
    </xf>
    <xf numFmtId="0" fontId="11" fillId="0" borderId="0" xfId="1" applyNumberFormat="1" applyFont="1" applyFill="1" applyBorder="1" applyAlignment="1" applyProtection="1">
      <alignment vertical="top" wrapText="1"/>
    </xf>
    <xf numFmtId="0" fontId="11" fillId="0" borderId="3" xfId="1" applyNumberFormat="1" applyFont="1" applyFill="1" applyBorder="1" applyAlignment="1" applyProtection="1">
      <alignment vertical="top" wrapText="1"/>
    </xf>
    <xf numFmtId="0" fontId="13" fillId="0" borderId="4" xfId="0" applyNumberFormat="1" applyFont="1" applyFill="1" applyBorder="1" applyAlignment="1" applyProtection="1">
      <alignment horizontal="center" vertical="top" wrapText="1"/>
    </xf>
    <xf numFmtId="0" fontId="13" fillId="0" borderId="0" xfId="0" applyNumberFormat="1" applyFont="1" applyFill="1" applyBorder="1" applyAlignment="1" applyProtection="1">
      <alignment horizontal="center" vertical="top" wrapText="1"/>
    </xf>
    <xf numFmtId="0" fontId="7" fillId="0" borderId="0" xfId="0" applyNumberFormat="1" applyFont="1" applyFill="1" applyBorder="1" applyAlignment="1" applyProtection="1">
      <alignment horizontal="center" vertical="top" wrapText="1"/>
    </xf>
    <xf numFmtId="0" fontId="7" fillId="0" borderId="3" xfId="0" applyNumberFormat="1" applyFont="1" applyFill="1" applyBorder="1" applyAlignment="1" applyProtection="1">
      <alignment horizontal="center" vertical="top" wrapText="1"/>
    </xf>
    <xf numFmtId="0" fontId="8" fillId="0" borderId="0" xfId="0" applyFont="1" applyAlignment="1">
      <alignment vertical="top" wrapText="1"/>
    </xf>
    <xf numFmtId="0" fontId="7" fillId="0" borderId="0" xfId="0" applyFont="1"/>
    <xf numFmtId="0" fontId="7" fillId="2" borderId="0" xfId="0" applyFont="1" applyFill="1" applyAlignment="1">
      <alignment vertical="top"/>
    </xf>
    <xf numFmtId="15" fontId="7" fillId="0" borderId="0" xfId="0" applyNumberFormat="1" applyFont="1" applyAlignment="1" applyProtection="1">
      <alignment vertical="top"/>
    </xf>
    <xf numFmtId="0" fontId="8" fillId="0" borderId="0" xfId="0" applyFont="1" applyAlignment="1">
      <alignment horizontal="left" vertical="top"/>
    </xf>
    <xf numFmtId="0" fontId="13" fillId="0" borderId="4" xfId="0" applyFont="1" applyBorder="1" applyAlignment="1">
      <alignment horizontal="centerContinuous" vertical="top" wrapText="1"/>
    </xf>
    <xf numFmtId="0" fontId="13" fillId="0" borderId="0" xfId="0" applyFont="1" applyAlignment="1">
      <alignment horizontal="centerContinuous" vertical="top" wrapText="1"/>
    </xf>
    <xf numFmtId="0" fontId="7" fillId="0" borderId="0" xfId="0" applyFont="1" applyAlignment="1">
      <alignment horizontal="centerContinuous" vertical="top" wrapText="1"/>
    </xf>
    <xf numFmtId="0" fontId="7" fillId="0" borderId="3" xfId="0" applyFont="1" applyBorder="1" applyAlignment="1">
      <alignment horizontal="centerContinuous" vertical="top" wrapText="1"/>
    </xf>
    <xf numFmtId="0" fontId="2" fillId="0" borderId="0" xfId="0" applyNumberFormat="1" applyFont="1" applyFill="1" applyBorder="1" applyAlignment="1" applyProtection="1">
      <alignment vertical="top"/>
    </xf>
    <xf numFmtId="0" fontId="3" fillId="0" borderId="0" xfId="0" applyNumberFormat="1" applyFont="1" applyBorder="1" applyAlignment="1" applyProtection="1">
      <alignment vertical="top"/>
    </xf>
    <xf numFmtId="0" fontId="5" fillId="0" borderId="0" xfId="0" applyNumberFormat="1" applyFont="1" applyFill="1" applyBorder="1" applyAlignment="1" applyProtection="1">
      <alignment horizontal="left" vertical="top"/>
    </xf>
    <xf numFmtId="0" fontId="4" fillId="0" borderId="0" xfId="0" applyFont="1" applyAlignment="1" applyProtection="1">
      <alignment vertical="top"/>
    </xf>
    <xf numFmtId="0" fontId="4" fillId="0" borderId="0" xfId="0" applyFont="1" applyAlignment="1">
      <alignment vertical="top"/>
    </xf>
    <xf numFmtId="0" fontId="7" fillId="2" borderId="0" xfId="0" applyFont="1" applyFill="1" applyAlignment="1" applyProtection="1">
      <alignment vertical="top"/>
    </xf>
    <xf numFmtId="0" fontId="9" fillId="0" borderId="0" xfId="0" applyFont="1" applyAlignment="1" applyProtection="1">
      <alignment vertical="top"/>
    </xf>
    <xf numFmtId="0" fontId="7" fillId="0" borderId="0" xfId="0" applyFont="1" applyProtection="1"/>
    <xf numFmtId="49" fontId="7" fillId="0" borderId="0" xfId="0" applyNumberFormat="1" applyFont="1" applyAlignment="1" applyProtection="1">
      <alignment vertical="top" wrapText="1"/>
    </xf>
    <xf numFmtId="0" fontId="7" fillId="0" borderId="0" xfId="0" applyFont="1" applyAlignment="1" applyProtection="1">
      <alignment vertical="center"/>
    </xf>
    <xf numFmtId="0" fontId="13" fillId="2" borderId="4" xfId="0" applyFont="1" applyFill="1" applyBorder="1" applyAlignment="1">
      <alignment vertical="top" wrapText="1"/>
    </xf>
    <xf numFmtId="0" fontId="8" fillId="0" borderId="4" xfId="0" applyNumberFormat="1" applyFont="1" applyFill="1" applyBorder="1" applyAlignment="1" applyProtection="1">
      <alignment horizontal="left" vertical="top" wrapText="1"/>
    </xf>
    <xf numFmtId="0" fontId="8" fillId="0" borderId="0" xfId="0" applyNumberFormat="1" applyFont="1" applyFill="1" applyBorder="1" applyAlignment="1" applyProtection="1">
      <alignment horizontal="left" vertical="top" wrapText="1"/>
    </xf>
    <xf numFmtId="0" fontId="8" fillId="0" borderId="3" xfId="0" applyNumberFormat="1" applyFont="1" applyFill="1" applyBorder="1" applyAlignment="1" applyProtection="1">
      <alignment horizontal="left" vertical="top" wrapText="1"/>
    </xf>
    <xf numFmtId="0" fontId="8" fillId="0" borderId="0" xfId="0" applyNumberFormat="1" applyFont="1" applyFill="1" applyBorder="1" applyAlignment="1" applyProtection="1">
      <alignment vertical="top" wrapText="1"/>
    </xf>
    <xf numFmtId="0" fontId="8" fillId="0" borderId="3" xfId="0" applyNumberFormat="1" applyFont="1" applyFill="1" applyBorder="1" applyAlignment="1" applyProtection="1">
      <alignment vertical="top" wrapText="1"/>
    </xf>
    <xf numFmtId="0" fontId="8" fillId="0" borderId="4" xfId="0" applyNumberFormat="1" applyFont="1" applyFill="1" applyBorder="1" applyAlignment="1" applyProtection="1">
      <alignment vertical="top" wrapText="1"/>
    </xf>
    <xf numFmtId="0" fontId="8" fillId="0" borderId="0" xfId="0" applyNumberFormat="1" applyFont="1" applyFill="1" applyBorder="1" applyAlignment="1" applyProtection="1">
      <alignment vertical="top" wrapText="1"/>
    </xf>
    <xf numFmtId="0" fontId="8" fillId="0" borderId="3" xfId="0" applyNumberFormat="1" applyFont="1" applyFill="1" applyBorder="1" applyAlignment="1" applyProtection="1">
      <alignment vertical="top" wrapText="1"/>
    </xf>
    <xf numFmtId="0" fontId="7" fillId="6" borderId="0" xfId="0" applyFont="1" applyFill="1"/>
    <xf numFmtId="0" fontId="7" fillId="6" borderId="0" xfId="0" applyFont="1" applyFill="1" applyAlignment="1">
      <alignment vertical="top"/>
    </xf>
    <xf numFmtId="0" fontId="7" fillId="0" borderId="0" xfId="0" applyFont="1" applyAlignment="1">
      <alignment horizontal="left"/>
    </xf>
    <xf numFmtId="0" fontId="7" fillId="0" borderId="0" xfId="0" applyFont="1" applyAlignment="1">
      <alignment horizontal="left" vertical="top"/>
    </xf>
    <xf numFmtId="0" fontId="12" fillId="0" borderId="0" xfId="0" applyFont="1" applyFill="1" applyAlignment="1" applyProtection="1">
      <alignment vertical="top" wrapText="1"/>
    </xf>
    <xf numFmtId="0" fontId="7" fillId="0" borderId="4" xfId="0" applyFont="1" applyBorder="1" applyAlignment="1" applyProtection="1">
      <alignment vertical="top" wrapText="1"/>
    </xf>
    <xf numFmtId="0" fontId="7" fillId="0" borderId="0" xfId="0" applyFont="1" applyBorder="1" applyAlignment="1" applyProtection="1">
      <alignment vertical="top" wrapText="1"/>
    </xf>
    <xf numFmtId="0" fontId="7" fillId="0" borderId="3" xfId="0" applyFont="1" applyBorder="1" applyAlignment="1" applyProtection="1">
      <alignment vertical="top" wrapText="1"/>
    </xf>
    <xf numFmtId="0" fontId="12" fillId="0" borderId="0" xfId="0" applyFont="1" applyAlignment="1" applyProtection="1">
      <alignment wrapText="1"/>
    </xf>
    <xf numFmtId="0" fontId="7" fillId="0" borderId="0" xfId="0" applyFont="1" applyAlignment="1" applyProtection="1">
      <alignment wrapText="1"/>
    </xf>
    <xf numFmtId="0" fontId="7" fillId="0" borderId="3" xfId="0" applyFont="1" applyBorder="1" applyAlignment="1" applyProtection="1">
      <alignment wrapText="1"/>
    </xf>
    <xf numFmtId="0" fontId="7" fillId="0" borderId="7" xfId="0" applyFont="1" applyBorder="1" applyAlignment="1" applyProtection="1">
      <alignment vertical="top" wrapText="1"/>
    </xf>
    <xf numFmtId="0" fontId="7" fillId="0" borderId="10" xfId="0" applyFont="1" applyBorder="1" applyAlignment="1" applyProtection="1">
      <alignment vertical="top" wrapText="1"/>
    </xf>
    <xf numFmtId="0" fontId="7" fillId="0" borderId="8" xfId="0" applyFont="1" applyBorder="1" applyAlignment="1" applyProtection="1">
      <alignment vertical="top" wrapText="1"/>
    </xf>
    <xf numFmtId="0" fontId="7" fillId="0" borderId="0" xfId="0" applyFont="1" applyBorder="1"/>
    <xf numFmtId="0" fontId="7" fillId="0" borderId="3" xfId="0" applyFont="1" applyBorder="1"/>
    <xf numFmtId="0" fontId="12" fillId="0" borderId="0" xfId="0" applyFont="1" applyFill="1" applyAlignment="1" applyProtection="1">
      <alignment horizontal="left" vertical="top" wrapText="1"/>
    </xf>
    <xf numFmtId="0" fontId="2" fillId="0" borderId="0" xfId="0" applyFont="1" applyAlignment="1" applyProtection="1">
      <alignment vertical="top" wrapText="1"/>
    </xf>
    <xf numFmtId="49" fontId="7" fillId="2" borderId="0" xfId="0" applyNumberFormat="1" applyFont="1" applyFill="1" applyAlignment="1" applyProtection="1">
      <alignment vertical="top" wrapText="1"/>
    </xf>
    <xf numFmtId="49" fontId="7" fillId="0" borderId="0" xfId="0" applyNumberFormat="1" applyFont="1" applyAlignment="1" applyProtection="1">
      <alignment vertical="top"/>
    </xf>
    <xf numFmtId="0" fontId="7" fillId="0" borderId="0" xfId="0" applyNumberFormat="1" applyFont="1" applyBorder="1" applyAlignment="1" applyProtection="1">
      <alignment horizontal="left" vertical="top"/>
    </xf>
    <xf numFmtId="0" fontId="6" fillId="0" borderId="0" xfId="0" applyFont="1" applyFill="1" applyAlignment="1" applyProtection="1">
      <alignment vertical="top" wrapText="1"/>
    </xf>
    <xf numFmtId="0" fontId="7" fillId="2" borderId="0" xfId="0" applyNumberFormat="1" applyFont="1" applyFill="1" applyBorder="1" applyAlignment="1" applyProtection="1">
      <alignment horizontal="left" vertical="top" wrapText="1"/>
    </xf>
    <xf numFmtId="0" fontId="7" fillId="0" borderId="0" xfId="0" applyNumberFormat="1" applyFont="1" applyBorder="1" applyAlignment="1" applyProtection="1">
      <alignment horizontal="left" vertical="top" wrapText="1"/>
    </xf>
    <xf numFmtId="0" fontId="7" fillId="0" borderId="4" xfId="0" applyFont="1" applyBorder="1" applyAlignment="1" applyProtection="1">
      <alignment wrapText="1"/>
    </xf>
    <xf numFmtId="0" fontId="7" fillId="0" borderId="0" xfId="0" applyFont="1" applyBorder="1" applyAlignment="1" applyProtection="1">
      <alignment wrapText="1"/>
    </xf>
    <xf numFmtId="0" fontId="7" fillId="0" borderId="8" xfId="0" applyFont="1" applyBorder="1" applyAlignment="1" applyProtection="1">
      <alignment wrapText="1"/>
    </xf>
    <xf numFmtId="0" fontId="7" fillId="0" borderId="7" xfId="0" applyFont="1" applyBorder="1" applyAlignment="1" applyProtection="1">
      <alignment wrapText="1"/>
    </xf>
    <xf numFmtId="0" fontId="7" fillId="0" borderId="10" xfId="0" applyFont="1" applyBorder="1" applyAlignment="1" applyProtection="1">
      <alignment wrapText="1"/>
    </xf>
    <xf numFmtId="0" fontId="7" fillId="0" borderId="3" xfId="0" applyFont="1" applyBorder="1" applyAlignment="1">
      <alignment vertical="center"/>
    </xf>
    <xf numFmtId="0" fontId="7" fillId="0" borderId="4" xfId="0" applyFont="1" applyBorder="1" applyAlignment="1">
      <alignment vertical="top" wrapText="1"/>
    </xf>
    <xf numFmtId="0" fontId="7" fillId="0" borderId="0" xfId="0" applyFont="1" applyBorder="1" applyAlignment="1">
      <alignment vertical="top" wrapText="1"/>
    </xf>
    <xf numFmtId="0" fontId="7" fillId="0" borderId="3" xfId="0" applyFont="1" applyBorder="1" applyAlignment="1">
      <alignment vertical="top" wrapText="1"/>
    </xf>
    <xf numFmtId="0" fontId="7" fillId="0" borderId="7" xfId="0" applyFont="1" applyBorder="1" applyAlignment="1">
      <alignment vertical="top" wrapText="1"/>
    </xf>
    <xf numFmtId="0" fontId="7" fillId="0" borderId="10" xfId="0" applyFont="1" applyBorder="1" applyAlignment="1">
      <alignment vertical="top" wrapText="1"/>
    </xf>
    <xf numFmtId="0" fontId="7" fillId="0" borderId="8" xfId="0" applyFont="1" applyBorder="1" applyAlignment="1">
      <alignment vertical="top" wrapText="1"/>
    </xf>
    <xf numFmtId="0" fontId="9" fillId="0" borderId="0" xfId="0" applyNumberFormat="1" applyFont="1" applyBorder="1" applyAlignment="1" applyProtection="1">
      <alignment vertical="top" wrapText="1"/>
    </xf>
    <xf numFmtId="0" fontId="6" fillId="0" borderId="0" xfId="0" applyFont="1" applyAlignment="1" applyProtection="1">
      <alignment wrapText="1"/>
    </xf>
    <xf numFmtId="0" fontId="9" fillId="0" borderId="0" xfId="0" applyFont="1" applyProtection="1"/>
    <xf numFmtId="0" fontId="7" fillId="0" borderId="0" xfId="0" applyFont="1" applyAlignment="1" applyProtection="1"/>
    <xf numFmtId="0" fontId="12" fillId="0" borderId="0" xfId="0" applyFont="1" applyAlignment="1">
      <alignment wrapText="1"/>
    </xf>
    <xf numFmtId="0" fontId="7" fillId="0" borderId="4" xfId="0" applyFont="1" applyBorder="1" applyAlignment="1">
      <alignment wrapText="1"/>
    </xf>
    <xf numFmtId="0" fontId="7" fillId="0" borderId="0" xfId="0" applyFont="1" applyBorder="1" applyAlignment="1">
      <alignment wrapText="1"/>
    </xf>
    <xf numFmtId="0" fontId="7" fillId="0" borderId="3" xfId="0" applyFont="1" applyBorder="1" applyAlignment="1">
      <alignment wrapText="1"/>
    </xf>
    <xf numFmtId="0" fontId="7" fillId="0" borderId="7" xfId="0" applyFont="1" applyBorder="1" applyAlignment="1">
      <alignment wrapText="1"/>
    </xf>
    <xf numFmtId="0" fontId="7" fillId="0" borderId="10" xfId="0" applyFont="1" applyBorder="1" applyAlignment="1">
      <alignment wrapText="1"/>
    </xf>
    <xf numFmtId="0" fontId="7" fillId="0" borderId="8" xfId="0" applyFont="1" applyBorder="1" applyAlignment="1">
      <alignment wrapText="1"/>
    </xf>
    <xf numFmtId="0" fontId="12" fillId="0" borderId="0" xfId="0" applyFont="1" applyAlignment="1" applyProtection="1">
      <alignment vertical="top" wrapText="1"/>
    </xf>
    <xf numFmtId="0" fontId="7" fillId="0" borderId="3" xfId="0" applyFont="1" applyBorder="1" applyProtection="1"/>
    <xf numFmtId="0" fontId="7" fillId="6" borderId="0" xfId="0" applyFont="1" applyFill="1" applyAlignment="1">
      <alignment wrapText="1"/>
    </xf>
    <xf numFmtId="0" fontId="7" fillId="6" borderId="0" xfId="0" applyFont="1" applyFill="1" applyAlignment="1">
      <alignment vertical="top" wrapText="1"/>
    </xf>
    <xf numFmtId="0" fontId="33" fillId="0" borderId="0" xfId="0" applyFont="1"/>
    <xf numFmtId="0" fontId="33" fillId="6" borderId="0" xfId="0" applyFont="1" applyFill="1"/>
    <xf numFmtId="0" fontId="4" fillId="2" borderId="0" xfId="0" applyFont="1" applyFill="1" applyAlignment="1">
      <alignment vertical="top"/>
    </xf>
    <xf numFmtId="0" fontId="11" fillId="0" borderId="0" xfId="0" applyFont="1"/>
    <xf numFmtId="0" fontId="34" fillId="13" borderId="0" xfId="0" applyFont="1" applyFill="1" applyAlignment="1">
      <alignment vertical="center"/>
    </xf>
    <xf numFmtId="0" fontId="2" fillId="0" borderId="0" xfId="0" applyFont="1" applyAlignment="1">
      <alignment vertical="top" wrapText="1"/>
    </xf>
    <xf numFmtId="0" fontId="3" fillId="2" borderId="0" xfId="0" applyFont="1" applyFill="1" applyAlignment="1">
      <alignment vertical="top"/>
    </xf>
    <xf numFmtId="0" fontId="4" fillId="2" borderId="0" xfId="0" applyFont="1" applyFill="1" applyAlignment="1">
      <alignment horizontal="left" vertical="top"/>
    </xf>
    <xf numFmtId="0" fontId="34" fillId="0" borderId="0" xfId="0" applyFont="1" applyAlignment="1">
      <alignment vertical="center"/>
    </xf>
    <xf numFmtId="0" fontId="9" fillId="0" borderId="0" xfId="0" applyFont="1" applyAlignment="1" applyProtection="1">
      <alignment vertical="center"/>
    </xf>
    <xf numFmtId="0" fontId="8" fillId="0" borderId="4" xfId="0" applyNumberFormat="1" applyFont="1" applyFill="1" applyBorder="1" applyAlignment="1" applyProtection="1">
      <alignment horizontal="left" vertical="top" wrapText="1"/>
    </xf>
    <xf numFmtId="0" fontId="8" fillId="0" borderId="0" xfId="0" applyNumberFormat="1" applyFont="1" applyFill="1" applyBorder="1" applyAlignment="1" applyProtection="1">
      <alignment vertical="top" wrapText="1"/>
    </xf>
    <xf numFmtId="0" fontId="8" fillId="0" borderId="3" xfId="0" applyNumberFormat="1" applyFont="1" applyFill="1" applyBorder="1" applyAlignment="1" applyProtection="1">
      <alignment vertical="top" wrapText="1"/>
    </xf>
    <xf numFmtId="0" fontId="8" fillId="0" borderId="4" xfId="0" applyNumberFormat="1" applyFont="1" applyFill="1" applyBorder="1" applyAlignment="1" applyProtection="1">
      <alignment vertical="top"/>
    </xf>
    <xf numFmtId="0" fontId="32" fillId="4" borderId="52" xfId="1" applyNumberFormat="1" applyFont="1" applyFill="1" applyBorder="1" applyAlignment="1" applyProtection="1">
      <alignment horizontal="center" vertical="top" wrapText="1"/>
      <protection locked="0"/>
    </xf>
    <xf numFmtId="0" fontId="8" fillId="0" borderId="52" xfId="0" applyNumberFormat="1" applyFont="1" applyFill="1" applyBorder="1" applyAlignment="1" applyProtection="1">
      <alignment horizontal="center" vertical="center" wrapText="1"/>
    </xf>
    <xf numFmtId="165" fontId="11" fillId="4" borderId="52" xfId="6" applyNumberFormat="1" applyFont="1" applyFill="1" applyBorder="1" applyAlignment="1" applyProtection="1">
      <alignment horizontal="center" vertical="center" wrapText="1"/>
      <protection locked="0"/>
    </xf>
    <xf numFmtId="0" fontId="9" fillId="7" borderId="52" xfId="0" applyNumberFormat="1" applyFont="1" applyFill="1" applyBorder="1" applyAlignment="1" applyProtection="1">
      <alignment horizontal="center" vertical="top" wrapText="1"/>
    </xf>
    <xf numFmtId="0" fontId="12" fillId="0" borderId="0" xfId="0" applyFont="1" applyAlignment="1" applyProtection="1">
      <alignment vertical="center" wrapText="1"/>
    </xf>
    <xf numFmtId="0" fontId="13" fillId="0" borderId="52" xfId="0" applyNumberFormat="1" applyFont="1" applyFill="1" applyBorder="1" applyAlignment="1" applyProtection="1">
      <alignment horizontal="center" vertical="center" wrapText="1"/>
    </xf>
    <xf numFmtId="0" fontId="8" fillId="0" borderId="52" xfId="0" applyNumberFormat="1" applyFont="1" applyFill="1" applyBorder="1" applyAlignment="1" applyProtection="1">
      <alignment horizontal="center" vertical="top" wrapText="1"/>
    </xf>
    <xf numFmtId="0" fontId="13" fillId="0" borderId="52" xfId="0" applyNumberFormat="1" applyFont="1" applyFill="1" applyBorder="1" applyAlignment="1" applyProtection="1">
      <alignment horizontal="center" vertical="top" wrapText="1"/>
    </xf>
    <xf numFmtId="0" fontId="7" fillId="0" borderId="45" xfId="0" applyFont="1" applyBorder="1" applyAlignment="1" applyProtection="1">
      <alignment wrapText="1"/>
    </xf>
    <xf numFmtId="1" fontId="11" fillId="5" borderId="52" xfId="1" applyNumberFormat="1" applyFont="1" applyFill="1" applyBorder="1" applyAlignment="1" applyProtection="1">
      <alignment horizontal="center" vertical="top" wrapText="1"/>
    </xf>
    <xf numFmtId="0" fontId="7" fillId="6" borderId="0" xfId="0" applyFont="1" applyFill="1" applyAlignment="1" applyProtection="1">
      <alignment vertical="top"/>
    </xf>
    <xf numFmtId="0" fontId="7" fillId="2" borderId="4" xfId="0" applyFont="1" applyFill="1" applyBorder="1" applyAlignment="1">
      <alignment vertical="top"/>
    </xf>
    <xf numFmtId="0" fontId="7" fillId="6" borderId="0" xfId="0" applyFont="1" applyFill="1" applyAlignment="1">
      <alignment horizontal="center"/>
    </xf>
    <xf numFmtId="0" fontId="7" fillId="0" borderId="0" xfId="0" applyFont="1" applyFill="1" applyAlignment="1">
      <alignment horizontal="center"/>
    </xf>
    <xf numFmtId="0" fontId="7" fillId="0" borderId="0" xfId="0" applyFont="1" applyFill="1"/>
    <xf numFmtId="0" fontId="8" fillId="0" borderId="4" xfId="0" applyFont="1" applyBorder="1" applyAlignment="1">
      <alignment vertical="top" wrapText="1"/>
    </xf>
    <xf numFmtId="0" fontId="8" fillId="0" borderId="3" xfId="0" applyFont="1" applyBorder="1" applyAlignment="1">
      <alignment vertical="top" wrapText="1"/>
    </xf>
    <xf numFmtId="0" fontId="36" fillId="2" borderId="4" xfId="0" applyFont="1" applyFill="1" applyBorder="1" applyAlignment="1">
      <alignment horizontal="center" vertical="top" wrapText="1"/>
    </xf>
    <xf numFmtId="0" fontId="36" fillId="2" borderId="0" xfId="0" applyFont="1" applyFill="1" applyAlignment="1">
      <alignment horizontal="center" vertical="top" wrapText="1"/>
    </xf>
    <xf numFmtId="0" fontId="7" fillId="0" borderId="0" xfId="0" applyFont="1" applyAlignment="1">
      <alignment vertical="top" wrapText="1"/>
    </xf>
    <xf numFmtId="0" fontId="5" fillId="0" borderId="0" xfId="0" applyFont="1" applyAlignment="1">
      <alignment horizontal="left" vertical="top"/>
    </xf>
    <xf numFmtId="0" fontId="5" fillId="0" borderId="0" xfId="0" applyFont="1" applyAlignment="1">
      <alignment vertical="top"/>
    </xf>
    <xf numFmtId="0" fontId="5" fillId="0" borderId="0" xfId="0" applyFont="1" applyAlignment="1">
      <alignment horizontal="left" vertical="top" indent="1"/>
    </xf>
    <xf numFmtId="0" fontId="5" fillId="0" borderId="0" xfId="0" applyFont="1" applyAlignment="1">
      <alignment horizontal="left" vertical="top" wrapText="1"/>
    </xf>
    <xf numFmtId="0" fontId="5" fillId="0" borderId="0" xfId="0" applyFont="1" applyAlignment="1">
      <alignment horizontal="left" vertical="top" wrapText="1" indent="1"/>
    </xf>
    <xf numFmtId="0" fontId="11" fillId="4" borderId="52" xfId="1" applyNumberFormat="1" applyFont="1" applyFill="1" applyBorder="1" applyAlignment="1" applyProtection="1">
      <alignment horizontal="center" vertical="top" wrapText="1"/>
      <protection locked="0"/>
    </xf>
    <xf numFmtId="0" fontId="4" fillId="0" borderId="0" xfId="0" applyFont="1" applyFill="1" applyAlignment="1" applyProtection="1">
      <alignment vertical="top"/>
    </xf>
    <xf numFmtId="0" fontId="8" fillId="2" borderId="0" xfId="0" applyFont="1" applyFill="1" applyAlignment="1">
      <alignment horizontal="left" vertical="top"/>
    </xf>
    <xf numFmtId="0" fontId="13" fillId="0" borderId="4" xfId="0" applyNumberFormat="1" applyFont="1" applyFill="1" applyBorder="1" applyAlignment="1" applyProtection="1">
      <alignment horizontal="left" vertical="top" wrapText="1" indent="1"/>
    </xf>
    <xf numFmtId="0" fontId="13" fillId="0" borderId="0" xfId="0" applyNumberFormat="1" applyFont="1" applyFill="1" applyBorder="1" applyAlignment="1" applyProtection="1">
      <alignment horizontal="left" vertical="top" wrapText="1" indent="1"/>
    </xf>
    <xf numFmtId="0" fontId="8" fillId="0" borderId="0" xfId="0" applyNumberFormat="1" applyFont="1" applyFill="1" applyBorder="1" applyAlignment="1" applyProtection="1">
      <alignment horizontal="center" vertical="top" wrapText="1"/>
    </xf>
    <xf numFmtId="0" fontId="6" fillId="0" borderId="0" xfId="0" applyFont="1" applyAlignment="1">
      <alignment vertical="top" wrapText="1"/>
    </xf>
    <xf numFmtId="0" fontId="8" fillId="0" borderId="4" xfId="0" applyFont="1" applyBorder="1" applyAlignment="1">
      <alignment horizontal="left" vertical="top"/>
    </xf>
    <xf numFmtId="0" fontId="9" fillId="0" borderId="4" xfId="0" applyFont="1" applyBorder="1" applyAlignment="1">
      <alignment vertical="top"/>
    </xf>
    <xf numFmtId="0" fontId="13" fillId="0" borderId="4" xfId="0" applyFont="1" applyBorder="1" applyAlignment="1">
      <alignment horizontal="right" vertical="top" wrapText="1" indent="1"/>
    </xf>
    <xf numFmtId="0" fontId="13" fillId="0" borderId="0" xfId="0" applyFont="1" applyAlignment="1">
      <alignment horizontal="right" vertical="top" wrapText="1" indent="1"/>
    </xf>
    <xf numFmtId="0" fontId="8" fillId="0" borderId="0" xfId="0" applyFont="1" applyAlignment="1">
      <alignment horizontal="center" vertical="top" wrapText="1"/>
    </xf>
    <xf numFmtId="165" fontId="10" fillId="0" borderId="0" xfId="6" applyNumberFormat="1" applyFont="1" applyFill="1" applyBorder="1" applyAlignment="1" applyProtection="1">
      <alignment horizontal="right" vertical="top" wrapText="1"/>
    </xf>
    <xf numFmtId="0" fontId="9" fillId="0" borderId="3" xfId="0" applyFont="1" applyBorder="1" applyAlignment="1">
      <alignment vertical="top"/>
    </xf>
    <xf numFmtId="0" fontId="12" fillId="0" borderId="0" xfId="0" applyFont="1" applyAlignment="1">
      <alignment vertical="center" wrapText="1"/>
    </xf>
    <xf numFmtId="0" fontId="7" fillId="0" borderId="0" xfId="0" applyFont="1" applyAlignment="1">
      <alignment vertical="center"/>
    </xf>
    <xf numFmtId="0" fontId="8" fillId="0" borderId="52" xfId="0" applyNumberFormat="1" applyFont="1" applyFill="1" applyBorder="1" applyAlignment="1" applyProtection="1">
      <alignment horizontal="center" vertical="center" wrapText="1"/>
    </xf>
    <xf numFmtId="0" fontId="4" fillId="3" borderId="4" xfId="0" applyNumberFormat="1" applyFont="1" applyFill="1" applyBorder="1" applyAlignment="1" applyProtection="1">
      <alignment vertical="top" wrapText="1"/>
    </xf>
    <xf numFmtId="0" fontId="4" fillId="3" borderId="3" xfId="0" applyNumberFormat="1" applyFont="1" applyFill="1" applyBorder="1" applyAlignment="1" applyProtection="1">
      <alignment vertical="top" wrapText="1"/>
    </xf>
    <xf numFmtId="0" fontId="7" fillId="0" borderId="0" xfId="0" applyFont="1" applyFill="1" applyAlignment="1" applyProtection="1">
      <alignment vertical="top"/>
    </xf>
    <xf numFmtId="0" fontId="11" fillId="4" borderId="52" xfId="1" applyNumberFormat="1" applyFont="1" applyFill="1" applyBorder="1" applyAlignment="1" applyProtection="1">
      <alignment horizontal="center" vertical="top" wrapText="1"/>
      <protection locked="0"/>
    </xf>
    <xf numFmtId="165" fontId="11" fillId="4" borderId="52" xfId="6" applyNumberFormat="1" applyFont="1" applyFill="1" applyBorder="1" applyAlignment="1" applyProtection="1">
      <alignment vertical="center"/>
      <protection locked="0"/>
    </xf>
    <xf numFmtId="165" fontId="10" fillId="5" borderId="52" xfId="6" applyNumberFormat="1" applyFont="1" applyFill="1" applyBorder="1" applyAlignment="1" applyProtection="1">
      <alignment vertical="center"/>
    </xf>
    <xf numFmtId="165" fontId="11" fillId="4" borderId="67" xfId="6" applyNumberFormat="1" applyFont="1" applyFill="1" applyBorder="1" applyAlignment="1" applyProtection="1">
      <alignment vertical="top"/>
      <protection locked="0"/>
    </xf>
    <xf numFmtId="165" fontId="11" fillId="5" borderId="67" xfId="6" applyNumberFormat="1" applyFont="1" applyFill="1" applyBorder="1" applyAlignment="1" applyProtection="1">
      <alignment vertical="top"/>
    </xf>
    <xf numFmtId="165" fontId="11" fillId="4" borderId="52" xfId="6" applyNumberFormat="1" applyFont="1" applyFill="1" applyBorder="1" applyAlignment="1" applyProtection="1">
      <alignment vertical="top"/>
      <protection locked="0"/>
    </xf>
    <xf numFmtId="165" fontId="11" fillId="5" borderId="52" xfId="6" applyNumberFormat="1" applyFont="1" applyFill="1" applyBorder="1" applyAlignment="1" applyProtection="1">
      <alignment vertical="top"/>
    </xf>
    <xf numFmtId="164" fontId="11" fillId="5" borderId="65" xfId="6" applyNumberFormat="1" applyFont="1" applyFill="1" applyBorder="1" applyAlignment="1" applyProtection="1">
      <alignment vertical="top"/>
    </xf>
    <xf numFmtId="165" fontId="11" fillId="4" borderId="54" xfId="6" applyNumberFormat="1" applyFont="1" applyFill="1" applyBorder="1" applyAlignment="1" applyProtection="1">
      <alignment vertical="top"/>
      <protection locked="0"/>
    </xf>
    <xf numFmtId="165" fontId="11" fillId="5" borderId="52" xfId="6" applyNumberFormat="1" applyFont="1" applyFill="1" applyBorder="1" applyAlignment="1" applyProtection="1">
      <alignment vertical="center"/>
    </xf>
    <xf numFmtId="165" fontId="10" fillId="5" borderId="52" xfId="6" applyNumberFormat="1" applyFont="1" applyFill="1" applyBorder="1" applyAlignment="1" applyProtection="1">
      <alignment vertical="top"/>
    </xf>
    <xf numFmtId="0" fontId="7" fillId="0" borderId="3" xfId="0" applyNumberFormat="1" applyFont="1" applyFill="1" applyBorder="1" applyAlignment="1" applyProtection="1">
      <alignment vertical="top"/>
    </xf>
    <xf numFmtId="0" fontId="7" fillId="0" borderId="3" xfId="0" applyFont="1" applyBorder="1" applyAlignment="1" applyProtection="1">
      <alignment vertical="top"/>
    </xf>
    <xf numFmtId="0" fontId="7" fillId="0" borderId="4" xfId="0" applyNumberFormat="1" applyFont="1" applyFill="1" applyBorder="1" applyAlignment="1" applyProtection="1">
      <alignment vertical="top"/>
    </xf>
    <xf numFmtId="0" fontId="7" fillId="0" borderId="4" xfId="0" applyFont="1" applyBorder="1" applyAlignment="1" applyProtection="1">
      <alignment vertical="top"/>
    </xf>
    <xf numFmtId="0" fontId="7" fillId="0" borderId="0" xfId="0" applyFont="1" applyBorder="1" applyAlignment="1" applyProtection="1">
      <alignment vertical="top"/>
    </xf>
    <xf numFmtId="0" fontId="9" fillId="0" borderId="3" xfId="0" applyFont="1" applyBorder="1" applyAlignment="1" applyProtection="1">
      <alignment vertical="top"/>
    </xf>
    <xf numFmtId="0" fontId="9" fillId="0" borderId="0" xfId="0" applyFont="1" applyAlignment="1">
      <alignment horizontal="center" vertical="top"/>
    </xf>
    <xf numFmtId="0" fontId="7" fillId="0" borderId="0" xfId="0" applyFont="1" applyAlignment="1">
      <alignment wrapText="1"/>
    </xf>
    <xf numFmtId="0" fontId="12" fillId="2" borderId="0" xfId="0" applyFont="1" applyFill="1" applyAlignment="1">
      <alignment vertical="top" wrapText="1"/>
    </xf>
    <xf numFmtId="0" fontId="7" fillId="2" borderId="4" xfId="0" applyFont="1" applyFill="1" applyBorder="1" applyAlignment="1">
      <alignment vertical="top" wrapText="1"/>
    </xf>
    <xf numFmtId="0" fontId="7" fillId="2" borderId="0" xfId="0" applyFont="1" applyFill="1" applyAlignment="1">
      <alignment vertical="top" wrapText="1"/>
    </xf>
    <xf numFmtId="0" fontId="9" fillId="2" borderId="0" xfId="0" applyFont="1" applyFill="1" applyAlignment="1">
      <alignment horizontal="center" vertical="center"/>
    </xf>
    <xf numFmtId="0" fontId="7" fillId="2" borderId="3" xfId="0" applyFont="1" applyFill="1" applyBorder="1" applyAlignment="1">
      <alignment vertical="top" wrapText="1"/>
    </xf>
    <xf numFmtId="0" fontId="7" fillId="0" borderId="0" xfId="0" applyFont="1" applyAlignment="1">
      <alignment horizontal="right"/>
    </xf>
    <xf numFmtId="0" fontId="7" fillId="8" borderId="0" xfId="0" applyFont="1" applyFill="1" applyAlignment="1">
      <alignment horizontal="right"/>
    </xf>
    <xf numFmtId="0" fontId="7" fillId="16" borderId="0" xfId="0" applyFont="1" applyFill="1" applyAlignment="1">
      <alignment horizontal="right"/>
    </xf>
    <xf numFmtId="0" fontId="9" fillId="0" borderId="0" xfId="0" applyFont="1"/>
    <xf numFmtId="0" fontId="7" fillId="6" borderId="0" xfId="0" applyFont="1" applyFill="1" applyAlignment="1">
      <alignment horizontal="left" vertical="top"/>
    </xf>
    <xf numFmtId="0" fontId="7" fillId="0" borderId="0" xfId="0" applyNumberFormat="1" applyFont="1"/>
    <xf numFmtId="16" fontId="7" fillId="0" borderId="0" xfId="0" applyNumberFormat="1" applyFont="1"/>
    <xf numFmtId="0" fontId="7" fillId="8" borderId="0" xfId="0" applyFont="1" applyFill="1" applyAlignment="1">
      <alignment vertical="top"/>
    </xf>
    <xf numFmtId="0" fontId="40" fillId="0" borderId="0" xfId="0" applyNumberFormat="1" applyFont="1" applyBorder="1" applyAlignment="1" applyProtection="1">
      <alignment vertical="top"/>
    </xf>
    <xf numFmtId="0" fontId="41" fillId="2" borderId="0" xfId="0" applyNumberFormat="1" applyFont="1" applyFill="1" applyBorder="1" applyAlignment="1" applyProtection="1">
      <alignment vertical="center"/>
    </xf>
    <xf numFmtId="0" fontId="42" fillId="0" borderId="0" xfId="0" applyNumberFormat="1" applyFont="1" applyBorder="1" applyAlignment="1" applyProtection="1">
      <alignment vertical="top"/>
    </xf>
    <xf numFmtId="0" fontId="42" fillId="0" borderId="0" xfId="0" applyFont="1" applyAlignment="1">
      <alignment vertical="top"/>
    </xf>
    <xf numFmtId="0" fontId="41" fillId="2" borderId="0" xfId="0" applyNumberFormat="1" applyFont="1" applyFill="1" applyBorder="1" applyAlignment="1" applyProtection="1">
      <alignment vertical="top"/>
    </xf>
    <xf numFmtId="0" fontId="41" fillId="0" borderId="0" xfId="0" applyNumberFormat="1" applyFont="1" applyFill="1" applyBorder="1" applyAlignment="1" applyProtection="1">
      <alignment vertical="top"/>
    </xf>
    <xf numFmtId="0" fontId="42" fillId="0" borderId="0" xfId="0" applyNumberFormat="1" applyFont="1" applyFill="1" applyBorder="1" applyAlignment="1" applyProtection="1">
      <alignment vertical="top"/>
    </xf>
    <xf numFmtId="0" fontId="42" fillId="0" borderId="0" xfId="0" applyFont="1" applyProtection="1"/>
    <xf numFmtId="0" fontId="42" fillId="0" borderId="0" xfId="0" applyFont="1" applyAlignment="1" applyProtection="1">
      <alignment vertical="top"/>
    </xf>
    <xf numFmtId="0" fontId="42" fillId="0" borderId="0" xfId="0" applyFont="1"/>
    <xf numFmtId="0" fontId="43" fillId="0" borderId="0" xfId="0" applyNumberFormat="1" applyFont="1" applyBorder="1" applyAlignment="1" applyProtection="1">
      <alignment vertical="top"/>
    </xf>
    <xf numFmtId="0" fontId="42" fillId="0" borderId="0" xfId="0" applyFont="1" applyAlignment="1" applyProtection="1">
      <alignment vertical="center"/>
    </xf>
    <xf numFmtId="49" fontId="42" fillId="0" borderId="0" xfId="0" applyNumberFormat="1" applyFont="1" applyAlignment="1" applyProtection="1">
      <alignment vertical="top"/>
    </xf>
    <xf numFmtId="0" fontId="42" fillId="0" borderId="0" xfId="0" applyFont="1" applyAlignment="1">
      <alignment vertical="center"/>
    </xf>
    <xf numFmtId="0" fontId="8" fillId="0" borderId="4" xfId="0" applyNumberFormat="1" applyFont="1" applyFill="1" applyBorder="1" applyAlignment="1" applyProtection="1">
      <alignment horizontal="left" vertical="top" wrapText="1"/>
    </xf>
    <xf numFmtId="0" fontId="8" fillId="0" borderId="0" xfId="0" applyNumberFormat="1" applyFont="1" applyFill="1" applyBorder="1" applyAlignment="1" applyProtection="1">
      <alignment horizontal="left" vertical="top" wrapText="1"/>
    </xf>
    <xf numFmtId="0" fontId="8" fillId="0" borderId="4" xfId="0" applyNumberFormat="1" applyFont="1" applyFill="1" applyBorder="1" applyAlignment="1" applyProtection="1">
      <alignment horizontal="left" vertical="top" wrapText="1"/>
    </xf>
    <xf numFmtId="0" fontId="8" fillId="0" borderId="0" xfId="0" applyNumberFormat="1" applyFont="1" applyFill="1" applyBorder="1" applyAlignment="1" applyProtection="1">
      <alignment horizontal="left" vertical="top" wrapText="1"/>
    </xf>
    <xf numFmtId="0" fontId="6" fillId="3" borderId="4" xfId="0" applyNumberFormat="1" applyFont="1" applyFill="1" applyBorder="1" applyAlignment="1" applyProtection="1">
      <alignment horizontal="left" vertical="top" wrapText="1"/>
    </xf>
    <xf numFmtId="0" fontId="6" fillId="3" borderId="0" xfId="0" applyNumberFormat="1" applyFont="1" applyFill="1" applyBorder="1" applyAlignment="1" applyProtection="1">
      <alignment horizontal="left" vertical="top" wrapText="1"/>
    </xf>
    <xf numFmtId="0" fontId="8" fillId="0" borderId="4" xfId="0" applyFont="1" applyBorder="1" applyAlignment="1">
      <alignment vertical="top" wrapText="1"/>
    </xf>
    <xf numFmtId="0" fontId="8" fillId="0" borderId="4" xfId="0" applyFont="1" applyBorder="1" applyAlignment="1">
      <alignment horizontal="left" vertical="top" wrapText="1"/>
    </xf>
    <xf numFmtId="0" fontId="8" fillId="0" borderId="0" xfId="0" applyFont="1" applyAlignment="1">
      <alignment horizontal="left" vertical="top" wrapText="1"/>
    </xf>
    <xf numFmtId="1" fontId="11" fillId="0" borderId="43" xfId="1" applyNumberFormat="1" applyFont="1" applyFill="1" applyBorder="1" applyAlignment="1" applyProtection="1">
      <alignment horizontal="center" vertical="top" wrapText="1"/>
    </xf>
    <xf numFmtId="1" fontId="11" fillId="0" borderId="0" xfId="1" applyNumberFormat="1" applyFont="1" applyFill="1" applyBorder="1" applyAlignment="1" applyProtection="1">
      <alignment horizontal="center" vertical="top" wrapText="1"/>
    </xf>
    <xf numFmtId="0" fontId="8" fillId="0" borderId="0" xfId="0" applyNumberFormat="1" applyFont="1" applyFill="1" applyBorder="1" applyAlignment="1" applyProtection="1">
      <alignment vertical="top" wrapText="1"/>
    </xf>
    <xf numFmtId="0" fontId="8" fillId="0" borderId="3" xfId="0" applyNumberFormat="1" applyFont="1" applyFill="1" applyBorder="1" applyAlignment="1" applyProtection="1">
      <alignment vertical="top" wrapText="1"/>
    </xf>
    <xf numFmtId="165" fontId="11" fillId="0" borderId="43" xfId="6" applyNumberFormat="1" applyFont="1" applyFill="1" applyBorder="1" applyAlignment="1" applyProtection="1">
      <alignment vertical="top"/>
    </xf>
    <xf numFmtId="165" fontId="11" fillId="0" borderId="0" xfId="6" applyNumberFormat="1" applyFont="1" applyFill="1" applyBorder="1" applyAlignment="1" applyProtection="1">
      <alignment vertical="top"/>
    </xf>
    <xf numFmtId="164" fontId="11" fillId="0" borderId="43" xfId="6" applyNumberFormat="1" applyFont="1" applyFill="1" applyBorder="1" applyAlignment="1" applyProtection="1">
      <alignment vertical="top"/>
    </xf>
    <xf numFmtId="164" fontId="11" fillId="0" borderId="0" xfId="6" applyNumberFormat="1" applyFont="1" applyFill="1" applyBorder="1" applyAlignment="1" applyProtection="1">
      <alignment vertical="top"/>
    </xf>
    <xf numFmtId="165" fontId="11" fillId="0" borderId="43" xfId="6" applyNumberFormat="1" applyFont="1" applyFill="1" applyBorder="1" applyAlignment="1" applyProtection="1">
      <alignment vertical="center"/>
    </xf>
    <xf numFmtId="165" fontId="11" fillId="0" borderId="0" xfId="6" applyNumberFormat="1" applyFont="1" applyFill="1" applyBorder="1" applyAlignment="1" applyProtection="1">
      <alignment vertical="center"/>
    </xf>
    <xf numFmtId="165" fontId="10" fillId="0" borderId="43" xfId="6" applyNumberFormat="1" applyFont="1" applyFill="1" applyBorder="1" applyAlignment="1" applyProtection="1">
      <alignment vertical="top"/>
    </xf>
    <xf numFmtId="165" fontId="10" fillId="0" borderId="0" xfId="6" applyNumberFormat="1" applyFont="1" applyFill="1" applyBorder="1" applyAlignment="1" applyProtection="1">
      <alignment vertical="top"/>
    </xf>
    <xf numFmtId="165" fontId="10" fillId="0" borderId="43" xfId="6" applyNumberFormat="1" applyFont="1" applyFill="1" applyBorder="1" applyAlignment="1" applyProtection="1">
      <alignment vertical="center"/>
    </xf>
    <xf numFmtId="165" fontId="10" fillId="0" borderId="0" xfId="6" applyNumberFormat="1" applyFont="1" applyFill="1" applyBorder="1" applyAlignment="1" applyProtection="1">
      <alignment vertical="center"/>
    </xf>
    <xf numFmtId="49" fontId="7" fillId="0" borderId="0" xfId="0" quotePrefix="1" applyNumberFormat="1" applyFont="1" applyAlignment="1">
      <alignment vertical="top"/>
    </xf>
    <xf numFmtId="15" fontId="7" fillId="0" borderId="0" xfId="0" quotePrefix="1" applyNumberFormat="1" applyFont="1" applyAlignment="1">
      <alignment vertical="top"/>
    </xf>
    <xf numFmtId="1" fontId="7" fillId="0" borderId="0" xfId="0" applyNumberFormat="1" applyFont="1" applyAlignment="1">
      <alignment horizontal="left" vertical="top"/>
    </xf>
    <xf numFmtId="15" fontId="7" fillId="0" borderId="0" xfId="0" quotePrefix="1" applyNumberFormat="1" applyFont="1" applyFill="1"/>
    <xf numFmtId="0" fontId="7" fillId="0" borderId="0" xfId="0" applyFont="1" applyFill="1" applyAlignment="1"/>
    <xf numFmtId="0" fontId="7" fillId="0" borderId="0" xfId="0" quotePrefix="1" applyFont="1" applyAlignment="1">
      <alignment vertical="top"/>
    </xf>
    <xf numFmtId="0" fontId="7" fillId="0" borderId="0" xfId="0" applyFont="1" applyFill="1" applyAlignment="1">
      <alignment vertical="top"/>
    </xf>
    <xf numFmtId="0" fontId="3" fillId="17" borderId="0" xfId="0" applyNumberFormat="1" applyFont="1" applyFill="1" applyBorder="1" applyAlignment="1" applyProtection="1">
      <alignment vertical="top"/>
    </xf>
    <xf numFmtId="0" fontId="7" fillId="0" borderId="0" xfId="0" applyFont="1" applyFill="1" applyProtection="1"/>
    <xf numFmtId="0" fontId="43" fillId="0" borderId="0" xfId="0" applyFont="1" applyFill="1" applyProtection="1"/>
    <xf numFmtId="0" fontId="42" fillId="0" borderId="0" xfId="0" applyFont="1" applyFill="1" applyProtection="1"/>
    <xf numFmtId="0" fontId="43" fillId="0" borderId="0" xfId="0" applyNumberFormat="1" applyFont="1" applyFill="1" applyBorder="1" applyAlignment="1" applyProtection="1">
      <alignment vertical="top"/>
    </xf>
    <xf numFmtId="0" fontId="8" fillId="0" borderId="0" xfId="0" applyNumberFormat="1" applyFont="1" applyFill="1" applyBorder="1" applyAlignment="1" applyProtection="1">
      <alignment vertical="top" wrapText="1"/>
    </xf>
    <xf numFmtId="0" fontId="8" fillId="0" borderId="3" xfId="0" applyNumberFormat="1" applyFont="1" applyFill="1" applyBorder="1" applyAlignment="1" applyProtection="1">
      <alignment vertical="top" wrapText="1"/>
    </xf>
    <xf numFmtId="0" fontId="37" fillId="0" borderId="0" xfId="0" applyFont="1" applyFill="1" applyAlignment="1" applyProtection="1">
      <alignment vertical="top"/>
    </xf>
    <xf numFmtId="0" fontId="42" fillId="0" borderId="0" xfId="0" applyFont="1" applyFill="1" applyAlignment="1" applyProtection="1">
      <alignment vertical="top"/>
    </xf>
    <xf numFmtId="0" fontId="43" fillId="0" borderId="0" xfId="0" applyFont="1" applyFill="1" applyAlignment="1" applyProtection="1">
      <alignment vertical="top"/>
    </xf>
    <xf numFmtId="165" fontId="11" fillId="5" borderId="81" xfId="6" applyNumberFormat="1" applyFont="1" applyFill="1" applyBorder="1" applyAlignment="1" applyProtection="1">
      <alignment vertical="top"/>
    </xf>
    <xf numFmtId="0" fontId="7" fillId="0" borderId="0" xfId="0" applyFont="1" applyAlignment="1" applyProtection="1">
      <alignment vertical="top" wrapText="1"/>
    </xf>
    <xf numFmtId="165" fontId="11" fillId="0" borderId="0" xfId="6" applyNumberFormat="1" applyFont="1" applyFill="1" applyBorder="1" applyAlignment="1" applyProtection="1">
      <alignment vertical="center"/>
    </xf>
    <xf numFmtId="0" fontId="7" fillId="0" borderId="3" xfId="0" applyFont="1" applyBorder="1" applyAlignment="1" applyProtection="1">
      <alignment vertical="center"/>
    </xf>
    <xf numFmtId="165" fontId="11" fillId="0" borderId="0" xfId="6" applyNumberFormat="1" applyFont="1" applyFill="1" applyBorder="1" applyAlignment="1" applyProtection="1">
      <alignment vertical="center"/>
    </xf>
    <xf numFmtId="0" fontId="8" fillId="0" borderId="3" xfId="0" applyFont="1" applyBorder="1" applyAlignment="1" applyProtection="1">
      <alignment vertical="top" wrapText="1"/>
    </xf>
    <xf numFmtId="0" fontId="7" fillId="0" borderId="0" xfId="0" applyFont="1" applyAlignment="1" applyProtection="1">
      <alignment horizontal="centerContinuous" vertical="top" wrapText="1"/>
    </xf>
    <xf numFmtId="0" fontId="7" fillId="0" borderId="3" xfId="0" applyFont="1" applyBorder="1" applyAlignment="1" applyProtection="1">
      <alignment horizontal="centerContinuous" vertical="top" wrapText="1"/>
    </xf>
    <xf numFmtId="0" fontId="8" fillId="0" borderId="4" xfId="0" applyNumberFormat="1" applyFont="1" applyFill="1" applyBorder="1" applyAlignment="1" applyProtection="1">
      <alignment horizontal="left" vertical="center" wrapText="1"/>
    </xf>
    <xf numFmtId="0" fontId="8" fillId="0" borderId="0" xfId="0" applyNumberFormat="1" applyFont="1" applyFill="1" applyBorder="1" applyAlignment="1" applyProtection="1">
      <alignment horizontal="left" vertical="center" wrapText="1"/>
    </xf>
    <xf numFmtId="0" fontId="8" fillId="0" borderId="3" xfId="0" applyNumberFormat="1" applyFont="1" applyFill="1" applyBorder="1" applyAlignment="1" applyProtection="1">
      <alignment horizontal="left" vertical="center" wrapText="1"/>
    </xf>
    <xf numFmtId="0" fontId="8" fillId="0" borderId="4" xfId="0" applyNumberFormat="1" applyFont="1" applyFill="1" applyBorder="1" applyAlignment="1" applyProtection="1">
      <alignment horizontal="left" vertical="center" wrapText="1"/>
    </xf>
    <xf numFmtId="0" fontId="8" fillId="0" borderId="0" xfId="0" applyNumberFormat="1" applyFont="1" applyFill="1" applyBorder="1" applyAlignment="1" applyProtection="1">
      <alignment horizontal="left" vertical="center" wrapText="1"/>
    </xf>
    <xf numFmtId="0" fontId="8" fillId="0" borderId="3" xfId="0" applyNumberFormat="1" applyFont="1" applyFill="1" applyBorder="1" applyAlignment="1" applyProtection="1">
      <alignment horizontal="left" vertical="center" wrapText="1"/>
    </xf>
    <xf numFmtId="0" fontId="8" fillId="0" borderId="4" xfId="0" applyNumberFormat="1" applyFont="1" applyFill="1" applyBorder="1" applyAlignment="1" applyProtection="1">
      <alignment horizontal="left" vertical="top" wrapText="1"/>
    </xf>
    <xf numFmtId="0" fontId="8" fillId="0" borderId="0" xfId="0" applyNumberFormat="1" applyFont="1" applyFill="1" applyBorder="1" applyAlignment="1" applyProtection="1">
      <alignment horizontal="left" vertical="top" wrapText="1"/>
    </xf>
    <xf numFmtId="0" fontId="7" fillId="0" borderId="0" xfId="0" applyNumberFormat="1" applyFont="1" applyFill="1" applyBorder="1" applyAlignment="1" applyProtection="1">
      <alignment horizontal="left" vertical="top" wrapText="1"/>
    </xf>
    <xf numFmtId="0" fontId="9" fillId="7" borderId="52" xfId="0" applyNumberFormat="1" applyFont="1" applyFill="1" applyBorder="1" applyAlignment="1" applyProtection="1">
      <alignment horizontal="center" vertical="top" wrapText="1"/>
    </xf>
    <xf numFmtId="0" fontId="5" fillId="0" borderId="0" xfId="0" applyFont="1" applyFill="1" applyAlignment="1">
      <alignment vertical="center"/>
    </xf>
    <xf numFmtId="0" fontId="4" fillId="0" borderId="0" xfId="0" applyFont="1" applyFill="1" applyAlignment="1">
      <alignment vertical="center"/>
    </xf>
    <xf numFmtId="0" fontId="4" fillId="0" borderId="0" xfId="0" applyFont="1" applyFill="1" applyAlignment="1">
      <alignment horizontal="left" vertical="top"/>
    </xf>
    <xf numFmtId="0" fontId="13" fillId="0" borderId="4" xfId="0" applyNumberFormat="1" applyFont="1" applyFill="1" applyBorder="1" applyAlignment="1" applyProtection="1">
      <alignment horizontal="left" vertical="center" wrapText="1" indent="1"/>
    </xf>
    <xf numFmtId="0" fontId="13" fillId="0" borderId="0" xfId="0" applyNumberFormat="1" applyFont="1" applyFill="1" applyBorder="1" applyAlignment="1" applyProtection="1">
      <alignment horizontal="left" vertical="center" wrapText="1" indent="1"/>
    </xf>
    <xf numFmtId="0" fontId="7" fillId="0" borderId="0" xfId="0" applyFont="1" applyFill="1" applyBorder="1" applyAlignment="1" applyProtection="1">
      <alignment vertical="top" wrapText="1"/>
    </xf>
    <xf numFmtId="0" fontId="7" fillId="0" borderId="3" xfId="0" applyFont="1" applyFill="1" applyBorder="1" applyAlignment="1" applyProtection="1">
      <alignment vertical="top" wrapText="1"/>
    </xf>
    <xf numFmtId="0" fontId="7" fillId="0" borderId="4" xfId="0" applyNumberFormat="1" applyFont="1" applyFill="1" applyBorder="1" applyAlignment="1" applyProtection="1">
      <alignment horizontal="left" vertical="top" wrapText="1"/>
    </xf>
    <xf numFmtId="0" fontId="7" fillId="0" borderId="3" xfId="0" applyNumberFormat="1" applyFont="1" applyFill="1" applyBorder="1" applyAlignment="1" applyProtection="1">
      <alignment horizontal="left" vertical="top" wrapText="1"/>
    </xf>
    <xf numFmtId="0" fontId="44" fillId="3" borderId="0" xfId="7" applyFont="1" applyFill="1" applyAlignment="1">
      <alignment wrapText="1"/>
    </xf>
    <xf numFmtId="0" fontId="45" fillId="3" borderId="0" xfId="0" applyFont="1" applyFill="1"/>
    <xf numFmtId="0" fontId="44" fillId="3" borderId="0" xfId="7" applyFont="1" applyFill="1" applyAlignment="1">
      <alignment horizontal="center" wrapText="1"/>
    </xf>
    <xf numFmtId="166" fontId="46" fillId="3" borderId="14" xfId="8" applyNumberFormat="1" applyFont="1" applyFill="1" applyBorder="1" applyAlignment="1">
      <alignment horizontal="left" wrapText="1"/>
    </xf>
    <xf numFmtId="43" fontId="46" fillId="3" borderId="0" xfId="8" applyNumberFormat="1" applyFont="1" applyFill="1" applyAlignment="1">
      <alignment horizontal="left" wrapText="1"/>
    </xf>
    <xf numFmtId="43" fontId="46" fillId="3" borderId="14" xfId="8" applyNumberFormat="1" applyFont="1" applyFill="1" applyBorder="1" applyAlignment="1">
      <alignment horizontal="left" wrapText="1"/>
    </xf>
    <xf numFmtId="0" fontId="46" fillId="3" borderId="14" xfId="8" applyFont="1" applyFill="1" applyBorder="1" applyAlignment="1">
      <alignment horizontal="left" wrapText="1"/>
    </xf>
    <xf numFmtId="166" fontId="46" fillId="3" borderId="14" xfId="6" applyNumberFormat="1" applyFont="1" applyFill="1" applyBorder="1" applyAlignment="1" applyProtection="1">
      <alignment horizontal="left" wrapText="1"/>
    </xf>
    <xf numFmtId="0" fontId="47" fillId="12" borderId="13" xfId="7" applyFont="1" applyFill="1" applyBorder="1"/>
    <xf numFmtId="0" fontId="47" fillId="12" borderId="13" xfId="7" quotePrefix="1" applyFont="1" applyFill="1" applyBorder="1"/>
    <xf numFmtId="0" fontId="47" fillId="12" borderId="13" xfId="7" applyFont="1" applyFill="1" applyBorder="1" applyAlignment="1">
      <alignment horizontal="left"/>
    </xf>
    <xf numFmtId="0" fontId="48" fillId="0" borderId="85" xfId="7" applyFont="1" applyBorder="1"/>
    <xf numFmtId="0" fontId="48" fillId="0" borderId="16" xfId="7" applyFont="1" applyBorder="1"/>
    <xf numFmtId="0" fontId="48" fillId="0" borderId="16" xfId="7" applyFont="1" applyBorder="1" applyAlignment="1">
      <alignment horizontal="center"/>
    </xf>
    <xf numFmtId="0" fontId="48" fillId="0" borderId="16" xfId="7" applyFont="1" applyBorder="1" applyAlignment="1">
      <alignment horizontal="left"/>
    </xf>
    <xf numFmtId="166" fontId="48" fillId="0" borderId="16" xfId="7" applyNumberFormat="1" applyFont="1" applyBorder="1" applyAlignment="1">
      <alignment wrapText="1"/>
    </xf>
    <xf numFmtId="0" fontId="47" fillId="17" borderId="12" xfId="7" applyFont="1" applyFill="1" applyBorder="1"/>
    <xf numFmtId="166" fontId="47" fillId="17" borderId="12" xfId="6" applyNumberFormat="1" applyFont="1" applyFill="1" applyBorder="1" applyAlignment="1">
      <alignment wrapText="1"/>
    </xf>
    <xf numFmtId="166" fontId="47" fillId="17" borderId="13" xfId="6" applyNumberFormat="1" applyFont="1" applyFill="1" applyBorder="1" applyAlignment="1">
      <alignment wrapText="1"/>
    </xf>
    <xf numFmtId="166" fontId="47" fillId="17" borderId="84" xfId="6" applyNumberFormat="1" applyFont="1" applyFill="1" applyBorder="1" applyAlignment="1">
      <alignment wrapText="1"/>
    </xf>
    <xf numFmtId="166" fontId="48" fillId="17" borderId="85" xfId="6" applyNumberFormat="1" applyFont="1" applyFill="1" applyBorder="1" applyAlignment="1">
      <alignment wrapText="1"/>
    </xf>
    <xf numFmtId="166" fontId="48" fillId="17" borderId="16" xfId="6" applyNumberFormat="1" applyFont="1" applyFill="1" applyBorder="1" applyAlignment="1">
      <alignment wrapText="1"/>
    </xf>
    <xf numFmtId="166" fontId="48" fillId="17" borderId="86" xfId="6" applyNumberFormat="1" applyFont="1" applyFill="1" applyBorder="1" applyAlignment="1">
      <alignment wrapText="1"/>
    </xf>
    <xf numFmtId="166" fontId="47" fillId="17" borderId="12" xfId="6" applyNumberFormat="1" applyFont="1" applyFill="1" applyBorder="1" applyAlignment="1" applyProtection="1">
      <alignment wrapText="1"/>
    </xf>
    <xf numFmtId="166" fontId="47" fillId="17" borderId="13" xfId="6" applyNumberFormat="1" applyFont="1" applyFill="1" applyBorder="1" applyAlignment="1" applyProtection="1">
      <alignment wrapText="1"/>
    </xf>
    <xf numFmtId="166" fontId="47" fillId="17" borderId="84" xfId="6" applyNumberFormat="1" applyFont="1" applyFill="1" applyBorder="1" applyAlignment="1" applyProtection="1">
      <alignment wrapText="1"/>
    </xf>
    <xf numFmtId="166" fontId="48" fillId="17" borderId="85" xfId="6" applyNumberFormat="1" applyFont="1" applyFill="1" applyBorder="1" applyAlignment="1" applyProtection="1">
      <alignment wrapText="1"/>
    </xf>
    <xf numFmtId="166" fontId="48" fillId="17" borderId="16" xfId="6" applyNumberFormat="1" applyFont="1" applyFill="1" applyBorder="1" applyAlignment="1" applyProtection="1">
      <alignment wrapText="1"/>
    </xf>
    <xf numFmtId="166" fontId="48" fillId="17" borderId="86" xfId="6" applyNumberFormat="1" applyFont="1" applyFill="1" applyBorder="1" applyAlignment="1" applyProtection="1">
      <alignment wrapText="1"/>
    </xf>
    <xf numFmtId="166" fontId="47" fillId="17" borderId="26" xfId="6" applyNumberFormat="1" applyFont="1" applyFill="1" applyBorder="1" applyAlignment="1">
      <alignment wrapText="1"/>
    </xf>
    <xf numFmtId="166" fontId="47" fillId="17" borderId="25" xfId="6" applyNumberFormat="1" applyFont="1" applyFill="1" applyBorder="1" applyAlignment="1">
      <alignment wrapText="1"/>
    </xf>
    <xf numFmtId="166" fontId="48" fillId="17" borderId="22" xfId="6" applyNumberFormat="1" applyFont="1" applyFill="1" applyBorder="1" applyAlignment="1">
      <alignment wrapText="1"/>
    </xf>
    <xf numFmtId="166" fontId="48" fillId="17" borderId="88" xfId="6" applyNumberFormat="1" applyFont="1" applyFill="1" applyBorder="1" applyAlignment="1">
      <alignment wrapText="1"/>
    </xf>
    <xf numFmtId="0" fontId="50" fillId="20" borderId="20" xfId="0" applyFont="1" applyFill="1" applyBorder="1"/>
    <xf numFmtId="165" fontId="50" fillId="20" borderId="20" xfId="6" applyNumberFormat="1" applyFont="1" applyFill="1" applyBorder="1"/>
    <xf numFmtId="0" fontId="14" fillId="2" borderId="20" xfId="0" applyFont="1" applyFill="1" applyBorder="1"/>
    <xf numFmtId="165" fontId="14" fillId="2" borderId="20" xfId="6" applyNumberFormat="1" applyFont="1" applyFill="1" applyBorder="1"/>
    <xf numFmtId="165" fontId="14" fillId="2" borderId="20" xfId="6" applyNumberFormat="1" applyFont="1" applyFill="1" applyBorder="1" applyAlignment="1">
      <alignment horizontal="left"/>
    </xf>
    <xf numFmtId="165" fontId="14" fillId="2" borderId="21" xfId="6" applyNumberFormat="1" applyFont="1" applyFill="1" applyBorder="1"/>
    <xf numFmtId="0" fontId="14" fillId="14" borderId="20" xfId="0" applyFont="1" applyFill="1" applyBorder="1"/>
    <xf numFmtId="165" fontId="14" fillId="14" borderId="20" xfId="6" applyNumberFormat="1" applyFont="1" applyFill="1" applyBorder="1"/>
    <xf numFmtId="165" fontId="14" fillId="14" borderId="20" xfId="6" applyNumberFormat="1" applyFont="1" applyFill="1" applyBorder="1" applyAlignment="1">
      <alignment horizontal="left"/>
    </xf>
    <xf numFmtId="165" fontId="14" fillId="14" borderId="21" xfId="6" applyNumberFormat="1" applyFont="1" applyFill="1" applyBorder="1"/>
    <xf numFmtId="0" fontId="14" fillId="17" borderId="14" xfId="0" applyFont="1" applyFill="1" applyBorder="1" applyAlignment="1">
      <alignment horizontal="center"/>
    </xf>
    <xf numFmtId="0" fontId="14" fillId="17" borderId="0" xfId="0" applyFont="1" applyFill="1" applyBorder="1" applyAlignment="1">
      <alignment horizontal="center"/>
    </xf>
    <xf numFmtId="0" fontId="14" fillId="17" borderId="15" xfId="0" applyFont="1" applyFill="1" applyBorder="1" applyAlignment="1">
      <alignment horizontal="center"/>
    </xf>
    <xf numFmtId="0" fontId="49" fillId="3" borderId="92" xfId="0" applyFont="1" applyFill="1" applyBorder="1"/>
    <xf numFmtId="0" fontId="49" fillId="3" borderId="93" xfId="0" applyFont="1" applyFill="1" applyBorder="1"/>
    <xf numFmtId="165" fontId="49" fillId="3" borderId="93" xfId="6" applyNumberFormat="1" applyFont="1" applyFill="1" applyBorder="1"/>
    <xf numFmtId="165" fontId="49" fillId="3" borderId="93" xfId="6" applyNumberFormat="1" applyFont="1" applyFill="1" applyBorder="1" applyAlignment="1">
      <alignment horizontal="left"/>
    </xf>
    <xf numFmtId="165" fontId="49" fillId="3" borderId="91" xfId="6" applyNumberFormat="1" applyFont="1" applyFill="1" applyBorder="1"/>
    <xf numFmtId="0" fontId="14" fillId="2" borderId="94" xfId="0" applyFont="1" applyFill="1" applyBorder="1"/>
    <xf numFmtId="0" fontId="14" fillId="14" borderId="94" xfId="0" applyFont="1" applyFill="1" applyBorder="1"/>
    <xf numFmtId="0" fontId="14" fillId="2" borderId="95" xfId="0" applyFont="1" applyFill="1" applyBorder="1"/>
    <xf numFmtId="0" fontId="14" fillId="2" borderId="96" xfId="0" applyFont="1" applyFill="1" applyBorder="1"/>
    <xf numFmtId="165" fontId="14" fillId="2" borderId="96" xfId="6" applyNumberFormat="1" applyFont="1" applyFill="1" applyBorder="1"/>
    <xf numFmtId="165" fontId="14" fillId="2" borderId="96" xfId="6" applyNumberFormat="1" applyFont="1" applyFill="1" applyBorder="1" applyAlignment="1">
      <alignment horizontal="left"/>
    </xf>
    <xf numFmtId="165" fontId="14" fillId="2" borderId="97" xfId="6" applyNumberFormat="1" applyFont="1" applyFill="1" applyBorder="1"/>
    <xf numFmtId="0" fontId="14" fillId="17" borderId="85" xfId="0" applyFont="1" applyFill="1" applyBorder="1" applyAlignment="1">
      <alignment horizontal="center"/>
    </xf>
    <xf numFmtId="0" fontId="14" fillId="17" borderId="16" xfId="0" applyFont="1" applyFill="1" applyBorder="1" applyAlignment="1">
      <alignment horizontal="center"/>
    </xf>
    <xf numFmtId="0" fontId="14" fillId="17" borderId="86" xfId="0" applyFont="1" applyFill="1" applyBorder="1" applyAlignment="1">
      <alignment horizontal="center"/>
    </xf>
    <xf numFmtId="0" fontId="49" fillId="3" borderId="13" xfId="0" applyFont="1" applyFill="1" applyBorder="1" applyAlignment="1">
      <alignment horizontal="center"/>
    </xf>
    <xf numFmtId="0" fontId="49" fillId="3" borderId="84" xfId="0" applyFont="1" applyFill="1" applyBorder="1" applyAlignment="1">
      <alignment horizontal="center"/>
    </xf>
    <xf numFmtId="0" fontId="21" fillId="17" borderId="13" xfId="0" applyFont="1" applyFill="1" applyBorder="1" applyAlignment="1">
      <alignment horizontal="center"/>
    </xf>
    <xf numFmtId="0" fontId="21" fillId="17" borderId="84" xfId="0" applyFont="1" applyFill="1" applyBorder="1" applyAlignment="1">
      <alignment horizontal="center"/>
    </xf>
    <xf numFmtId="1" fontId="21" fillId="17" borderId="12" xfId="0" applyNumberFormat="1" applyFont="1" applyFill="1" applyBorder="1" applyAlignment="1">
      <alignment horizontal="center"/>
    </xf>
    <xf numFmtId="0" fontId="50" fillId="17" borderId="94" xfId="0" applyFont="1" applyFill="1" applyBorder="1"/>
    <xf numFmtId="49" fontId="51" fillId="0" borderId="0" xfId="0" applyNumberFormat="1" applyFont="1"/>
    <xf numFmtId="0" fontId="52" fillId="0" borderId="0" xfId="0" applyFont="1"/>
    <xf numFmtId="0" fontId="53" fillId="0" borderId="0" xfId="0" applyFont="1"/>
    <xf numFmtId="0" fontId="52" fillId="21" borderId="12" xfId="0" applyFont="1" applyFill="1" applyBorder="1"/>
    <xf numFmtId="0" fontId="53" fillId="21" borderId="13" xfId="0" applyFont="1" applyFill="1" applyBorder="1"/>
    <xf numFmtId="0" fontId="52" fillId="21" borderId="13" xfId="0" applyFont="1" applyFill="1" applyBorder="1"/>
    <xf numFmtId="0" fontId="52" fillId="21" borderId="84" xfId="0" applyFont="1" applyFill="1" applyBorder="1"/>
    <xf numFmtId="166" fontId="53" fillId="21" borderId="14" xfId="6" applyNumberFormat="1" applyFont="1" applyFill="1" applyBorder="1"/>
    <xf numFmtId="0" fontId="53" fillId="21" borderId="0" xfId="0" applyFont="1" applyFill="1"/>
    <xf numFmtId="0" fontId="52" fillId="21" borderId="0" xfId="0" applyFont="1" applyFill="1"/>
    <xf numFmtId="0" fontId="52" fillId="21" borderId="15" xfId="0" applyFont="1" applyFill="1" applyBorder="1"/>
    <xf numFmtId="0" fontId="50" fillId="21" borderId="0" xfId="0" applyFont="1" applyFill="1" applyAlignment="1">
      <alignment horizontal="center"/>
    </xf>
    <xf numFmtId="0" fontId="52" fillId="21" borderId="14" xfId="0" applyFont="1" applyFill="1" applyBorder="1"/>
    <xf numFmtId="0" fontId="54" fillId="0" borderId="0" xfId="0" applyFont="1"/>
    <xf numFmtId="0" fontId="54" fillId="21" borderId="0" xfId="0" applyFont="1" applyFill="1"/>
    <xf numFmtId="166" fontId="53" fillId="21" borderId="0" xfId="6" applyNumberFormat="1" applyFont="1" applyFill="1" applyBorder="1" applyAlignment="1">
      <alignment horizontal="centerContinuous"/>
    </xf>
    <xf numFmtId="166" fontId="53" fillId="21" borderId="0" xfId="6" applyNumberFormat="1" applyFont="1" applyFill="1" applyBorder="1" applyAlignment="1">
      <alignment horizontal="center"/>
    </xf>
    <xf numFmtId="165" fontId="54" fillId="21" borderId="0" xfId="6" quotePrefix="1" applyNumberFormat="1" applyFont="1" applyFill="1" applyAlignment="1">
      <alignment horizontal="left" indent="1"/>
    </xf>
    <xf numFmtId="168" fontId="54" fillId="21" borderId="0" xfId="3" quotePrefix="1" applyNumberFormat="1" applyFont="1" applyFill="1" applyAlignment="1">
      <alignment horizontal="left" indent="1"/>
    </xf>
    <xf numFmtId="169" fontId="53" fillId="21" borderId="0" xfId="6" applyNumberFormat="1" applyFont="1" applyFill="1" applyBorder="1"/>
    <xf numFmtId="0" fontId="52" fillId="21" borderId="0" xfId="3" applyFont="1" applyFill="1" applyAlignment="1">
      <alignment horizontal="left" indent="2"/>
    </xf>
    <xf numFmtId="169" fontId="52" fillId="22" borderId="0" xfId="6" applyNumberFormat="1" applyFont="1" applyFill="1" applyBorder="1"/>
    <xf numFmtId="169" fontId="52" fillId="21" borderId="0" xfId="6" applyNumberFormat="1" applyFont="1" applyFill="1" applyBorder="1"/>
    <xf numFmtId="0" fontId="55" fillId="21" borderId="14" xfId="0" applyFont="1" applyFill="1" applyBorder="1"/>
    <xf numFmtId="0" fontId="55" fillId="21" borderId="0" xfId="3" applyFont="1" applyFill="1" applyAlignment="1">
      <alignment horizontal="left" indent="1"/>
    </xf>
    <xf numFmtId="0" fontId="55" fillId="21" borderId="15" xfId="0" applyFont="1" applyFill="1" applyBorder="1"/>
    <xf numFmtId="0" fontId="55" fillId="0" borderId="0" xfId="0" applyFont="1"/>
    <xf numFmtId="0" fontId="52" fillId="21" borderId="0" xfId="6" quotePrefix="1" applyNumberFormat="1" applyFont="1" applyFill="1" applyBorder="1" applyAlignment="1">
      <alignment horizontal="left" indent="2"/>
    </xf>
    <xf numFmtId="0" fontId="53" fillId="21" borderId="0" xfId="3" quotePrefix="1" applyFont="1" applyFill="1" applyAlignment="1">
      <alignment horizontal="left" indent="1"/>
    </xf>
    <xf numFmtId="169" fontId="53" fillId="23" borderId="11" xfId="6" applyNumberFormat="1" applyFont="1" applyFill="1" applyBorder="1"/>
    <xf numFmtId="0" fontId="53" fillId="21" borderId="14" xfId="0" applyFont="1" applyFill="1" applyBorder="1"/>
    <xf numFmtId="0" fontId="52" fillId="21" borderId="0" xfId="0" applyFont="1" applyFill="1" applyAlignment="1">
      <alignment horizontal="left" indent="1"/>
    </xf>
    <xf numFmtId="0" fontId="53" fillId="21" borderId="0" xfId="0" applyFont="1" applyFill="1" applyAlignment="1">
      <alignment horizontal="left" indent="2"/>
    </xf>
    <xf numFmtId="0" fontId="52" fillId="21" borderId="0" xfId="6" quotePrefix="1" applyNumberFormat="1" applyFont="1" applyFill="1" applyBorder="1" applyAlignment="1">
      <alignment horizontal="left" indent="3"/>
    </xf>
    <xf numFmtId="0" fontId="52" fillId="21" borderId="0" xfId="0" applyFont="1" applyFill="1" applyAlignment="1">
      <alignment horizontal="left" indent="3"/>
    </xf>
    <xf numFmtId="169" fontId="52" fillId="23" borderId="0" xfId="6" applyNumberFormat="1" applyFont="1" applyFill="1" applyBorder="1"/>
    <xf numFmtId="0" fontId="53" fillId="21" borderId="15" xfId="0" applyFont="1" applyFill="1" applyBorder="1"/>
    <xf numFmtId="169" fontId="52" fillId="23" borderId="10" xfId="6" applyNumberFormat="1" applyFont="1" applyFill="1" applyBorder="1"/>
    <xf numFmtId="169" fontId="53" fillId="23" borderId="0" xfId="6" applyNumberFormat="1" applyFont="1" applyFill="1" applyBorder="1"/>
    <xf numFmtId="0" fontId="52" fillId="21" borderId="0" xfId="0" applyFont="1" applyFill="1" applyAlignment="1">
      <alignment horizontal="left" wrapText="1" indent="3"/>
    </xf>
    <xf numFmtId="0" fontId="20" fillId="2" borderId="85" xfId="0" applyFont="1" applyFill="1" applyBorder="1"/>
    <xf numFmtId="0" fontId="20" fillId="2" borderId="16" xfId="0" applyFont="1" applyFill="1" applyBorder="1"/>
    <xf numFmtId="0" fontId="20" fillId="2" borderId="86" xfId="0" applyFont="1" applyFill="1" applyBorder="1"/>
    <xf numFmtId="0" fontId="20" fillId="0" borderId="0" xfId="0" applyFont="1"/>
    <xf numFmtId="0" fontId="53" fillId="0" borderId="16" xfId="0" applyFont="1" applyBorder="1"/>
    <xf numFmtId="0" fontId="20" fillId="2" borderId="12" xfId="0" applyFont="1" applyFill="1" applyBorder="1"/>
    <xf numFmtId="0" fontId="24" fillId="2" borderId="13" xfId="0" applyFont="1" applyFill="1" applyBorder="1"/>
    <xf numFmtId="0" fontId="20" fillId="2" borderId="13" xfId="0" applyFont="1" applyFill="1" applyBorder="1"/>
    <xf numFmtId="0" fontId="20" fillId="2" borderId="84" xfId="0" applyFont="1" applyFill="1" applyBorder="1"/>
    <xf numFmtId="166" fontId="24" fillId="2" borderId="14" xfId="6" applyNumberFormat="1" applyFont="1" applyFill="1" applyBorder="1"/>
    <xf numFmtId="0" fontId="24" fillId="2" borderId="0" xfId="0" applyFont="1" applyFill="1"/>
    <xf numFmtId="0" fontId="20" fillId="2" borderId="0" xfId="0" applyFont="1" applyFill="1"/>
    <xf numFmtId="0" fontId="20" fillId="2" borderId="15" xfId="0" applyFont="1" applyFill="1" applyBorder="1"/>
    <xf numFmtId="0" fontId="22" fillId="2" borderId="0" xfId="0" applyFont="1" applyFill="1"/>
    <xf numFmtId="0" fontId="24" fillId="2" borderId="0" xfId="0" applyFont="1" applyFill="1" applyAlignment="1">
      <alignment horizontal="center"/>
    </xf>
    <xf numFmtId="0" fontId="20" fillId="2" borderId="14" xfId="0" applyFont="1" applyFill="1" applyBorder="1"/>
    <xf numFmtId="168" fontId="22" fillId="2" borderId="0" xfId="3" quotePrefix="1" applyNumberFormat="1" applyFont="1" applyFill="1"/>
    <xf numFmtId="169" fontId="20" fillId="2" borderId="0" xfId="6" applyNumberFormat="1" applyFont="1" applyFill="1" applyBorder="1"/>
    <xf numFmtId="0" fontId="24" fillId="2" borderId="0" xfId="0" applyFont="1" applyFill="1" applyAlignment="1">
      <alignment horizontal="left" indent="1"/>
    </xf>
    <xf numFmtId="169" fontId="20" fillId="17" borderId="0" xfId="6" applyNumberFormat="1" applyFont="1" applyFill="1" applyBorder="1"/>
    <xf numFmtId="0" fontId="20" fillId="2" borderId="0" xfId="0" applyFont="1" applyFill="1" applyAlignment="1">
      <alignment horizontal="left" indent="2"/>
    </xf>
    <xf numFmtId="169" fontId="20" fillId="17" borderId="10" xfId="6" applyNumberFormat="1" applyFont="1" applyFill="1" applyBorder="1"/>
    <xf numFmtId="169" fontId="24" fillId="8" borderId="0" xfId="6" applyNumberFormat="1" applyFont="1" applyFill="1" applyBorder="1"/>
    <xf numFmtId="169" fontId="24" fillId="2" borderId="0" xfId="6" applyNumberFormat="1" applyFont="1" applyFill="1" applyBorder="1"/>
    <xf numFmtId="0" fontId="20" fillId="2" borderId="0" xfId="0" applyFont="1" applyFill="1" applyAlignment="1">
      <alignment horizontal="left" wrapText="1" indent="2"/>
    </xf>
    <xf numFmtId="169" fontId="24" fillId="8" borderId="11" xfId="6" applyNumberFormat="1" applyFont="1" applyFill="1" applyBorder="1"/>
    <xf numFmtId="0" fontId="21" fillId="0" borderId="0" xfId="0" applyFont="1"/>
    <xf numFmtId="0" fontId="56" fillId="0" borderId="0" xfId="0" applyFont="1"/>
    <xf numFmtId="0" fontId="57" fillId="0" borderId="0" xfId="0" applyFont="1"/>
    <xf numFmtId="0" fontId="14" fillId="2" borderId="0" xfId="0" applyFont="1" applyFill="1"/>
    <xf numFmtId="0" fontId="14" fillId="2" borderId="12" xfId="0" applyFont="1" applyFill="1" applyBorder="1"/>
    <xf numFmtId="0" fontId="14" fillId="2" borderId="13" xfId="0" applyFont="1" applyFill="1" applyBorder="1"/>
    <xf numFmtId="0" fontId="14" fillId="2" borderId="84" xfId="0" applyFont="1" applyFill="1" applyBorder="1"/>
    <xf numFmtId="0" fontId="14" fillId="2" borderId="14" xfId="0" applyFont="1" applyFill="1" applyBorder="1"/>
    <xf numFmtId="0" fontId="21" fillId="2" borderId="0" xfId="0" applyFont="1" applyFill="1" applyAlignment="1">
      <alignment horizontal="center"/>
    </xf>
    <xf numFmtId="0" fontId="58" fillId="2" borderId="0" xfId="0" applyFont="1" applyFill="1" applyAlignment="1">
      <alignment horizontal="center"/>
    </xf>
    <xf numFmtId="0" fontId="14" fillId="2" borderId="15" xfId="0" applyFont="1" applyFill="1" applyBorder="1"/>
    <xf numFmtId="0" fontId="22" fillId="2" borderId="0" xfId="0" applyFont="1" applyFill="1" applyAlignment="1">
      <alignment horizontal="left"/>
    </xf>
    <xf numFmtId="0" fontId="23" fillId="2" borderId="0" xfId="0" applyFont="1" applyFill="1"/>
    <xf numFmtId="165" fontId="20" fillId="17" borderId="0" xfId="6" quotePrefix="1" applyNumberFormat="1" applyFont="1" applyFill="1" applyBorder="1" applyAlignment="1">
      <alignment horizontal="right" wrapText="1"/>
    </xf>
    <xf numFmtId="165" fontId="20" fillId="2" borderId="0" xfId="6" quotePrefix="1" applyNumberFormat="1" applyFont="1" applyFill="1" applyBorder="1" applyAlignment="1">
      <alignment horizontal="right" wrapText="1"/>
    </xf>
    <xf numFmtId="0" fontId="22" fillId="2" borderId="0" xfId="6" quotePrefix="1" applyNumberFormat="1" applyFont="1" applyFill="1" applyBorder="1" applyAlignment="1">
      <alignment horizontal="right" wrapText="1"/>
    </xf>
    <xf numFmtId="0" fontId="14" fillId="2" borderId="0" xfId="0" applyFont="1" applyFill="1" applyAlignment="1">
      <alignment horizontal="left" indent="3"/>
    </xf>
    <xf numFmtId="167" fontId="20" fillId="2" borderId="0" xfId="6" applyNumberFormat="1" applyFont="1" applyFill="1" applyBorder="1" applyAlignment="1">
      <alignment horizontal="right"/>
    </xf>
    <xf numFmtId="0" fontId="21" fillId="2" borderId="0" xfId="0" applyFont="1" applyFill="1" applyAlignment="1">
      <alignment horizontal="left" indent="1"/>
    </xf>
    <xf numFmtId="167" fontId="24" fillId="8" borderId="11" xfId="6" applyNumberFormat="1" applyFont="1" applyFill="1" applyBorder="1" applyAlignment="1">
      <alignment horizontal="right"/>
    </xf>
    <xf numFmtId="167" fontId="24" fillId="2" borderId="0" xfId="6" applyNumberFormat="1" applyFont="1" applyFill="1" applyBorder="1" applyAlignment="1">
      <alignment horizontal="right"/>
    </xf>
    <xf numFmtId="167" fontId="20" fillId="17" borderId="0" xfId="6" applyNumberFormat="1" applyFont="1" applyFill="1" applyBorder="1" applyAlignment="1">
      <alignment horizontal="right"/>
    </xf>
    <xf numFmtId="165" fontId="14" fillId="2" borderId="0" xfId="6" applyNumberFormat="1" applyFont="1" applyFill="1" applyBorder="1"/>
    <xf numFmtId="0" fontId="21" fillId="2" borderId="14" xfId="0" applyFont="1" applyFill="1" applyBorder="1"/>
    <xf numFmtId="0" fontId="21" fillId="2" borderId="15" xfId="0" applyFont="1" applyFill="1" applyBorder="1"/>
    <xf numFmtId="167" fontId="20" fillId="2" borderId="0" xfId="6" applyNumberFormat="1" applyFont="1" applyFill="1" applyBorder="1" applyAlignment="1">
      <alignment horizontal="right" vertical="top"/>
    </xf>
    <xf numFmtId="0" fontId="23" fillId="2" borderId="0" xfId="0" applyFont="1" applyFill="1" applyAlignment="1">
      <alignment horizontal="left" indent="3"/>
    </xf>
    <xf numFmtId="0" fontId="14" fillId="2" borderId="0" xfId="0" applyFont="1" applyFill="1" applyAlignment="1">
      <alignment horizontal="left" indent="1"/>
    </xf>
    <xf numFmtId="0" fontId="23" fillId="2" borderId="0" xfId="0" applyFont="1" applyFill="1" applyAlignment="1">
      <alignment horizontal="left" indent="1"/>
    </xf>
    <xf numFmtId="0" fontId="24" fillId="2" borderId="14" xfId="0" applyFont="1" applyFill="1" applyBorder="1"/>
    <xf numFmtId="0" fontId="14" fillId="2" borderId="85" xfId="0" applyFont="1" applyFill="1" applyBorder="1"/>
    <xf numFmtId="0" fontId="14" fillId="2" borderId="16" xfId="0" applyFont="1" applyFill="1" applyBorder="1"/>
    <xf numFmtId="0" fontId="14" fillId="2" borderId="86" xfId="0" applyFont="1" applyFill="1" applyBorder="1"/>
    <xf numFmtId="0" fontId="24" fillId="0" borderId="0" xfId="0" applyFont="1"/>
    <xf numFmtId="0" fontId="59" fillId="0" borderId="0" xfId="0" applyFont="1"/>
    <xf numFmtId="0" fontId="60" fillId="0" borderId="0" xfId="0" applyFont="1"/>
    <xf numFmtId="0" fontId="60" fillId="0" borderId="0" xfId="0" applyFont="1" applyAlignment="1">
      <alignment horizontal="center"/>
    </xf>
    <xf numFmtId="166" fontId="24" fillId="0" borderId="0" xfId="6" applyNumberFormat="1" applyFont="1" applyBorder="1" applyAlignment="1">
      <alignment horizontal="center"/>
    </xf>
    <xf numFmtId="0" fontId="24" fillId="0" borderId="0" xfId="0" applyFont="1" applyAlignment="1">
      <alignment horizontal="center"/>
    </xf>
    <xf numFmtId="0" fontId="24" fillId="2" borderId="13" xfId="0" applyFont="1" applyFill="1" applyBorder="1" applyAlignment="1">
      <alignment horizontal="left"/>
    </xf>
    <xf numFmtId="0" fontId="20" fillId="2" borderId="13" xfId="0" applyFont="1" applyFill="1" applyBorder="1" applyAlignment="1">
      <alignment horizontal="left"/>
    </xf>
    <xf numFmtId="0" fontId="24" fillId="2" borderId="0" xfId="0" applyFont="1" applyFill="1" applyAlignment="1">
      <alignment horizontal="left"/>
    </xf>
    <xf numFmtId="0" fontId="24" fillId="2" borderId="15" xfId="0" applyFont="1" applyFill="1" applyBorder="1"/>
    <xf numFmtId="167" fontId="24" fillId="2" borderId="0" xfId="0" applyNumberFormat="1" applyFont="1" applyFill="1" applyAlignment="1">
      <alignment horizontal="left"/>
    </xf>
    <xf numFmtId="167" fontId="24" fillId="2" borderId="0" xfId="0" applyNumberFormat="1" applyFont="1" applyFill="1" applyAlignment="1">
      <alignment horizontal="center"/>
    </xf>
    <xf numFmtId="167" fontId="22" fillId="2" borderId="0" xfId="0" applyNumberFormat="1" applyFont="1" applyFill="1"/>
    <xf numFmtId="1" fontId="22" fillId="2" borderId="0" xfId="6" applyNumberFormat="1" applyFont="1" applyFill="1" applyBorder="1" applyAlignment="1">
      <alignment horizontal="right" wrapText="1"/>
    </xf>
    <xf numFmtId="1" fontId="22" fillId="2" borderId="0" xfId="6" applyNumberFormat="1" applyFont="1" applyFill="1" applyBorder="1" applyAlignment="1">
      <alignment horizontal="left" wrapText="1"/>
    </xf>
    <xf numFmtId="0" fontId="61" fillId="2" borderId="14" xfId="0" applyFont="1" applyFill="1" applyBorder="1"/>
    <xf numFmtId="167" fontId="62" fillId="2" borderId="0" xfId="0" applyNumberFormat="1" applyFont="1" applyFill="1"/>
    <xf numFmtId="1" fontId="62" fillId="2" borderId="0" xfId="6" applyNumberFormat="1" applyFont="1" applyFill="1" applyBorder="1" applyAlignment="1">
      <alignment horizontal="right" wrapText="1"/>
    </xf>
    <xf numFmtId="1" fontId="62" fillId="2" borderId="0" xfId="6" applyNumberFormat="1" applyFont="1" applyFill="1" applyBorder="1" applyAlignment="1">
      <alignment horizontal="left" wrapText="1"/>
    </xf>
    <xf numFmtId="0" fontId="61" fillId="2" borderId="15" xfId="0" applyFont="1" applyFill="1" applyBorder="1"/>
    <xf numFmtId="0" fontId="61" fillId="0" borderId="0" xfId="0" applyFont="1"/>
    <xf numFmtId="0" fontId="20" fillId="2" borderId="0" xfId="0" applyFont="1" applyFill="1" applyAlignment="1">
      <alignment horizontal="left" indent="1"/>
    </xf>
    <xf numFmtId="164" fontId="20" fillId="8" borderId="0" xfId="1" applyFont="1" applyFill="1" applyBorder="1" applyAlignment="1">
      <alignment horizontal="right"/>
    </xf>
    <xf numFmtId="164" fontId="20" fillId="2" borderId="0" xfId="1" applyFont="1" applyFill="1" applyBorder="1" applyAlignment="1">
      <alignment horizontal="right"/>
    </xf>
    <xf numFmtId="0" fontId="20" fillId="2" borderId="0" xfId="0" applyFont="1" applyFill="1" applyAlignment="1">
      <alignment horizontal="left" wrapText="1" indent="1"/>
    </xf>
    <xf numFmtId="164" fontId="20" fillId="2" borderId="0" xfId="1" applyFont="1" applyFill="1" applyBorder="1" applyAlignment="1">
      <alignment horizontal="left" indent="1"/>
    </xf>
    <xf numFmtId="164" fontId="24" fillId="8" borderId="11" xfId="1" applyFont="1" applyFill="1" applyBorder="1" applyAlignment="1">
      <alignment horizontal="right"/>
    </xf>
    <xf numFmtId="164" fontId="24" fillId="2" borderId="0" xfId="1" applyFont="1" applyFill="1" applyBorder="1" applyAlignment="1">
      <alignment horizontal="right"/>
    </xf>
    <xf numFmtId="164" fontId="24" fillId="2" borderId="0" xfId="1" applyFont="1" applyFill="1" applyBorder="1" applyAlignment="1">
      <alignment horizontal="left"/>
    </xf>
    <xf numFmtId="0" fontId="20" fillId="2" borderId="0" xfId="0" applyFont="1" applyFill="1" applyAlignment="1">
      <alignment horizontal="left"/>
    </xf>
    <xf numFmtId="167" fontId="20" fillId="2" borderId="11" xfId="0" applyNumberFormat="1" applyFont="1" applyFill="1" applyBorder="1"/>
    <xf numFmtId="0" fontId="20" fillId="17" borderId="0" xfId="0" applyFont="1" applyFill="1" applyAlignment="1">
      <alignment horizontal="left" indent="1"/>
    </xf>
    <xf numFmtId="166" fontId="20" fillId="17" borderId="1" xfId="6" applyNumberFormat="1" applyFont="1" applyFill="1" applyBorder="1"/>
    <xf numFmtId="166" fontId="20" fillId="17" borderId="11" xfId="6" applyNumberFormat="1" applyFont="1" applyFill="1" applyBorder="1"/>
    <xf numFmtId="166" fontId="20" fillId="17" borderId="2" xfId="6" applyNumberFormat="1" applyFont="1" applyFill="1" applyBorder="1"/>
    <xf numFmtId="166" fontId="20" fillId="0" borderId="0" xfId="6" applyNumberFormat="1" applyFont="1" applyFill="1" applyBorder="1"/>
    <xf numFmtId="166" fontId="20" fillId="17" borderId="4" xfId="6" applyNumberFormat="1" applyFont="1" applyFill="1" applyBorder="1"/>
    <xf numFmtId="166" fontId="20" fillId="17" borderId="0" xfId="6" applyNumberFormat="1" applyFont="1" applyFill="1" applyBorder="1"/>
    <xf numFmtId="166" fontId="20" fillId="17" borderId="3" xfId="6" applyNumberFormat="1" applyFont="1" applyFill="1" applyBorder="1"/>
    <xf numFmtId="0" fontId="20" fillId="0" borderId="0" xfId="0" applyFont="1" applyAlignment="1">
      <alignment horizontal="left" wrapText="1" indent="1"/>
    </xf>
    <xf numFmtId="166" fontId="20" fillId="17" borderId="7" xfId="6" applyNumberFormat="1" applyFont="1" applyFill="1" applyBorder="1"/>
    <xf numFmtId="166" fontId="20" fillId="17" borderId="10" xfId="6" applyNumberFormat="1" applyFont="1" applyFill="1" applyBorder="1"/>
    <xf numFmtId="166" fontId="20" fillId="17" borderId="8" xfId="6" applyNumberFormat="1" applyFont="1" applyFill="1" applyBorder="1"/>
    <xf numFmtId="166" fontId="24" fillId="0" borderId="0" xfId="6" applyNumberFormat="1" applyFont="1" applyFill="1"/>
    <xf numFmtId="166" fontId="24" fillId="0" borderId="0" xfId="6" applyNumberFormat="1" applyFont="1"/>
    <xf numFmtId="0" fontId="20" fillId="0" borderId="0" xfId="6" applyNumberFormat="1" applyFont="1" applyFill="1" applyBorder="1"/>
    <xf numFmtId="0" fontId="20" fillId="2" borderId="0" xfId="0" applyNumberFormat="1" applyFont="1" applyFill="1" applyAlignment="1">
      <alignment horizontal="left" indent="1"/>
    </xf>
    <xf numFmtId="0" fontId="20" fillId="2" borderId="0" xfId="1" applyNumberFormat="1" applyFont="1" applyFill="1" applyBorder="1" applyAlignment="1">
      <alignment horizontal="left" indent="1"/>
    </xf>
    <xf numFmtId="0" fontId="63" fillId="0" borderId="0" xfId="0" applyFont="1"/>
    <xf numFmtId="0" fontId="24" fillId="2" borderId="13" xfId="0" applyFont="1" applyFill="1" applyBorder="1" applyAlignment="1">
      <alignment horizontal="center"/>
    </xf>
    <xf numFmtId="0" fontId="24" fillId="2" borderId="0" xfId="0" applyFont="1" applyFill="1" applyAlignment="1">
      <alignment horizontal="center" wrapText="1"/>
    </xf>
    <xf numFmtId="0" fontId="61" fillId="2" borderId="0" xfId="0" applyFont="1" applyFill="1"/>
    <xf numFmtId="0" fontId="62" fillId="2" borderId="0" xfId="0" applyFont="1" applyFill="1"/>
    <xf numFmtId="0" fontId="20" fillId="17" borderId="0" xfId="0" applyFont="1" applyFill="1" applyAlignment="1">
      <alignment horizontal="center"/>
    </xf>
    <xf numFmtId="0" fontId="20" fillId="2" borderId="0" xfId="0" applyFont="1" applyFill="1" applyAlignment="1">
      <alignment horizontal="center"/>
    </xf>
    <xf numFmtId="0" fontId="24" fillId="0" borderId="0" xfId="0" applyFont="1" applyAlignment="1">
      <alignment horizontal="left"/>
    </xf>
    <xf numFmtId="164" fontId="47" fillId="12" borderId="13" xfId="6" applyFont="1" applyFill="1" applyBorder="1" applyAlignment="1">
      <alignment wrapText="1"/>
    </xf>
    <xf numFmtId="164" fontId="48" fillId="0" borderId="16" xfId="6" applyFont="1" applyFill="1" applyBorder="1" applyAlignment="1">
      <alignment wrapText="1"/>
    </xf>
    <xf numFmtId="164" fontId="24" fillId="8" borderId="11" xfId="6" applyFont="1" applyFill="1" applyBorder="1" applyAlignment="1">
      <alignment horizontal="right"/>
    </xf>
    <xf numFmtId="164" fontId="20" fillId="8" borderId="0" xfId="6" applyNumberFormat="1" applyFont="1" applyFill="1" applyBorder="1" applyAlignment="1">
      <alignment horizontal="right"/>
    </xf>
    <xf numFmtId="0" fontId="8" fillId="0" borderId="3" xfId="0" applyNumberFormat="1" applyFont="1" applyFill="1" applyBorder="1" applyAlignment="1" applyProtection="1">
      <alignment vertical="top" wrapText="1"/>
    </xf>
    <xf numFmtId="0" fontId="8" fillId="0" borderId="0" xfId="0" applyFont="1" applyFill="1" applyAlignment="1" applyProtection="1">
      <alignment vertical="top"/>
    </xf>
    <xf numFmtId="165" fontId="21" fillId="20" borderId="20" xfId="6" applyNumberFormat="1" applyFont="1" applyFill="1" applyBorder="1" applyAlignment="1"/>
    <xf numFmtId="0" fontId="21" fillId="2" borderId="0" xfId="0" applyFont="1" applyFill="1"/>
    <xf numFmtId="0" fontId="47" fillId="17" borderId="13" xfId="7" applyFont="1" applyFill="1" applyBorder="1" applyAlignment="1">
      <alignment horizontal="left"/>
    </xf>
    <xf numFmtId="165" fontId="21" fillId="17" borderId="21" xfId="6" applyNumberFormat="1" applyFont="1" applyFill="1" applyBorder="1" applyAlignment="1"/>
    <xf numFmtId="0" fontId="35" fillId="14" borderId="0" xfId="0" applyFont="1" applyFill="1" applyAlignment="1">
      <alignment horizontal="center" vertical="top"/>
    </xf>
    <xf numFmtId="0" fontId="35" fillId="14" borderId="0" xfId="0" applyFont="1" applyFill="1" applyAlignment="1">
      <alignment horizontal="center" vertical="top" wrapText="1"/>
    </xf>
    <xf numFmtId="0" fontId="13" fillId="0" borderId="4" xfId="0" applyNumberFormat="1" applyFont="1" applyFill="1" applyBorder="1" applyAlignment="1" applyProtection="1">
      <alignment horizontal="right" vertical="center" wrapText="1" indent="1"/>
    </xf>
    <xf numFmtId="0" fontId="13" fillId="0" borderId="0" xfId="0" applyNumberFormat="1" applyFont="1" applyFill="1" applyBorder="1" applyAlignment="1" applyProtection="1">
      <alignment horizontal="right" vertical="center" wrapText="1" indent="1"/>
    </xf>
    <xf numFmtId="0" fontId="13" fillId="0" borderId="42" xfId="0" applyNumberFormat="1" applyFont="1" applyFill="1" applyBorder="1" applyAlignment="1" applyProtection="1">
      <alignment horizontal="right" vertical="center" wrapText="1" indent="1"/>
    </xf>
    <xf numFmtId="0" fontId="8" fillId="0" borderId="4" xfId="0" applyNumberFormat="1" applyFont="1" applyFill="1" applyBorder="1" applyAlignment="1" applyProtection="1">
      <alignment horizontal="left" vertical="center" wrapText="1"/>
    </xf>
    <xf numFmtId="0" fontId="8" fillId="0" borderId="0" xfId="0" applyNumberFormat="1" applyFont="1" applyFill="1" applyBorder="1" applyAlignment="1" applyProtection="1">
      <alignment horizontal="left" vertical="center" wrapText="1"/>
    </xf>
    <xf numFmtId="0" fontId="8" fillId="0" borderId="3" xfId="0" applyNumberFormat="1" applyFont="1" applyFill="1" applyBorder="1" applyAlignment="1" applyProtection="1">
      <alignment horizontal="left" vertical="center" wrapText="1"/>
    </xf>
    <xf numFmtId="0" fontId="8" fillId="0" borderId="4" xfId="0" applyNumberFormat="1" applyFont="1" applyFill="1" applyBorder="1" applyAlignment="1" applyProtection="1">
      <alignment horizontal="left" vertical="top" wrapText="1" indent="1"/>
    </xf>
    <xf numFmtId="0" fontId="8" fillId="0" borderId="0" xfId="0" applyNumberFormat="1" applyFont="1" applyFill="1" applyBorder="1" applyAlignment="1" applyProtection="1">
      <alignment horizontal="left" vertical="top" wrapText="1" indent="1"/>
    </xf>
    <xf numFmtId="0" fontId="8" fillId="0" borderId="3" xfId="0" applyNumberFormat="1" applyFont="1" applyFill="1" applyBorder="1" applyAlignment="1" applyProtection="1">
      <alignment horizontal="left" vertical="top" wrapText="1" indent="1"/>
    </xf>
    <xf numFmtId="0" fontId="19" fillId="0" borderId="4" xfId="0" applyNumberFormat="1" applyFont="1" applyFill="1" applyBorder="1" applyAlignment="1" applyProtection="1">
      <alignment horizontal="left" vertical="top" wrapText="1"/>
      <protection locked="0"/>
    </xf>
    <xf numFmtId="0" fontId="19" fillId="0" borderId="0" xfId="0" applyNumberFormat="1" applyFont="1" applyFill="1" applyBorder="1" applyAlignment="1" applyProtection="1">
      <alignment horizontal="left" vertical="top" wrapText="1"/>
      <protection locked="0"/>
    </xf>
    <xf numFmtId="0" fontId="19" fillId="0" borderId="3" xfId="0" applyNumberFormat="1" applyFont="1" applyFill="1" applyBorder="1" applyAlignment="1" applyProtection="1">
      <alignment horizontal="left" vertical="top" wrapText="1"/>
      <protection locked="0"/>
    </xf>
    <xf numFmtId="0" fontId="8" fillId="0" borderId="4" xfId="0" applyNumberFormat="1" applyFont="1" applyFill="1" applyBorder="1" applyAlignment="1" applyProtection="1">
      <alignment horizontal="left" vertical="top" wrapText="1"/>
    </xf>
    <xf numFmtId="0" fontId="8" fillId="0" borderId="0" xfId="0" applyNumberFormat="1" applyFont="1" applyFill="1" applyBorder="1" applyAlignment="1" applyProtection="1">
      <alignment horizontal="left" vertical="top" wrapText="1"/>
    </xf>
    <xf numFmtId="0" fontId="8" fillId="0" borderId="3" xfId="0" applyNumberFormat="1" applyFont="1" applyFill="1" applyBorder="1" applyAlignment="1" applyProtection="1">
      <alignment horizontal="left" vertical="top" wrapText="1"/>
    </xf>
    <xf numFmtId="0" fontId="6" fillId="3" borderId="5" xfId="0" applyNumberFormat="1" applyFont="1" applyFill="1" applyBorder="1" applyAlignment="1" applyProtection="1">
      <alignment horizontal="center" vertical="top"/>
    </xf>
    <xf numFmtId="0" fontId="6" fillId="3" borderId="9" xfId="0" applyNumberFormat="1" applyFont="1" applyFill="1" applyBorder="1" applyAlignment="1" applyProtection="1">
      <alignment horizontal="center" vertical="top"/>
    </xf>
    <xf numFmtId="0" fontId="6" fillId="3" borderId="6" xfId="0" applyNumberFormat="1" applyFont="1" applyFill="1" applyBorder="1" applyAlignment="1" applyProtection="1">
      <alignment horizontal="center" vertical="top"/>
    </xf>
    <xf numFmtId="0" fontId="8" fillId="0" borderId="55" xfId="0" applyNumberFormat="1" applyFont="1" applyFill="1" applyBorder="1" applyAlignment="1" applyProtection="1">
      <alignment horizontal="left" vertical="center" wrapText="1"/>
    </xf>
    <xf numFmtId="0" fontId="8" fillId="0" borderId="52" xfId="0" applyNumberFormat="1" applyFont="1" applyFill="1" applyBorder="1" applyAlignment="1" applyProtection="1">
      <alignment horizontal="left" vertical="center" wrapText="1"/>
    </xf>
    <xf numFmtId="0" fontId="6" fillId="3" borderId="1" xfId="0" applyNumberFormat="1" applyFont="1" applyFill="1" applyBorder="1" applyAlignment="1" applyProtection="1">
      <alignment horizontal="center" vertical="top"/>
    </xf>
    <xf numFmtId="0" fontId="6" fillId="3" borderId="11" xfId="0" applyNumberFormat="1" applyFont="1" applyFill="1" applyBorder="1" applyAlignment="1" applyProtection="1">
      <alignment horizontal="center" vertical="top"/>
    </xf>
    <xf numFmtId="0" fontId="6" fillId="3" borderId="2" xfId="0" applyNumberFormat="1" applyFont="1" applyFill="1" applyBorder="1" applyAlignment="1" applyProtection="1">
      <alignment horizontal="center" vertical="top"/>
    </xf>
    <xf numFmtId="0" fontId="6" fillId="3" borderId="4" xfId="0" applyNumberFormat="1" applyFont="1" applyFill="1" applyBorder="1" applyAlignment="1" applyProtection="1">
      <alignment horizontal="center" vertical="top"/>
    </xf>
    <xf numFmtId="0" fontId="6" fillId="3" borderId="0" xfId="0" applyNumberFormat="1" applyFont="1" applyFill="1" applyBorder="1" applyAlignment="1" applyProtection="1">
      <alignment horizontal="center" vertical="top"/>
    </xf>
    <xf numFmtId="0" fontId="6" fillId="3" borderId="3" xfId="0" applyNumberFormat="1" applyFont="1" applyFill="1" applyBorder="1" applyAlignment="1" applyProtection="1">
      <alignment horizontal="center" vertical="top"/>
    </xf>
    <xf numFmtId="0" fontId="7" fillId="0" borderId="0" xfId="0" applyFont="1" applyFill="1" applyBorder="1" applyAlignment="1" applyProtection="1">
      <alignment horizontal="left" vertical="top" wrapText="1"/>
    </xf>
    <xf numFmtId="0" fontId="7" fillId="0" borderId="3" xfId="0" applyFont="1" applyFill="1" applyBorder="1" applyAlignment="1" applyProtection="1">
      <alignment horizontal="left" vertical="top" wrapText="1"/>
    </xf>
    <xf numFmtId="0" fontId="8" fillId="0" borderId="4" xfId="0" applyFont="1" applyBorder="1" applyAlignment="1">
      <alignment horizontal="left" vertical="center" wrapText="1"/>
    </xf>
    <xf numFmtId="0" fontId="8" fillId="0" borderId="0" xfId="0" applyFont="1" applyBorder="1" applyAlignment="1">
      <alignment horizontal="left" vertical="center" wrapText="1"/>
    </xf>
    <xf numFmtId="0" fontId="8" fillId="0" borderId="3" xfId="0" applyFont="1" applyBorder="1" applyAlignment="1">
      <alignment horizontal="left" vertical="center" wrapText="1"/>
    </xf>
    <xf numFmtId="0" fontId="6" fillId="3" borderId="7" xfId="0" applyNumberFormat="1" applyFont="1" applyFill="1" applyBorder="1" applyAlignment="1" applyProtection="1">
      <alignment horizontal="center" vertical="top"/>
    </xf>
    <xf numFmtId="0" fontId="6" fillId="3" borderId="10" xfId="0" applyNumberFormat="1" applyFont="1" applyFill="1" applyBorder="1" applyAlignment="1" applyProtection="1">
      <alignment horizontal="center" vertical="top"/>
    </xf>
    <xf numFmtId="0" fontId="6" fillId="3" borderId="8" xfId="0" applyNumberFormat="1" applyFont="1" applyFill="1" applyBorder="1" applyAlignment="1" applyProtection="1">
      <alignment horizontal="center" vertical="top"/>
    </xf>
    <xf numFmtId="0" fontId="11" fillId="4" borderId="52" xfId="1" applyNumberFormat="1" applyFont="1" applyFill="1" applyBorder="1" applyAlignment="1" applyProtection="1">
      <alignment horizontal="center" vertical="center" wrapText="1"/>
      <protection locked="0"/>
    </xf>
    <xf numFmtId="0" fontId="11" fillId="7" borderId="39" xfId="1" applyNumberFormat="1" applyFont="1" applyFill="1" applyBorder="1" applyAlignment="1" applyProtection="1">
      <alignment horizontal="left" vertical="center" wrapText="1" indent="2"/>
    </xf>
    <xf numFmtId="0" fontId="11" fillId="7" borderId="40" xfId="1" applyNumberFormat="1" applyFont="1" applyFill="1" applyBorder="1" applyAlignment="1" applyProtection="1">
      <alignment horizontal="left" vertical="center" wrapText="1" indent="2"/>
    </xf>
    <xf numFmtId="0" fontId="11" fillId="7" borderId="41" xfId="1" applyNumberFormat="1" applyFont="1" applyFill="1" applyBorder="1" applyAlignment="1" applyProtection="1">
      <alignment horizontal="left" vertical="center" wrapText="1" indent="2"/>
    </xf>
    <xf numFmtId="0" fontId="11" fillId="7" borderId="43" xfId="1" applyNumberFormat="1" applyFont="1" applyFill="1" applyBorder="1" applyAlignment="1" applyProtection="1">
      <alignment horizontal="left" vertical="center" wrapText="1" indent="2"/>
    </xf>
    <xf numFmtId="0" fontId="11" fillId="7" borderId="0" xfId="1" applyNumberFormat="1" applyFont="1" applyFill="1" applyBorder="1" applyAlignment="1" applyProtection="1">
      <alignment horizontal="left" vertical="center" wrapText="1" indent="2"/>
    </xf>
    <xf numFmtId="0" fontId="11" fillId="7" borderId="3" xfId="1" applyNumberFormat="1" applyFont="1" applyFill="1" applyBorder="1" applyAlignment="1" applyProtection="1">
      <alignment horizontal="left" vertical="center" wrapText="1" indent="2"/>
    </xf>
    <xf numFmtId="0" fontId="11" fillId="7" borderId="46" xfId="1" applyNumberFormat="1" applyFont="1" applyFill="1" applyBorder="1" applyAlignment="1" applyProtection="1">
      <alignment horizontal="left" vertical="center" wrapText="1" indent="2"/>
    </xf>
    <xf numFmtId="0" fontId="11" fillId="7" borderId="47" xfId="1" applyNumberFormat="1" applyFont="1" applyFill="1" applyBorder="1" applyAlignment="1" applyProtection="1">
      <alignment horizontal="left" vertical="center" wrapText="1" indent="2"/>
    </xf>
    <xf numFmtId="0" fontId="11" fillId="7" borderId="48" xfId="1" applyNumberFormat="1" applyFont="1" applyFill="1" applyBorder="1" applyAlignment="1" applyProtection="1">
      <alignment horizontal="left" vertical="center" wrapText="1" indent="2"/>
    </xf>
    <xf numFmtId="0" fontId="31" fillId="7" borderId="39" xfId="0" applyNumberFormat="1" applyFont="1" applyFill="1" applyBorder="1" applyAlignment="1" applyProtection="1">
      <alignment horizontal="center" vertical="center"/>
    </xf>
    <xf numFmtId="0" fontId="31" fillId="7" borderId="40" xfId="0" applyNumberFormat="1" applyFont="1" applyFill="1" applyBorder="1" applyAlignment="1" applyProtection="1">
      <alignment horizontal="center" vertical="center"/>
    </xf>
    <xf numFmtId="0" fontId="31" fillId="7" borderId="38" xfId="0" applyNumberFormat="1" applyFont="1" applyFill="1" applyBorder="1" applyAlignment="1" applyProtection="1">
      <alignment horizontal="center" vertical="center"/>
    </xf>
    <xf numFmtId="0" fontId="31" fillId="7" borderId="46" xfId="0" applyNumberFormat="1" applyFont="1" applyFill="1" applyBorder="1" applyAlignment="1" applyProtection="1">
      <alignment horizontal="center" vertical="center"/>
    </xf>
    <xf numFmtId="0" fontId="31" fillId="7" borderId="47" xfId="0" applyNumberFormat="1" applyFont="1" applyFill="1" applyBorder="1" applyAlignment="1" applyProtection="1">
      <alignment horizontal="center" vertical="center"/>
    </xf>
    <xf numFmtId="0" fontId="31" fillId="7" borderId="45" xfId="0" applyNumberFormat="1" applyFont="1" applyFill="1" applyBorder="1" applyAlignment="1" applyProtection="1">
      <alignment horizontal="center" vertical="center"/>
    </xf>
    <xf numFmtId="0" fontId="11" fillId="4" borderId="4" xfId="1" applyNumberFormat="1" applyFont="1" applyFill="1" applyBorder="1" applyAlignment="1" applyProtection="1">
      <alignment horizontal="left" vertical="top" wrapText="1"/>
      <protection locked="0"/>
    </xf>
    <xf numFmtId="0" fontId="11" fillId="4" borderId="0" xfId="1" applyNumberFormat="1" applyFont="1" applyFill="1" applyBorder="1" applyAlignment="1" applyProtection="1">
      <alignment horizontal="left" vertical="top" wrapText="1"/>
      <protection locked="0"/>
    </xf>
    <xf numFmtId="0" fontId="11" fillId="4" borderId="3" xfId="1" applyNumberFormat="1" applyFont="1" applyFill="1" applyBorder="1" applyAlignment="1" applyProtection="1">
      <alignment horizontal="left" vertical="top" wrapText="1"/>
      <protection locked="0"/>
    </xf>
    <xf numFmtId="14" fontId="11" fillId="4" borderId="39" xfId="1" applyNumberFormat="1" applyFont="1" applyFill="1" applyBorder="1" applyAlignment="1" applyProtection="1">
      <alignment horizontal="left" vertical="center" wrapText="1"/>
      <protection locked="0"/>
    </xf>
    <xf numFmtId="14" fontId="11" fillId="4" borderId="40" xfId="1" applyNumberFormat="1" applyFont="1" applyFill="1" applyBorder="1" applyAlignment="1" applyProtection="1">
      <alignment horizontal="left" vertical="center" wrapText="1"/>
      <protection locked="0"/>
    </xf>
    <xf numFmtId="14" fontId="11" fillId="4" borderId="41" xfId="1" applyNumberFormat="1" applyFont="1" applyFill="1" applyBorder="1" applyAlignment="1" applyProtection="1">
      <alignment horizontal="left" vertical="center" wrapText="1"/>
      <protection locked="0"/>
    </xf>
    <xf numFmtId="14" fontId="11" fillId="4" borderId="46" xfId="1" applyNumberFormat="1" applyFont="1" applyFill="1" applyBorder="1" applyAlignment="1" applyProtection="1">
      <alignment horizontal="left" vertical="center" wrapText="1"/>
      <protection locked="0"/>
    </xf>
    <xf numFmtId="14" fontId="11" fillId="4" borderId="47" xfId="1" applyNumberFormat="1" applyFont="1" applyFill="1" applyBorder="1" applyAlignment="1" applyProtection="1">
      <alignment horizontal="left" vertical="center" wrapText="1"/>
      <protection locked="0"/>
    </xf>
    <xf numFmtId="14" fontId="11" fillId="4" borderId="48" xfId="1" applyNumberFormat="1" applyFont="1" applyFill="1" applyBorder="1" applyAlignment="1" applyProtection="1">
      <alignment horizontal="left" vertical="center" wrapText="1"/>
      <protection locked="0"/>
    </xf>
    <xf numFmtId="0" fontId="11" fillId="4" borderId="39" xfId="1" applyNumberFormat="1" applyFont="1" applyFill="1" applyBorder="1" applyAlignment="1" applyProtection="1">
      <alignment horizontal="left" vertical="center" wrapText="1"/>
      <protection locked="0"/>
    </xf>
    <xf numFmtId="0" fontId="11" fillId="4" borderId="40" xfId="1" applyNumberFormat="1" applyFont="1" applyFill="1" applyBorder="1" applyAlignment="1" applyProtection="1">
      <alignment horizontal="left" vertical="center" wrapText="1"/>
      <protection locked="0"/>
    </xf>
    <xf numFmtId="0" fontId="11" fillId="4" borderId="41" xfId="1" applyNumberFormat="1" applyFont="1" applyFill="1" applyBorder="1" applyAlignment="1" applyProtection="1">
      <alignment horizontal="left" vertical="center" wrapText="1"/>
      <protection locked="0"/>
    </xf>
    <xf numFmtId="0" fontId="11" fillId="4" borderId="46" xfId="1" applyNumberFormat="1" applyFont="1" applyFill="1" applyBorder="1" applyAlignment="1" applyProtection="1">
      <alignment horizontal="left" vertical="center" wrapText="1"/>
      <protection locked="0"/>
    </xf>
    <xf numFmtId="0" fontId="11" fillId="4" borderId="47" xfId="1" applyNumberFormat="1" applyFont="1" applyFill="1" applyBorder="1" applyAlignment="1" applyProtection="1">
      <alignment horizontal="left" vertical="center" wrapText="1"/>
      <protection locked="0"/>
    </xf>
    <xf numFmtId="0" fontId="11" fillId="4" borderId="48" xfId="1" applyNumberFormat="1" applyFont="1" applyFill="1" applyBorder="1" applyAlignment="1" applyProtection="1">
      <alignment horizontal="left" vertical="center" wrapText="1"/>
      <protection locked="0"/>
    </xf>
    <xf numFmtId="0" fontId="8" fillId="0" borderId="57" xfId="0" applyNumberFormat="1" applyFont="1" applyFill="1" applyBorder="1" applyAlignment="1" applyProtection="1">
      <alignment horizontal="left" vertical="center" wrapText="1"/>
    </xf>
    <xf numFmtId="0" fontId="8" fillId="0" borderId="53" xfId="0" applyNumberFormat="1" applyFont="1" applyFill="1" applyBorder="1" applyAlignment="1" applyProtection="1">
      <alignment horizontal="left" vertical="center" wrapText="1"/>
    </xf>
    <xf numFmtId="0" fontId="8" fillId="0" borderId="59" xfId="0" applyNumberFormat="1" applyFont="1" applyFill="1" applyBorder="1" applyAlignment="1" applyProtection="1">
      <alignment horizontal="left" vertical="center" wrapText="1"/>
    </xf>
    <xf numFmtId="0" fontId="8" fillId="0" borderId="60" xfId="0" applyNumberFormat="1" applyFont="1" applyFill="1" applyBorder="1" applyAlignment="1" applyProtection="1">
      <alignment horizontal="left" vertical="center" wrapText="1"/>
    </xf>
    <xf numFmtId="0" fontId="8" fillId="0" borderId="62" xfId="0" applyNumberFormat="1" applyFont="1" applyFill="1" applyBorder="1" applyAlignment="1" applyProtection="1">
      <alignment horizontal="left" vertical="center" wrapText="1"/>
    </xf>
    <xf numFmtId="0" fontId="8" fillId="0" borderId="54" xfId="0" applyNumberFormat="1" applyFont="1" applyFill="1" applyBorder="1" applyAlignment="1" applyProtection="1">
      <alignment horizontal="left" vertical="center" wrapText="1"/>
    </xf>
    <xf numFmtId="0" fontId="11" fillId="4" borderId="43" xfId="1" applyNumberFormat="1" applyFont="1" applyFill="1" applyBorder="1" applyAlignment="1" applyProtection="1">
      <alignment horizontal="left" vertical="center" wrapText="1"/>
      <protection locked="0"/>
    </xf>
    <xf numFmtId="0" fontId="11" fillId="4" borderId="0" xfId="1" applyNumberFormat="1" applyFont="1" applyFill="1" applyBorder="1" applyAlignment="1" applyProtection="1">
      <alignment horizontal="left" vertical="center" wrapText="1"/>
      <protection locked="0"/>
    </xf>
    <xf numFmtId="0" fontId="11" fillId="4" borderId="3" xfId="1" applyNumberFormat="1" applyFont="1" applyFill="1" applyBorder="1" applyAlignment="1" applyProtection="1">
      <alignment horizontal="left" vertical="center" wrapText="1"/>
      <protection locked="0"/>
    </xf>
    <xf numFmtId="0" fontId="7" fillId="0" borderId="0" xfId="0" applyNumberFormat="1" applyFont="1" applyFill="1" applyBorder="1" applyAlignment="1" applyProtection="1">
      <alignment horizontal="left" vertical="top" wrapText="1"/>
    </xf>
    <xf numFmtId="0" fontId="8" fillId="2" borderId="0" xfId="0" applyFont="1" applyFill="1" applyAlignment="1">
      <alignment horizontal="left" vertical="top" wrapText="1"/>
    </xf>
    <xf numFmtId="0" fontId="8" fillId="0" borderId="4" xfId="0" applyNumberFormat="1" applyFont="1" applyFill="1" applyBorder="1" applyAlignment="1" applyProtection="1">
      <alignment horizontal="right" vertical="center" wrapText="1" indent="1"/>
    </xf>
    <xf numFmtId="0" fontId="8" fillId="0" borderId="0" xfId="0" applyNumberFormat="1" applyFont="1" applyFill="1" applyBorder="1" applyAlignment="1" applyProtection="1">
      <alignment horizontal="right" vertical="center" wrapText="1" indent="1"/>
    </xf>
    <xf numFmtId="0" fontId="7" fillId="0" borderId="0" xfId="0" applyFont="1" applyBorder="1" applyAlignment="1" applyProtection="1">
      <alignment horizontal="left" vertical="center" wrapText="1" indent="1"/>
    </xf>
    <xf numFmtId="0" fontId="7" fillId="0" borderId="3" xfId="0" applyFont="1" applyBorder="1" applyAlignment="1" applyProtection="1">
      <alignment horizontal="left" vertical="center" wrapText="1" indent="1"/>
    </xf>
    <xf numFmtId="0" fontId="7" fillId="4" borderId="53" xfId="0" applyNumberFormat="1" applyFont="1" applyFill="1" applyBorder="1" applyAlignment="1" applyProtection="1">
      <alignment horizontal="center" vertical="center" wrapText="1"/>
      <protection locked="0"/>
    </xf>
    <xf numFmtId="0" fontId="7" fillId="4" borderId="54" xfId="0" applyNumberFormat="1" applyFont="1" applyFill="1" applyBorder="1" applyAlignment="1" applyProtection="1">
      <alignment horizontal="center" vertical="center" wrapText="1"/>
      <protection locked="0"/>
    </xf>
    <xf numFmtId="0" fontId="8" fillId="7" borderId="39" xfId="0" applyNumberFormat="1" applyFont="1" applyFill="1" applyBorder="1" applyAlignment="1" applyProtection="1">
      <alignment horizontal="left" vertical="center" wrapText="1"/>
    </xf>
    <xf numFmtId="0" fontId="8" fillId="7" borderId="40" xfId="0" applyNumberFormat="1" applyFont="1" applyFill="1" applyBorder="1" applyAlignment="1" applyProtection="1">
      <alignment horizontal="left" vertical="center" wrapText="1"/>
    </xf>
    <xf numFmtId="0" fontId="8" fillId="7" borderId="38" xfId="0" applyNumberFormat="1" applyFont="1" applyFill="1" applyBorder="1" applyAlignment="1" applyProtection="1">
      <alignment horizontal="left" vertical="center" wrapText="1"/>
    </xf>
    <xf numFmtId="0" fontId="8" fillId="7" borderId="43" xfId="0" applyNumberFormat="1" applyFont="1" applyFill="1" applyBorder="1" applyAlignment="1" applyProtection="1">
      <alignment horizontal="left" vertical="center" wrapText="1"/>
    </xf>
    <xf numFmtId="0" fontId="8" fillId="7" borderId="0" xfId="0" applyNumberFormat="1" applyFont="1" applyFill="1" applyBorder="1" applyAlignment="1" applyProtection="1">
      <alignment horizontal="left" vertical="center" wrapText="1"/>
    </xf>
    <xf numFmtId="0" fontId="8" fillId="7" borderId="42" xfId="0" applyNumberFormat="1" applyFont="1" applyFill="1" applyBorder="1" applyAlignment="1" applyProtection="1">
      <alignment horizontal="left" vertical="center" wrapText="1"/>
    </xf>
    <xf numFmtId="0" fontId="8" fillId="7" borderId="46" xfId="0" applyNumberFormat="1" applyFont="1" applyFill="1" applyBorder="1" applyAlignment="1" applyProtection="1">
      <alignment horizontal="left" vertical="center" wrapText="1"/>
    </xf>
    <xf numFmtId="0" fontId="8" fillId="7" borderId="47" xfId="0" applyNumberFormat="1" applyFont="1" applyFill="1" applyBorder="1" applyAlignment="1" applyProtection="1">
      <alignment horizontal="left" vertical="center" wrapText="1"/>
    </xf>
    <xf numFmtId="0" fontId="8" fillId="7" borderId="45" xfId="0" applyNumberFormat="1" applyFont="1" applyFill="1" applyBorder="1" applyAlignment="1" applyProtection="1">
      <alignment horizontal="left" vertical="center" wrapText="1"/>
    </xf>
    <xf numFmtId="0" fontId="9" fillId="7" borderId="52" xfId="0" applyFont="1" applyFill="1" applyBorder="1" applyAlignment="1" applyProtection="1">
      <alignment horizontal="center" vertical="top" wrapText="1"/>
    </xf>
    <xf numFmtId="0" fontId="10" fillId="7" borderId="49" xfId="1" applyNumberFormat="1" applyFont="1" applyFill="1" applyBorder="1" applyAlignment="1" applyProtection="1">
      <alignment horizontal="center" vertical="top" wrapText="1"/>
    </xf>
    <xf numFmtId="0" fontId="10" fillId="7" borderId="50" xfId="1" applyNumberFormat="1" applyFont="1" applyFill="1" applyBorder="1" applyAlignment="1" applyProtection="1">
      <alignment horizontal="center" vertical="top" wrapText="1"/>
    </xf>
    <xf numFmtId="0" fontId="10" fillId="7" borderId="68" xfId="1" applyNumberFormat="1" applyFont="1" applyFill="1" applyBorder="1" applyAlignment="1" applyProtection="1">
      <alignment horizontal="center" vertical="top" wrapText="1"/>
    </xf>
    <xf numFmtId="0" fontId="13" fillId="0" borderId="57" xfId="0" applyFont="1" applyBorder="1" applyAlignment="1">
      <alignment horizontal="left" vertical="center" wrapText="1"/>
    </xf>
    <xf numFmtId="0" fontId="13" fillId="0" borderId="53" xfId="0" applyFont="1" applyBorder="1" applyAlignment="1">
      <alignment horizontal="left" vertical="center" wrapText="1"/>
    </xf>
    <xf numFmtId="0" fontId="13" fillId="0" borderId="59" xfId="0" applyFont="1" applyBorder="1" applyAlignment="1">
      <alignment horizontal="left" vertical="center" wrapText="1"/>
    </xf>
    <xf numFmtId="0" fontId="13" fillId="0" borderId="60" xfId="0" applyFont="1" applyBorder="1" applyAlignment="1">
      <alignment horizontal="left" vertical="center" wrapText="1"/>
    </xf>
    <xf numFmtId="0" fontId="13" fillId="0" borderId="70" xfId="0" applyFont="1" applyBorder="1" applyAlignment="1">
      <alignment horizontal="left" vertical="center" wrapText="1"/>
    </xf>
    <xf numFmtId="0" fontId="13" fillId="0" borderId="63" xfId="0" applyFont="1" applyBorder="1" applyAlignment="1">
      <alignment horizontal="left" vertical="center" wrapText="1"/>
    </xf>
    <xf numFmtId="0" fontId="8" fillId="0" borderId="53" xfId="0" applyFont="1" applyBorder="1" applyAlignment="1">
      <alignment horizontal="left" vertical="center" wrapText="1"/>
    </xf>
    <xf numFmtId="0" fontId="8" fillId="0" borderId="58" xfId="0" applyFont="1" applyBorder="1" applyAlignment="1">
      <alignment horizontal="left" vertical="center" wrapText="1"/>
    </xf>
    <xf numFmtId="0" fontId="8" fillId="0" borderId="60" xfId="0" applyFont="1" applyBorder="1" applyAlignment="1">
      <alignment horizontal="left" vertical="center" wrapText="1"/>
    </xf>
    <xf numFmtId="0" fontId="8" fillId="0" borderId="61" xfId="0" applyFont="1" applyBorder="1" applyAlignment="1">
      <alignment horizontal="left" vertical="center" wrapText="1"/>
    </xf>
    <xf numFmtId="0" fontId="8" fillId="0" borderId="63" xfId="0" applyFont="1" applyBorder="1" applyAlignment="1">
      <alignment horizontal="left" vertical="center" wrapText="1"/>
    </xf>
    <xf numFmtId="0" fontId="8" fillId="0" borderId="71" xfId="0" applyFont="1" applyBorder="1" applyAlignment="1">
      <alignment horizontal="left" vertical="center" wrapText="1"/>
    </xf>
    <xf numFmtId="0" fontId="13" fillId="0" borderId="4" xfId="0" applyFont="1" applyBorder="1" applyAlignment="1">
      <alignment horizontal="left" vertical="center" wrapText="1"/>
    </xf>
    <xf numFmtId="0" fontId="13" fillId="0" borderId="42" xfId="0" applyFont="1" applyBorder="1" applyAlignment="1">
      <alignment horizontal="left" vertical="center" wrapText="1"/>
    </xf>
    <xf numFmtId="0" fontId="13" fillId="0" borderId="44" xfId="0" applyFont="1" applyBorder="1" applyAlignment="1">
      <alignment horizontal="left" vertical="center" wrapText="1"/>
    </xf>
    <xf numFmtId="0" fontId="13" fillId="0" borderId="45" xfId="0" applyFont="1" applyBorder="1" applyAlignment="1">
      <alignment horizontal="left" vertical="center" wrapText="1"/>
    </xf>
    <xf numFmtId="0" fontId="8" fillId="0" borderId="43" xfId="0" applyFont="1" applyBorder="1" applyAlignment="1">
      <alignment horizontal="left" vertical="center" wrapText="1"/>
    </xf>
    <xf numFmtId="0" fontId="8" fillId="0" borderId="0" xfId="0" applyFont="1" applyAlignment="1">
      <alignment horizontal="left" vertical="center" wrapText="1"/>
    </xf>
    <xf numFmtId="0" fontId="8" fillId="0" borderId="46" xfId="0" applyFont="1" applyBorder="1" applyAlignment="1">
      <alignment horizontal="left" vertical="center" wrapText="1"/>
    </xf>
    <xf numFmtId="0" fontId="8" fillId="0" borderId="47" xfId="0" applyFont="1" applyBorder="1" applyAlignment="1">
      <alignment horizontal="left" vertical="center" wrapText="1"/>
    </xf>
    <xf numFmtId="0" fontId="8" fillId="0" borderId="48" xfId="0" applyFont="1" applyBorder="1" applyAlignment="1">
      <alignment horizontal="left" vertical="center" wrapText="1"/>
    </xf>
    <xf numFmtId="0" fontId="13" fillId="0" borderId="37" xfId="0" applyFont="1" applyBorder="1" applyAlignment="1">
      <alignment horizontal="left" vertical="center" wrapText="1"/>
    </xf>
    <xf numFmtId="0" fontId="13" fillId="0" borderId="38" xfId="0" applyFont="1" applyBorder="1" applyAlignment="1">
      <alignment horizontal="left" vertical="center" wrapText="1"/>
    </xf>
    <xf numFmtId="0" fontId="8" fillId="0" borderId="39" xfId="0" applyFont="1" applyBorder="1" applyAlignment="1">
      <alignment horizontal="left" vertical="center" wrapText="1"/>
    </xf>
    <xf numFmtId="0" fontId="8" fillId="0" borderId="40" xfId="0" applyFont="1" applyBorder="1" applyAlignment="1">
      <alignment horizontal="left" vertical="center" wrapText="1"/>
    </xf>
    <xf numFmtId="0" fontId="8" fillId="0" borderId="41" xfId="0" applyFont="1" applyBorder="1" applyAlignment="1">
      <alignment horizontal="left" vertical="center" wrapText="1"/>
    </xf>
    <xf numFmtId="0" fontId="6" fillId="3" borderId="5" xfId="0" applyFont="1" applyFill="1" applyBorder="1" applyAlignment="1">
      <alignment horizontal="center" vertical="top"/>
    </xf>
    <xf numFmtId="0" fontId="6" fillId="3" borderId="9" xfId="0" applyFont="1" applyFill="1" applyBorder="1" applyAlignment="1">
      <alignment horizontal="center" vertical="top"/>
    </xf>
    <xf numFmtId="0" fontId="6" fillId="3" borderId="6" xfId="0" applyFont="1" applyFill="1" applyBorder="1" applyAlignment="1">
      <alignment horizontal="center" vertical="top"/>
    </xf>
    <xf numFmtId="0" fontId="7" fillId="0" borderId="4" xfId="0" applyFont="1" applyBorder="1" applyAlignment="1" applyProtection="1">
      <alignment vertical="center" wrapText="1"/>
    </xf>
    <xf numFmtId="0" fontId="7" fillId="0" borderId="0" xfId="0" applyFont="1" applyBorder="1" applyAlignment="1" applyProtection="1">
      <alignment vertical="center" wrapText="1"/>
    </xf>
    <xf numFmtId="15" fontId="13" fillId="7" borderId="39" xfId="0" applyNumberFormat="1" applyFont="1" applyFill="1" applyBorder="1" applyAlignment="1" applyProtection="1">
      <alignment horizontal="center" vertical="center" wrapText="1"/>
    </xf>
    <xf numFmtId="15" fontId="13" fillId="7" borderId="40" xfId="0" applyNumberFormat="1" applyFont="1" applyFill="1" applyBorder="1" applyAlignment="1" applyProtection="1">
      <alignment horizontal="center" vertical="center" wrapText="1"/>
    </xf>
    <xf numFmtId="15" fontId="13" fillId="7" borderId="38" xfId="0" applyNumberFormat="1" applyFont="1" applyFill="1" applyBorder="1" applyAlignment="1" applyProtection="1">
      <alignment horizontal="center" vertical="center" wrapText="1"/>
    </xf>
    <xf numFmtId="15" fontId="13" fillId="7" borderId="43" xfId="0" applyNumberFormat="1" applyFont="1" applyFill="1" applyBorder="1" applyAlignment="1" applyProtection="1">
      <alignment horizontal="center" vertical="center" wrapText="1"/>
    </xf>
    <xf numFmtId="15" fontId="13" fillId="7" borderId="0" xfId="0" applyNumberFormat="1" applyFont="1" applyFill="1" applyBorder="1" applyAlignment="1" applyProtection="1">
      <alignment horizontal="center" vertical="center" wrapText="1"/>
    </xf>
    <xf numFmtId="15" fontId="13" fillId="7" borderId="42" xfId="0" applyNumberFormat="1" applyFont="1" applyFill="1" applyBorder="1" applyAlignment="1" applyProtection="1">
      <alignment horizontal="center" vertical="center" wrapText="1"/>
    </xf>
    <xf numFmtId="15" fontId="13" fillId="7" borderId="46" xfId="0" applyNumberFormat="1" applyFont="1" applyFill="1" applyBorder="1" applyAlignment="1" applyProtection="1">
      <alignment horizontal="center" vertical="center" wrapText="1"/>
    </xf>
    <xf numFmtId="15" fontId="13" fillId="7" borderId="47" xfId="0" applyNumberFormat="1" applyFont="1" applyFill="1" applyBorder="1" applyAlignment="1" applyProtection="1">
      <alignment horizontal="center" vertical="center" wrapText="1"/>
    </xf>
    <xf numFmtId="15" fontId="13" fillId="7" borderId="45" xfId="0" applyNumberFormat="1" applyFont="1" applyFill="1" applyBorder="1" applyAlignment="1" applyProtection="1">
      <alignment horizontal="center" vertical="center" wrapText="1"/>
    </xf>
    <xf numFmtId="0" fontId="36" fillId="15" borderId="1" xfId="0" applyFont="1" applyFill="1" applyBorder="1" applyAlignment="1">
      <alignment horizontal="center" vertical="top" wrapText="1"/>
    </xf>
    <xf numFmtId="0" fontId="36" fillId="15" borderId="11" xfId="0" applyFont="1" applyFill="1" applyBorder="1" applyAlignment="1">
      <alignment horizontal="center" vertical="top" wrapText="1"/>
    </xf>
    <xf numFmtId="0" fontId="7" fillId="0" borderId="11" xfId="0" applyFont="1" applyBorder="1" applyAlignment="1">
      <alignment vertical="top" wrapText="1"/>
    </xf>
    <xf numFmtId="0" fontId="7" fillId="0" borderId="2" xfId="0" applyFont="1" applyBorder="1" applyAlignment="1">
      <alignment vertical="top" wrapText="1"/>
    </xf>
    <xf numFmtId="0" fontId="7" fillId="4" borderId="4" xfId="0" applyFont="1" applyFill="1" applyBorder="1" applyAlignment="1" applyProtection="1">
      <alignment horizontal="left" vertical="top" wrapText="1"/>
      <protection locked="0"/>
    </xf>
    <xf numFmtId="0" fontId="7" fillId="4" borderId="0" xfId="0" applyFont="1" applyFill="1" applyAlignment="1" applyProtection="1">
      <alignment horizontal="left" vertical="top" wrapText="1"/>
      <protection locked="0"/>
    </xf>
    <xf numFmtId="0" fontId="7" fillId="4" borderId="3" xfId="0" applyFont="1" applyFill="1" applyBorder="1" applyAlignment="1" applyProtection="1">
      <alignment horizontal="left" vertical="top" wrapText="1"/>
      <protection locked="0"/>
    </xf>
    <xf numFmtId="0" fontId="8" fillId="0" borderId="55" xfId="0" applyFont="1" applyBorder="1" applyAlignment="1">
      <alignment horizontal="left" vertical="center" wrapText="1"/>
    </xf>
    <xf numFmtId="0" fontId="8" fillId="0" borderId="52" xfId="0" applyFont="1" applyBorder="1" applyAlignment="1">
      <alignment horizontal="left" vertical="center" wrapText="1"/>
    </xf>
    <xf numFmtId="0" fontId="11" fillId="4" borderId="52" xfId="1" applyNumberFormat="1" applyFont="1" applyFill="1" applyBorder="1" applyAlignment="1" applyProtection="1">
      <alignment horizontal="left" vertical="center" wrapText="1"/>
      <protection locked="0"/>
    </xf>
    <xf numFmtId="0" fontId="11" fillId="4" borderId="56" xfId="1" applyNumberFormat="1" applyFont="1" applyFill="1" applyBorder="1" applyAlignment="1" applyProtection="1">
      <alignment horizontal="left" vertical="center" wrapText="1"/>
      <protection locked="0"/>
    </xf>
    <xf numFmtId="0" fontId="7" fillId="4" borderId="4" xfId="0" applyNumberFormat="1" applyFont="1" applyFill="1" applyBorder="1" applyAlignment="1" applyProtection="1">
      <alignment horizontal="left" vertical="top" wrapText="1"/>
      <protection locked="0"/>
    </xf>
    <xf numFmtId="0" fontId="7" fillId="4" borderId="0" xfId="0" applyNumberFormat="1" applyFont="1" applyFill="1" applyBorder="1" applyAlignment="1" applyProtection="1">
      <alignment horizontal="left" vertical="top" wrapText="1"/>
      <protection locked="0"/>
    </xf>
    <xf numFmtId="0" fontId="7" fillId="4" borderId="3" xfId="0" applyNumberFormat="1" applyFont="1" applyFill="1" applyBorder="1" applyAlignment="1" applyProtection="1">
      <alignment horizontal="left" vertical="top" wrapText="1"/>
      <protection locked="0"/>
    </xf>
    <xf numFmtId="0" fontId="8" fillId="0" borderId="4" xfId="0" applyNumberFormat="1" applyFont="1" applyFill="1" applyBorder="1" applyAlignment="1" applyProtection="1">
      <alignment vertical="top" wrapText="1"/>
    </xf>
    <xf numFmtId="0" fontId="8" fillId="0" borderId="0" xfId="0" applyNumberFormat="1" applyFont="1" applyFill="1" applyBorder="1" applyAlignment="1" applyProtection="1">
      <alignment vertical="top" wrapText="1"/>
    </xf>
    <xf numFmtId="0" fontId="8" fillId="0" borderId="3" xfId="0" applyNumberFormat="1" applyFont="1" applyFill="1" applyBorder="1" applyAlignment="1" applyProtection="1">
      <alignment vertical="top" wrapText="1"/>
    </xf>
    <xf numFmtId="0" fontId="13" fillId="6" borderId="1" xfId="0" applyNumberFormat="1" applyFont="1" applyFill="1" applyBorder="1" applyAlignment="1" applyProtection="1">
      <alignment horizontal="center" vertical="top" wrapText="1"/>
    </xf>
    <xf numFmtId="0" fontId="13" fillId="6" borderId="11" xfId="0" applyNumberFormat="1" applyFont="1" applyFill="1" applyBorder="1" applyAlignment="1" applyProtection="1">
      <alignment horizontal="center" vertical="top" wrapText="1"/>
    </xf>
    <xf numFmtId="0" fontId="13" fillId="6" borderId="2" xfId="0" applyNumberFormat="1" applyFont="1" applyFill="1" applyBorder="1" applyAlignment="1" applyProtection="1">
      <alignment horizontal="center" vertical="top" wrapText="1"/>
    </xf>
    <xf numFmtId="0" fontId="7" fillId="2" borderId="7" xfId="0" applyFont="1" applyFill="1" applyBorder="1" applyAlignment="1">
      <alignment horizontal="center" vertical="top" wrapText="1"/>
    </xf>
    <xf numFmtId="0" fontId="7" fillId="2" borderId="10" xfId="0" applyFont="1" applyFill="1" applyBorder="1" applyAlignment="1">
      <alignment horizontal="center" vertical="top" wrapText="1"/>
    </xf>
    <xf numFmtId="0" fontId="7" fillId="2" borderId="8" xfId="0" applyFont="1" applyFill="1" applyBorder="1" applyAlignment="1">
      <alignment horizontal="center" vertical="top" wrapText="1"/>
    </xf>
    <xf numFmtId="0" fontId="8" fillId="0" borderId="4" xfId="0" applyFont="1" applyBorder="1" applyAlignment="1">
      <alignment vertical="top" wrapText="1"/>
    </xf>
    <xf numFmtId="0" fontId="8" fillId="0" borderId="0" xfId="0" applyFont="1" applyBorder="1" applyAlignment="1">
      <alignment vertical="top" wrapText="1"/>
    </xf>
    <xf numFmtId="0" fontId="8" fillId="0" borderId="3" xfId="0" applyFont="1" applyBorder="1" applyAlignment="1">
      <alignment vertical="top" wrapText="1"/>
    </xf>
    <xf numFmtId="0" fontId="11" fillId="4" borderId="49" xfId="1" applyNumberFormat="1" applyFont="1" applyFill="1" applyBorder="1" applyAlignment="1" applyProtection="1">
      <alignment horizontal="left" vertical="top" wrapText="1"/>
      <protection locked="0"/>
    </xf>
    <xf numFmtId="0" fontId="11" fillId="4" borderId="50" xfId="1" applyNumberFormat="1" applyFont="1" applyFill="1" applyBorder="1" applyAlignment="1" applyProtection="1">
      <alignment horizontal="left" vertical="top" wrapText="1"/>
      <protection locked="0"/>
    </xf>
    <xf numFmtId="0" fontId="11" fillId="4" borderId="68" xfId="1" applyNumberFormat="1" applyFont="1" applyFill="1" applyBorder="1" applyAlignment="1" applyProtection="1">
      <alignment horizontal="left" vertical="top" wrapText="1"/>
      <protection locked="0"/>
    </xf>
    <xf numFmtId="0" fontId="9" fillId="2" borderId="55" xfId="0" applyFont="1" applyFill="1" applyBorder="1" applyAlignment="1">
      <alignment horizontal="center" vertical="center"/>
    </xf>
    <xf numFmtId="0" fontId="13" fillId="7" borderId="52" xfId="0" applyFont="1" applyFill="1" applyBorder="1" applyAlignment="1">
      <alignment horizontal="center" vertical="center" wrapText="1"/>
    </xf>
    <xf numFmtId="0" fontId="13" fillId="7" borderId="56" xfId="0" applyFont="1" applyFill="1" applyBorder="1" applyAlignment="1">
      <alignment horizontal="center" vertical="center" wrapText="1"/>
    </xf>
    <xf numFmtId="0" fontId="6" fillId="3" borderId="4" xfId="0" applyNumberFormat="1" applyFont="1" applyFill="1" applyBorder="1" applyAlignment="1" applyProtection="1">
      <alignment horizontal="left" vertical="top" wrapText="1"/>
    </xf>
    <xf numFmtId="0" fontId="6" fillId="3" borderId="0" xfId="0" applyNumberFormat="1" applyFont="1" applyFill="1" applyBorder="1" applyAlignment="1" applyProtection="1">
      <alignment horizontal="left" vertical="top" wrapText="1"/>
    </xf>
    <xf numFmtId="0" fontId="6" fillId="3" borderId="3" xfId="0" applyNumberFormat="1" applyFont="1" applyFill="1" applyBorder="1" applyAlignment="1" applyProtection="1">
      <alignment horizontal="left" vertical="top" wrapText="1"/>
    </xf>
    <xf numFmtId="0" fontId="6" fillId="3" borderId="7" xfId="0" applyNumberFormat="1" applyFont="1" applyFill="1" applyBorder="1" applyAlignment="1" applyProtection="1">
      <alignment horizontal="left" vertical="top" wrapText="1"/>
    </xf>
    <xf numFmtId="0" fontId="6" fillId="3" borderId="10" xfId="0" applyNumberFormat="1" applyFont="1" applyFill="1" applyBorder="1" applyAlignment="1" applyProtection="1">
      <alignment horizontal="left" vertical="top" wrapText="1"/>
    </xf>
    <xf numFmtId="0" fontId="6" fillId="3" borderId="8" xfId="0" applyNumberFormat="1" applyFont="1" applyFill="1" applyBorder="1" applyAlignment="1" applyProtection="1">
      <alignment horizontal="left" vertical="top" wrapText="1"/>
    </xf>
    <xf numFmtId="0" fontId="13" fillId="6" borderId="4" xfId="0" applyNumberFormat="1" applyFont="1" applyFill="1" applyBorder="1" applyAlignment="1" applyProtection="1">
      <alignment horizontal="center" vertical="top" wrapText="1"/>
    </xf>
    <xf numFmtId="0" fontId="13" fillId="6" borderId="0" xfId="0" applyNumberFormat="1" applyFont="1" applyFill="1" applyBorder="1" applyAlignment="1" applyProtection="1">
      <alignment horizontal="center" vertical="top" wrapText="1"/>
    </xf>
    <xf numFmtId="0" fontId="13" fillId="6" borderId="3" xfId="0" applyNumberFormat="1" applyFont="1" applyFill="1" applyBorder="1" applyAlignment="1" applyProtection="1">
      <alignment horizontal="center" vertical="top" wrapText="1"/>
    </xf>
    <xf numFmtId="0" fontId="13" fillId="8" borderId="7" xfId="0" applyNumberFormat="1" applyFont="1" applyFill="1" applyBorder="1" applyAlignment="1" applyProtection="1">
      <alignment horizontal="center" vertical="top" wrapText="1"/>
    </xf>
    <xf numFmtId="0" fontId="13" fillId="8" borderId="10" xfId="0" applyNumberFormat="1" applyFont="1" applyFill="1" applyBorder="1" applyAlignment="1" applyProtection="1">
      <alignment horizontal="center" vertical="top" wrapText="1"/>
    </xf>
    <xf numFmtId="0" fontId="13" fillId="8" borderId="8" xfId="0" applyNumberFormat="1" applyFont="1" applyFill="1" applyBorder="1" applyAlignment="1" applyProtection="1">
      <alignment horizontal="center" vertical="top" wrapText="1"/>
    </xf>
    <xf numFmtId="0" fontId="11" fillId="4" borderId="51" xfId="1" applyNumberFormat="1" applyFont="1" applyFill="1" applyBorder="1" applyAlignment="1" applyProtection="1">
      <alignment horizontal="left" vertical="center" wrapText="1"/>
      <protection locked="0"/>
    </xf>
    <xf numFmtId="0" fontId="8" fillId="0" borderId="4" xfId="0" applyNumberFormat="1" applyFont="1" applyFill="1" applyBorder="1" applyAlignment="1" applyProtection="1">
      <alignment horizontal="right" vertical="top" wrapText="1" indent="1"/>
    </xf>
    <xf numFmtId="0" fontId="8" fillId="0" borderId="0" xfId="0" applyNumberFormat="1" applyFont="1" applyFill="1" applyBorder="1" applyAlignment="1" applyProtection="1">
      <alignment horizontal="right" vertical="top" wrapText="1" indent="1"/>
    </xf>
    <xf numFmtId="0" fontId="8" fillId="7" borderId="52" xfId="0" applyNumberFormat="1" applyFont="1" applyFill="1" applyBorder="1" applyAlignment="1" applyProtection="1">
      <alignment horizontal="left" vertical="top" wrapText="1"/>
    </xf>
    <xf numFmtId="0" fontId="8" fillId="7" borderId="56" xfId="0" applyNumberFormat="1" applyFont="1" applyFill="1" applyBorder="1" applyAlignment="1" applyProtection="1">
      <alignment horizontal="left" vertical="top" wrapText="1"/>
    </xf>
    <xf numFmtId="0" fontId="8" fillId="0" borderId="69" xfId="0" applyFont="1" applyBorder="1" applyAlignment="1">
      <alignment horizontal="left" vertical="top" wrapText="1"/>
    </xf>
    <xf numFmtId="0" fontId="8" fillId="0" borderId="50" xfId="0" applyFont="1" applyBorder="1" applyAlignment="1">
      <alignment horizontal="left" vertical="top" wrapText="1"/>
    </xf>
    <xf numFmtId="0" fontId="8" fillId="0" borderId="51" xfId="0" applyFont="1" applyBorder="1" applyAlignment="1">
      <alignment horizontal="left" vertical="top" wrapText="1"/>
    </xf>
    <xf numFmtId="0" fontId="8" fillId="0" borderId="37" xfId="0" applyNumberFormat="1" applyFont="1" applyFill="1" applyBorder="1" applyAlignment="1" applyProtection="1">
      <alignment vertical="top" wrapText="1"/>
    </xf>
    <xf numFmtId="0" fontId="8" fillId="0" borderId="38" xfId="0" applyNumberFormat="1" applyFont="1" applyFill="1" applyBorder="1" applyAlignment="1" applyProtection="1">
      <alignment vertical="top" wrapText="1"/>
    </xf>
    <xf numFmtId="0" fontId="8" fillId="0" borderId="42" xfId="0" applyNumberFormat="1" applyFont="1" applyFill="1" applyBorder="1" applyAlignment="1" applyProtection="1">
      <alignment vertical="top" wrapText="1"/>
    </xf>
    <xf numFmtId="0" fontId="8" fillId="0" borderId="44" xfId="0" applyNumberFormat="1" applyFont="1" applyFill="1" applyBorder="1" applyAlignment="1" applyProtection="1">
      <alignment vertical="top" wrapText="1"/>
    </xf>
    <xf numFmtId="0" fontId="8" fillId="0" borderId="45" xfId="0" applyNumberFormat="1" applyFont="1" applyFill="1" applyBorder="1" applyAlignment="1" applyProtection="1">
      <alignment vertical="top" wrapText="1"/>
    </xf>
    <xf numFmtId="0" fontId="11" fillId="4" borderId="53" xfId="1" applyNumberFormat="1" applyFont="1" applyFill="1" applyBorder="1" applyAlignment="1" applyProtection="1">
      <alignment vertical="top" wrapText="1"/>
      <protection locked="0"/>
    </xf>
    <xf numFmtId="0" fontId="11" fillId="4" borderId="60" xfId="1" applyNumberFormat="1" applyFont="1" applyFill="1" applyBorder="1" applyAlignment="1" applyProtection="1">
      <alignment vertical="top" wrapText="1"/>
      <protection locked="0"/>
    </xf>
    <xf numFmtId="0" fontId="11" fillId="4" borderId="54" xfId="1" applyNumberFormat="1" applyFont="1" applyFill="1" applyBorder="1" applyAlignment="1" applyProtection="1">
      <alignment vertical="top" wrapText="1"/>
      <protection locked="0"/>
    </xf>
    <xf numFmtId="0" fontId="11" fillId="4" borderId="39" xfId="1" applyNumberFormat="1" applyFont="1" applyFill="1" applyBorder="1" applyAlignment="1" applyProtection="1">
      <alignment horizontal="left" vertical="top" wrapText="1"/>
      <protection locked="0"/>
    </xf>
    <xf numFmtId="0" fontId="11" fillId="4" borderId="40" xfId="1" applyNumberFormat="1" applyFont="1" applyFill="1" applyBorder="1" applyAlignment="1" applyProtection="1">
      <alignment horizontal="left" vertical="top" wrapText="1"/>
      <protection locked="0"/>
    </xf>
    <xf numFmtId="0" fontId="11" fillId="4" borderId="41" xfId="1" applyNumberFormat="1" applyFont="1" applyFill="1" applyBorder="1" applyAlignment="1" applyProtection="1">
      <alignment horizontal="left" vertical="top" wrapText="1"/>
      <protection locked="0"/>
    </xf>
    <xf numFmtId="0" fontId="11" fillId="4" borderId="43" xfId="1" applyNumberFormat="1" applyFont="1" applyFill="1" applyBorder="1" applyAlignment="1" applyProtection="1">
      <alignment horizontal="left" vertical="top" wrapText="1"/>
      <protection locked="0"/>
    </xf>
    <xf numFmtId="0" fontId="11" fillId="4" borderId="46" xfId="1" applyNumberFormat="1" applyFont="1" applyFill="1" applyBorder="1" applyAlignment="1" applyProtection="1">
      <alignment horizontal="left" vertical="top" wrapText="1"/>
      <protection locked="0"/>
    </xf>
    <xf numFmtId="0" fontId="11" fillId="4" borderId="47" xfId="1" applyNumberFormat="1" applyFont="1" applyFill="1" applyBorder="1" applyAlignment="1" applyProtection="1">
      <alignment horizontal="left" vertical="top" wrapText="1"/>
      <protection locked="0"/>
    </xf>
    <xf numFmtId="0" fontId="11" fillId="4" borderId="48" xfId="1" applyNumberFormat="1" applyFont="1" applyFill="1" applyBorder="1" applyAlignment="1" applyProtection="1">
      <alignment horizontal="left" vertical="top" wrapText="1"/>
      <protection locked="0"/>
    </xf>
    <xf numFmtId="0" fontId="9" fillId="7" borderId="52" xfId="0" applyNumberFormat="1" applyFont="1" applyFill="1" applyBorder="1" applyAlignment="1" applyProtection="1">
      <alignment horizontal="center" vertical="top" wrapText="1"/>
    </xf>
    <xf numFmtId="0" fontId="9" fillId="7" borderId="56" xfId="0" applyNumberFormat="1" applyFont="1" applyFill="1" applyBorder="1" applyAlignment="1" applyProtection="1">
      <alignment horizontal="center" vertical="top" wrapText="1"/>
    </xf>
    <xf numFmtId="0" fontId="8" fillId="0" borderId="69" xfId="0" applyNumberFormat="1" applyFont="1" applyFill="1" applyBorder="1" applyAlignment="1" applyProtection="1">
      <alignment horizontal="left" vertical="center" wrapText="1" indent="1"/>
    </xf>
    <xf numFmtId="0" fontId="8" fillId="0" borderId="50" xfId="0" applyNumberFormat="1" applyFont="1" applyFill="1" applyBorder="1" applyAlignment="1" applyProtection="1">
      <alignment horizontal="left" vertical="center" wrapText="1" indent="1"/>
    </xf>
    <xf numFmtId="0" fontId="8" fillId="0" borderId="51" xfId="0" applyNumberFormat="1" applyFont="1" applyFill="1" applyBorder="1" applyAlignment="1" applyProtection="1">
      <alignment horizontal="left" vertical="center" wrapText="1" indent="1"/>
    </xf>
    <xf numFmtId="0" fontId="13" fillId="0" borderId="69" xfId="0" applyNumberFormat="1" applyFont="1" applyFill="1" applyBorder="1" applyAlignment="1" applyProtection="1">
      <alignment horizontal="left" vertical="center" wrapText="1" indent="1"/>
    </xf>
    <xf numFmtId="0" fontId="13" fillId="0" borderId="50" xfId="0" applyNumberFormat="1" applyFont="1" applyFill="1" applyBorder="1" applyAlignment="1" applyProtection="1">
      <alignment horizontal="left" vertical="center" wrapText="1" indent="1"/>
    </xf>
    <xf numFmtId="0" fontId="13" fillId="0" borderId="51" xfId="0" applyNumberFormat="1" applyFont="1" applyFill="1" applyBorder="1" applyAlignment="1" applyProtection="1">
      <alignment horizontal="left" vertical="center" wrapText="1" indent="1"/>
    </xf>
    <xf numFmtId="0" fontId="9" fillId="7" borderId="52" xfId="0" applyNumberFormat="1" applyFont="1" applyFill="1" applyBorder="1" applyAlignment="1" applyProtection="1">
      <alignment horizontal="center" vertical="center" wrapText="1"/>
    </xf>
    <xf numFmtId="0" fontId="9" fillId="0" borderId="43" xfId="0" applyNumberFormat="1" applyFont="1" applyFill="1" applyBorder="1" applyAlignment="1" applyProtection="1">
      <alignment horizontal="center" vertical="center" wrapText="1"/>
    </xf>
    <xf numFmtId="0" fontId="9" fillId="0" borderId="0" xfId="0" applyNumberFormat="1" applyFont="1" applyFill="1" applyBorder="1" applyAlignment="1" applyProtection="1">
      <alignment horizontal="center" vertical="center" wrapText="1"/>
    </xf>
    <xf numFmtId="0" fontId="6" fillId="3" borderId="4" xfId="0" applyNumberFormat="1" applyFont="1" applyFill="1" applyBorder="1" applyAlignment="1" applyProtection="1">
      <alignment horizontal="left" wrapText="1"/>
    </xf>
    <xf numFmtId="0" fontId="6" fillId="3" borderId="0" xfId="0" applyNumberFormat="1" applyFont="1" applyFill="1" applyBorder="1" applyAlignment="1" applyProtection="1">
      <alignment horizontal="left" wrapText="1"/>
    </xf>
    <xf numFmtId="0" fontId="6" fillId="3" borderId="3" xfId="0" applyNumberFormat="1" applyFont="1" applyFill="1" applyBorder="1" applyAlignment="1" applyProtection="1">
      <alignment horizontal="left" wrapText="1"/>
    </xf>
    <xf numFmtId="0" fontId="8" fillId="0" borderId="66" xfId="0" applyNumberFormat="1" applyFont="1" applyFill="1" applyBorder="1" applyAlignment="1" applyProtection="1">
      <alignment horizontal="left" vertical="center" wrapText="1" indent="1"/>
    </xf>
    <xf numFmtId="0" fontId="8" fillId="0" borderId="67" xfId="0" applyNumberFormat="1" applyFont="1" applyFill="1" applyBorder="1" applyAlignment="1" applyProtection="1">
      <alignment horizontal="left" vertical="center" wrapText="1" indent="1"/>
    </xf>
    <xf numFmtId="0" fontId="8" fillId="0" borderId="55" xfId="0" applyNumberFormat="1" applyFont="1" applyFill="1" applyBorder="1" applyAlignment="1" applyProtection="1">
      <alignment horizontal="left" vertical="center" wrapText="1" indent="1"/>
    </xf>
    <xf numFmtId="0" fontId="8" fillId="0" borderId="52" xfId="0" applyNumberFormat="1" applyFont="1" applyFill="1" applyBorder="1" applyAlignment="1" applyProtection="1">
      <alignment horizontal="left" vertical="center" wrapText="1" indent="1"/>
    </xf>
    <xf numFmtId="0" fontId="8" fillId="0" borderId="64" xfId="0" applyNumberFormat="1" applyFont="1" applyFill="1" applyBorder="1" applyAlignment="1" applyProtection="1">
      <alignment horizontal="left" vertical="center" wrapText="1" indent="1"/>
    </xf>
    <xf numFmtId="0" fontId="8" fillId="0" borderId="65" xfId="0" applyNumberFormat="1" applyFont="1" applyFill="1" applyBorder="1" applyAlignment="1" applyProtection="1">
      <alignment horizontal="left" vertical="center" wrapText="1" indent="1"/>
    </xf>
    <xf numFmtId="0" fontId="8" fillId="0" borderId="75" xfId="0" applyNumberFormat="1" applyFont="1" applyFill="1" applyBorder="1" applyAlignment="1" applyProtection="1">
      <alignment horizontal="right" vertical="top" wrapText="1"/>
    </xf>
    <xf numFmtId="0" fontId="8" fillId="0" borderId="76" xfId="0" applyNumberFormat="1" applyFont="1" applyFill="1" applyBorder="1" applyAlignment="1" applyProtection="1">
      <alignment horizontal="right" vertical="top" wrapText="1"/>
    </xf>
    <xf numFmtId="0" fontId="8" fillId="0" borderId="49" xfId="0" applyNumberFormat="1" applyFont="1" applyFill="1" applyBorder="1" applyAlignment="1" applyProtection="1">
      <alignment horizontal="right" vertical="top" wrapText="1"/>
    </xf>
    <xf numFmtId="0" fontId="8" fillId="0" borderId="51" xfId="0" applyNumberFormat="1" applyFont="1" applyFill="1" applyBorder="1" applyAlignment="1" applyProtection="1">
      <alignment horizontal="right" vertical="top" wrapText="1"/>
    </xf>
    <xf numFmtId="0" fontId="8" fillId="0" borderId="77" xfId="0" applyNumberFormat="1" applyFont="1" applyFill="1" applyBorder="1" applyAlignment="1" applyProtection="1">
      <alignment horizontal="right" vertical="top" wrapText="1"/>
    </xf>
    <xf numFmtId="0" fontId="8" fillId="0" borderId="78" xfId="0" applyNumberFormat="1" applyFont="1" applyFill="1" applyBorder="1" applyAlignment="1" applyProtection="1">
      <alignment horizontal="right" vertical="top" wrapText="1"/>
    </xf>
    <xf numFmtId="0" fontId="7" fillId="0" borderId="67" xfId="0" applyFont="1" applyBorder="1" applyAlignment="1">
      <alignment horizontal="left" vertical="center" wrapText="1" indent="1"/>
    </xf>
    <xf numFmtId="0" fontId="7" fillId="0" borderId="52" xfId="0" applyFont="1" applyBorder="1" applyAlignment="1">
      <alignment horizontal="left" vertical="center" wrapText="1" indent="1"/>
    </xf>
    <xf numFmtId="0" fontId="7" fillId="0" borderId="65" xfId="0" applyFont="1" applyBorder="1" applyAlignment="1">
      <alignment horizontal="left" vertical="center" wrapText="1" indent="1"/>
    </xf>
    <xf numFmtId="0" fontId="8" fillId="0" borderId="49" xfId="0" applyFont="1" applyBorder="1" applyAlignment="1">
      <alignment horizontal="right" vertical="top" wrapText="1"/>
    </xf>
    <xf numFmtId="0" fontId="8" fillId="0" borderId="51" xfId="0" applyFont="1" applyBorder="1" applyAlignment="1">
      <alignment horizontal="right" vertical="top" wrapText="1"/>
    </xf>
    <xf numFmtId="0" fontId="9" fillId="7" borderId="53" xfId="0" applyNumberFormat="1" applyFont="1" applyFill="1" applyBorder="1" applyAlignment="1" applyProtection="1">
      <alignment horizontal="center" vertical="center" wrapText="1"/>
    </xf>
    <xf numFmtId="0" fontId="9" fillId="7" borderId="79" xfId="0" applyNumberFormat="1" applyFont="1" applyFill="1" applyBorder="1" applyAlignment="1" applyProtection="1">
      <alignment horizontal="center" vertical="center" wrapText="1"/>
    </xf>
    <xf numFmtId="0" fontId="8" fillId="0" borderId="62" xfId="0" applyNumberFormat="1" applyFont="1" applyFill="1" applyBorder="1" applyAlignment="1" applyProtection="1">
      <alignment horizontal="left" vertical="center" wrapText="1" indent="1"/>
    </xf>
    <xf numFmtId="0" fontId="7" fillId="0" borderId="54" xfId="0" applyFont="1" applyBorder="1" applyAlignment="1">
      <alignment horizontal="left" vertical="center" wrapText="1" indent="1"/>
    </xf>
    <xf numFmtId="0" fontId="9" fillId="7" borderId="54" xfId="0" applyNumberFormat="1" applyFont="1" applyFill="1" applyBorder="1" applyAlignment="1" applyProtection="1">
      <alignment horizontal="center" vertical="center" wrapText="1"/>
    </xf>
    <xf numFmtId="0" fontId="8" fillId="0" borderId="57" xfId="0" applyNumberFormat="1" applyFont="1" applyFill="1" applyBorder="1" applyAlignment="1" applyProtection="1">
      <alignment horizontal="left" vertical="top" wrapText="1" indent="1"/>
    </xf>
    <xf numFmtId="0" fontId="8" fillId="0" borderId="53" xfId="0" applyNumberFormat="1" applyFont="1" applyFill="1" applyBorder="1" applyAlignment="1" applyProtection="1">
      <alignment horizontal="left" vertical="top" wrapText="1" indent="1"/>
    </xf>
    <xf numFmtId="0" fontId="8" fillId="0" borderId="59" xfId="0" applyNumberFormat="1" applyFont="1" applyFill="1" applyBorder="1" applyAlignment="1" applyProtection="1">
      <alignment horizontal="left" vertical="top" wrapText="1" indent="1"/>
    </xf>
    <xf numFmtId="0" fontId="8" fillId="0" borderId="60" xfId="0" applyNumberFormat="1" applyFont="1" applyFill="1" applyBorder="1" applyAlignment="1" applyProtection="1">
      <alignment horizontal="left" vertical="top" wrapText="1" indent="1"/>
    </xf>
    <xf numFmtId="0" fontId="8" fillId="0" borderId="62" xfId="0" applyNumberFormat="1" applyFont="1" applyFill="1" applyBorder="1" applyAlignment="1" applyProtection="1">
      <alignment horizontal="left" vertical="top" wrapText="1" indent="1"/>
    </xf>
    <xf numFmtId="0" fontId="8" fillId="0" borderId="54" xfId="0" applyNumberFormat="1" applyFont="1" applyFill="1" applyBorder="1" applyAlignment="1" applyProtection="1">
      <alignment horizontal="left" vertical="top" wrapText="1" indent="1"/>
    </xf>
    <xf numFmtId="0" fontId="8" fillId="0" borderId="53" xfId="0" applyNumberFormat="1" applyFont="1" applyFill="1" applyBorder="1" applyAlignment="1" applyProtection="1">
      <alignment horizontal="center" wrapText="1"/>
    </xf>
    <xf numFmtId="0" fontId="8" fillId="0" borderId="60" xfId="0" applyNumberFormat="1" applyFont="1" applyFill="1" applyBorder="1" applyAlignment="1" applyProtection="1">
      <alignment horizontal="center" wrapText="1"/>
    </xf>
    <xf numFmtId="0" fontId="8" fillId="0" borderId="54" xfId="0" applyNumberFormat="1" applyFont="1" applyFill="1" applyBorder="1" applyAlignment="1" applyProtection="1">
      <alignment horizontal="center" wrapText="1"/>
    </xf>
    <xf numFmtId="0" fontId="39" fillId="5" borderId="53" xfId="0" applyFont="1" applyFill="1" applyBorder="1" applyAlignment="1">
      <alignment horizontal="left" vertical="center" wrapText="1"/>
    </xf>
    <xf numFmtId="0" fontId="39" fillId="5" borderId="60" xfId="0" applyFont="1" applyFill="1" applyBorder="1" applyAlignment="1">
      <alignment horizontal="left" vertical="center" wrapText="1"/>
    </xf>
    <xf numFmtId="0" fontId="39" fillId="5" borderId="54" xfId="0" applyFont="1" applyFill="1" applyBorder="1" applyAlignment="1">
      <alignment horizontal="left" vertical="center" wrapText="1"/>
    </xf>
    <xf numFmtId="0" fontId="39" fillId="0" borderId="43" xfId="0" applyFont="1" applyFill="1" applyBorder="1" applyAlignment="1">
      <alignment horizontal="left" vertical="center" wrapText="1"/>
    </xf>
    <xf numFmtId="0" fontId="39" fillId="0" borderId="0" xfId="0" applyFont="1" applyFill="1" applyBorder="1" applyAlignment="1">
      <alignment horizontal="left" vertical="center" wrapText="1"/>
    </xf>
    <xf numFmtId="0" fontId="8" fillId="0" borderId="37" xfId="0" applyNumberFormat="1" applyFont="1" applyFill="1" applyBorder="1" applyAlignment="1" applyProtection="1">
      <alignment horizontal="left" vertical="center" wrapText="1" indent="1"/>
    </xf>
    <xf numFmtId="0" fontId="8" fillId="0" borderId="40" xfId="0" applyNumberFormat="1" applyFont="1" applyFill="1" applyBorder="1" applyAlignment="1" applyProtection="1">
      <alignment horizontal="left" vertical="center" wrapText="1" indent="1"/>
    </xf>
    <xf numFmtId="0" fontId="8" fillId="0" borderId="38" xfId="0" applyNumberFormat="1" applyFont="1" applyFill="1" applyBorder="1" applyAlignment="1" applyProtection="1">
      <alignment horizontal="left" vertical="center" wrapText="1" indent="1"/>
    </xf>
    <xf numFmtId="0" fontId="8" fillId="0" borderId="44" xfId="0" applyNumberFormat="1" applyFont="1" applyFill="1" applyBorder="1" applyAlignment="1" applyProtection="1">
      <alignment horizontal="left" vertical="center" wrapText="1" indent="1"/>
    </xf>
    <xf numFmtId="0" fontId="8" fillId="0" borderId="47" xfId="0" applyNumberFormat="1" applyFont="1" applyFill="1" applyBorder="1" applyAlignment="1" applyProtection="1">
      <alignment horizontal="left" vertical="center" wrapText="1" indent="1"/>
    </xf>
    <xf numFmtId="0" fontId="8" fillId="0" borderId="45" xfId="0" applyNumberFormat="1" applyFont="1" applyFill="1" applyBorder="1" applyAlignment="1" applyProtection="1">
      <alignment horizontal="left" vertical="center" wrapText="1" indent="1"/>
    </xf>
    <xf numFmtId="0" fontId="8" fillId="0" borderId="53" xfId="0" applyNumberFormat="1" applyFont="1" applyFill="1" applyBorder="1" applyAlignment="1" applyProtection="1">
      <alignment horizontal="center" vertical="center" wrapText="1"/>
    </xf>
    <xf numFmtId="0" fontId="8" fillId="0" borderId="54" xfId="0" applyNumberFormat="1" applyFont="1" applyFill="1" applyBorder="1" applyAlignment="1" applyProtection="1">
      <alignment horizontal="center" vertical="center" wrapText="1"/>
    </xf>
    <xf numFmtId="165" fontId="11" fillId="5" borderId="53" xfId="6" applyNumberFormat="1" applyFont="1" applyFill="1" applyBorder="1" applyAlignment="1" applyProtection="1">
      <alignment horizontal="center" vertical="center"/>
    </xf>
    <xf numFmtId="165" fontId="11" fillId="5" borderId="54" xfId="6" applyNumberFormat="1" applyFont="1" applyFill="1" applyBorder="1" applyAlignment="1" applyProtection="1">
      <alignment horizontal="center" vertical="center"/>
    </xf>
    <xf numFmtId="165" fontId="11" fillId="0" borderId="43" xfId="6" applyNumberFormat="1" applyFont="1" applyFill="1" applyBorder="1" applyAlignment="1" applyProtection="1">
      <alignment horizontal="center" vertical="center"/>
    </xf>
    <xf numFmtId="165" fontId="11" fillId="0" borderId="0" xfId="6" applyNumberFormat="1" applyFont="1" applyFill="1" applyBorder="1" applyAlignment="1" applyProtection="1">
      <alignment vertical="center"/>
    </xf>
    <xf numFmtId="0" fontId="13" fillId="6" borderId="1" xfId="0" applyFont="1" applyFill="1" applyBorder="1" applyAlignment="1">
      <alignment horizontal="center" vertical="top" wrapText="1"/>
    </xf>
    <xf numFmtId="0" fontId="13" fillId="6" borderId="11" xfId="0" applyFont="1" applyFill="1" applyBorder="1" applyAlignment="1">
      <alignment horizontal="center" vertical="top" wrapText="1"/>
    </xf>
    <xf numFmtId="0" fontId="13" fillId="6" borderId="2" xfId="0" applyFont="1" applyFill="1" applyBorder="1" applyAlignment="1">
      <alignment horizontal="center" vertical="top" wrapText="1"/>
    </xf>
    <xf numFmtId="0" fontId="8" fillId="0" borderId="4" xfId="0" applyFont="1" applyBorder="1" applyAlignment="1">
      <alignment horizontal="left" vertical="top" wrapText="1"/>
    </xf>
    <xf numFmtId="0" fontId="8" fillId="0" borderId="0" xfId="0" applyFont="1" applyBorder="1" applyAlignment="1">
      <alignment horizontal="left" vertical="top" wrapText="1"/>
    </xf>
    <xf numFmtId="0" fontId="8" fillId="0" borderId="3" xfId="0" applyFont="1" applyBorder="1" applyAlignment="1">
      <alignment horizontal="left" vertical="top" wrapText="1"/>
    </xf>
    <xf numFmtId="9" fontId="11" fillId="4" borderId="52" xfId="10" applyFont="1" applyFill="1" applyBorder="1" applyAlignment="1" applyProtection="1">
      <alignment horizontal="left" vertical="center" wrapText="1"/>
      <protection locked="0"/>
    </xf>
    <xf numFmtId="9" fontId="11" fillId="4" borderId="56" xfId="10" applyFont="1" applyFill="1" applyBorder="1" applyAlignment="1" applyProtection="1">
      <alignment horizontal="left" vertical="center" wrapText="1"/>
      <protection locked="0"/>
    </xf>
    <xf numFmtId="9" fontId="0" fillId="0" borderId="52" xfId="10" applyFont="1" applyBorder="1" applyAlignment="1" applyProtection="1">
      <alignment horizontal="left" vertical="center" wrapText="1"/>
      <protection locked="0"/>
    </xf>
    <xf numFmtId="9" fontId="0" fillId="0" borderId="56" xfId="10" applyFont="1" applyBorder="1" applyAlignment="1" applyProtection="1">
      <alignment horizontal="left" vertical="center" wrapText="1"/>
      <protection locked="0"/>
    </xf>
    <xf numFmtId="0" fontId="11" fillId="4" borderId="39" xfId="1" applyNumberFormat="1" applyFont="1" applyFill="1" applyBorder="1" applyAlignment="1" applyProtection="1">
      <alignment horizontal="center" vertical="center" wrapText="1"/>
      <protection locked="0"/>
    </xf>
    <xf numFmtId="0" fontId="11" fillId="4" borderId="40" xfId="1" applyNumberFormat="1" applyFont="1" applyFill="1" applyBorder="1" applyAlignment="1" applyProtection="1">
      <alignment horizontal="center" vertical="center" wrapText="1"/>
      <protection locked="0"/>
    </xf>
    <xf numFmtId="0" fontId="11" fillId="4" borderId="38" xfId="1" applyNumberFormat="1" applyFont="1" applyFill="1" applyBorder="1" applyAlignment="1" applyProtection="1">
      <alignment horizontal="center" vertical="center" wrapText="1"/>
      <protection locked="0"/>
    </xf>
    <xf numFmtId="0" fontId="11" fillId="4" borderId="46" xfId="1" applyNumberFormat="1" applyFont="1" applyFill="1" applyBorder="1" applyAlignment="1" applyProtection="1">
      <alignment horizontal="center" vertical="center" wrapText="1"/>
      <protection locked="0"/>
    </xf>
    <xf numFmtId="0" fontId="11" fillId="4" borderId="47" xfId="1" applyNumberFormat="1" applyFont="1" applyFill="1" applyBorder="1" applyAlignment="1" applyProtection="1">
      <alignment horizontal="center" vertical="center" wrapText="1"/>
      <protection locked="0"/>
    </xf>
    <xf numFmtId="0" fontId="11" fillId="4" borderId="45" xfId="1" applyNumberFormat="1" applyFont="1" applyFill="1" applyBorder="1" applyAlignment="1" applyProtection="1">
      <alignment horizontal="center" vertical="center" wrapText="1"/>
      <protection locked="0"/>
    </xf>
    <xf numFmtId="0" fontId="9" fillId="2" borderId="72" xfId="0" applyFont="1" applyFill="1" applyBorder="1" applyAlignment="1">
      <alignment horizontal="center" vertical="center"/>
    </xf>
    <xf numFmtId="0" fontId="11" fillId="4" borderId="82" xfId="1" applyNumberFormat="1" applyFont="1" applyFill="1" applyBorder="1" applyAlignment="1" applyProtection="1">
      <alignment horizontal="center" vertical="center" wrapText="1"/>
      <protection locked="0"/>
    </xf>
    <xf numFmtId="0" fontId="11" fillId="4" borderId="10" xfId="1" applyNumberFormat="1" applyFont="1" applyFill="1" applyBorder="1" applyAlignment="1" applyProtection="1">
      <alignment horizontal="center" vertical="center" wrapText="1"/>
      <protection locked="0"/>
    </xf>
    <xf numFmtId="0" fontId="11" fillId="4" borderId="83" xfId="1" applyNumberFormat="1" applyFont="1" applyFill="1" applyBorder="1" applyAlignment="1" applyProtection="1">
      <alignment horizontal="center" vertical="center" wrapText="1"/>
      <protection locked="0"/>
    </xf>
    <xf numFmtId="9" fontId="0" fillId="0" borderId="73" xfId="10" applyFont="1" applyBorder="1" applyAlignment="1" applyProtection="1">
      <alignment horizontal="left" vertical="center" wrapText="1"/>
      <protection locked="0"/>
    </xf>
    <xf numFmtId="9" fontId="0" fillId="0" borderId="74" xfId="10" applyFont="1" applyBorder="1" applyAlignment="1" applyProtection="1">
      <alignment horizontal="left" vertical="center" wrapText="1"/>
      <protection locked="0"/>
    </xf>
    <xf numFmtId="0" fontId="7" fillId="0" borderId="4" xfId="0" applyFont="1" applyBorder="1" applyAlignment="1" applyProtection="1">
      <alignment horizontal="left" vertical="top" wrapText="1"/>
    </xf>
    <xf numFmtId="0" fontId="7" fillId="0" borderId="0" xfId="0" applyFont="1" applyBorder="1" applyAlignment="1" applyProtection="1">
      <alignment horizontal="left" vertical="top" wrapText="1"/>
    </xf>
    <xf numFmtId="0" fontId="7" fillId="0" borderId="3" xfId="0" applyFont="1" applyBorder="1" applyAlignment="1" applyProtection="1">
      <alignment horizontal="left" vertical="top" wrapText="1"/>
    </xf>
    <xf numFmtId="0" fontId="7" fillId="4" borderId="0" xfId="0" applyFont="1" applyFill="1" applyBorder="1" applyAlignment="1" applyProtection="1">
      <alignment horizontal="left" vertical="top" wrapText="1"/>
      <protection locked="0"/>
    </xf>
    <xf numFmtId="0" fontId="7" fillId="4" borderId="7" xfId="0" applyFont="1" applyFill="1" applyBorder="1" applyAlignment="1" applyProtection="1">
      <alignment horizontal="left" vertical="top" wrapText="1"/>
      <protection locked="0"/>
    </xf>
    <xf numFmtId="0" fontId="7" fillId="4" borderId="10" xfId="0" applyFont="1" applyFill="1" applyBorder="1" applyAlignment="1" applyProtection="1">
      <alignment horizontal="left" vertical="top" wrapText="1"/>
      <protection locked="0"/>
    </xf>
    <xf numFmtId="0" fontId="7" fillId="4" borderId="8" xfId="0" applyFont="1" applyFill="1" applyBorder="1" applyAlignment="1" applyProtection="1">
      <alignment horizontal="left" vertical="top" wrapText="1"/>
      <protection locked="0"/>
    </xf>
    <xf numFmtId="0" fontId="13" fillId="7" borderId="39" xfId="0" applyFont="1" applyFill="1" applyBorder="1" applyAlignment="1">
      <alignment horizontal="center" vertical="center" wrapText="1"/>
    </xf>
    <xf numFmtId="0" fontId="13" fillId="7" borderId="40" xfId="0" applyFont="1" applyFill="1" applyBorder="1" applyAlignment="1">
      <alignment horizontal="center" vertical="center" wrapText="1"/>
    </xf>
    <xf numFmtId="0" fontId="13" fillId="7" borderId="38" xfId="0" applyFont="1" applyFill="1" applyBorder="1" applyAlignment="1">
      <alignment horizontal="center" vertical="center" wrapText="1"/>
    </xf>
    <xf numFmtId="0" fontId="13" fillId="7" borderId="46" xfId="0" applyFont="1" applyFill="1" applyBorder="1" applyAlignment="1">
      <alignment horizontal="center" vertical="center" wrapText="1"/>
    </xf>
    <xf numFmtId="0" fontId="13" fillId="7" borderId="47" xfId="0" applyFont="1" applyFill="1" applyBorder="1" applyAlignment="1">
      <alignment horizontal="center" vertical="center" wrapText="1"/>
    </xf>
    <xf numFmtId="0" fontId="13" fillId="7" borderId="45" xfId="0" applyFont="1" applyFill="1" applyBorder="1" applyAlignment="1">
      <alignment horizontal="center" vertical="center" wrapText="1"/>
    </xf>
    <xf numFmtId="0" fontId="8" fillId="0" borderId="5" xfId="0" applyNumberFormat="1" applyFont="1" applyFill="1" applyBorder="1" applyAlignment="1" applyProtection="1">
      <alignment horizontal="left" vertical="center" wrapText="1" indent="1"/>
    </xf>
    <xf numFmtId="0" fontId="8" fillId="0" borderId="9" xfId="0" applyNumberFormat="1" applyFont="1" applyFill="1" applyBorder="1" applyAlignment="1" applyProtection="1">
      <alignment horizontal="left" vertical="center" wrapText="1" indent="1"/>
    </xf>
    <xf numFmtId="0" fontId="8" fillId="0" borderId="80" xfId="0" applyNumberFormat="1" applyFont="1" applyFill="1" applyBorder="1" applyAlignment="1" applyProtection="1">
      <alignment horizontal="left" vertical="center" wrapText="1" indent="1"/>
    </xf>
    <xf numFmtId="0" fontId="8" fillId="0" borderId="5" xfId="0" applyNumberFormat="1" applyFont="1" applyFill="1" applyBorder="1" applyAlignment="1" applyProtection="1">
      <alignment horizontal="left" vertical="center" wrapText="1" indent="2"/>
    </xf>
    <xf numFmtId="0" fontId="8" fillId="0" borderId="9" xfId="0" applyNumberFormat="1" applyFont="1" applyFill="1" applyBorder="1" applyAlignment="1" applyProtection="1">
      <alignment horizontal="left" vertical="center" wrapText="1" indent="2"/>
    </xf>
    <xf numFmtId="0" fontId="8" fillId="0" borderId="80" xfId="0" applyNumberFormat="1" applyFont="1" applyFill="1" applyBorder="1" applyAlignment="1" applyProtection="1">
      <alignment horizontal="left" vertical="center" wrapText="1" indent="2"/>
    </xf>
    <xf numFmtId="0" fontId="13" fillId="0" borderId="5" xfId="0" applyNumberFormat="1" applyFont="1" applyFill="1" applyBorder="1" applyAlignment="1" applyProtection="1">
      <alignment horizontal="left" vertical="center" wrapText="1" indent="1"/>
    </xf>
    <xf numFmtId="0" fontId="13" fillId="0" borderId="9" xfId="0" applyNumberFormat="1" applyFont="1" applyFill="1" applyBorder="1" applyAlignment="1" applyProtection="1">
      <alignment horizontal="left" vertical="center" wrapText="1" indent="1"/>
    </xf>
    <xf numFmtId="0" fontId="13" fillId="0" borderId="80" xfId="0" applyNumberFormat="1" applyFont="1" applyFill="1" applyBorder="1" applyAlignment="1" applyProtection="1">
      <alignment horizontal="left" vertical="center" wrapText="1" indent="1"/>
    </xf>
    <xf numFmtId="0" fontId="9" fillId="7" borderId="53" xfId="0" applyFont="1" applyFill="1" applyBorder="1" applyAlignment="1">
      <alignment horizontal="center" vertical="center" wrapText="1"/>
    </xf>
    <xf numFmtId="0" fontId="9" fillId="7" borderId="54" xfId="0" applyFont="1" applyFill="1" applyBorder="1" applyAlignment="1">
      <alignment horizontal="center" vertical="center" wrapText="1"/>
    </xf>
    <xf numFmtId="0" fontId="8" fillId="0" borderId="4" xfId="0" applyFont="1" applyBorder="1" applyAlignment="1" applyProtection="1">
      <alignment horizontal="left" vertical="top" wrapText="1"/>
    </xf>
    <xf numFmtId="0" fontId="8" fillId="0" borderId="0" xfId="0" applyFont="1" applyAlignment="1" applyProtection="1">
      <alignment horizontal="left" vertical="top" wrapText="1"/>
    </xf>
    <xf numFmtId="0" fontId="8" fillId="0" borderId="3" xfId="0" applyFont="1" applyBorder="1" applyAlignment="1" applyProtection="1">
      <alignment horizontal="left" vertical="top" wrapText="1"/>
    </xf>
    <xf numFmtId="0" fontId="8" fillId="0" borderId="69" xfId="0" applyNumberFormat="1" applyFont="1" applyFill="1" applyBorder="1" applyAlignment="1" applyProtection="1">
      <alignment horizontal="left" vertical="top" wrapText="1" indent="1"/>
    </xf>
    <xf numFmtId="0" fontId="8" fillId="0" borderId="50" xfId="0" applyNumberFormat="1" applyFont="1" applyFill="1" applyBorder="1" applyAlignment="1" applyProtection="1">
      <alignment horizontal="left" vertical="top" wrapText="1" indent="1"/>
    </xf>
    <xf numFmtId="0" fontId="8" fillId="0" borderId="51" xfId="0" applyNumberFormat="1" applyFont="1" applyFill="1" applyBorder="1" applyAlignment="1" applyProtection="1">
      <alignment horizontal="left" vertical="top" wrapText="1" indent="1"/>
    </xf>
    <xf numFmtId="0" fontId="6" fillId="3" borderId="4" xfId="0" applyNumberFormat="1" applyFont="1" applyFill="1" applyBorder="1" applyAlignment="1" applyProtection="1">
      <alignment horizontal="left" vertical="top"/>
    </xf>
    <xf numFmtId="0" fontId="6" fillId="3" borderId="0" xfId="0" applyNumberFormat="1" applyFont="1" applyFill="1" applyBorder="1" applyAlignment="1" applyProtection="1">
      <alignment horizontal="left" vertical="top"/>
    </xf>
    <xf numFmtId="0" fontId="6" fillId="3" borderId="3" xfId="0" applyNumberFormat="1" applyFont="1" applyFill="1" applyBorder="1" applyAlignment="1" applyProtection="1">
      <alignment horizontal="left" vertical="top"/>
    </xf>
    <xf numFmtId="0" fontId="8" fillId="4" borderId="4" xfId="0" applyFont="1" applyFill="1" applyBorder="1" applyAlignment="1" applyProtection="1">
      <alignment horizontal="left" vertical="top" wrapText="1"/>
      <protection locked="0"/>
    </xf>
    <xf numFmtId="0" fontId="8" fillId="4" borderId="0" xfId="0" applyFont="1" applyFill="1" applyAlignment="1" applyProtection="1">
      <alignment horizontal="left" vertical="top" wrapText="1"/>
      <protection locked="0"/>
    </xf>
    <xf numFmtId="0" fontId="8" fillId="4" borderId="3" xfId="0" applyFont="1" applyFill="1" applyBorder="1" applyAlignment="1" applyProtection="1">
      <alignment horizontal="left" vertical="top" wrapText="1"/>
      <protection locked="0"/>
    </xf>
    <xf numFmtId="0" fontId="8" fillId="0" borderId="0" xfId="0" applyFont="1" applyAlignment="1">
      <alignment horizontal="left" vertical="top" wrapText="1"/>
    </xf>
    <xf numFmtId="0" fontId="13" fillId="0" borderId="69" xfId="0" applyNumberFormat="1" applyFont="1" applyFill="1" applyBorder="1" applyAlignment="1" applyProtection="1">
      <alignment horizontal="left" vertical="top" wrapText="1" indent="1"/>
    </xf>
    <xf numFmtId="0" fontId="13" fillId="0" borderId="50" xfId="0" applyNumberFormat="1" applyFont="1" applyFill="1" applyBorder="1" applyAlignment="1" applyProtection="1">
      <alignment horizontal="left" vertical="top" wrapText="1" indent="1"/>
    </xf>
    <xf numFmtId="0" fontId="13" fillId="0" borderId="51" xfId="0" applyNumberFormat="1" applyFont="1" applyFill="1" applyBorder="1" applyAlignment="1" applyProtection="1">
      <alignment horizontal="left" vertical="top" wrapText="1" indent="1"/>
    </xf>
    <xf numFmtId="0" fontId="8" fillId="0" borderId="69" xfId="0" applyNumberFormat="1" applyFont="1" applyFill="1" applyBorder="1" applyAlignment="1" applyProtection="1">
      <alignment horizontal="left" vertical="top" wrapText="1"/>
    </xf>
    <xf numFmtId="0" fontId="8" fillId="0" borderId="50" xfId="0" applyNumberFormat="1" applyFont="1" applyFill="1" applyBorder="1" applyAlignment="1" applyProtection="1">
      <alignment horizontal="left" vertical="top" wrapText="1"/>
    </xf>
    <xf numFmtId="0" fontId="8" fillId="0" borderId="51" xfId="0" applyNumberFormat="1" applyFont="1" applyFill="1" applyBorder="1" applyAlignment="1" applyProtection="1">
      <alignment horizontal="left" vertical="top" wrapText="1"/>
    </xf>
    <xf numFmtId="0" fontId="9" fillId="7" borderId="37" xfId="0" applyNumberFormat="1" applyFont="1" applyFill="1" applyBorder="1" applyAlignment="1" applyProtection="1">
      <alignment horizontal="center" vertical="center" wrapText="1"/>
    </xf>
    <xf numFmtId="0" fontId="9" fillId="7" borderId="40" xfId="0" applyNumberFormat="1" applyFont="1" applyFill="1" applyBorder="1" applyAlignment="1" applyProtection="1">
      <alignment horizontal="center" vertical="center" wrapText="1"/>
    </xf>
    <xf numFmtId="0" fontId="9" fillId="7" borderId="38" xfId="0" applyNumberFormat="1" applyFont="1" applyFill="1" applyBorder="1" applyAlignment="1" applyProtection="1">
      <alignment horizontal="center" vertical="center" wrapText="1"/>
    </xf>
    <xf numFmtId="0" fontId="9" fillId="7" borderId="44" xfId="0" applyNumberFormat="1" applyFont="1" applyFill="1" applyBorder="1" applyAlignment="1" applyProtection="1">
      <alignment horizontal="center" vertical="center" wrapText="1"/>
    </xf>
    <xf numFmtId="0" fontId="9" fillId="7" borderId="47" xfId="0" applyNumberFormat="1" applyFont="1" applyFill="1" applyBorder="1" applyAlignment="1" applyProtection="1">
      <alignment horizontal="center" vertical="center" wrapText="1"/>
    </xf>
    <xf numFmtId="0" fontId="9" fillId="7" borderId="45" xfId="0" applyNumberFormat="1" applyFont="1" applyFill="1" applyBorder="1" applyAlignment="1" applyProtection="1">
      <alignment horizontal="center" vertical="center" wrapText="1"/>
    </xf>
    <xf numFmtId="0" fontId="13" fillId="0" borderId="69" xfId="0" applyNumberFormat="1" applyFont="1" applyFill="1" applyBorder="1" applyAlignment="1" applyProtection="1">
      <alignment horizontal="left" vertical="top" wrapText="1"/>
    </xf>
    <xf numFmtId="0" fontId="13" fillId="0" borderId="50" xfId="0" applyNumberFormat="1" applyFont="1" applyFill="1" applyBorder="1" applyAlignment="1" applyProtection="1">
      <alignment horizontal="left" vertical="top" wrapText="1"/>
    </xf>
    <xf numFmtId="0" fontId="13" fillId="0" borderId="51" xfId="0" applyNumberFormat="1" applyFont="1" applyFill="1" applyBorder="1" applyAlignment="1" applyProtection="1">
      <alignment horizontal="left" vertical="top" wrapText="1"/>
    </xf>
    <xf numFmtId="0" fontId="9" fillId="7" borderId="57" xfId="0" applyNumberFormat="1" applyFont="1" applyFill="1" applyBorder="1" applyAlignment="1" applyProtection="1">
      <alignment horizontal="center" vertical="center" wrapText="1"/>
    </xf>
    <xf numFmtId="0" fontId="9" fillId="7" borderId="62" xfId="0" applyNumberFormat="1" applyFont="1" applyFill="1" applyBorder="1" applyAlignment="1" applyProtection="1">
      <alignment horizontal="center" vertical="center" wrapText="1"/>
    </xf>
    <xf numFmtId="0" fontId="9" fillId="7" borderId="56" xfId="0" applyNumberFormat="1" applyFont="1" applyFill="1" applyBorder="1" applyAlignment="1" applyProtection="1">
      <alignment horizontal="center" vertical="center" wrapText="1"/>
    </xf>
    <xf numFmtId="0" fontId="8" fillId="0" borderId="55" xfId="0" applyNumberFormat="1" applyFont="1" applyFill="1" applyBorder="1" applyAlignment="1" applyProtection="1">
      <alignment horizontal="center" vertical="center" wrapText="1"/>
    </xf>
    <xf numFmtId="0" fontId="8" fillId="0" borderId="55" xfId="0" applyNumberFormat="1" applyFont="1" applyFill="1" applyBorder="1" applyAlignment="1" applyProtection="1">
      <alignment horizontal="left" vertical="top" wrapText="1" indent="1"/>
    </xf>
    <xf numFmtId="0" fontId="8" fillId="0" borderId="52" xfId="0" applyNumberFormat="1" applyFont="1" applyFill="1" applyBorder="1" applyAlignment="1" applyProtection="1">
      <alignment horizontal="left" vertical="top" wrapText="1" indent="1"/>
    </xf>
    <xf numFmtId="0" fontId="8" fillId="0" borderId="55" xfId="0" applyNumberFormat="1" applyFont="1" applyFill="1" applyBorder="1" applyAlignment="1" applyProtection="1">
      <alignment horizontal="left" vertical="top" wrapText="1" indent="2"/>
    </xf>
    <xf numFmtId="0" fontId="8" fillId="0" borderId="52" xfId="0" applyNumberFormat="1" applyFont="1" applyFill="1" applyBorder="1" applyAlignment="1" applyProtection="1">
      <alignment horizontal="left" vertical="top" wrapText="1" indent="2"/>
    </xf>
    <xf numFmtId="0" fontId="13" fillId="0" borderId="55" xfId="0" applyNumberFormat="1" applyFont="1" applyFill="1" applyBorder="1" applyAlignment="1" applyProtection="1">
      <alignment horizontal="left" vertical="top" wrapText="1" indent="2"/>
    </xf>
    <xf numFmtId="0" fontId="13" fillId="0" borderId="52" xfId="0" applyNumberFormat="1" applyFont="1" applyFill="1" applyBorder="1" applyAlignment="1" applyProtection="1">
      <alignment horizontal="left" vertical="top" wrapText="1" indent="2"/>
    </xf>
    <xf numFmtId="0" fontId="13" fillId="0" borderId="55" xfId="0" applyNumberFormat="1" applyFont="1" applyFill="1" applyBorder="1" applyAlignment="1" applyProtection="1">
      <alignment horizontal="left" vertical="top" wrapText="1" indent="1"/>
    </xf>
    <xf numFmtId="0" fontId="13" fillId="0" borderId="52" xfId="0" applyNumberFormat="1" applyFont="1" applyFill="1" applyBorder="1" applyAlignment="1" applyProtection="1">
      <alignment horizontal="left" vertical="top" wrapText="1" indent="1"/>
    </xf>
    <xf numFmtId="0" fontId="9" fillId="7" borderId="55" xfId="0" applyNumberFormat="1" applyFont="1" applyFill="1" applyBorder="1" applyAlignment="1" applyProtection="1">
      <alignment horizontal="center" vertical="center" wrapText="1"/>
    </xf>
    <xf numFmtId="0" fontId="8" fillId="0" borderId="37" xfId="0" applyFont="1" applyBorder="1" applyAlignment="1">
      <alignment horizontal="left" vertical="center" wrapText="1"/>
    </xf>
    <xf numFmtId="0" fontId="8" fillId="0" borderId="38" xfId="0" applyFont="1" applyBorder="1" applyAlignment="1">
      <alignment horizontal="left" vertical="center" wrapText="1"/>
    </xf>
    <xf numFmtId="0" fontId="8" fillId="0" borderId="42" xfId="0" applyFont="1" applyBorder="1" applyAlignment="1">
      <alignment horizontal="left" vertical="center" wrapText="1"/>
    </xf>
    <xf numFmtId="0" fontId="8" fillId="0" borderId="44" xfId="0" applyFont="1" applyBorder="1" applyAlignment="1">
      <alignment horizontal="left" vertical="center" wrapText="1"/>
    </xf>
    <xf numFmtId="0" fontId="8" fillId="0" borderId="45" xfId="0" applyFont="1" applyBorder="1" applyAlignment="1">
      <alignment horizontal="left" vertical="center" wrapText="1"/>
    </xf>
    <xf numFmtId="1" fontId="11" fillId="5" borderId="53" xfId="1" applyNumberFormat="1" applyFont="1" applyFill="1" applyBorder="1" applyAlignment="1" applyProtection="1">
      <alignment horizontal="center" vertical="center" wrapText="1"/>
    </xf>
    <xf numFmtId="1" fontId="11" fillId="5" borderId="60" xfId="1" applyNumberFormat="1" applyFont="1" applyFill="1" applyBorder="1" applyAlignment="1" applyProtection="1">
      <alignment horizontal="center" vertical="center" wrapText="1"/>
    </xf>
    <xf numFmtId="1" fontId="11" fillId="5" borderId="54" xfId="1" applyNumberFormat="1" applyFont="1" applyFill="1" applyBorder="1" applyAlignment="1" applyProtection="1">
      <alignment horizontal="center" vertical="center" wrapText="1"/>
    </xf>
    <xf numFmtId="1" fontId="11" fillId="0" borderId="43" xfId="1" applyNumberFormat="1" applyFont="1" applyFill="1" applyBorder="1" applyAlignment="1" applyProtection="1">
      <alignment horizontal="center" vertical="center" wrapText="1"/>
    </xf>
    <xf numFmtId="1" fontId="11" fillId="0" borderId="0" xfId="1" applyNumberFormat="1" applyFont="1" applyFill="1" applyBorder="1" applyAlignment="1" applyProtection="1">
      <alignment horizontal="center" vertical="center" wrapText="1"/>
    </xf>
    <xf numFmtId="0" fontId="13" fillId="7" borderId="37" xfId="0" applyFont="1" applyFill="1" applyBorder="1" applyAlignment="1">
      <alignment horizontal="center" vertical="center" wrapText="1"/>
    </xf>
    <xf numFmtId="0" fontId="13" fillId="7" borderId="44" xfId="0" applyFont="1" applyFill="1" applyBorder="1" applyAlignment="1">
      <alignment horizontal="center" vertical="center" wrapText="1"/>
    </xf>
    <xf numFmtId="0" fontId="9" fillId="0" borderId="43" xfId="0" applyFont="1" applyFill="1" applyBorder="1" applyAlignment="1">
      <alignment horizontal="center" vertical="center" wrapText="1"/>
    </xf>
    <xf numFmtId="0" fontId="9" fillId="0" borderId="0" xfId="0" applyFont="1" applyFill="1" applyBorder="1" applyAlignment="1">
      <alignment horizontal="center" vertical="center" wrapText="1"/>
    </xf>
    <xf numFmtId="0" fontId="8" fillId="2" borderId="37" xfId="0" applyFont="1" applyFill="1" applyBorder="1" applyAlignment="1">
      <alignment horizontal="left" vertical="center" wrapText="1"/>
    </xf>
    <xf numFmtId="0" fontId="8" fillId="2" borderId="40" xfId="0" applyFont="1" applyFill="1" applyBorder="1" applyAlignment="1">
      <alignment horizontal="left" vertical="center" wrapText="1"/>
    </xf>
    <xf numFmtId="0" fontId="8" fillId="2" borderId="38" xfId="0" applyFont="1" applyFill="1" applyBorder="1" applyAlignment="1">
      <alignment horizontal="left" vertical="center" wrapText="1"/>
    </xf>
    <xf numFmtId="0" fontId="8" fillId="2" borderId="4" xfId="0" applyFont="1" applyFill="1" applyBorder="1" applyAlignment="1">
      <alignment horizontal="left" vertical="center" wrapText="1"/>
    </xf>
    <xf numFmtId="0" fontId="8" fillId="2" borderId="0" xfId="0" applyFont="1" applyFill="1" applyBorder="1" applyAlignment="1">
      <alignment horizontal="left" vertical="center" wrapText="1"/>
    </xf>
    <xf numFmtId="0" fontId="8" fillId="2" borderId="42" xfId="0" applyFont="1" applyFill="1" applyBorder="1" applyAlignment="1">
      <alignment horizontal="left" vertical="center" wrapText="1"/>
    </xf>
    <xf numFmtId="0" fontId="8" fillId="2" borderId="44" xfId="0" applyFont="1" applyFill="1" applyBorder="1" applyAlignment="1">
      <alignment horizontal="left" vertical="center" wrapText="1"/>
    </xf>
    <xf numFmtId="0" fontId="8" fillId="2" borderId="47" xfId="0" applyFont="1" applyFill="1" applyBorder="1" applyAlignment="1">
      <alignment horizontal="left" vertical="center" wrapText="1"/>
    </xf>
    <xf numFmtId="0" fontId="8" fillId="2" borderId="45" xfId="0" applyFont="1" applyFill="1" applyBorder="1" applyAlignment="1">
      <alignment horizontal="left" vertical="center" wrapText="1"/>
    </xf>
    <xf numFmtId="0" fontId="11" fillId="4" borderId="52" xfId="1" applyNumberFormat="1" applyFont="1" applyFill="1" applyBorder="1" applyAlignment="1" applyProtection="1">
      <alignment horizontal="left" vertical="top" wrapText="1"/>
      <protection locked="0"/>
    </xf>
    <xf numFmtId="0" fontId="11" fillId="4" borderId="56" xfId="1" applyNumberFormat="1" applyFont="1" applyFill="1" applyBorder="1" applyAlignment="1" applyProtection="1">
      <alignment horizontal="left" vertical="top" wrapText="1"/>
      <protection locked="0"/>
    </xf>
    <xf numFmtId="0" fontId="13" fillId="0" borderId="0" xfId="0" applyNumberFormat="1" applyFont="1" applyFill="1" applyBorder="1" applyAlignment="1" applyProtection="1">
      <alignment horizontal="center" vertical="top" wrapText="1"/>
    </xf>
    <xf numFmtId="0" fontId="8" fillId="0" borderId="72" xfId="0" applyNumberFormat="1" applyFont="1" applyFill="1" applyBorder="1" applyAlignment="1" applyProtection="1">
      <alignment horizontal="left" vertical="center" wrapText="1"/>
    </xf>
    <xf numFmtId="0" fontId="8" fillId="0" borderId="73" xfId="0" applyNumberFormat="1" applyFont="1" applyFill="1" applyBorder="1" applyAlignment="1" applyProtection="1">
      <alignment horizontal="left" vertical="center" wrapText="1"/>
    </xf>
    <xf numFmtId="0" fontId="11" fillId="4" borderId="73" xfId="1" applyNumberFormat="1" applyFont="1" applyFill="1" applyBorder="1" applyAlignment="1" applyProtection="1">
      <alignment horizontal="left" vertical="top" wrapText="1"/>
      <protection locked="0"/>
    </xf>
    <xf numFmtId="0" fontId="11" fillId="4" borderId="74" xfId="1" applyNumberFormat="1" applyFont="1" applyFill="1" applyBorder="1" applyAlignment="1" applyProtection="1">
      <alignment horizontal="left" vertical="top" wrapText="1"/>
      <protection locked="0"/>
    </xf>
    <xf numFmtId="0" fontId="13" fillId="0" borderId="37" xfId="0" applyNumberFormat="1" applyFont="1" applyFill="1" applyBorder="1" applyAlignment="1" applyProtection="1">
      <alignment horizontal="center" vertical="center" wrapText="1"/>
    </xf>
    <xf numFmtId="0" fontId="13" fillId="0" borderId="38" xfId="0" applyNumberFormat="1" applyFont="1" applyFill="1" applyBorder="1" applyAlignment="1" applyProtection="1">
      <alignment horizontal="center" vertical="center" wrapText="1"/>
    </xf>
    <xf numFmtId="0" fontId="13" fillId="0" borderId="4" xfId="0" applyNumberFormat="1" applyFont="1" applyFill="1" applyBorder="1" applyAlignment="1" applyProtection="1">
      <alignment horizontal="center" vertical="center" wrapText="1"/>
    </xf>
    <xf numFmtId="0" fontId="13" fillId="0" borderId="42" xfId="0" applyNumberFormat="1" applyFont="1" applyFill="1" applyBorder="1" applyAlignment="1" applyProtection="1">
      <alignment horizontal="center" vertical="center" wrapText="1"/>
    </xf>
    <xf numFmtId="0" fontId="8" fillId="0" borderId="44" xfId="0" applyNumberFormat="1" applyFont="1" applyFill="1" applyBorder="1" applyAlignment="1" applyProtection="1">
      <alignment horizontal="center" vertical="center" wrapText="1"/>
    </xf>
    <xf numFmtId="0" fontId="8" fillId="0" borderId="45" xfId="0" applyNumberFormat="1" applyFont="1" applyFill="1" applyBorder="1" applyAlignment="1" applyProtection="1">
      <alignment horizontal="center" vertical="center" wrapText="1"/>
    </xf>
    <xf numFmtId="0" fontId="8" fillId="4" borderId="69" xfId="0" applyNumberFormat="1" applyFont="1" applyFill="1" applyBorder="1" applyAlignment="1" applyProtection="1">
      <alignment horizontal="center" vertical="center" wrapText="1"/>
      <protection locked="0"/>
    </xf>
    <xf numFmtId="0" fontId="8" fillId="4" borderId="51" xfId="0" applyNumberFormat="1" applyFont="1" applyFill="1" applyBorder="1" applyAlignment="1" applyProtection="1">
      <alignment horizontal="center" vertical="center" wrapText="1"/>
      <protection locked="0"/>
    </xf>
    <xf numFmtId="0" fontId="8" fillId="0" borderId="37" xfId="0" applyNumberFormat="1" applyFont="1" applyFill="1" applyBorder="1" applyAlignment="1" applyProtection="1">
      <alignment horizontal="center" vertical="center" wrapText="1"/>
    </xf>
    <xf numFmtId="0" fontId="8" fillId="0" borderId="38" xfId="0" applyNumberFormat="1" applyFont="1" applyFill="1" applyBorder="1" applyAlignment="1" applyProtection="1">
      <alignment horizontal="center" vertical="center" wrapText="1"/>
    </xf>
    <xf numFmtId="0" fontId="8" fillId="0" borderId="4" xfId="0" applyNumberFormat="1" applyFont="1" applyFill="1" applyBorder="1" applyAlignment="1" applyProtection="1">
      <alignment horizontal="center" vertical="center" wrapText="1"/>
    </xf>
    <xf numFmtId="0" fontId="8" fillId="0" borderId="42" xfId="0" applyNumberFormat="1" applyFont="1" applyFill="1" applyBorder="1" applyAlignment="1" applyProtection="1">
      <alignment horizontal="center" vertical="center" wrapText="1"/>
    </xf>
    <xf numFmtId="0" fontId="6" fillId="3" borderId="5" xfId="0" applyNumberFormat="1" applyFont="1" applyFill="1" applyBorder="1" applyAlignment="1" applyProtection="1">
      <alignment horizontal="center" vertical="top" wrapText="1"/>
    </xf>
    <xf numFmtId="0" fontId="6" fillId="3" borderId="9" xfId="0" applyNumberFormat="1" applyFont="1" applyFill="1" applyBorder="1" applyAlignment="1" applyProtection="1">
      <alignment horizontal="center" vertical="top" wrapText="1"/>
    </xf>
    <xf numFmtId="0" fontId="6" fillId="3" borderId="6" xfId="0" applyNumberFormat="1" applyFont="1" applyFill="1" applyBorder="1" applyAlignment="1" applyProtection="1">
      <alignment horizontal="center" vertical="top" wrapText="1"/>
    </xf>
    <xf numFmtId="0" fontId="0" fillId="4" borderId="89" xfId="0" applyFill="1" applyBorder="1" applyAlignment="1">
      <alignment horizontal="center"/>
    </xf>
    <xf numFmtId="0" fontId="0" fillId="4" borderId="87" xfId="0" applyFill="1" applyBorder="1" applyAlignment="1">
      <alignment horizontal="center"/>
    </xf>
    <xf numFmtId="0" fontId="0" fillId="4" borderId="90" xfId="0" applyFill="1" applyBorder="1" applyAlignment="1">
      <alignment horizontal="center"/>
    </xf>
    <xf numFmtId="0" fontId="0" fillId="5" borderId="89" xfId="0" applyFill="1" applyBorder="1" applyAlignment="1">
      <alignment horizontal="center"/>
    </xf>
    <xf numFmtId="0" fontId="0" fillId="5" borderId="87" xfId="0" applyFill="1" applyBorder="1" applyAlignment="1">
      <alignment horizontal="center"/>
    </xf>
    <xf numFmtId="0" fontId="0" fillId="5" borderId="90" xfId="0" applyFill="1" applyBorder="1" applyAlignment="1">
      <alignment horizontal="center"/>
    </xf>
    <xf numFmtId="0" fontId="0" fillId="18" borderId="89" xfId="0" applyFill="1" applyBorder="1" applyAlignment="1">
      <alignment horizontal="center"/>
    </xf>
    <xf numFmtId="0" fontId="0" fillId="18" borderId="87" xfId="0" applyFill="1" applyBorder="1" applyAlignment="1">
      <alignment horizontal="center"/>
    </xf>
    <xf numFmtId="0" fontId="0" fillId="18" borderId="90" xfId="0" applyFill="1" applyBorder="1" applyAlignment="1">
      <alignment horizontal="center"/>
    </xf>
    <xf numFmtId="0" fontId="0" fillId="19" borderId="89" xfId="0" applyFill="1" applyBorder="1" applyAlignment="1">
      <alignment horizontal="center"/>
    </xf>
    <xf numFmtId="0" fontId="0" fillId="19" borderId="87" xfId="0" applyFill="1" applyBorder="1" applyAlignment="1">
      <alignment horizontal="center"/>
    </xf>
    <xf numFmtId="0" fontId="0" fillId="19" borderId="90" xfId="0" applyFill="1" applyBorder="1" applyAlignment="1">
      <alignment horizontal="center"/>
    </xf>
    <xf numFmtId="0" fontId="51" fillId="0" borderId="89" xfId="0" applyFont="1" applyBorder="1" applyAlignment="1">
      <alignment horizontal="center"/>
    </xf>
    <xf numFmtId="0" fontId="51" fillId="0" borderId="87" xfId="0" applyFont="1" applyBorder="1" applyAlignment="1">
      <alignment horizontal="center"/>
    </xf>
    <xf numFmtId="0" fontId="51" fillId="0" borderId="90" xfId="0" applyFont="1" applyBorder="1" applyAlignment="1">
      <alignment horizontal="center"/>
    </xf>
    <xf numFmtId="0" fontId="53" fillId="0" borderId="16" xfId="0" applyFont="1" applyBorder="1" applyAlignment="1">
      <alignment horizontal="center"/>
    </xf>
    <xf numFmtId="0" fontId="23" fillId="2" borderId="0" xfId="0" applyFont="1" applyFill="1" applyAlignment="1">
      <alignment horizontal="left" vertical="top" wrapText="1"/>
    </xf>
    <xf numFmtId="0" fontId="14" fillId="2" borderId="0" xfId="0" applyFont="1" applyFill="1" applyAlignment="1">
      <alignment horizontal="left" vertical="top" wrapText="1" indent="3"/>
    </xf>
    <xf numFmtId="0" fontId="24" fillId="2" borderId="10" xfId="0" applyFont="1" applyFill="1" applyBorder="1" applyAlignment="1">
      <alignment horizontal="center"/>
    </xf>
    <xf numFmtId="0" fontId="24" fillId="2" borderId="0" xfId="0" applyFont="1" applyFill="1" applyBorder="1" applyAlignment="1">
      <alignment horizontal="center"/>
    </xf>
    <xf numFmtId="0" fontId="24" fillId="0" borderId="0" xfId="0" applyFont="1" applyAlignment="1">
      <alignment horizontal="center"/>
    </xf>
    <xf numFmtId="0" fontId="14" fillId="0" borderId="28" xfId="0" applyFont="1" applyBorder="1" applyAlignment="1">
      <alignment horizontal="center"/>
    </xf>
    <xf numFmtId="0" fontId="14" fillId="0" borderId="29" xfId="0" applyFont="1" applyBorder="1" applyAlignment="1">
      <alignment horizontal="center"/>
    </xf>
    <xf numFmtId="0" fontId="14" fillId="0" borderId="11" xfId="0" applyFont="1" applyBorder="1" applyAlignment="1">
      <alignment horizontal="center"/>
    </xf>
    <xf numFmtId="0" fontId="14" fillId="0" borderId="2" xfId="0" applyFont="1" applyBorder="1" applyAlignment="1">
      <alignment horizontal="center"/>
    </xf>
    <xf numFmtId="167" fontId="16" fillId="3" borderId="13" xfId="0" applyNumberFormat="1" applyFont="1" applyFill="1" applyBorder="1" applyAlignment="1">
      <alignment horizontal="center"/>
    </xf>
    <xf numFmtId="167" fontId="16" fillId="3" borderId="26" xfId="0" applyNumberFormat="1" applyFont="1" applyFill="1" applyBorder="1" applyAlignment="1">
      <alignment horizontal="center"/>
    </xf>
    <xf numFmtId="167" fontId="24" fillId="0" borderId="0" xfId="6" applyNumberFormat="1" applyFont="1" applyFill="1" applyBorder="1" applyAlignment="1">
      <alignment horizontal="center"/>
    </xf>
  </cellXfs>
  <cellStyles count="11">
    <cellStyle name="Comma" xfId="6" builtinId="3"/>
    <cellStyle name="Comma 10 3" xfId="5" xr:uid="{1C1C1E5E-DA75-4111-AA7F-2BDC6B541EAC}"/>
    <cellStyle name="Comma 15 10" xfId="1" xr:uid="{5C0DDD7C-55E9-417D-A5C9-37D88B66CDE7}"/>
    <cellStyle name="Comma 30" xfId="4" xr:uid="{E12EA4D7-D871-4179-ACCC-48CBA8F13510}"/>
    <cellStyle name="Normal" xfId="0" builtinId="0"/>
    <cellStyle name="Normal 2" xfId="3" xr:uid="{38ACC904-0B6B-43AA-9FC0-BBD39D04CEF9}"/>
    <cellStyle name="Normal_Julie" xfId="8" xr:uid="{6FFE1784-EE0D-4DE8-9E12-0B014C7E7322}"/>
    <cellStyle name="Normal_Production" xfId="9" xr:uid="{8A983AED-E718-44B1-935F-65C0346CDE8A}"/>
    <cellStyle name="Normal_Sheet1" xfId="7" xr:uid="{58DF4372-3AE4-4C7B-83E5-D28E29597399}"/>
    <cellStyle name="Percent" xfId="10" builtinId="5"/>
    <cellStyle name="Percent 12 10" xfId="2" xr:uid="{87D23698-5F6B-4E01-8AA5-696A8B18AB2A}"/>
  </cellStyles>
  <dxfs count="2">
    <dxf>
      <fill>
        <patternFill>
          <bgColor theme="5" tint="0.39994506668294322"/>
        </patternFill>
      </fill>
    </dxf>
    <dxf>
      <fill>
        <patternFill>
          <bgColor theme="5" tint="0.39994506668294322"/>
        </patternFill>
      </fill>
    </dxf>
  </dxfs>
  <tableStyles count="0" defaultTableStyle="TableStyleMedium2" defaultPivotStyle="PivotStyleLight16"/>
  <colors>
    <mruColors>
      <color rgb="FF963634"/>
      <color rgb="FFE6B8B7"/>
      <color rgb="FFF2DCDB"/>
      <color rgb="FFEBF1DE"/>
      <color rgb="FFC4D79B"/>
      <color rgb="FFE4DFEC"/>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microsoft.com/office/2017/10/relationships/person" Target="persons/perso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12</xdr:col>
      <xdr:colOff>0</xdr:colOff>
      <xdr:row>2</xdr:row>
      <xdr:rowOff>0</xdr:rowOff>
    </xdr:from>
    <xdr:to>
      <xdr:col>12</xdr:col>
      <xdr:colOff>0</xdr:colOff>
      <xdr:row>5</xdr:row>
      <xdr:rowOff>0</xdr:rowOff>
    </xdr:to>
    <xdr:pic>
      <xdr:nvPicPr>
        <xdr:cNvPr id="5" name="Picture 4">
          <a:extLst>
            <a:ext uri="{FF2B5EF4-FFF2-40B4-BE49-F238E27FC236}">
              <a16:creationId xmlns:a16="http://schemas.microsoft.com/office/drawing/2014/main" id="{431AE4DE-768C-4D57-94EE-4D959E30683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382250" y="361950"/>
          <a:ext cx="0" cy="542925"/>
        </a:xfrm>
        <a:prstGeom prst="rect">
          <a:avLst/>
        </a:prstGeom>
      </xdr:spPr>
    </xdr:pic>
    <xdr:clientData/>
  </xdr:twoCellAnchor>
  <xdr:twoCellAnchor editAs="oneCell">
    <xdr:from>
      <xdr:col>10</xdr:col>
      <xdr:colOff>355600</xdr:colOff>
      <xdr:row>0</xdr:row>
      <xdr:rowOff>0</xdr:rowOff>
    </xdr:from>
    <xdr:to>
      <xdr:col>12</xdr:col>
      <xdr:colOff>0</xdr:colOff>
      <xdr:row>2</xdr:row>
      <xdr:rowOff>111126</xdr:rowOff>
    </xdr:to>
    <xdr:pic>
      <xdr:nvPicPr>
        <xdr:cNvPr id="8" name="Picture 7">
          <a:extLst>
            <a:ext uri="{FF2B5EF4-FFF2-40B4-BE49-F238E27FC236}">
              <a16:creationId xmlns:a16="http://schemas.microsoft.com/office/drawing/2014/main" id="{235C8A21-11AE-46FA-AC35-E1E9D8FD9EDD}"/>
            </a:ext>
          </a:extLst>
        </xdr:cNvPr>
        <xdr:cNvPicPr>
          <a:picLocks noChangeAspect="1"/>
        </xdr:cNvPicPr>
      </xdr:nvPicPr>
      <xdr:blipFill rotWithShape="1">
        <a:blip xmlns:r="http://schemas.openxmlformats.org/officeDocument/2006/relationships" r:embed="rId2"/>
        <a:srcRect l="2122" t="11760" r="2122" b="10205"/>
        <a:stretch/>
      </xdr:blipFill>
      <xdr:spPr>
        <a:xfrm>
          <a:off x="9620250" y="0"/>
          <a:ext cx="1651000" cy="46672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12</xdr:col>
      <xdr:colOff>0</xdr:colOff>
      <xdr:row>6</xdr:row>
      <xdr:rowOff>0</xdr:rowOff>
    </xdr:from>
    <xdr:to>
      <xdr:col>12</xdr:col>
      <xdr:colOff>0</xdr:colOff>
      <xdr:row>7</xdr:row>
      <xdr:rowOff>0</xdr:rowOff>
    </xdr:to>
    <xdr:pic>
      <xdr:nvPicPr>
        <xdr:cNvPr id="2" name="Picture 1">
          <a:extLst>
            <a:ext uri="{FF2B5EF4-FFF2-40B4-BE49-F238E27FC236}">
              <a16:creationId xmlns:a16="http://schemas.microsoft.com/office/drawing/2014/main" id="{6417CD08-02B5-4EDC-AB7D-A567CE70253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382250" y="904875"/>
          <a:ext cx="0" cy="180975"/>
        </a:xfrm>
        <a:prstGeom prst="rect">
          <a:avLst/>
        </a:prstGeom>
      </xdr:spPr>
    </xdr:pic>
    <xdr:clientData/>
  </xdr:twoCellAnchor>
  <xdr:twoCellAnchor>
    <xdr:from>
      <xdr:col>12</xdr:col>
      <xdr:colOff>0</xdr:colOff>
      <xdr:row>6</xdr:row>
      <xdr:rowOff>0</xdr:rowOff>
    </xdr:from>
    <xdr:to>
      <xdr:col>12</xdr:col>
      <xdr:colOff>0</xdr:colOff>
      <xdr:row>7</xdr:row>
      <xdr:rowOff>0</xdr:rowOff>
    </xdr:to>
    <xdr:pic>
      <xdr:nvPicPr>
        <xdr:cNvPr id="3" name="Picture 2">
          <a:extLst>
            <a:ext uri="{FF2B5EF4-FFF2-40B4-BE49-F238E27FC236}">
              <a16:creationId xmlns:a16="http://schemas.microsoft.com/office/drawing/2014/main" id="{9A595B6B-A6B1-4AC5-800A-BF66C562FC1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382250" y="904875"/>
          <a:ext cx="0" cy="180975"/>
        </a:xfrm>
        <a:prstGeom prst="rect">
          <a:avLst/>
        </a:prstGeom>
      </xdr:spPr>
    </xdr:pic>
    <xdr:clientData/>
  </xdr:twoCellAnchor>
  <xdr:twoCellAnchor>
    <xdr:from>
      <xdr:col>13</xdr:col>
      <xdr:colOff>0</xdr:colOff>
      <xdr:row>6</xdr:row>
      <xdr:rowOff>0</xdr:rowOff>
    </xdr:from>
    <xdr:to>
      <xdr:col>13</xdr:col>
      <xdr:colOff>0</xdr:colOff>
      <xdr:row>7</xdr:row>
      <xdr:rowOff>0</xdr:rowOff>
    </xdr:to>
    <xdr:pic>
      <xdr:nvPicPr>
        <xdr:cNvPr id="4" name="Picture 3">
          <a:extLst>
            <a:ext uri="{FF2B5EF4-FFF2-40B4-BE49-F238E27FC236}">
              <a16:creationId xmlns:a16="http://schemas.microsoft.com/office/drawing/2014/main" id="{8C28A2D7-4C43-4696-AA97-43D47D9A41D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801350" y="904875"/>
          <a:ext cx="0" cy="1809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12</xdr:col>
      <xdr:colOff>0</xdr:colOff>
      <xdr:row>6</xdr:row>
      <xdr:rowOff>0</xdr:rowOff>
    </xdr:from>
    <xdr:to>
      <xdr:col>12</xdr:col>
      <xdr:colOff>0</xdr:colOff>
      <xdr:row>7</xdr:row>
      <xdr:rowOff>0</xdr:rowOff>
    </xdr:to>
    <xdr:pic>
      <xdr:nvPicPr>
        <xdr:cNvPr id="2" name="Picture 1">
          <a:extLst>
            <a:ext uri="{FF2B5EF4-FFF2-40B4-BE49-F238E27FC236}">
              <a16:creationId xmlns:a16="http://schemas.microsoft.com/office/drawing/2014/main" id="{96505D70-ABB4-4B7A-BCBD-A7918579263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810875" y="1085850"/>
          <a:ext cx="0" cy="180975"/>
        </a:xfrm>
        <a:prstGeom prst="rect">
          <a:avLst/>
        </a:prstGeom>
      </xdr:spPr>
    </xdr:pic>
    <xdr:clientData/>
  </xdr:twoCellAnchor>
  <xdr:twoCellAnchor>
    <xdr:from>
      <xdr:col>12</xdr:col>
      <xdr:colOff>0</xdr:colOff>
      <xdr:row>6</xdr:row>
      <xdr:rowOff>0</xdr:rowOff>
    </xdr:from>
    <xdr:to>
      <xdr:col>12</xdr:col>
      <xdr:colOff>0</xdr:colOff>
      <xdr:row>7</xdr:row>
      <xdr:rowOff>0</xdr:rowOff>
    </xdr:to>
    <xdr:pic>
      <xdr:nvPicPr>
        <xdr:cNvPr id="3" name="Picture 2">
          <a:extLst>
            <a:ext uri="{FF2B5EF4-FFF2-40B4-BE49-F238E27FC236}">
              <a16:creationId xmlns:a16="http://schemas.microsoft.com/office/drawing/2014/main" id="{02E459A2-305F-457F-B7D8-6E4FBB0430D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810875" y="1085850"/>
          <a:ext cx="0" cy="180975"/>
        </a:xfrm>
        <a:prstGeom prst="rect">
          <a:avLst/>
        </a:prstGeom>
      </xdr:spPr>
    </xdr:pic>
    <xdr:clientData/>
  </xdr:twoCellAnchor>
  <xdr:twoCellAnchor>
    <xdr:from>
      <xdr:col>13</xdr:col>
      <xdr:colOff>0</xdr:colOff>
      <xdr:row>6</xdr:row>
      <xdr:rowOff>0</xdr:rowOff>
    </xdr:from>
    <xdr:to>
      <xdr:col>13</xdr:col>
      <xdr:colOff>0</xdr:colOff>
      <xdr:row>7</xdr:row>
      <xdr:rowOff>0</xdr:rowOff>
    </xdr:to>
    <xdr:pic>
      <xdr:nvPicPr>
        <xdr:cNvPr id="4" name="Picture 3">
          <a:extLst>
            <a:ext uri="{FF2B5EF4-FFF2-40B4-BE49-F238E27FC236}">
              <a16:creationId xmlns:a16="http://schemas.microsoft.com/office/drawing/2014/main" id="{1F562D4F-E147-43E3-BFCD-44373707376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220450" y="1085850"/>
          <a:ext cx="0" cy="18097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12</xdr:col>
      <xdr:colOff>0</xdr:colOff>
      <xdr:row>6</xdr:row>
      <xdr:rowOff>0</xdr:rowOff>
    </xdr:from>
    <xdr:to>
      <xdr:col>12</xdr:col>
      <xdr:colOff>0</xdr:colOff>
      <xdr:row>7</xdr:row>
      <xdr:rowOff>0</xdr:rowOff>
    </xdr:to>
    <xdr:pic>
      <xdr:nvPicPr>
        <xdr:cNvPr id="2" name="Picture 1">
          <a:extLst>
            <a:ext uri="{FF2B5EF4-FFF2-40B4-BE49-F238E27FC236}">
              <a16:creationId xmlns:a16="http://schemas.microsoft.com/office/drawing/2014/main" id="{BAEA7D7D-8081-4EFE-85DC-4FDCDF4C611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810875" y="1085850"/>
          <a:ext cx="0" cy="180975"/>
        </a:xfrm>
        <a:prstGeom prst="rect">
          <a:avLst/>
        </a:prstGeom>
      </xdr:spPr>
    </xdr:pic>
    <xdr:clientData/>
  </xdr:twoCellAnchor>
  <xdr:twoCellAnchor>
    <xdr:from>
      <xdr:col>12</xdr:col>
      <xdr:colOff>0</xdr:colOff>
      <xdr:row>6</xdr:row>
      <xdr:rowOff>0</xdr:rowOff>
    </xdr:from>
    <xdr:to>
      <xdr:col>12</xdr:col>
      <xdr:colOff>0</xdr:colOff>
      <xdr:row>7</xdr:row>
      <xdr:rowOff>0</xdr:rowOff>
    </xdr:to>
    <xdr:pic>
      <xdr:nvPicPr>
        <xdr:cNvPr id="3" name="Picture 2">
          <a:extLst>
            <a:ext uri="{FF2B5EF4-FFF2-40B4-BE49-F238E27FC236}">
              <a16:creationId xmlns:a16="http://schemas.microsoft.com/office/drawing/2014/main" id="{69D2CDA7-85A9-49CF-9D34-84D681AE1DB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810875" y="1085850"/>
          <a:ext cx="0" cy="180975"/>
        </a:xfrm>
        <a:prstGeom prst="rect">
          <a:avLst/>
        </a:prstGeom>
      </xdr:spPr>
    </xdr:pic>
    <xdr:clientData/>
  </xdr:twoCellAnchor>
  <xdr:twoCellAnchor>
    <xdr:from>
      <xdr:col>13</xdr:col>
      <xdr:colOff>0</xdr:colOff>
      <xdr:row>6</xdr:row>
      <xdr:rowOff>0</xdr:rowOff>
    </xdr:from>
    <xdr:to>
      <xdr:col>13</xdr:col>
      <xdr:colOff>0</xdr:colOff>
      <xdr:row>7</xdr:row>
      <xdr:rowOff>0</xdr:rowOff>
    </xdr:to>
    <xdr:pic>
      <xdr:nvPicPr>
        <xdr:cNvPr id="4" name="Picture 3">
          <a:extLst>
            <a:ext uri="{FF2B5EF4-FFF2-40B4-BE49-F238E27FC236}">
              <a16:creationId xmlns:a16="http://schemas.microsoft.com/office/drawing/2014/main" id="{2EC7154A-A78D-440D-B54E-F734DE4EEA8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220450" y="1085850"/>
          <a:ext cx="0" cy="18097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12</xdr:col>
      <xdr:colOff>0</xdr:colOff>
      <xdr:row>6</xdr:row>
      <xdr:rowOff>0</xdr:rowOff>
    </xdr:from>
    <xdr:to>
      <xdr:col>12</xdr:col>
      <xdr:colOff>0</xdr:colOff>
      <xdr:row>7</xdr:row>
      <xdr:rowOff>0</xdr:rowOff>
    </xdr:to>
    <xdr:pic>
      <xdr:nvPicPr>
        <xdr:cNvPr id="2" name="Picture 1">
          <a:extLst>
            <a:ext uri="{FF2B5EF4-FFF2-40B4-BE49-F238E27FC236}">
              <a16:creationId xmlns:a16="http://schemas.microsoft.com/office/drawing/2014/main" id="{BCB2690B-3E2E-4518-8797-60FAEFBF289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810875" y="1085850"/>
          <a:ext cx="0" cy="180975"/>
        </a:xfrm>
        <a:prstGeom prst="rect">
          <a:avLst/>
        </a:prstGeom>
      </xdr:spPr>
    </xdr:pic>
    <xdr:clientData/>
  </xdr:twoCellAnchor>
  <xdr:twoCellAnchor>
    <xdr:from>
      <xdr:col>12</xdr:col>
      <xdr:colOff>0</xdr:colOff>
      <xdr:row>6</xdr:row>
      <xdr:rowOff>0</xdr:rowOff>
    </xdr:from>
    <xdr:to>
      <xdr:col>12</xdr:col>
      <xdr:colOff>0</xdr:colOff>
      <xdr:row>7</xdr:row>
      <xdr:rowOff>0</xdr:rowOff>
    </xdr:to>
    <xdr:pic>
      <xdr:nvPicPr>
        <xdr:cNvPr id="3" name="Picture 2">
          <a:extLst>
            <a:ext uri="{FF2B5EF4-FFF2-40B4-BE49-F238E27FC236}">
              <a16:creationId xmlns:a16="http://schemas.microsoft.com/office/drawing/2014/main" id="{70B8ACFB-4433-4707-A1BE-3516D911B55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810875" y="1085850"/>
          <a:ext cx="0" cy="180975"/>
        </a:xfrm>
        <a:prstGeom prst="rect">
          <a:avLst/>
        </a:prstGeom>
      </xdr:spPr>
    </xdr:pic>
    <xdr:clientData/>
  </xdr:twoCellAnchor>
  <xdr:twoCellAnchor>
    <xdr:from>
      <xdr:col>13</xdr:col>
      <xdr:colOff>0</xdr:colOff>
      <xdr:row>6</xdr:row>
      <xdr:rowOff>0</xdr:rowOff>
    </xdr:from>
    <xdr:to>
      <xdr:col>13</xdr:col>
      <xdr:colOff>0</xdr:colOff>
      <xdr:row>7</xdr:row>
      <xdr:rowOff>0</xdr:rowOff>
    </xdr:to>
    <xdr:pic>
      <xdr:nvPicPr>
        <xdr:cNvPr id="4" name="Picture 3">
          <a:extLst>
            <a:ext uri="{FF2B5EF4-FFF2-40B4-BE49-F238E27FC236}">
              <a16:creationId xmlns:a16="http://schemas.microsoft.com/office/drawing/2014/main" id="{69220445-284F-45CC-BEA3-71C87F94D66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220450" y="1085850"/>
          <a:ext cx="0" cy="18097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12</xdr:col>
      <xdr:colOff>0</xdr:colOff>
      <xdr:row>6</xdr:row>
      <xdr:rowOff>0</xdr:rowOff>
    </xdr:from>
    <xdr:to>
      <xdr:col>12</xdr:col>
      <xdr:colOff>0</xdr:colOff>
      <xdr:row>7</xdr:row>
      <xdr:rowOff>0</xdr:rowOff>
    </xdr:to>
    <xdr:pic>
      <xdr:nvPicPr>
        <xdr:cNvPr id="2" name="Picture 1">
          <a:extLst>
            <a:ext uri="{FF2B5EF4-FFF2-40B4-BE49-F238E27FC236}">
              <a16:creationId xmlns:a16="http://schemas.microsoft.com/office/drawing/2014/main" id="{E2E489D9-15C6-4A05-A4B4-B7036FBAB28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382250" y="904875"/>
          <a:ext cx="0" cy="180975"/>
        </a:xfrm>
        <a:prstGeom prst="rect">
          <a:avLst/>
        </a:prstGeom>
      </xdr:spPr>
    </xdr:pic>
    <xdr:clientData/>
  </xdr:twoCellAnchor>
  <xdr:twoCellAnchor>
    <xdr:from>
      <xdr:col>12</xdr:col>
      <xdr:colOff>0</xdr:colOff>
      <xdr:row>6</xdr:row>
      <xdr:rowOff>0</xdr:rowOff>
    </xdr:from>
    <xdr:to>
      <xdr:col>12</xdr:col>
      <xdr:colOff>0</xdr:colOff>
      <xdr:row>7</xdr:row>
      <xdr:rowOff>0</xdr:rowOff>
    </xdr:to>
    <xdr:pic>
      <xdr:nvPicPr>
        <xdr:cNvPr id="3" name="Picture 2">
          <a:extLst>
            <a:ext uri="{FF2B5EF4-FFF2-40B4-BE49-F238E27FC236}">
              <a16:creationId xmlns:a16="http://schemas.microsoft.com/office/drawing/2014/main" id="{FB5991B1-87B5-494D-ACB0-1725620529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382250" y="904875"/>
          <a:ext cx="0" cy="180975"/>
        </a:xfrm>
        <a:prstGeom prst="rect">
          <a:avLst/>
        </a:prstGeom>
      </xdr:spPr>
    </xdr:pic>
    <xdr:clientData/>
  </xdr:twoCellAnchor>
  <xdr:twoCellAnchor>
    <xdr:from>
      <xdr:col>13</xdr:col>
      <xdr:colOff>0</xdr:colOff>
      <xdr:row>6</xdr:row>
      <xdr:rowOff>0</xdr:rowOff>
    </xdr:from>
    <xdr:to>
      <xdr:col>13</xdr:col>
      <xdr:colOff>0</xdr:colOff>
      <xdr:row>7</xdr:row>
      <xdr:rowOff>0</xdr:rowOff>
    </xdr:to>
    <xdr:pic>
      <xdr:nvPicPr>
        <xdr:cNvPr id="4" name="Picture 3">
          <a:extLst>
            <a:ext uri="{FF2B5EF4-FFF2-40B4-BE49-F238E27FC236}">
              <a16:creationId xmlns:a16="http://schemas.microsoft.com/office/drawing/2014/main" id="{465C7C65-B2AA-41A5-9A8C-1594FC8C328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801350" y="904875"/>
          <a:ext cx="0" cy="180975"/>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Arboleda, Jameyn" id="{DE7C4D48-ADF8-4041-9FA7-51B1D36B2AF6}" userId="S::Jameyn.Arboleda@tribunal.gc.ca::914a611a-fd6b-460a-90bd-5bd9dc82c70e" providerId="AD"/>
</personList>
</file>

<file path=xl/theme/theme1.xml><?xml version="1.0" encoding="utf-8"?>
<a:theme xmlns:a="http://schemas.openxmlformats.org/drawingml/2006/main" name="Office 2013 - 2022 Theme">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O1" dT="2025-12-08T19:38:46.26" personId="{DE7C4D48-ADF8-4041-9FA7-51B1D36B2AF6}" id="{3ABFD759-CBF6-454B-81A1-FBF4BE51809E}">
    <text>Hide EN and FR columns
TRIB &gt; Hide R/C</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microsoft.com/office/2017/10/relationships/threadedComment" Target="../threadedComments/threadedComment1.xml"/><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BBC777-DDFA-49B8-B28C-109D8B262657}">
  <sheetPr>
    <tabColor rgb="FFFFC000"/>
  </sheetPr>
  <dimension ref="A1:N72"/>
  <sheetViews>
    <sheetView showGridLines="0" topLeftCell="A50" workbookViewId="0"/>
  </sheetViews>
  <sheetFormatPr defaultColWidth="9.140625" defaultRowHeight="14.25" x14ac:dyDescent="0.25"/>
  <cols>
    <col min="1" max="1" width="24.42578125" style="186" bestFit="1" customWidth="1"/>
    <col min="2" max="2" width="23.85546875" style="159" customWidth="1"/>
    <col min="3" max="3" width="26" style="159" customWidth="1"/>
    <col min="4" max="4" width="12.42578125" style="159" bestFit="1" customWidth="1"/>
    <col min="5" max="5" width="9.140625" style="159"/>
    <col min="6" max="6" width="9.140625" style="159" customWidth="1"/>
    <col min="7" max="16384" width="9.140625" style="159"/>
  </cols>
  <sheetData>
    <row r="1" spans="1:11" s="238" customFormat="1" x14ac:dyDescent="0.25">
      <c r="A1" s="238" t="s">
        <v>136</v>
      </c>
      <c r="B1" s="238" t="s">
        <v>130</v>
      </c>
      <c r="C1" s="238" t="s">
        <v>137</v>
      </c>
      <c r="F1" s="238" t="s">
        <v>280</v>
      </c>
    </row>
    <row r="2" spans="1:11" x14ac:dyDescent="0.25">
      <c r="A2" s="186" t="s">
        <v>138</v>
      </c>
      <c r="B2" s="265" t="s">
        <v>741</v>
      </c>
      <c r="C2" s="265" t="str">
        <f>B2</f>
        <v>GC-2025-001</v>
      </c>
      <c r="F2" s="159" t="s">
        <v>366</v>
      </c>
    </row>
    <row r="3" spans="1:11" x14ac:dyDescent="0.25">
      <c r="A3" s="186" t="s">
        <v>139</v>
      </c>
      <c r="B3" s="371" t="s">
        <v>755</v>
      </c>
      <c r="C3" s="371" t="s">
        <v>756</v>
      </c>
      <c r="F3" s="159" t="s">
        <v>497</v>
      </c>
    </row>
    <row r="4" spans="1:11" x14ac:dyDescent="0.25">
      <c r="A4" s="186" t="s">
        <v>307</v>
      </c>
      <c r="B4" s="265" t="s">
        <v>647</v>
      </c>
      <c r="C4" s="265" t="s">
        <v>648</v>
      </c>
      <c r="F4" s="159" t="s">
        <v>498</v>
      </c>
    </row>
    <row r="5" spans="1:11" ht="28.5" x14ac:dyDescent="0.25">
      <c r="A5" s="235" t="s">
        <v>544</v>
      </c>
      <c r="B5" s="159" t="s">
        <v>759</v>
      </c>
      <c r="C5" s="159" t="s">
        <v>760</v>
      </c>
      <c r="D5" s="159" t="s">
        <v>629</v>
      </c>
    </row>
    <row r="6" spans="1:11" x14ac:dyDescent="0.25">
      <c r="A6" s="187" t="s">
        <v>508</v>
      </c>
      <c r="B6" s="324">
        <v>2023</v>
      </c>
      <c r="C6" s="324">
        <v>2023</v>
      </c>
      <c r="F6" s="237" t="s">
        <v>560</v>
      </c>
    </row>
    <row r="7" spans="1:11" x14ac:dyDescent="0.25">
      <c r="A7" s="187" t="s">
        <v>509</v>
      </c>
      <c r="B7" s="366" t="s">
        <v>764</v>
      </c>
      <c r="C7" s="370" t="s">
        <v>765</v>
      </c>
      <c r="F7" s="159" t="s">
        <v>661</v>
      </c>
    </row>
    <row r="8" spans="1:11" x14ac:dyDescent="0.25">
      <c r="A8" s="187" t="s">
        <v>510</v>
      </c>
      <c r="B8" s="367">
        <v>2025</v>
      </c>
      <c r="C8" s="367">
        <v>2025</v>
      </c>
      <c r="F8" s="159" t="s">
        <v>662</v>
      </c>
    </row>
    <row r="9" spans="1:11" x14ac:dyDescent="0.25">
      <c r="A9" s="186" t="s">
        <v>499</v>
      </c>
      <c r="B9" s="148" t="s">
        <v>742</v>
      </c>
      <c r="C9" s="148" t="s">
        <v>743</v>
      </c>
      <c r="F9" s="188" t="s">
        <v>561</v>
      </c>
    </row>
    <row r="10" spans="1:11" x14ac:dyDescent="0.25">
      <c r="A10" s="186" t="s">
        <v>500</v>
      </c>
      <c r="B10" s="148" t="s">
        <v>744</v>
      </c>
      <c r="C10" s="148" t="s">
        <v>745</v>
      </c>
    </row>
    <row r="11" spans="1:11" x14ac:dyDescent="0.25">
      <c r="A11" s="186" t="s">
        <v>265</v>
      </c>
      <c r="B11" s="365" t="s">
        <v>757</v>
      </c>
      <c r="C11" s="366" t="s">
        <v>758</v>
      </c>
      <c r="I11" s="159" t="s">
        <v>733</v>
      </c>
      <c r="J11" s="159" t="s">
        <v>734</v>
      </c>
      <c r="K11" s="159" t="s">
        <v>735</v>
      </c>
    </row>
    <row r="12" spans="1:11" x14ac:dyDescent="0.25">
      <c r="B12" s="325"/>
      <c r="I12" s="159" t="s">
        <v>721</v>
      </c>
      <c r="J12" s="159" t="s">
        <v>729</v>
      </c>
      <c r="K12" s="326" t="s">
        <v>729</v>
      </c>
    </row>
    <row r="13" spans="1:11" x14ac:dyDescent="0.25">
      <c r="A13" s="186" t="s">
        <v>546</v>
      </c>
      <c r="B13" s="159" t="s">
        <v>746</v>
      </c>
      <c r="C13" s="159" t="s">
        <v>747</v>
      </c>
      <c r="D13" s="159" t="s">
        <v>748</v>
      </c>
      <c r="I13" s="159" t="s">
        <v>722</v>
      </c>
      <c r="J13" s="159" t="s">
        <v>730</v>
      </c>
      <c r="K13" s="159" t="s">
        <v>729</v>
      </c>
    </row>
    <row r="14" spans="1:11" x14ac:dyDescent="0.25">
      <c r="A14" s="186" t="s">
        <v>547</v>
      </c>
      <c r="B14" s="159" t="s">
        <v>749</v>
      </c>
      <c r="C14" s="159" t="s">
        <v>750</v>
      </c>
      <c r="D14" s="159" t="s">
        <v>751</v>
      </c>
      <c r="I14" s="159" t="s">
        <v>723</v>
      </c>
      <c r="J14" s="159" t="s">
        <v>731</v>
      </c>
      <c r="K14" s="159" t="s">
        <v>729</v>
      </c>
    </row>
    <row r="15" spans="1:11" x14ac:dyDescent="0.25">
      <c r="I15" s="159" t="s">
        <v>724</v>
      </c>
      <c r="J15" s="159" t="s">
        <v>732</v>
      </c>
      <c r="K15" s="159" t="s">
        <v>732</v>
      </c>
    </row>
    <row r="16" spans="1:11" ht="409.5" x14ac:dyDescent="0.25">
      <c r="A16" s="186" t="s">
        <v>267</v>
      </c>
      <c r="B16" s="270" t="s">
        <v>761</v>
      </c>
      <c r="C16" s="270" t="s">
        <v>913</v>
      </c>
      <c r="I16" s="159" t="s">
        <v>725</v>
      </c>
      <c r="J16" s="159" t="s">
        <v>721</v>
      </c>
      <c r="K16" s="159" t="s">
        <v>732</v>
      </c>
    </row>
    <row r="17" spans="1:11" x14ac:dyDescent="0.25">
      <c r="A17" s="236" t="s">
        <v>545</v>
      </c>
      <c r="B17" s="327" t="s">
        <v>666</v>
      </c>
      <c r="C17" s="327" t="s">
        <v>667</v>
      </c>
      <c r="I17" s="159" t="s">
        <v>726</v>
      </c>
      <c r="J17" s="159" t="s">
        <v>722</v>
      </c>
      <c r="K17" s="159" t="s">
        <v>732</v>
      </c>
    </row>
    <row r="18" spans="1:11" x14ac:dyDescent="0.25">
      <c r="B18" s="369"/>
      <c r="C18" s="369"/>
      <c r="I18" s="159" t="s">
        <v>727</v>
      </c>
      <c r="J18" s="159" t="s">
        <v>723</v>
      </c>
      <c r="K18" s="159" t="s">
        <v>723</v>
      </c>
    </row>
    <row r="19" spans="1:11" x14ac:dyDescent="0.25">
      <c r="A19" s="186" t="s">
        <v>275</v>
      </c>
      <c r="B19" s="368" t="s">
        <v>507</v>
      </c>
      <c r="C19" s="368" t="s">
        <v>763</v>
      </c>
      <c r="I19" s="159" t="s">
        <v>728</v>
      </c>
      <c r="J19" s="159" t="s">
        <v>724</v>
      </c>
      <c r="K19" s="159" t="s">
        <v>723</v>
      </c>
    </row>
    <row r="20" spans="1:11" ht="299.25" x14ac:dyDescent="0.25">
      <c r="A20" s="186" t="s">
        <v>276</v>
      </c>
      <c r="B20" s="270" t="s">
        <v>798</v>
      </c>
      <c r="C20" s="368" t="s">
        <v>762</v>
      </c>
      <c r="I20" s="159" t="s">
        <v>729</v>
      </c>
      <c r="J20" s="159" t="s">
        <v>725</v>
      </c>
      <c r="K20" s="159" t="s">
        <v>723</v>
      </c>
    </row>
    <row r="21" spans="1:11" x14ac:dyDescent="0.25">
      <c r="A21" s="186" t="s">
        <v>277</v>
      </c>
      <c r="B21" s="368" t="s">
        <v>506</v>
      </c>
      <c r="C21" s="265"/>
      <c r="I21" s="159" t="s">
        <v>730</v>
      </c>
      <c r="J21" s="159" t="s">
        <v>726</v>
      </c>
      <c r="K21" s="159" t="s">
        <v>726</v>
      </c>
    </row>
    <row r="22" spans="1:11" x14ac:dyDescent="0.25">
      <c r="I22" s="159" t="s">
        <v>731</v>
      </c>
      <c r="J22" s="159" t="s">
        <v>727</v>
      </c>
      <c r="K22" s="159" t="s">
        <v>726</v>
      </c>
    </row>
    <row r="23" spans="1:11" x14ac:dyDescent="0.25">
      <c r="A23" s="186" t="s">
        <v>548</v>
      </c>
      <c r="B23" s="148" t="s">
        <v>752</v>
      </c>
      <c r="C23" s="148" t="s">
        <v>752</v>
      </c>
      <c r="I23" s="159" t="s">
        <v>732</v>
      </c>
      <c r="J23" s="159" t="s">
        <v>728</v>
      </c>
      <c r="K23" s="159" t="s">
        <v>726</v>
      </c>
    </row>
    <row r="24" spans="1:11" x14ac:dyDescent="0.25">
      <c r="A24" s="186" t="s">
        <v>549</v>
      </c>
      <c r="B24" s="148" t="s">
        <v>752</v>
      </c>
      <c r="C24" s="148" t="s">
        <v>752</v>
      </c>
    </row>
    <row r="26" spans="1:11" x14ac:dyDescent="0.25">
      <c r="A26" s="186" t="s">
        <v>159</v>
      </c>
      <c r="B26" s="148" t="s">
        <v>550</v>
      </c>
      <c r="C26" s="148" t="s">
        <v>551</v>
      </c>
    </row>
    <row r="27" spans="1:11" x14ac:dyDescent="0.25">
      <c r="A27" s="186" t="s">
        <v>505</v>
      </c>
      <c r="B27" s="148" t="s">
        <v>796</v>
      </c>
      <c r="C27" s="148" t="s">
        <v>797</v>
      </c>
    </row>
    <row r="29" spans="1:11" x14ac:dyDescent="0.25">
      <c r="A29" s="186" t="s">
        <v>552</v>
      </c>
      <c r="B29" s="148" t="s">
        <v>511</v>
      </c>
      <c r="C29" s="148" t="s">
        <v>511</v>
      </c>
    </row>
    <row r="30" spans="1:11" ht="15" customHeight="1" x14ac:dyDescent="0.25">
      <c r="A30" s="186" t="s">
        <v>553</v>
      </c>
      <c r="B30" s="148" t="s">
        <v>512</v>
      </c>
      <c r="C30" s="148" t="s">
        <v>512</v>
      </c>
    </row>
    <row r="31" spans="1:11" ht="15" customHeight="1" x14ac:dyDescent="0.25">
      <c r="A31" s="186" t="s">
        <v>554</v>
      </c>
      <c r="B31" s="148" t="s">
        <v>513</v>
      </c>
      <c r="C31" s="148" t="s">
        <v>513</v>
      </c>
    </row>
    <row r="32" spans="1:11" ht="15" customHeight="1" x14ac:dyDescent="0.25">
      <c r="A32" s="186" t="s">
        <v>555</v>
      </c>
      <c r="B32" s="148" t="s">
        <v>514</v>
      </c>
      <c r="C32" s="148" t="s">
        <v>514</v>
      </c>
    </row>
    <row r="33" spans="1:14" ht="15" customHeight="1" x14ac:dyDescent="0.25">
      <c r="A33" s="186" t="s">
        <v>556</v>
      </c>
      <c r="B33" s="148" t="s">
        <v>515</v>
      </c>
      <c r="C33" s="148" t="s">
        <v>515</v>
      </c>
    </row>
    <row r="34" spans="1:14" ht="15" customHeight="1" x14ac:dyDescent="0.25">
      <c r="A34" s="186" t="s">
        <v>557</v>
      </c>
      <c r="B34" s="148" t="s">
        <v>516</v>
      </c>
      <c r="C34" s="148" t="s">
        <v>516</v>
      </c>
    </row>
    <row r="35" spans="1:14" ht="15" customHeight="1" x14ac:dyDescent="0.25">
      <c r="A35" s="186" t="s">
        <v>558</v>
      </c>
      <c r="B35" s="148" t="s">
        <v>517</v>
      </c>
      <c r="C35" s="148" t="s">
        <v>517</v>
      </c>
    </row>
    <row r="36" spans="1:14" ht="15" customHeight="1" x14ac:dyDescent="0.25">
      <c r="A36" s="186" t="s">
        <v>559</v>
      </c>
      <c r="B36" s="148" t="s">
        <v>518</v>
      </c>
      <c r="C36" s="148" t="s">
        <v>518</v>
      </c>
    </row>
    <row r="37" spans="1:14" ht="15" customHeight="1" x14ac:dyDescent="0.25">
      <c r="B37" s="148"/>
      <c r="C37" s="148"/>
    </row>
    <row r="38" spans="1:14" x14ac:dyDescent="0.25">
      <c r="A38" s="187" t="s">
        <v>709</v>
      </c>
      <c r="B38" s="188">
        <v>1</v>
      </c>
      <c r="C38" s="188">
        <f>B38</f>
        <v>1</v>
      </c>
    </row>
    <row r="39" spans="1:14" ht="15" customHeight="1" x14ac:dyDescent="0.25">
      <c r="A39" s="186" t="s">
        <v>701</v>
      </c>
      <c r="B39" s="148" t="str">
        <f t="shared" ref="B39:B44" si="0">IF(MID(B40,2,1)&lt;&gt;"1","Q"&amp;MID(B40,2,1)-1&amp;" - "&amp;MID(B40,6,4),"Q4 - "&amp;MID(B40,6,4)-1)</f>
        <v>Q2 - 2023</v>
      </c>
      <c r="C39" s="148" t="str">
        <f t="shared" ref="C39:C44" si="1">IF(MID(C40,2,1)&lt;&gt;"1","T"&amp;MID(C40,2,1)-1&amp;" - "&amp;MID(C40,6,4),"T4 - "&amp;MID(C40,6,4)-1)</f>
        <v>T2 - 2023</v>
      </c>
    </row>
    <row r="40" spans="1:14" ht="15" customHeight="1" x14ac:dyDescent="0.25">
      <c r="A40" s="186" t="s">
        <v>702</v>
      </c>
      <c r="B40" s="148" t="str">
        <f t="shared" si="0"/>
        <v>Q3 - 2023</v>
      </c>
      <c r="C40" s="148" t="str">
        <f t="shared" si="1"/>
        <v>T3 - 2023</v>
      </c>
      <c r="F40" s="323">
        <v>1</v>
      </c>
      <c r="G40" s="323">
        <v>2</v>
      </c>
      <c r="H40" s="323">
        <v>3</v>
      </c>
      <c r="I40" s="323">
        <v>4</v>
      </c>
      <c r="J40" s="323">
        <v>5</v>
      </c>
      <c r="K40" s="323">
        <v>6</v>
      </c>
      <c r="L40" s="323">
        <v>7</v>
      </c>
      <c r="M40" s="323">
        <v>8</v>
      </c>
    </row>
    <row r="41" spans="1:14" ht="15" customHeight="1" x14ac:dyDescent="0.25">
      <c r="A41" s="186" t="s">
        <v>703</v>
      </c>
      <c r="B41" s="148" t="str">
        <f t="shared" si="0"/>
        <v>Q4 - 2023</v>
      </c>
      <c r="C41" s="148" t="str">
        <f t="shared" si="1"/>
        <v>T4 - 2023</v>
      </c>
      <c r="F41" s="320" t="s">
        <v>714</v>
      </c>
      <c r="G41" s="320" t="s">
        <v>715</v>
      </c>
      <c r="H41" s="320" t="s">
        <v>716</v>
      </c>
      <c r="I41" s="322" t="s">
        <v>713</v>
      </c>
      <c r="J41" s="322" t="s">
        <v>714</v>
      </c>
      <c r="K41" s="322" t="s">
        <v>715</v>
      </c>
      <c r="L41" s="322" t="s">
        <v>716</v>
      </c>
      <c r="M41" s="322" t="s">
        <v>713</v>
      </c>
      <c r="N41" s="159" t="s">
        <v>717</v>
      </c>
    </row>
    <row r="42" spans="1:14" ht="15" customHeight="1" x14ac:dyDescent="0.25">
      <c r="A42" s="186" t="s">
        <v>704</v>
      </c>
      <c r="B42" s="148" t="str">
        <f t="shared" si="0"/>
        <v>Q1 - 2024</v>
      </c>
      <c r="C42" s="148" t="str">
        <f t="shared" si="1"/>
        <v>T1 - 2024</v>
      </c>
      <c r="F42" s="320" t="s">
        <v>715</v>
      </c>
      <c r="G42" s="320" t="s">
        <v>716</v>
      </c>
      <c r="H42" s="322" t="s">
        <v>713</v>
      </c>
      <c r="I42" s="322" t="s">
        <v>714</v>
      </c>
      <c r="J42" s="322" t="s">
        <v>715</v>
      </c>
      <c r="K42" s="322" t="s">
        <v>716</v>
      </c>
      <c r="L42" s="321" t="s">
        <v>713</v>
      </c>
      <c r="M42" s="321" t="s">
        <v>714</v>
      </c>
      <c r="N42" s="159" t="s">
        <v>718</v>
      </c>
    </row>
    <row r="43" spans="1:14" ht="15" customHeight="1" x14ac:dyDescent="0.25">
      <c r="A43" s="186" t="s">
        <v>705</v>
      </c>
      <c r="B43" s="148" t="str">
        <f t="shared" si="0"/>
        <v>Q2 - 2024</v>
      </c>
      <c r="C43" s="148" t="str">
        <f t="shared" si="1"/>
        <v>T2 - 2024</v>
      </c>
      <c r="F43" s="320" t="s">
        <v>716</v>
      </c>
      <c r="G43" s="322" t="s">
        <v>713</v>
      </c>
      <c r="H43" s="322" t="s">
        <v>714</v>
      </c>
      <c r="I43" s="322" t="s">
        <v>715</v>
      </c>
      <c r="J43" s="322" t="s">
        <v>716</v>
      </c>
      <c r="K43" s="321" t="s">
        <v>713</v>
      </c>
      <c r="L43" s="321" t="s">
        <v>714</v>
      </c>
      <c r="M43" s="321" t="s">
        <v>715</v>
      </c>
      <c r="N43" s="159" t="s">
        <v>719</v>
      </c>
    </row>
    <row r="44" spans="1:14" ht="15" customHeight="1" x14ac:dyDescent="0.25">
      <c r="A44" s="186" t="s">
        <v>706</v>
      </c>
      <c r="B44" s="148" t="str">
        <f t="shared" si="0"/>
        <v>Q3 - 2024</v>
      </c>
      <c r="C44" s="148" t="str">
        <f t="shared" si="1"/>
        <v>T3 - 2024</v>
      </c>
      <c r="F44" s="322" t="s">
        <v>713</v>
      </c>
      <c r="G44" s="322" t="s">
        <v>714</v>
      </c>
      <c r="H44" s="322" t="s">
        <v>715</v>
      </c>
      <c r="I44" s="322" t="s">
        <v>716</v>
      </c>
      <c r="J44" s="321" t="s">
        <v>713</v>
      </c>
      <c r="K44" s="321" t="s">
        <v>714</v>
      </c>
      <c r="L44" s="321" t="s">
        <v>715</v>
      </c>
      <c r="M44" s="321" t="s">
        <v>716</v>
      </c>
      <c r="N44" s="159" t="s">
        <v>720</v>
      </c>
    </row>
    <row r="45" spans="1:14" ht="15" customHeight="1" x14ac:dyDescent="0.25">
      <c r="A45" s="186" t="s">
        <v>707</v>
      </c>
      <c r="B45" s="148" t="str">
        <f>IF(MID(B46,2,1)&lt;&gt;"1","Q"&amp;MID(B46,2,1)-1&amp;" - "&amp;MID(B46,6,4),"Q4 - "&amp;MID(B46,6,4)-1)</f>
        <v>Q4 - 2024</v>
      </c>
      <c r="C45" s="148" t="str">
        <f>IF(MID(C46,2,1)&lt;&gt;"1","T"&amp;MID(C46,2,1)-1&amp;" - "&amp;MID(C46,6,4),"T4 - "&amp;MID(C46,6,4)-1)</f>
        <v>T4 - 2024</v>
      </c>
    </row>
    <row r="46" spans="1:14" ht="15" customHeight="1" x14ac:dyDescent="0.25">
      <c r="A46" s="186" t="s">
        <v>708</v>
      </c>
      <c r="B46" s="148" t="str">
        <f>"Q"&amp;B38&amp;" - "&amp;B8</f>
        <v>Q1 - 2025</v>
      </c>
      <c r="C46" s="148" t="str">
        <f>"T"&amp;C38&amp;" - "&amp;C8</f>
        <v>T1 - 2025</v>
      </c>
    </row>
    <row r="47" spans="1:14" ht="15" customHeight="1" x14ac:dyDescent="0.25">
      <c r="B47" s="148"/>
      <c r="C47" s="148"/>
    </row>
    <row r="48" spans="1:14" ht="15" customHeight="1" x14ac:dyDescent="0.25">
      <c r="A48" s="186" t="s">
        <v>710</v>
      </c>
      <c r="B48" s="148" t="str">
        <f>IF(B38=1,"Q1 "&amp;B8&amp;" &lt;= Jan-Mar "&amp;B8,IF(B38=2,"Q1-Q2 "&amp;B8&amp;" &lt;= Jan-Jun "&amp;B8,IF(B38=3,"Q1-Q3 "&amp;B8&amp;" &lt;= Jan-Sept "&amp;B8,"Q1-Q3 "&amp;B8&amp;" &lt;= "&amp;B8)))</f>
        <v>Q1 2025 &lt;= Jan-Mar 2025</v>
      </c>
      <c r="C48" s="148" t="str">
        <f>IF(C38=1,"T1 "&amp;B8&amp;" &lt;= jan-mars "&amp;C8,IF(C38=2,"T1-T2 "&amp;B8&amp;" &lt;= jan-juin "&amp;B8,IF(C38=3,"T1-T3 "&amp;B8&amp;" &lt;= jan-sep "&amp;B8,"Q1-Q3 "&amp;B8&amp;" &lt;= "&amp;B8)))</f>
        <v>T1 2025 &lt;= jan-mars 2025</v>
      </c>
    </row>
    <row r="49" spans="1:4" ht="15" customHeight="1" x14ac:dyDescent="0.25">
      <c r="A49" s="186" t="s">
        <v>711</v>
      </c>
      <c r="B49" s="148" t="str">
        <f>"Q1-Q4 "&amp;B8-1&amp;" &lt;= "&amp;B8-1</f>
        <v>Q1-Q4 2024 &lt;= 2024</v>
      </c>
      <c r="C49" s="148" t="str">
        <f>"T1-T4 "&amp;B8-1&amp;" &lt;= "&amp;B8-1</f>
        <v>T1-T4 2024 &lt;= 2024</v>
      </c>
    </row>
    <row r="50" spans="1:4" ht="15" customHeight="1" x14ac:dyDescent="0.25">
      <c r="A50" s="186" t="s">
        <v>712</v>
      </c>
      <c r="B50" s="148" t="str">
        <f>IF(B38=1,"Q2-Q4 "&amp;B8-2&amp;" &lt;= "&amp;B8-2,IF(B38=2,"Q3-Q4 "&amp;B8-2&amp;" &lt;= "&amp;B8-2,IF(B38=3,"Q4 "&amp;B8-2&amp;" &lt;= "&amp;B8-2,"N/A Remove column")))</f>
        <v>Q2-Q4 2023 &lt;= 2023</v>
      </c>
      <c r="C50" s="148" t="str">
        <f>IF(B38=1,"T2-T4 "&amp;B8-2&amp;" &lt;= "&amp;B8-2,IF(B38=2,"T3-T4 "&amp;B8-2&amp;" &lt;= "&amp;B8-2,IF(B38=3,"T4 "&amp;B8-2&amp;" &lt;= "&amp;B8-2,"N/A Remove column")))</f>
        <v>T2-T4 2023 &lt;= 2023</v>
      </c>
    </row>
    <row r="51" spans="1:4" ht="15" customHeight="1" x14ac:dyDescent="0.25"/>
    <row r="52" spans="1:4" ht="15" customHeight="1" x14ac:dyDescent="0.25">
      <c r="A52" s="641" t="s">
        <v>621</v>
      </c>
      <c r="B52" s="641"/>
      <c r="C52" s="641"/>
      <c r="D52" s="641"/>
    </row>
    <row r="53" spans="1:4" s="265" customFormat="1" ht="15" customHeight="1" x14ac:dyDescent="0.25">
      <c r="A53" s="263"/>
      <c r="B53" s="264"/>
      <c r="C53" s="264"/>
      <c r="D53" s="264"/>
    </row>
    <row r="54" spans="1:4" x14ac:dyDescent="0.25">
      <c r="A54" s="186" t="s">
        <v>625</v>
      </c>
      <c r="B54" s="159" t="s">
        <v>915</v>
      </c>
      <c r="C54" s="159" t="s">
        <v>918</v>
      </c>
      <c r="D54" s="261" t="str">
        <f>IF(Intro!$G$28="english",B54,C54)</f>
        <v>Oui, marchandises en conserve seulement</v>
      </c>
    </row>
    <row r="55" spans="1:4" x14ac:dyDescent="0.25">
      <c r="B55" s="159" t="s">
        <v>916</v>
      </c>
      <c r="C55" s="159" t="s">
        <v>917</v>
      </c>
      <c r="D55" s="261" t="str">
        <f>IF(Intro!$G$28="english",B55,C55)</f>
        <v>Oui, marchandises congelées seulement</v>
      </c>
    </row>
    <row r="56" spans="1:4" x14ac:dyDescent="0.25">
      <c r="B56" s="159" t="s">
        <v>919</v>
      </c>
      <c r="C56" s="159" t="s">
        <v>920</v>
      </c>
      <c r="D56" s="261" t="str">
        <f>IF(Intro!$G$28="english",B56,C56)</f>
        <v>Oui, marchandises en conserve et congelées</v>
      </c>
    </row>
    <row r="57" spans="1:4" x14ac:dyDescent="0.25">
      <c r="B57" s="159" t="s">
        <v>618</v>
      </c>
      <c r="C57" s="159" t="s">
        <v>620</v>
      </c>
      <c r="D57" s="261" t="str">
        <f>IF(Intro!$G$28="english",B57,C57)</f>
        <v>Non</v>
      </c>
    </row>
    <row r="58" spans="1:4" x14ac:dyDescent="0.25">
      <c r="D58" s="295"/>
    </row>
    <row r="59" spans="1:4" x14ac:dyDescent="0.25">
      <c r="B59" s="159" t="s">
        <v>617</v>
      </c>
      <c r="C59" s="159" t="s">
        <v>619</v>
      </c>
      <c r="D59" s="261" t="str">
        <f>IF(Intro!$G$28="english",B59,C59)</f>
        <v>Oui</v>
      </c>
    </row>
    <row r="60" spans="1:4" x14ac:dyDescent="0.25">
      <c r="B60" s="159" t="s">
        <v>618</v>
      </c>
      <c r="C60" s="159" t="s">
        <v>620</v>
      </c>
      <c r="D60" s="261" t="str">
        <f>IF(Intro!$G$28="english",B60,C60)</f>
        <v>Non</v>
      </c>
    </row>
    <row r="62" spans="1:4" x14ac:dyDescent="0.25">
      <c r="A62" s="186" t="s">
        <v>658</v>
      </c>
      <c r="B62" s="148" t="s">
        <v>618</v>
      </c>
      <c r="C62" s="148" t="s">
        <v>620</v>
      </c>
      <c r="D62" s="187" t="str">
        <f>IF(Intro!G$28="english",B62,C62)</f>
        <v>Non</v>
      </c>
    </row>
    <row r="63" spans="1:4" x14ac:dyDescent="0.25">
      <c r="B63" s="148" t="s">
        <v>659</v>
      </c>
      <c r="C63" s="148" t="s">
        <v>660</v>
      </c>
      <c r="D63" s="187" t="str">
        <f>IF(Intro!G$28="english",B63,C63)</f>
        <v>Oui, modifier les données ou expliquez ci-dessous.</v>
      </c>
    </row>
    <row r="65" spans="1:4" ht="14.45" customHeight="1" x14ac:dyDescent="0.25">
      <c r="A65" s="642" t="s">
        <v>692</v>
      </c>
      <c r="B65" s="642"/>
      <c r="C65" s="642"/>
      <c r="D65" s="642"/>
    </row>
    <row r="66" spans="1:4" x14ac:dyDescent="0.25">
      <c r="A66" s="187" t="s">
        <v>691</v>
      </c>
      <c r="B66" s="148" t="s">
        <v>683</v>
      </c>
      <c r="C66" s="148" t="s">
        <v>684</v>
      </c>
      <c r="D66" s="187" t="str">
        <f>IF(Intro!$G$28="English",B66,C66)</f>
        <v>Vérification - volume</v>
      </c>
    </row>
    <row r="67" spans="1:4" x14ac:dyDescent="0.25">
      <c r="A67" s="187"/>
      <c r="B67" s="148" t="s">
        <v>687</v>
      </c>
      <c r="C67" s="148" t="s">
        <v>688</v>
      </c>
      <c r="D67" s="187" t="str">
        <f>IF(Intro!$G$28="English",B67,C67)</f>
        <v>Erreur</v>
      </c>
    </row>
    <row r="68" spans="1:4" x14ac:dyDescent="0.25">
      <c r="B68" s="148" t="s">
        <v>689</v>
      </c>
      <c r="C68" s="148" t="s">
        <v>690</v>
      </c>
      <c r="D68" s="187" t="str">
        <f>IF(Intro!$G$28="English",B68,C68)</f>
        <v>Correct</v>
      </c>
    </row>
    <row r="69" spans="1:4" x14ac:dyDescent="0.25">
      <c r="B69" s="148"/>
      <c r="C69" s="148"/>
      <c r="D69" s="148"/>
    </row>
    <row r="70" spans="1:4" x14ac:dyDescent="0.25">
      <c r="B70" s="148" t="s">
        <v>685</v>
      </c>
      <c r="C70" s="148" t="s">
        <v>686</v>
      </c>
      <c r="D70" s="187" t="str">
        <f>IF(Intro!$G$28="English",B70,C70)</f>
        <v>Vérification - valeur</v>
      </c>
    </row>
    <row r="71" spans="1:4" x14ac:dyDescent="0.25">
      <c r="B71" s="148" t="s">
        <v>687</v>
      </c>
      <c r="C71" s="148" t="s">
        <v>688</v>
      </c>
      <c r="D71" s="187" t="str">
        <f>IF(Intro!$G$28="English",B71,C71)</f>
        <v>Erreur</v>
      </c>
    </row>
    <row r="72" spans="1:4" x14ac:dyDescent="0.25">
      <c r="B72" s="148" t="s">
        <v>689</v>
      </c>
      <c r="C72" s="148" t="s">
        <v>690</v>
      </c>
      <c r="D72" s="187" t="str">
        <f>IF(Intro!$G$28="English",B72,C72)</f>
        <v>Correct</v>
      </c>
    </row>
  </sheetData>
  <sheetProtection algorithmName="SHA-512" hashValue="Qp02WymPEnDsiNBllpzcelRjzb+rdeZhC8U0lVdNxM9sX085K4Y56pFmMG+87Cquu0iMEXdnUzQdnYDDP20TTg==" saltValue="YkOeAIqXkbm5THaW9SdmCg==" spinCount="100000" sheet="1" objects="1" scenarios="1" selectLockedCells="1"/>
  <mergeCells count="2">
    <mergeCell ref="A52:D52"/>
    <mergeCell ref="A65:D65"/>
  </mergeCells>
  <phoneticPr fontId="18" type="noConversion"/>
  <dataValidations disablePrompts="1" count="2">
    <dataValidation type="list" allowBlank="1" showInputMessage="1" showErrorMessage="1" sqref="C4" xr:uid="{2DE94B2D-7ACD-4CF7-8779-5C9FD77A06ED}">
      <formula1>"le dumping, le dumping et le subventionnement"</formula1>
    </dataValidation>
    <dataValidation type="list" allowBlank="1" showInputMessage="1" showErrorMessage="1" sqref="B4" xr:uid="{28CE3D38-86F8-4EFC-B59F-EC34704AE8CB}">
      <formula1>"dumping, dumping and the subsidizing"</formula1>
    </dataValidation>
  </dataValidations>
  <pageMargins left="0.7" right="0.7" top="0.75" bottom="0.75" header="0.3" footer="0.3"/>
  <pageSetup orientation="portrait"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054293-F3A3-400D-8260-F48FC5710383}">
  <sheetPr>
    <tabColor rgb="FF92D050"/>
    <pageSetUpPr fitToPage="1"/>
  </sheetPr>
  <dimension ref="A1:P58"/>
  <sheetViews>
    <sheetView showGridLines="0" workbookViewId="0"/>
  </sheetViews>
  <sheetFormatPr defaultColWidth="9.140625" defaultRowHeight="14.25" x14ac:dyDescent="0.25"/>
  <cols>
    <col min="1" max="1" width="1.85546875" style="13" customWidth="1"/>
    <col min="2" max="2" width="12.140625" style="23" customWidth="1"/>
    <col min="3" max="3" width="5.85546875" style="23" customWidth="1"/>
    <col min="4" max="4" width="18.5703125" style="23" customWidth="1"/>
    <col min="5" max="12" width="14.5703125" style="23" customWidth="1"/>
    <col min="13" max="13" width="6.140625" style="1" customWidth="1"/>
    <col min="14" max="14" width="9.140625" style="2" customWidth="1"/>
    <col min="15" max="15" width="40.85546875" style="2" hidden="1" customWidth="1"/>
    <col min="16" max="16" width="43.85546875" style="2" hidden="1" customWidth="1"/>
    <col min="17" max="17" width="9.140625" style="2" customWidth="1"/>
    <col min="18" max="16384" width="9.140625" style="2"/>
  </cols>
  <sheetData>
    <row r="1" spans="1:16" x14ac:dyDescent="0.25">
      <c r="O1" s="2" t="s">
        <v>665</v>
      </c>
      <c r="P1" s="2" t="s">
        <v>665</v>
      </c>
    </row>
    <row r="2" spans="1:16" x14ac:dyDescent="0.25">
      <c r="B2" s="24" t="str">
        <f>UPPER(IF(Intro!$G$28="English",O3,P3))</f>
        <v>PROTÉGÉ</v>
      </c>
      <c r="O2" s="3" t="s">
        <v>130</v>
      </c>
      <c r="P2" s="3" t="s">
        <v>131</v>
      </c>
    </row>
    <row r="3" spans="1:16" x14ac:dyDescent="0.25">
      <c r="B3" s="25"/>
      <c r="O3" s="8" t="s">
        <v>133</v>
      </c>
      <c r="P3" s="8" t="s">
        <v>132</v>
      </c>
    </row>
    <row r="4" spans="1:16" s="8" customFormat="1" x14ac:dyDescent="0.25">
      <c r="A4" s="19"/>
      <c r="B4" s="663" t="str">
        <f>Info!B4</f>
        <v>QUESTIONNAIRE À L’INTENTION DES PRODUCTEURS</v>
      </c>
      <c r="C4" s="664"/>
      <c r="D4" s="664"/>
      <c r="E4" s="664"/>
      <c r="F4" s="664"/>
      <c r="G4" s="664"/>
      <c r="H4" s="664"/>
      <c r="I4" s="664"/>
      <c r="J4" s="664"/>
      <c r="K4" s="664"/>
      <c r="L4" s="665"/>
      <c r="M4" s="20"/>
      <c r="N4" s="20"/>
      <c r="O4" s="16" t="s">
        <v>134</v>
      </c>
      <c r="P4" s="16" t="s">
        <v>135</v>
      </c>
    </row>
    <row r="5" spans="1:16" s="8" customFormat="1" x14ac:dyDescent="0.25">
      <c r="A5" s="19"/>
      <c r="B5" s="666" t="str">
        <f>Info!B5</f>
        <v>GC-2025-001</v>
      </c>
      <c r="C5" s="667"/>
      <c r="D5" s="667"/>
      <c r="E5" s="667"/>
      <c r="F5" s="667"/>
      <c r="G5" s="667"/>
      <c r="H5" s="667"/>
      <c r="I5" s="667"/>
      <c r="J5" s="667"/>
      <c r="K5" s="667"/>
      <c r="L5" s="668"/>
      <c r="M5" s="20"/>
      <c r="N5" s="20"/>
      <c r="O5" s="16" t="str">
        <f>Variables!B2</f>
        <v>GC-2025-001</v>
      </c>
      <c r="P5" s="16" t="str">
        <f>Variables!C2</f>
        <v>GC-2025-001</v>
      </c>
    </row>
    <row r="6" spans="1:16" s="17" customFormat="1" x14ac:dyDescent="0.25">
      <c r="A6" s="19"/>
      <c r="B6" s="674" t="str">
        <f>Info!B6</f>
        <v>PRODUITS DE LÉGUMES</v>
      </c>
      <c r="C6" s="675"/>
      <c r="D6" s="675"/>
      <c r="E6" s="675"/>
      <c r="F6" s="675"/>
      <c r="G6" s="675"/>
      <c r="H6" s="675"/>
      <c r="I6" s="675"/>
      <c r="J6" s="675"/>
      <c r="K6" s="675"/>
      <c r="L6" s="676"/>
      <c r="M6" s="16"/>
      <c r="N6" s="16"/>
      <c r="O6" s="18" t="str">
        <f>Variables!B3</f>
        <v>vegetable goods</v>
      </c>
      <c r="P6" s="18" t="str">
        <f>Variables!C3</f>
        <v>produits de légumes</v>
      </c>
    </row>
    <row r="7" spans="1:16" s="17" customFormat="1" x14ac:dyDescent="0.25">
      <c r="A7" s="19"/>
      <c r="B7" s="819" t="str">
        <f>IF(Intro!$G$28="English",O7,P7)</f>
        <v>Toute information dans ce questionnaire se rapporte aux MARCHANDISES EN CONSERVE seulement</v>
      </c>
      <c r="C7" s="820"/>
      <c r="D7" s="820"/>
      <c r="E7" s="820"/>
      <c r="F7" s="820"/>
      <c r="G7" s="820"/>
      <c r="H7" s="820"/>
      <c r="I7" s="820"/>
      <c r="J7" s="820"/>
      <c r="K7" s="820"/>
      <c r="L7" s="821"/>
      <c r="M7" s="16"/>
      <c r="N7" s="16"/>
      <c r="O7" s="18" t="s">
        <v>921</v>
      </c>
      <c r="P7" s="18" t="s">
        <v>922</v>
      </c>
    </row>
    <row r="8" spans="1:16" s="9" customFormat="1" x14ac:dyDescent="0.25">
      <c r="A8" s="19"/>
      <c r="B8" s="26"/>
      <c r="C8" s="27"/>
      <c r="D8" s="27"/>
      <c r="E8" s="27"/>
      <c r="F8" s="27"/>
      <c r="G8" s="27"/>
      <c r="H8" s="27"/>
      <c r="I8" s="27"/>
      <c r="J8" s="27"/>
      <c r="K8" s="27"/>
      <c r="L8" s="27"/>
      <c r="O8" s="10"/>
      <c r="P8" s="10"/>
    </row>
    <row r="9" spans="1:16" x14ac:dyDescent="0.25">
      <c r="B9" s="658" t="str">
        <f>UPPER(IF(Intro!$G$28="English",O9,P9))</f>
        <v>COMMENTAIRES PROTÉGÉS</v>
      </c>
      <c r="C9" s="659"/>
      <c r="D9" s="659"/>
      <c r="E9" s="659"/>
      <c r="F9" s="659"/>
      <c r="G9" s="659"/>
      <c r="H9" s="659"/>
      <c r="I9" s="659"/>
      <c r="J9" s="659"/>
      <c r="K9" s="659"/>
      <c r="L9" s="660"/>
      <c r="M9" s="149"/>
      <c r="O9" s="2" t="s">
        <v>120</v>
      </c>
      <c r="P9" s="2" t="s">
        <v>363</v>
      </c>
    </row>
    <row r="10" spans="1:16" s="11" customFormat="1" x14ac:dyDescent="0.25">
      <c r="A10" s="13"/>
      <c r="B10" s="28"/>
      <c r="C10" s="30"/>
      <c r="D10" s="30"/>
      <c r="E10" s="30"/>
      <c r="F10" s="30"/>
      <c r="G10" s="30"/>
      <c r="H10" s="30"/>
      <c r="I10" s="30"/>
      <c r="J10" s="30"/>
      <c r="K10" s="30"/>
      <c r="L10" s="31"/>
    </row>
    <row r="11" spans="1:16" s="11" customFormat="1" x14ac:dyDescent="0.25">
      <c r="A11" s="13"/>
      <c r="B11" s="655" t="str">
        <f>IF(Intro!$G$28="English",O11,P11)</f>
        <v>Si votre entreprise désire ajouter des commentaires concernant vos réponses, vous les inscrivez ici. Indiquez à quelle question se rapportent vos commentaires.</v>
      </c>
      <c r="C11" s="656"/>
      <c r="D11" s="656"/>
      <c r="E11" s="656"/>
      <c r="F11" s="656"/>
      <c r="G11" s="656"/>
      <c r="H11" s="656"/>
      <c r="I11" s="656"/>
      <c r="J11" s="656"/>
      <c r="K11" s="656"/>
      <c r="L11" s="657"/>
      <c r="O11" s="12" t="s">
        <v>502</v>
      </c>
      <c r="P11" s="11" t="s">
        <v>349</v>
      </c>
    </row>
    <row r="12" spans="1:16" s="11" customFormat="1" x14ac:dyDescent="0.25">
      <c r="A12" s="13"/>
      <c r="B12" s="178"/>
      <c r="C12" s="30"/>
      <c r="D12" s="30"/>
      <c r="E12" s="30"/>
      <c r="F12" s="30"/>
      <c r="G12" s="30"/>
      <c r="H12" s="30"/>
      <c r="I12" s="30"/>
      <c r="J12" s="30"/>
      <c r="K12" s="30"/>
      <c r="L12" s="31"/>
      <c r="O12" s="278" t="s">
        <v>645</v>
      </c>
      <c r="P12" s="278" t="s">
        <v>646</v>
      </c>
    </row>
    <row r="13" spans="1:16" s="11" customFormat="1" x14ac:dyDescent="0.25">
      <c r="A13" s="13"/>
      <c r="B13" s="247"/>
      <c r="C13" s="29"/>
      <c r="D13" s="254" t="str">
        <f>IF(Intro!$G$28="English",O12,P12)</f>
        <v>Onglet et question</v>
      </c>
      <c r="E13" s="845" t="str">
        <f>IF(Intro!$G$28="English",O13,P13)</f>
        <v>Commentaires</v>
      </c>
      <c r="F13" s="845"/>
      <c r="G13" s="845"/>
      <c r="H13" s="845"/>
      <c r="I13" s="845"/>
      <c r="J13" s="845"/>
      <c r="K13" s="845"/>
      <c r="L13" s="846"/>
      <c r="O13" s="12" t="s">
        <v>223</v>
      </c>
      <c r="P13" s="11" t="s">
        <v>224</v>
      </c>
    </row>
    <row r="14" spans="1:16" s="149" customFormat="1" ht="14.25" customHeight="1" x14ac:dyDescent="0.25">
      <c r="A14" s="190"/>
      <c r="B14" s="830" t="str">
        <f>IF(Intro!$G$28="English",O14,P14)</f>
        <v>Commentaire 1</v>
      </c>
      <c r="C14" s="831"/>
      <c r="D14" s="835"/>
      <c r="E14" s="838"/>
      <c r="F14" s="839"/>
      <c r="G14" s="839"/>
      <c r="H14" s="839"/>
      <c r="I14" s="839"/>
      <c r="J14" s="839"/>
      <c r="K14" s="839"/>
      <c r="L14" s="840"/>
      <c r="O14" s="12" t="s">
        <v>225</v>
      </c>
      <c r="P14" s="11" t="s">
        <v>226</v>
      </c>
    </row>
    <row r="15" spans="1:16" s="149" customFormat="1" x14ac:dyDescent="0.25">
      <c r="A15" s="190"/>
      <c r="B15" s="792"/>
      <c r="C15" s="832"/>
      <c r="D15" s="836"/>
      <c r="E15" s="841"/>
      <c r="F15" s="694"/>
      <c r="G15" s="694"/>
      <c r="H15" s="694"/>
      <c r="I15" s="694"/>
      <c r="J15" s="694"/>
      <c r="K15" s="694"/>
      <c r="L15" s="695"/>
    </row>
    <row r="16" spans="1:16" s="149" customFormat="1" x14ac:dyDescent="0.25">
      <c r="A16" s="190"/>
      <c r="B16" s="792"/>
      <c r="C16" s="832"/>
      <c r="D16" s="836"/>
      <c r="E16" s="841"/>
      <c r="F16" s="694"/>
      <c r="G16" s="694"/>
      <c r="H16" s="694"/>
      <c r="I16" s="694"/>
      <c r="J16" s="694"/>
      <c r="K16" s="694"/>
      <c r="L16" s="695"/>
    </row>
    <row r="17" spans="1:16" s="149" customFormat="1" x14ac:dyDescent="0.25">
      <c r="A17" s="190"/>
      <c r="B17" s="792"/>
      <c r="C17" s="832"/>
      <c r="D17" s="836"/>
      <c r="E17" s="841"/>
      <c r="F17" s="694"/>
      <c r="G17" s="694"/>
      <c r="H17" s="694"/>
      <c r="I17" s="694"/>
      <c r="J17" s="694"/>
      <c r="K17" s="694"/>
      <c r="L17" s="695"/>
    </row>
    <row r="18" spans="1:16" s="149" customFormat="1" x14ac:dyDescent="0.25">
      <c r="A18" s="190"/>
      <c r="B18" s="792"/>
      <c r="C18" s="832"/>
      <c r="D18" s="836"/>
      <c r="E18" s="841"/>
      <c r="F18" s="694"/>
      <c r="G18" s="694"/>
      <c r="H18" s="694"/>
      <c r="I18" s="694"/>
      <c r="J18" s="694"/>
      <c r="K18" s="694"/>
      <c r="L18" s="695"/>
    </row>
    <row r="19" spans="1:16" s="149" customFormat="1" x14ac:dyDescent="0.25">
      <c r="A19" s="190"/>
      <c r="B19" s="792"/>
      <c r="C19" s="832"/>
      <c r="D19" s="836"/>
      <c r="E19" s="841"/>
      <c r="F19" s="694"/>
      <c r="G19" s="694"/>
      <c r="H19" s="694"/>
      <c r="I19" s="694"/>
      <c r="J19" s="694"/>
      <c r="K19" s="694"/>
      <c r="L19" s="695"/>
      <c r="O19" s="175"/>
      <c r="P19" s="175"/>
    </row>
    <row r="20" spans="1:16" s="149" customFormat="1" x14ac:dyDescent="0.25">
      <c r="A20" s="190"/>
      <c r="B20" s="792"/>
      <c r="C20" s="832"/>
      <c r="D20" s="836"/>
      <c r="E20" s="841"/>
      <c r="F20" s="694"/>
      <c r="G20" s="694"/>
      <c r="H20" s="694"/>
      <c r="I20" s="694"/>
      <c r="J20" s="694"/>
      <c r="K20" s="694"/>
      <c r="L20" s="695"/>
      <c r="O20" s="12"/>
      <c r="P20" s="11"/>
    </row>
    <row r="21" spans="1:16" s="149" customFormat="1" x14ac:dyDescent="0.25">
      <c r="A21" s="190"/>
      <c r="B21" s="792"/>
      <c r="C21" s="832"/>
      <c r="D21" s="836"/>
      <c r="E21" s="841"/>
      <c r="F21" s="694"/>
      <c r="G21" s="694"/>
      <c r="H21" s="694"/>
      <c r="I21" s="694"/>
      <c r="J21" s="694"/>
      <c r="K21" s="694"/>
      <c r="L21" s="695"/>
      <c r="O21" s="12"/>
      <c r="P21" s="11"/>
    </row>
    <row r="22" spans="1:16" s="149" customFormat="1" x14ac:dyDescent="0.25">
      <c r="A22" s="190"/>
      <c r="B22" s="833"/>
      <c r="C22" s="834"/>
      <c r="D22" s="837"/>
      <c r="E22" s="842"/>
      <c r="F22" s="843"/>
      <c r="G22" s="843"/>
      <c r="H22" s="843"/>
      <c r="I22" s="843"/>
      <c r="J22" s="843"/>
      <c r="K22" s="843"/>
      <c r="L22" s="844"/>
      <c r="O22" s="12"/>
      <c r="P22" s="11"/>
    </row>
    <row r="23" spans="1:16" s="149" customFormat="1" ht="14.25" customHeight="1" x14ac:dyDescent="0.25">
      <c r="A23" s="190"/>
      <c r="B23" s="830" t="str">
        <f>IF(Intro!$G$28="English",O23,P23)</f>
        <v>Commentaire 2</v>
      </c>
      <c r="C23" s="831"/>
      <c r="D23" s="835"/>
      <c r="E23" s="838"/>
      <c r="F23" s="839"/>
      <c r="G23" s="839"/>
      <c r="H23" s="839"/>
      <c r="I23" s="839"/>
      <c r="J23" s="839"/>
      <c r="K23" s="839"/>
      <c r="L23" s="840"/>
      <c r="O23" s="12" t="s">
        <v>227</v>
      </c>
      <c r="P23" s="11" t="s">
        <v>228</v>
      </c>
    </row>
    <row r="24" spans="1:16" s="149" customFormat="1" x14ac:dyDescent="0.25">
      <c r="A24" s="190"/>
      <c r="B24" s="792"/>
      <c r="C24" s="832"/>
      <c r="D24" s="836"/>
      <c r="E24" s="841"/>
      <c r="F24" s="694"/>
      <c r="G24" s="694"/>
      <c r="H24" s="694"/>
      <c r="I24" s="694"/>
      <c r="J24" s="694"/>
      <c r="K24" s="694"/>
      <c r="L24" s="695"/>
    </row>
    <row r="25" spans="1:16" s="149" customFormat="1" x14ac:dyDescent="0.25">
      <c r="A25" s="190"/>
      <c r="B25" s="792"/>
      <c r="C25" s="832"/>
      <c r="D25" s="836"/>
      <c r="E25" s="841"/>
      <c r="F25" s="694"/>
      <c r="G25" s="694"/>
      <c r="H25" s="694"/>
      <c r="I25" s="694"/>
      <c r="J25" s="694"/>
      <c r="K25" s="694"/>
      <c r="L25" s="695"/>
    </row>
    <row r="26" spans="1:16" s="149" customFormat="1" x14ac:dyDescent="0.25">
      <c r="A26" s="190"/>
      <c r="B26" s="792"/>
      <c r="C26" s="832"/>
      <c r="D26" s="836"/>
      <c r="E26" s="841"/>
      <c r="F26" s="694"/>
      <c r="G26" s="694"/>
      <c r="H26" s="694"/>
      <c r="I26" s="694"/>
      <c r="J26" s="694"/>
      <c r="K26" s="694"/>
      <c r="L26" s="695"/>
    </row>
    <row r="27" spans="1:16" s="149" customFormat="1" x14ac:dyDescent="0.25">
      <c r="A27" s="190"/>
      <c r="B27" s="792"/>
      <c r="C27" s="832"/>
      <c r="D27" s="836"/>
      <c r="E27" s="841"/>
      <c r="F27" s="694"/>
      <c r="G27" s="694"/>
      <c r="H27" s="694"/>
      <c r="I27" s="694"/>
      <c r="J27" s="694"/>
      <c r="K27" s="694"/>
      <c r="L27" s="695"/>
      <c r="O27" s="12"/>
      <c r="P27" s="11"/>
    </row>
    <row r="28" spans="1:16" s="149" customFormat="1" x14ac:dyDescent="0.25">
      <c r="A28" s="190"/>
      <c r="B28" s="792"/>
      <c r="C28" s="832"/>
      <c r="D28" s="836"/>
      <c r="E28" s="841"/>
      <c r="F28" s="694"/>
      <c r="G28" s="694"/>
      <c r="H28" s="694"/>
      <c r="I28" s="694"/>
      <c r="J28" s="694"/>
      <c r="K28" s="694"/>
      <c r="L28" s="695"/>
      <c r="O28" s="12"/>
      <c r="P28" s="11"/>
    </row>
    <row r="29" spans="1:16" s="149" customFormat="1" x14ac:dyDescent="0.25">
      <c r="A29" s="190"/>
      <c r="B29" s="792"/>
      <c r="C29" s="832"/>
      <c r="D29" s="836"/>
      <c r="E29" s="841"/>
      <c r="F29" s="694"/>
      <c r="G29" s="694"/>
      <c r="H29" s="694"/>
      <c r="I29" s="694"/>
      <c r="J29" s="694"/>
      <c r="K29" s="694"/>
      <c r="L29" s="695"/>
      <c r="O29" s="12"/>
      <c r="P29" s="11"/>
    </row>
    <row r="30" spans="1:16" s="149" customFormat="1" x14ac:dyDescent="0.25">
      <c r="A30" s="190"/>
      <c r="B30" s="792"/>
      <c r="C30" s="832"/>
      <c r="D30" s="836"/>
      <c r="E30" s="841"/>
      <c r="F30" s="694"/>
      <c r="G30" s="694"/>
      <c r="H30" s="694"/>
      <c r="I30" s="694"/>
      <c r="J30" s="694"/>
      <c r="K30" s="694"/>
      <c r="L30" s="695"/>
      <c r="O30" s="12"/>
      <c r="P30" s="11"/>
    </row>
    <row r="31" spans="1:16" s="149" customFormat="1" x14ac:dyDescent="0.25">
      <c r="A31" s="190"/>
      <c r="B31" s="833"/>
      <c r="C31" s="834"/>
      <c r="D31" s="837"/>
      <c r="E31" s="842"/>
      <c r="F31" s="843"/>
      <c r="G31" s="843"/>
      <c r="H31" s="843"/>
      <c r="I31" s="843"/>
      <c r="J31" s="843"/>
      <c r="K31" s="843"/>
      <c r="L31" s="844"/>
      <c r="O31" s="12"/>
      <c r="P31" s="11"/>
    </row>
    <row r="32" spans="1:16" s="149" customFormat="1" ht="14.25" customHeight="1" x14ac:dyDescent="0.25">
      <c r="A32" s="190"/>
      <c r="B32" s="830" t="str">
        <f>IF(Intro!$G$28="English",O32,P32)</f>
        <v>Commentaire 3</v>
      </c>
      <c r="C32" s="831"/>
      <c r="D32" s="835"/>
      <c r="E32" s="838"/>
      <c r="F32" s="839"/>
      <c r="G32" s="839"/>
      <c r="H32" s="839"/>
      <c r="I32" s="839"/>
      <c r="J32" s="839"/>
      <c r="K32" s="839"/>
      <c r="L32" s="840"/>
      <c r="O32" s="12" t="s">
        <v>229</v>
      </c>
      <c r="P32" s="11" t="s">
        <v>230</v>
      </c>
    </row>
    <row r="33" spans="1:16" s="149" customFormat="1" x14ac:dyDescent="0.25">
      <c r="A33" s="190"/>
      <c r="B33" s="792"/>
      <c r="C33" s="832"/>
      <c r="D33" s="836"/>
      <c r="E33" s="841"/>
      <c r="F33" s="694"/>
      <c r="G33" s="694"/>
      <c r="H33" s="694"/>
      <c r="I33" s="694"/>
      <c r="J33" s="694"/>
      <c r="K33" s="694"/>
      <c r="L33" s="695"/>
    </row>
    <row r="34" spans="1:16" s="149" customFormat="1" x14ac:dyDescent="0.25">
      <c r="A34" s="190"/>
      <c r="B34" s="792"/>
      <c r="C34" s="832"/>
      <c r="D34" s="836"/>
      <c r="E34" s="841"/>
      <c r="F34" s="694"/>
      <c r="G34" s="694"/>
      <c r="H34" s="694"/>
      <c r="I34" s="694"/>
      <c r="J34" s="694"/>
      <c r="K34" s="694"/>
      <c r="L34" s="695"/>
    </row>
    <row r="35" spans="1:16" s="149" customFormat="1" x14ac:dyDescent="0.25">
      <c r="A35" s="190"/>
      <c r="B35" s="792"/>
      <c r="C35" s="832"/>
      <c r="D35" s="836"/>
      <c r="E35" s="841"/>
      <c r="F35" s="694"/>
      <c r="G35" s="694"/>
      <c r="H35" s="694"/>
      <c r="I35" s="694"/>
      <c r="J35" s="694"/>
      <c r="K35" s="694"/>
      <c r="L35" s="695"/>
      <c r="O35" s="12"/>
      <c r="P35" s="11"/>
    </row>
    <row r="36" spans="1:16" s="149" customFormat="1" x14ac:dyDescent="0.25">
      <c r="A36" s="190"/>
      <c r="B36" s="792"/>
      <c r="C36" s="832"/>
      <c r="D36" s="836"/>
      <c r="E36" s="841"/>
      <c r="F36" s="694"/>
      <c r="G36" s="694"/>
      <c r="H36" s="694"/>
      <c r="I36" s="694"/>
      <c r="J36" s="694"/>
      <c r="K36" s="694"/>
      <c r="L36" s="695"/>
      <c r="O36" s="12"/>
      <c r="P36" s="11"/>
    </row>
    <row r="37" spans="1:16" s="149" customFormat="1" x14ac:dyDescent="0.25">
      <c r="A37" s="190"/>
      <c r="B37" s="792"/>
      <c r="C37" s="832"/>
      <c r="D37" s="836"/>
      <c r="E37" s="841"/>
      <c r="F37" s="694"/>
      <c r="G37" s="694"/>
      <c r="H37" s="694"/>
      <c r="I37" s="694"/>
      <c r="J37" s="694"/>
      <c r="K37" s="694"/>
      <c r="L37" s="695"/>
      <c r="O37" s="12"/>
      <c r="P37" s="11"/>
    </row>
    <row r="38" spans="1:16" s="149" customFormat="1" x14ac:dyDescent="0.25">
      <c r="A38" s="190"/>
      <c r="B38" s="792"/>
      <c r="C38" s="832"/>
      <c r="D38" s="836"/>
      <c r="E38" s="841"/>
      <c r="F38" s="694"/>
      <c r="G38" s="694"/>
      <c r="H38" s="694"/>
      <c r="I38" s="694"/>
      <c r="J38" s="694"/>
      <c r="K38" s="694"/>
      <c r="L38" s="695"/>
      <c r="O38" s="12"/>
      <c r="P38" s="11"/>
    </row>
    <row r="39" spans="1:16" s="149" customFormat="1" x14ac:dyDescent="0.25">
      <c r="A39" s="190"/>
      <c r="B39" s="792"/>
      <c r="C39" s="832"/>
      <c r="D39" s="836"/>
      <c r="E39" s="841"/>
      <c r="F39" s="694"/>
      <c r="G39" s="694"/>
      <c r="H39" s="694"/>
      <c r="I39" s="694"/>
      <c r="J39" s="694"/>
      <c r="K39" s="694"/>
      <c r="L39" s="695"/>
      <c r="O39" s="12"/>
      <c r="P39" s="11"/>
    </row>
    <row r="40" spans="1:16" s="149" customFormat="1" x14ac:dyDescent="0.25">
      <c r="A40" s="190"/>
      <c r="B40" s="833"/>
      <c r="C40" s="834"/>
      <c r="D40" s="837"/>
      <c r="E40" s="842"/>
      <c r="F40" s="843"/>
      <c r="G40" s="843"/>
      <c r="H40" s="843"/>
      <c r="I40" s="843"/>
      <c r="J40" s="843"/>
      <c r="K40" s="843"/>
      <c r="L40" s="844"/>
      <c r="O40" s="12"/>
      <c r="P40" s="11"/>
    </row>
    <row r="41" spans="1:16" s="149" customFormat="1" ht="14.25" customHeight="1" x14ac:dyDescent="0.25">
      <c r="A41" s="190"/>
      <c r="B41" s="830" t="str">
        <f>IF(Intro!$G$28="English",O41,P41)</f>
        <v>Commentaire 4</v>
      </c>
      <c r="C41" s="831"/>
      <c r="D41" s="835"/>
      <c r="E41" s="838"/>
      <c r="F41" s="839"/>
      <c r="G41" s="839"/>
      <c r="H41" s="839"/>
      <c r="I41" s="839"/>
      <c r="J41" s="839"/>
      <c r="K41" s="839"/>
      <c r="L41" s="840"/>
      <c r="O41" s="12" t="s">
        <v>231</v>
      </c>
      <c r="P41" s="11" t="s">
        <v>232</v>
      </c>
    </row>
    <row r="42" spans="1:16" s="149" customFormat="1" x14ac:dyDescent="0.25">
      <c r="A42" s="190"/>
      <c r="B42" s="792"/>
      <c r="C42" s="832"/>
      <c r="D42" s="836"/>
      <c r="E42" s="841"/>
      <c r="F42" s="694"/>
      <c r="G42" s="694"/>
      <c r="H42" s="694"/>
      <c r="I42" s="694"/>
      <c r="J42" s="694"/>
      <c r="K42" s="694"/>
      <c r="L42" s="695"/>
    </row>
    <row r="43" spans="1:16" s="149" customFormat="1" x14ac:dyDescent="0.25">
      <c r="A43" s="190"/>
      <c r="B43" s="792"/>
      <c r="C43" s="832"/>
      <c r="D43" s="836"/>
      <c r="E43" s="841"/>
      <c r="F43" s="694"/>
      <c r="G43" s="694"/>
      <c r="H43" s="694"/>
      <c r="I43" s="694"/>
      <c r="J43" s="694"/>
      <c r="K43" s="694"/>
      <c r="L43" s="695"/>
      <c r="O43" s="12"/>
      <c r="P43" s="11"/>
    </row>
    <row r="44" spans="1:16" s="149" customFormat="1" x14ac:dyDescent="0.25">
      <c r="A44" s="190"/>
      <c r="B44" s="792"/>
      <c r="C44" s="832"/>
      <c r="D44" s="836"/>
      <c r="E44" s="841"/>
      <c r="F44" s="694"/>
      <c r="G44" s="694"/>
      <c r="H44" s="694"/>
      <c r="I44" s="694"/>
      <c r="J44" s="694"/>
      <c r="K44" s="694"/>
      <c r="L44" s="695"/>
      <c r="O44" s="12"/>
      <c r="P44" s="11"/>
    </row>
    <row r="45" spans="1:16" s="149" customFormat="1" x14ac:dyDescent="0.25">
      <c r="A45" s="190"/>
      <c r="B45" s="792"/>
      <c r="C45" s="832"/>
      <c r="D45" s="836"/>
      <c r="E45" s="841"/>
      <c r="F45" s="694"/>
      <c r="G45" s="694"/>
      <c r="H45" s="694"/>
      <c r="I45" s="694"/>
      <c r="J45" s="694"/>
      <c r="K45" s="694"/>
      <c r="L45" s="695"/>
      <c r="O45" s="12"/>
      <c r="P45" s="11"/>
    </row>
    <row r="46" spans="1:16" s="149" customFormat="1" x14ac:dyDescent="0.25">
      <c r="A46" s="190"/>
      <c r="B46" s="792"/>
      <c r="C46" s="832"/>
      <c r="D46" s="836"/>
      <c r="E46" s="841"/>
      <c r="F46" s="694"/>
      <c r="G46" s="694"/>
      <c r="H46" s="694"/>
      <c r="I46" s="694"/>
      <c r="J46" s="694"/>
      <c r="K46" s="694"/>
      <c r="L46" s="695"/>
      <c r="O46" s="12"/>
      <c r="P46" s="11"/>
    </row>
    <row r="47" spans="1:16" s="149" customFormat="1" x14ac:dyDescent="0.25">
      <c r="A47" s="190"/>
      <c r="B47" s="792"/>
      <c r="C47" s="832"/>
      <c r="D47" s="836"/>
      <c r="E47" s="841"/>
      <c r="F47" s="694"/>
      <c r="G47" s="694"/>
      <c r="H47" s="694"/>
      <c r="I47" s="694"/>
      <c r="J47" s="694"/>
      <c r="K47" s="694"/>
      <c r="L47" s="695"/>
      <c r="O47" s="12"/>
      <c r="P47" s="11"/>
    </row>
    <row r="48" spans="1:16" s="149" customFormat="1" x14ac:dyDescent="0.25">
      <c r="A48" s="190"/>
      <c r="B48" s="792"/>
      <c r="C48" s="832"/>
      <c r="D48" s="836"/>
      <c r="E48" s="841"/>
      <c r="F48" s="694"/>
      <c r="G48" s="694"/>
      <c r="H48" s="694"/>
      <c r="I48" s="694"/>
      <c r="J48" s="694"/>
      <c r="K48" s="694"/>
      <c r="L48" s="695"/>
      <c r="O48" s="12"/>
      <c r="P48" s="11"/>
    </row>
    <row r="49" spans="1:16" s="149" customFormat="1" x14ac:dyDescent="0.25">
      <c r="A49" s="190"/>
      <c r="B49" s="833"/>
      <c r="C49" s="834"/>
      <c r="D49" s="837"/>
      <c r="E49" s="842"/>
      <c r="F49" s="843"/>
      <c r="G49" s="843"/>
      <c r="H49" s="843"/>
      <c r="I49" s="843"/>
      <c r="J49" s="843"/>
      <c r="K49" s="843"/>
      <c r="L49" s="844"/>
      <c r="O49" s="12"/>
      <c r="P49" s="11"/>
    </row>
    <row r="50" spans="1:16" s="149" customFormat="1" ht="14.25" customHeight="1" x14ac:dyDescent="0.25">
      <c r="A50" s="190"/>
      <c r="B50" s="830" t="str">
        <f>IF(Intro!$G$28="English",O50,P50)</f>
        <v>Commentaire 5</v>
      </c>
      <c r="C50" s="831"/>
      <c r="D50" s="835"/>
      <c r="E50" s="838"/>
      <c r="F50" s="839"/>
      <c r="G50" s="839"/>
      <c r="H50" s="839"/>
      <c r="I50" s="839"/>
      <c r="J50" s="839"/>
      <c r="K50" s="839"/>
      <c r="L50" s="840"/>
      <c r="O50" s="12" t="s">
        <v>233</v>
      </c>
      <c r="P50" s="11" t="s">
        <v>234</v>
      </c>
    </row>
    <row r="51" spans="1:16" s="149" customFormat="1" x14ac:dyDescent="0.25">
      <c r="A51" s="190"/>
      <c r="B51" s="792"/>
      <c r="C51" s="832"/>
      <c r="D51" s="836"/>
      <c r="E51" s="841"/>
      <c r="F51" s="694"/>
      <c r="G51" s="694"/>
      <c r="H51" s="694"/>
      <c r="I51" s="694"/>
      <c r="J51" s="694"/>
      <c r="K51" s="694"/>
      <c r="L51" s="695"/>
      <c r="O51" s="12"/>
      <c r="P51" s="11"/>
    </row>
    <row r="52" spans="1:16" s="149" customFormat="1" x14ac:dyDescent="0.25">
      <c r="A52" s="190"/>
      <c r="B52" s="792"/>
      <c r="C52" s="832"/>
      <c r="D52" s="836"/>
      <c r="E52" s="841"/>
      <c r="F52" s="694"/>
      <c r="G52" s="694"/>
      <c r="H52" s="694"/>
      <c r="I52" s="694"/>
      <c r="J52" s="694"/>
      <c r="K52" s="694"/>
      <c r="L52" s="695"/>
      <c r="O52" s="12"/>
      <c r="P52" s="11"/>
    </row>
    <row r="53" spans="1:16" s="149" customFormat="1" x14ac:dyDescent="0.25">
      <c r="A53" s="190"/>
      <c r="B53" s="792"/>
      <c r="C53" s="832"/>
      <c r="D53" s="836"/>
      <c r="E53" s="841"/>
      <c r="F53" s="694"/>
      <c r="G53" s="694"/>
      <c r="H53" s="694"/>
      <c r="I53" s="694"/>
      <c r="J53" s="694"/>
      <c r="K53" s="694"/>
      <c r="L53" s="695"/>
      <c r="O53" s="12"/>
      <c r="P53" s="11"/>
    </row>
    <row r="54" spans="1:16" s="149" customFormat="1" x14ac:dyDescent="0.25">
      <c r="A54" s="190"/>
      <c r="B54" s="792"/>
      <c r="C54" s="832"/>
      <c r="D54" s="836"/>
      <c r="E54" s="841"/>
      <c r="F54" s="694"/>
      <c r="G54" s="694"/>
      <c r="H54" s="694"/>
      <c r="I54" s="694"/>
      <c r="J54" s="694"/>
      <c r="K54" s="694"/>
      <c r="L54" s="695"/>
      <c r="O54" s="12"/>
      <c r="P54" s="11"/>
    </row>
    <row r="55" spans="1:16" s="149" customFormat="1" x14ac:dyDescent="0.25">
      <c r="A55" s="190"/>
      <c r="B55" s="792"/>
      <c r="C55" s="832"/>
      <c r="D55" s="836"/>
      <c r="E55" s="841"/>
      <c r="F55" s="694"/>
      <c r="G55" s="694"/>
      <c r="H55" s="694"/>
      <c r="I55" s="694"/>
      <c r="J55" s="694"/>
      <c r="K55" s="694"/>
      <c r="L55" s="695"/>
      <c r="O55" s="12"/>
      <c r="P55" s="11"/>
    </row>
    <row r="56" spans="1:16" s="149" customFormat="1" x14ac:dyDescent="0.25">
      <c r="A56" s="190"/>
      <c r="B56" s="792"/>
      <c r="C56" s="832"/>
      <c r="D56" s="836"/>
      <c r="E56" s="841"/>
      <c r="F56" s="694"/>
      <c r="G56" s="694"/>
      <c r="H56" s="694"/>
      <c r="I56" s="694"/>
      <c r="J56" s="694"/>
      <c r="K56" s="694"/>
      <c r="L56" s="695"/>
      <c r="O56" s="12"/>
      <c r="P56" s="11"/>
    </row>
    <row r="57" spans="1:16" s="149" customFormat="1" x14ac:dyDescent="0.25">
      <c r="A57" s="190"/>
      <c r="B57" s="792"/>
      <c r="C57" s="832"/>
      <c r="D57" s="836"/>
      <c r="E57" s="841"/>
      <c r="F57" s="694"/>
      <c r="G57" s="694"/>
      <c r="H57" s="694"/>
      <c r="I57" s="694"/>
      <c r="J57" s="694"/>
      <c r="K57" s="694"/>
      <c r="L57" s="695"/>
      <c r="O57" s="12"/>
      <c r="P57" s="11"/>
    </row>
    <row r="58" spans="1:16" s="175" customFormat="1" x14ac:dyDescent="0.25">
      <c r="A58" s="202"/>
      <c r="B58" s="833"/>
      <c r="C58" s="834"/>
      <c r="D58" s="837"/>
      <c r="E58" s="842"/>
      <c r="F58" s="843"/>
      <c r="G58" s="843"/>
      <c r="H58" s="843"/>
      <c r="I58" s="843"/>
      <c r="J58" s="843"/>
      <c r="K58" s="843"/>
      <c r="L58" s="844"/>
      <c r="N58" s="205"/>
    </row>
  </sheetData>
  <sheetProtection algorithmName="SHA-512" hashValue="my1WCitK9E4q3enrEHlwTdpI/QKwJpGNK8I0SVYzHTPw9cQwNbx+TpbjV7SYzT3zV2qI7iFG0VJgYD6pFAHuMw==" saltValue="yYzielRAegnu1Q9hxV5S1A==" spinCount="100000" sheet="1" objects="1" scenarios="1" selectLockedCells="1"/>
  <mergeCells count="22">
    <mergeCell ref="B41:C49"/>
    <mergeCell ref="D41:D49"/>
    <mergeCell ref="E41:L49"/>
    <mergeCell ref="B50:C58"/>
    <mergeCell ref="D50:D58"/>
    <mergeCell ref="E50:L58"/>
    <mergeCell ref="B23:C31"/>
    <mergeCell ref="D23:D31"/>
    <mergeCell ref="E23:L31"/>
    <mergeCell ref="B32:C40"/>
    <mergeCell ref="D32:D40"/>
    <mergeCell ref="E32:L40"/>
    <mergeCell ref="B14:C22"/>
    <mergeCell ref="D14:D22"/>
    <mergeCell ref="E14:L22"/>
    <mergeCell ref="B4:L4"/>
    <mergeCell ref="B5:L5"/>
    <mergeCell ref="B6:L6"/>
    <mergeCell ref="B11:L11"/>
    <mergeCell ref="E13:L13"/>
    <mergeCell ref="B9:L9"/>
    <mergeCell ref="B7:L7"/>
  </mergeCells>
  <phoneticPr fontId="18" type="noConversion"/>
  <dataValidations count="2">
    <dataValidation type="textLength" operator="lessThanOrEqual" allowBlank="1" showInputMessage="1" showErrorMessage="1" error="Maximum length reached. Please use the AddPub tab to add further info./La limite maximale de caractères est atteinte. SVP utiliser l'onglet AddPub pour ajouter plus d'information." prompt="1000 character limit/limite de 1000 caractères" sqref="E23 E32 E41 E50 E14" xr:uid="{3C990E5B-FA9F-4FFC-BBB0-02E07A8A6DCF}">
      <formula1>1000</formula1>
    </dataValidation>
    <dataValidation allowBlank="1" showInputMessage="1" showErrorMessage="1" sqref="D14:D58" xr:uid="{A7D1D58E-6D28-4FA2-8093-613BF67BB669}"/>
  </dataValidations>
  <printOptions horizontalCentered="1"/>
  <pageMargins left="0.25" right="0.25" top="0.75" bottom="0.75" header="0.3" footer="0.3"/>
  <pageSetup scale="66" fitToHeight="0" orientation="portrait" r:id="rId1"/>
  <headerFooter>
    <oddFooter>&amp;L&amp;A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9DCB49-A55F-46DB-9AE5-7D63F179643A}">
  <sheetPr>
    <tabColor rgb="FF00B0F0"/>
    <pageSetUpPr fitToPage="1"/>
  </sheetPr>
  <dimension ref="A1:P40"/>
  <sheetViews>
    <sheetView showGridLines="0" zoomScaleNormal="100" workbookViewId="0"/>
  </sheetViews>
  <sheetFormatPr defaultColWidth="9.140625" defaultRowHeight="14.25" x14ac:dyDescent="0.25"/>
  <cols>
    <col min="1" max="1" width="1.85546875" style="13" customWidth="1"/>
    <col min="2" max="12" width="14.5703125" style="23" customWidth="1"/>
    <col min="13" max="13" width="6.140625" style="1" customWidth="1"/>
    <col min="14" max="14" width="9.140625" style="2" customWidth="1"/>
    <col min="15" max="15" width="47.140625" style="2" hidden="1" customWidth="1"/>
    <col min="16" max="16" width="50.42578125" style="2" hidden="1" customWidth="1"/>
    <col min="17" max="18" width="9.140625" style="2" customWidth="1"/>
    <col min="19" max="16384" width="9.140625" style="2"/>
  </cols>
  <sheetData>
    <row r="1" spans="1:16" x14ac:dyDescent="0.25">
      <c r="O1" s="2" t="s">
        <v>665</v>
      </c>
      <c r="P1" s="2" t="s">
        <v>665</v>
      </c>
    </row>
    <row r="2" spans="1:16" x14ac:dyDescent="0.25">
      <c r="B2" s="24" t="s">
        <v>0</v>
      </c>
      <c r="O2" s="3" t="s">
        <v>130</v>
      </c>
      <c r="P2" s="3" t="s">
        <v>131</v>
      </c>
    </row>
    <row r="3" spans="1:16" x14ac:dyDescent="0.25">
      <c r="B3" s="25"/>
      <c r="O3" s="8"/>
      <c r="P3" s="8"/>
    </row>
    <row r="4" spans="1:16" s="8" customFormat="1" x14ac:dyDescent="0.25">
      <c r="A4" s="19"/>
      <c r="B4" s="663" t="str">
        <f>Info!B4</f>
        <v>QUESTIONNAIRE À L’INTENTION DES PRODUCTEURS</v>
      </c>
      <c r="C4" s="664"/>
      <c r="D4" s="664"/>
      <c r="E4" s="664"/>
      <c r="F4" s="664"/>
      <c r="G4" s="664"/>
      <c r="H4" s="664"/>
      <c r="I4" s="664"/>
      <c r="J4" s="664"/>
      <c r="K4" s="664"/>
      <c r="L4" s="665"/>
      <c r="M4" s="20"/>
      <c r="N4" s="20"/>
      <c r="O4" s="16"/>
      <c r="P4" s="16"/>
    </row>
    <row r="5" spans="1:16" s="8" customFormat="1" x14ac:dyDescent="0.25">
      <c r="A5" s="19"/>
      <c r="B5" s="666" t="str">
        <f>Info!B5</f>
        <v>GC-2025-001</v>
      </c>
      <c r="C5" s="667"/>
      <c r="D5" s="667"/>
      <c r="E5" s="667"/>
      <c r="F5" s="667"/>
      <c r="G5" s="667"/>
      <c r="H5" s="667"/>
      <c r="I5" s="667"/>
      <c r="J5" s="667"/>
      <c r="K5" s="667"/>
      <c r="L5" s="668"/>
      <c r="M5" s="20"/>
      <c r="N5" s="20"/>
      <c r="O5" s="16"/>
      <c r="P5" s="16"/>
    </row>
    <row r="6" spans="1:16" s="17" customFormat="1" x14ac:dyDescent="0.25">
      <c r="A6" s="19"/>
      <c r="B6" s="674" t="str">
        <f>Info!B6</f>
        <v>PRODUITS DE LÉGUMES</v>
      </c>
      <c r="C6" s="675"/>
      <c r="D6" s="675"/>
      <c r="E6" s="675"/>
      <c r="F6" s="675"/>
      <c r="G6" s="675"/>
      <c r="H6" s="675"/>
      <c r="I6" s="675"/>
      <c r="J6" s="675"/>
      <c r="K6" s="675"/>
      <c r="L6" s="676"/>
      <c r="M6" s="16"/>
      <c r="N6" s="16"/>
      <c r="O6" s="18"/>
      <c r="P6" s="18"/>
    </row>
    <row r="7" spans="1:16" s="17" customFormat="1" x14ac:dyDescent="0.25">
      <c r="A7" s="19"/>
      <c r="B7" s="819" t="str">
        <f>IF(Intro!$G$28="English",O7,P7)</f>
        <v>Toute information dans ce questionnaire se rapporte aux MARCHANDISES EN CONSERVE seulement</v>
      </c>
      <c r="C7" s="820"/>
      <c r="D7" s="820"/>
      <c r="E7" s="820"/>
      <c r="F7" s="820"/>
      <c r="G7" s="820"/>
      <c r="H7" s="820"/>
      <c r="I7" s="820"/>
      <c r="J7" s="820"/>
      <c r="K7" s="820"/>
      <c r="L7" s="821"/>
      <c r="M7" s="16"/>
      <c r="N7" s="16"/>
      <c r="O7" s="18" t="s">
        <v>921</v>
      </c>
      <c r="P7" s="18" t="s">
        <v>922</v>
      </c>
    </row>
    <row r="8" spans="1:16" s="9" customFormat="1" x14ac:dyDescent="0.25">
      <c r="A8" s="19"/>
      <c r="B8" s="26"/>
      <c r="C8" s="27"/>
      <c r="D8" s="27"/>
      <c r="E8" s="27"/>
      <c r="F8" s="27"/>
      <c r="G8" s="27"/>
      <c r="H8" s="27"/>
      <c r="I8" s="27"/>
      <c r="J8" s="27"/>
      <c r="K8" s="27"/>
      <c r="L8" s="27"/>
      <c r="O8" s="10"/>
      <c r="P8" s="10"/>
    </row>
    <row r="9" spans="1:16" x14ac:dyDescent="0.25">
      <c r="B9" s="658" t="str">
        <f>IF(Intro!$G$28="English",O9,P9)</f>
        <v>CONFIRMATION DES DONNÉES DÉCLARÉES</v>
      </c>
      <c r="C9" s="659"/>
      <c r="D9" s="659"/>
      <c r="E9" s="659"/>
      <c r="F9" s="659"/>
      <c r="G9" s="659"/>
      <c r="H9" s="659"/>
      <c r="I9" s="659"/>
      <c r="J9" s="659"/>
      <c r="K9" s="659"/>
      <c r="L9" s="660"/>
      <c r="M9" s="149"/>
      <c r="O9" s="2" t="s">
        <v>18</v>
      </c>
      <c r="P9" s="2" t="s">
        <v>19</v>
      </c>
    </row>
    <row r="10" spans="1:16" x14ac:dyDescent="0.25">
      <c r="B10" s="658" t="str">
        <f>IF(Intro!$G$28="English",O10,P10)</f>
        <v>GÉNÉRAL</v>
      </c>
      <c r="C10" s="659"/>
      <c r="D10" s="659"/>
      <c r="E10" s="659"/>
      <c r="F10" s="659"/>
      <c r="G10" s="659"/>
      <c r="H10" s="659"/>
      <c r="I10" s="659"/>
      <c r="J10" s="659"/>
      <c r="K10" s="659"/>
      <c r="L10" s="660"/>
      <c r="M10" s="149"/>
      <c r="O10" s="245" t="s">
        <v>604</v>
      </c>
      <c r="P10" s="245" t="s">
        <v>605</v>
      </c>
    </row>
    <row r="11" spans="1:16" s="149" customFormat="1" x14ac:dyDescent="0.25">
      <c r="A11" s="190"/>
      <c r="B11" s="191"/>
      <c r="C11" s="192"/>
      <c r="D11" s="192"/>
      <c r="E11" s="192"/>
      <c r="F11" s="192"/>
      <c r="G11" s="192"/>
      <c r="H11" s="192"/>
      <c r="I11" s="192"/>
      <c r="J11" s="192"/>
      <c r="K11" s="192"/>
      <c r="L11" s="193"/>
    </row>
    <row r="12" spans="1:16" s="160" customFormat="1" x14ac:dyDescent="0.25">
      <c r="A12" s="315"/>
      <c r="B12" s="316"/>
      <c r="C12" s="317"/>
      <c r="D12" s="317"/>
      <c r="E12" s="317"/>
      <c r="F12" s="317"/>
      <c r="G12" s="317"/>
      <c r="H12" s="317"/>
      <c r="I12" s="317"/>
      <c r="J12" s="318" t="str">
        <f>IF(Intro!$G$28="English",O12,P12)</f>
        <v>Sélectionnez oui ou non</v>
      </c>
      <c r="K12" s="317"/>
      <c r="L12" s="319"/>
      <c r="O12" s="160" t="s">
        <v>309</v>
      </c>
      <c r="P12" s="160" t="s">
        <v>614</v>
      </c>
    </row>
    <row r="13" spans="1:16" s="174" customFormat="1" ht="28.5" customHeight="1" x14ac:dyDescent="0.25">
      <c r="A13" s="194"/>
      <c r="B13" s="661" t="str">
        <f>IF(Intro!$G$28="English",O13,P13)</f>
        <v>Confirmez que toutes les données déclarées dans ce questionnaire concernent les marchandises en conserve telles que définies dans l’onglet « Intro ».</v>
      </c>
      <c r="C13" s="662"/>
      <c r="D13" s="662"/>
      <c r="E13" s="662"/>
      <c r="F13" s="662"/>
      <c r="G13" s="662"/>
      <c r="H13" s="662"/>
      <c r="I13" s="662"/>
      <c r="J13" s="296"/>
      <c r="K13" s="195"/>
      <c r="L13" s="196"/>
      <c r="O13" s="174" t="s">
        <v>928</v>
      </c>
      <c r="P13" s="174" t="s">
        <v>927</v>
      </c>
    </row>
    <row r="14" spans="1:16" s="174" customFormat="1" x14ac:dyDescent="0.25">
      <c r="A14" s="194"/>
      <c r="B14" s="661" t="str">
        <f>IF(Intro!$G$28="English",O14,P14)</f>
        <v>Confirmez que tous les volumes déclarés dans ce questionnaire sont en kg.</v>
      </c>
      <c r="C14" s="662"/>
      <c r="D14" s="662"/>
      <c r="E14" s="662"/>
      <c r="F14" s="662"/>
      <c r="G14" s="662"/>
      <c r="H14" s="662"/>
      <c r="I14" s="662"/>
      <c r="J14" s="296"/>
      <c r="K14" s="159"/>
      <c r="L14" s="196"/>
      <c r="O14" s="174" t="str">
        <f>"Confirm that all volumes reported in this questionnaire are in "&amp;Variables!B23&amp;"."</f>
        <v>Confirm that all volumes reported in this questionnaire are in kg.</v>
      </c>
      <c r="P14" s="174" t="str">
        <f>"Confirmez que tous les volumes déclarés dans ce questionnaire sont en "&amp;Variables!C23&amp;"."</f>
        <v>Confirmez que tous les volumes déclarés dans ce questionnaire sont en kg.</v>
      </c>
    </row>
    <row r="15" spans="1:16" s="174" customFormat="1" x14ac:dyDescent="0.25">
      <c r="A15" s="194"/>
      <c r="B15" s="661" t="str">
        <f>IF(Intro!$G$28="English",O15,P15)</f>
        <v>Confirmez que toutes les valeurs déclarées dans ce questionnaire sont en dollars canadiens.</v>
      </c>
      <c r="C15" s="662"/>
      <c r="D15" s="662"/>
      <c r="E15" s="662"/>
      <c r="F15" s="662"/>
      <c r="G15" s="662"/>
      <c r="H15" s="662"/>
      <c r="I15" s="662"/>
      <c r="J15" s="296"/>
      <c r="K15" s="159"/>
      <c r="L15" s="196"/>
      <c r="O15" s="174" t="s">
        <v>365</v>
      </c>
      <c r="P15" s="174" t="s">
        <v>364</v>
      </c>
    </row>
    <row r="16" spans="1:16" s="174" customFormat="1" x14ac:dyDescent="0.25">
      <c r="A16" s="194"/>
      <c r="B16" s="661" t="str">
        <f>IF(Intro!$G$28="English",O16,P16)</f>
        <v>Confirmez que tous les renseignements déclarés le sont selon l’année civile.</v>
      </c>
      <c r="C16" s="662"/>
      <c r="D16" s="662"/>
      <c r="E16" s="662"/>
      <c r="F16" s="662"/>
      <c r="G16" s="662"/>
      <c r="H16" s="662"/>
      <c r="I16" s="662"/>
      <c r="J16" s="296"/>
      <c r="K16" s="195"/>
      <c r="L16" s="196"/>
      <c r="O16" s="174" t="s">
        <v>121</v>
      </c>
      <c r="P16" s="174" t="s">
        <v>122</v>
      </c>
    </row>
    <row r="17" spans="1:16" s="149" customFormat="1" x14ac:dyDescent="0.25">
      <c r="A17" s="190"/>
      <c r="B17" s="191"/>
      <c r="C17" s="192"/>
      <c r="D17" s="192"/>
      <c r="E17" s="192"/>
      <c r="F17" s="192"/>
      <c r="G17" s="192"/>
      <c r="H17" s="192"/>
      <c r="I17" s="192"/>
      <c r="J17" s="192"/>
      <c r="K17" s="192"/>
      <c r="L17" s="193"/>
    </row>
    <row r="18" spans="1:16" s="11" customFormat="1" x14ac:dyDescent="0.25">
      <c r="A18" s="13"/>
      <c r="B18" s="655" t="str">
        <f>IF(Intro!$G$28="English",O18,P18)</f>
        <v>Si non, expliquez.</v>
      </c>
      <c r="C18" s="656"/>
      <c r="D18" s="656"/>
      <c r="E18" s="656"/>
      <c r="F18" s="656"/>
      <c r="G18" s="656"/>
      <c r="H18" s="656"/>
      <c r="I18" s="656"/>
      <c r="J18" s="656"/>
      <c r="K18" s="656"/>
      <c r="L18" s="657"/>
      <c r="O18" s="169" t="s">
        <v>519</v>
      </c>
      <c r="P18" s="9" t="s">
        <v>520</v>
      </c>
    </row>
    <row r="19" spans="1:16" s="174" customFormat="1" x14ac:dyDescent="0.25">
      <c r="A19" s="194"/>
      <c r="B19" s="210"/>
      <c r="C19" s="211"/>
      <c r="D19" s="211"/>
      <c r="E19" s="211"/>
      <c r="F19" s="211"/>
      <c r="G19" s="211"/>
      <c r="H19" s="211"/>
      <c r="I19" s="211"/>
      <c r="J19" s="211"/>
      <c r="K19" s="211"/>
      <c r="L19" s="196"/>
      <c r="O19" s="170"/>
      <c r="P19" s="170"/>
    </row>
    <row r="20" spans="1:16" s="3" customFormat="1" x14ac:dyDescent="0.25">
      <c r="A20" s="14"/>
      <c r="B20" s="789"/>
      <c r="C20" s="790"/>
      <c r="D20" s="790"/>
      <c r="E20" s="790"/>
      <c r="F20" s="790"/>
      <c r="G20" s="790"/>
      <c r="H20" s="790"/>
      <c r="I20" s="790"/>
      <c r="J20" s="790"/>
      <c r="K20" s="790"/>
      <c r="L20" s="791"/>
      <c r="M20" s="174"/>
      <c r="O20" s="168"/>
      <c r="P20" s="168"/>
    </row>
    <row r="21" spans="1:16" s="3" customFormat="1" x14ac:dyDescent="0.25">
      <c r="A21" s="14"/>
      <c r="B21" s="789"/>
      <c r="C21" s="790"/>
      <c r="D21" s="790"/>
      <c r="E21" s="790"/>
      <c r="F21" s="790"/>
      <c r="G21" s="790"/>
      <c r="H21" s="790"/>
      <c r="I21" s="790"/>
      <c r="J21" s="790"/>
      <c r="K21" s="790"/>
      <c r="L21" s="791"/>
      <c r="M21" s="174"/>
      <c r="O21" s="168"/>
      <c r="P21" s="168"/>
    </row>
    <row r="22" spans="1:16" s="3" customFormat="1" x14ac:dyDescent="0.25">
      <c r="A22" s="14"/>
      <c r="B22" s="789"/>
      <c r="C22" s="790"/>
      <c r="D22" s="790"/>
      <c r="E22" s="790"/>
      <c r="F22" s="790"/>
      <c r="G22" s="790"/>
      <c r="H22" s="790"/>
      <c r="I22" s="790"/>
      <c r="J22" s="790"/>
      <c r="K22" s="790"/>
      <c r="L22" s="791"/>
      <c r="M22" s="174"/>
      <c r="O22" s="168"/>
      <c r="P22" s="168"/>
    </row>
    <row r="23" spans="1:16" s="3" customFormat="1" x14ac:dyDescent="0.25">
      <c r="A23" s="14"/>
      <c r="B23" s="789"/>
      <c r="C23" s="790"/>
      <c r="D23" s="790"/>
      <c r="E23" s="790"/>
      <c r="F23" s="790"/>
      <c r="G23" s="790"/>
      <c r="H23" s="790"/>
      <c r="I23" s="790"/>
      <c r="J23" s="790"/>
      <c r="K23" s="790"/>
      <c r="L23" s="791"/>
      <c r="M23" s="174"/>
      <c r="O23" s="168"/>
      <c r="P23" s="168"/>
    </row>
    <row r="24" spans="1:16" s="3" customFormat="1" x14ac:dyDescent="0.25">
      <c r="A24" s="14"/>
      <c r="B24" s="789"/>
      <c r="C24" s="790"/>
      <c r="D24" s="790"/>
      <c r="E24" s="790"/>
      <c r="F24" s="790"/>
      <c r="G24" s="790"/>
      <c r="H24" s="790"/>
      <c r="I24" s="790"/>
      <c r="J24" s="790"/>
      <c r="K24" s="790"/>
      <c r="L24" s="791"/>
      <c r="M24" s="174"/>
      <c r="O24" s="168"/>
      <c r="P24" s="168"/>
    </row>
    <row r="25" spans="1:16" s="3" customFormat="1" x14ac:dyDescent="0.25">
      <c r="A25" s="14"/>
      <c r="B25" s="789"/>
      <c r="C25" s="790"/>
      <c r="D25" s="790"/>
      <c r="E25" s="790"/>
      <c r="F25" s="790"/>
      <c r="G25" s="790"/>
      <c r="H25" s="790"/>
      <c r="I25" s="790"/>
      <c r="J25" s="790"/>
      <c r="K25" s="790"/>
      <c r="L25" s="791"/>
      <c r="M25" s="174"/>
      <c r="O25" s="168"/>
      <c r="P25" s="168"/>
    </row>
    <row r="26" spans="1:16" s="3" customFormat="1" x14ac:dyDescent="0.25">
      <c r="A26" s="14"/>
      <c r="B26" s="789"/>
      <c r="C26" s="790"/>
      <c r="D26" s="790"/>
      <c r="E26" s="790"/>
      <c r="F26" s="790"/>
      <c r="G26" s="790"/>
      <c r="H26" s="790"/>
      <c r="I26" s="790"/>
      <c r="J26" s="790"/>
      <c r="K26" s="790"/>
      <c r="L26" s="791"/>
      <c r="M26" s="174"/>
      <c r="O26" s="168"/>
      <c r="P26" s="168"/>
    </row>
    <row r="27" spans="1:16" s="3" customFormat="1" x14ac:dyDescent="0.25">
      <c r="A27" s="14"/>
      <c r="B27" s="789"/>
      <c r="C27" s="790"/>
      <c r="D27" s="790"/>
      <c r="E27" s="790"/>
      <c r="F27" s="790"/>
      <c r="G27" s="790"/>
      <c r="H27" s="790"/>
      <c r="I27" s="790"/>
      <c r="J27" s="790"/>
      <c r="K27" s="790"/>
      <c r="L27" s="791"/>
      <c r="M27" s="174"/>
      <c r="O27" s="168"/>
      <c r="P27" s="168"/>
    </row>
    <row r="28" spans="1:16" s="149" customFormat="1" x14ac:dyDescent="0.25">
      <c r="A28" s="190"/>
      <c r="B28" s="191"/>
      <c r="C28" s="192"/>
      <c r="D28" s="192"/>
      <c r="E28" s="192"/>
      <c r="F28" s="192"/>
      <c r="G28" s="192"/>
      <c r="H28" s="192"/>
      <c r="I28" s="192"/>
      <c r="J28" s="192"/>
      <c r="K28" s="192"/>
      <c r="L28" s="193"/>
    </row>
    <row r="29" spans="1:16" x14ac:dyDescent="0.25">
      <c r="B29" s="1036" t="str">
        <f>IF(Intro!$G$28="English",O29,P29)</f>
        <v>PRODUCTION ET VENTES</v>
      </c>
      <c r="C29" s="1037"/>
      <c r="D29" s="1037"/>
      <c r="E29" s="1037"/>
      <c r="F29" s="1037"/>
      <c r="G29" s="1037"/>
      <c r="H29" s="1037"/>
      <c r="I29" s="1037"/>
      <c r="J29" s="1037"/>
      <c r="K29" s="1037"/>
      <c r="L29" s="1038"/>
      <c r="M29" s="149"/>
      <c r="O29" s="245" t="s">
        <v>602</v>
      </c>
      <c r="P29" s="245" t="s">
        <v>603</v>
      </c>
    </row>
    <row r="30" spans="1:16" s="149" customFormat="1" x14ac:dyDescent="0.25">
      <c r="A30" s="190"/>
      <c r="B30" s="191"/>
      <c r="C30" s="192"/>
      <c r="D30" s="192"/>
      <c r="E30" s="192"/>
      <c r="F30" s="192"/>
      <c r="G30" s="192"/>
      <c r="H30" s="192"/>
      <c r="I30" s="192"/>
      <c r="J30" s="192"/>
      <c r="K30" s="192"/>
      <c r="L30" s="193"/>
    </row>
    <row r="31" spans="1:16" s="149" customFormat="1" x14ac:dyDescent="0.25">
      <c r="A31" s="190"/>
      <c r="B31" s="655" t="str">
        <f>IF(Intro!$G$28="English",O31,P31)</f>
        <v>Note : L’information publique/non confidentielle dans ce tableau est générée automatiquement à partir de l’information fournie sous les onglets « Pro 1 » et « Pro 2 ». Par conséquent, toute modification à apporter à ce résumé public/non confidentiel doit être faite sous les onglets « Pro 1 » et « Pro 2 ».</v>
      </c>
      <c r="C31" s="656"/>
      <c r="D31" s="656"/>
      <c r="E31" s="656"/>
      <c r="F31" s="656"/>
      <c r="G31" s="656"/>
      <c r="H31" s="656"/>
      <c r="I31" s="656"/>
      <c r="J31" s="656"/>
      <c r="K31" s="656"/>
      <c r="L31" s="657"/>
      <c r="O31" s="149" t="s">
        <v>283</v>
      </c>
      <c r="P31" s="149" t="s">
        <v>284</v>
      </c>
    </row>
    <row r="32" spans="1:16" s="149" customFormat="1" x14ac:dyDescent="0.25">
      <c r="A32" s="190"/>
      <c r="B32" s="655"/>
      <c r="C32" s="656"/>
      <c r="D32" s="656"/>
      <c r="E32" s="656"/>
      <c r="F32" s="656"/>
      <c r="G32" s="656"/>
      <c r="H32" s="656"/>
      <c r="I32" s="656"/>
      <c r="J32" s="656"/>
      <c r="K32" s="656"/>
      <c r="L32" s="657"/>
    </row>
    <row r="33" spans="1:16" s="149" customFormat="1" x14ac:dyDescent="0.25">
      <c r="A33" s="190"/>
      <c r="B33" s="191"/>
      <c r="C33" s="192"/>
      <c r="D33" s="192"/>
      <c r="E33" s="192"/>
      <c r="F33" s="192"/>
      <c r="G33" s="192"/>
      <c r="H33" s="192"/>
      <c r="I33" s="192"/>
      <c r="J33" s="192"/>
      <c r="K33" s="192"/>
      <c r="L33" s="193"/>
    </row>
    <row r="34" spans="1:16" s="11" customFormat="1" x14ac:dyDescent="0.25">
      <c r="A34" s="13"/>
      <c r="B34" s="342"/>
      <c r="E34" s="876">
        <f>Variables!B6</f>
        <v>2023</v>
      </c>
      <c r="F34" s="876">
        <f>E34+1</f>
        <v>2024</v>
      </c>
      <c r="G34" s="876">
        <f>F34+1</f>
        <v>2025</v>
      </c>
      <c r="H34" s="854"/>
      <c r="I34" s="855"/>
      <c r="J34" s="200"/>
      <c r="K34" s="200"/>
      <c r="L34" s="201"/>
      <c r="O34" s="12"/>
    </row>
    <row r="35" spans="1:16" s="11" customFormat="1" x14ac:dyDescent="0.25">
      <c r="A35" s="13"/>
      <c r="B35" s="342"/>
      <c r="E35" s="880"/>
      <c r="F35" s="880"/>
      <c r="G35" s="880"/>
      <c r="H35" s="854"/>
      <c r="I35" s="855"/>
      <c r="J35" s="200"/>
      <c r="K35" s="200"/>
      <c r="L35" s="201"/>
      <c r="O35" s="12"/>
    </row>
    <row r="36" spans="1:16" s="174" customFormat="1" x14ac:dyDescent="0.25">
      <c r="A36" s="194"/>
      <c r="B36" s="823" t="str">
        <f>IF(Intro!$G$28="English",O36,P36)</f>
        <v>Production - marchandises en conserve</v>
      </c>
      <c r="C36" s="824"/>
      <c r="D36" s="824"/>
      <c r="E36" s="260" t="str">
        <f>IF('Pro 1'!G24&lt;&gt;0,"X","-")</f>
        <v>-</v>
      </c>
      <c r="F36" s="260" t="str">
        <f>IF('Pro 1'!H24&lt;&gt;0,"X","-")</f>
        <v>-</v>
      </c>
      <c r="G36" s="260" t="str">
        <f>IF('Pro 1'!I24&lt;&gt;0,"X","-")</f>
        <v>-</v>
      </c>
      <c r="H36" s="351"/>
      <c r="I36" s="352"/>
      <c r="J36" s="200"/>
      <c r="K36" s="200"/>
      <c r="L36" s="201"/>
      <c r="O36" s="174" t="s">
        <v>929</v>
      </c>
      <c r="P36" s="174" t="s">
        <v>930</v>
      </c>
    </row>
    <row r="37" spans="1:16" s="174" customFormat="1" x14ac:dyDescent="0.25">
      <c r="A37" s="194"/>
      <c r="B37" s="823" t="str">
        <f>'Pro 2'!B29</f>
        <v>Ventes aux distributeurs au Canada</v>
      </c>
      <c r="C37" s="824"/>
      <c r="D37" s="824"/>
      <c r="E37" s="260" t="str">
        <f>IF(SUM('Pro 2'!G29:G30)&lt;&gt;0,"X","-")</f>
        <v>-</v>
      </c>
      <c r="F37" s="260" t="str">
        <f>IF(SUM('Pro 2'!H29:H30)&lt;&gt;0,"X","-")</f>
        <v>-</v>
      </c>
      <c r="G37" s="260" t="str">
        <f>IF(SUM('Pro 2'!I29:I30)&lt;&gt;0,"X","-")</f>
        <v>-</v>
      </c>
      <c r="H37" s="351"/>
      <c r="I37" s="352"/>
      <c r="J37" s="200"/>
      <c r="K37" s="200"/>
      <c r="L37" s="201"/>
    </row>
    <row r="38" spans="1:16" s="174" customFormat="1" x14ac:dyDescent="0.25">
      <c r="A38" s="194"/>
      <c r="B38" s="823" t="str">
        <f>'Pro 2'!B32</f>
        <v>Ventes aux utilisateurs finals / détaillants au Canada</v>
      </c>
      <c r="C38" s="824"/>
      <c r="D38" s="824"/>
      <c r="E38" s="260" t="str">
        <f>IF(SUM('Pro 2'!G32:G33)&lt;&gt;0,"X","-")</f>
        <v>-</v>
      </c>
      <c r="F38" s="260" t="str">
        <f>IF(SUM('Pro 2'!H32:H33)&lt;&gt;0,"X","-")</f>
        <v>-</v>
      </c>
      <c r="G38" s="260" t="str">
        <f>IF(SUM('Pro 2'!I32:I33)&lt;&gt;0,"X","-")</f>
        <v>-</v>
      </c>
      <c r="H38" s="351"/>
      <c r="I38" s="352"/>
      <c r="J38" s="200"/>
      <c r="K38" s="200"/>
      <c r="L38" s="201"/>
    </row>
    <row r="39" spans="1:16" s="174" customFormat="1" x14ac:dyDescent="0.25">
      <c r="A39" s="194"/>
      <c r="B39" s="823" t="str">
        <f>'Pro 2'!B35</f>
        <v>Ventes à l'exportation</v>
      </c>
      <c r="C39" s="824"/>
      <c r="D39" s="824"/>
      <c r="E39" s="260" t="str">
        <f>IF(SUM('Pro 2'!G35:G36)&lt;&gt;0,"X","-")</f>
        <v>-</v>
      </c>
      <c r="F39" s="260" t="str">
        <f>IF(SUM('Pro 2'!H35:H36)&lt;&gt;0,"X","-")</f>
        <v>-</v>
      </c>
      <c r="G39" s="260" t="str">
        <f>IF(SUM('Pro 2'!I35:I36)&lt;&gt;0,"X","-")</f>
        <v>-</v>
      </c>
      <c r="H39" s="351"/>
      <c r="I39" s="352"/>
      <c r="J39" s="200"/>
      <c r="K39" s="200"/>
      <c r="L39" s="201"/>
    </row>
    <row r="40" spans="1:16" s="149" customFormat="1" x14ac:dyDescent="0.25">
      <c r="A40" s="190"/>
      <c r="B40" s="197"/>
      <c r="C40" s="198"/>
      <c r="D40" s="198"/>
      <c r="E40" s="198"/>
      <c r="F40" s="198"/>
      <c r="G40" s="198"/>
      <c r="H40" s="198"/>
      <c r="I40" s="198"/>
      <c r="J40" s="198"/>
      <c r="K40" s="198"/>
      <c r="L40" s="199"/>
    </row>
  </sheetData>
  <sheetProtection algorithmName="SHA-512" hashValue="gXsdTGPSrqp7s8QYBxi3frPJU1TpgVZBzxTQfQQ+8Xu/RFawcyXmn9boz4iNshUzcG1JYurxmz/aqpVsv3r1vw==" saltValue="sc8TNtgI6AEtIgNfh2fGlA==" spinCount="100000" sheet="1" objects="1" scenarios="1" selectLockedCells="1"/>
  <mergeCells count="23">
    <mergeCell ref="B20:L27"/>
    <mergeCell ref="B13:I13"/>
    <mergeCell ref="B14:I14"/>
    <mergeCell ref="B15:I15"/>
    <mergeCell ref="B16:I16"/>
    <mergeCell ref="B18:L18"/>
    <mergeCell ref="B4:L4"/>
    <mergeCell ref="B5:L5"/>
    <mergeCell ref="B6:L6"/>
    <mergeCell ref="B9:L9"/>
    <mergeCell ref="B10:L10"/>
    <mergeCell ref="B7:L7"/>
    <mergeCell ref="B36:D36"/>
    <mergeCell ref="B37:D37"/>
    <mergeCell ref="B38:D38"/>
    <mergeCell ref="B39:D39"/>
    <mergeCell ref="B29:L29"/>
    <mergeCell ref="B31:L32"/>
    <mergeCell ref="E34:E35"/>
    <mergeCell ref="F34:F35"/>
    <mergeCell ref="G34:G35"/>
    <mergeCell ref="H34:H35"/>
    <mergeCell ref="I34:I35"/>
  </mergeCells>
  <dataValidations count="1">
    <dataValidation type="textLength" operator="lessThanOrEqual" allowBlank="1" showInputMessage="1" showErrorMessage="1" error="Maximum length reached. Please use the AddPub tab to add further info./La limite maximale de caractères est atteinte. SVP utiliser l'onglet AddPub pour ajouter plus d'information." prompt="1000 character limit/limite de 1000 caractères" sqref="B20" xr:uid="{39C6F884-F63E-45CA-AEC5-14E72B1B0952}">
      <formula1>1000</formula1>
    </dataValidation>
  </dataValidations>
  <printOptions horizontalCentered="1"/>
  <pageMargins left="0.25" right="0.25" top="0.75" bottom="0.75" header="0.3" footer="0.3"/>
  <pageSetup scale="63" fitToHeight="0" orientation="portrait" r:id="rId1"/>
  <headerFooter>
    <oddFooter>&amp;L&amp;A</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691BF447-8B54-4B3B-8904-D8D86EFAA91D}">
          <x14:formula1>
            <xm:f>Variables!$D$59:$D$60</xm:f>
          </x14:formula1>
          <xm:sqref>J13:J16</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FF407B-9615-42E1-A577-CC48BC090B07}">
  <sheetPr>
    <tabColor rgb="FFFF0000"/>
  </sheetPr>
  <dimension ref="A1:X16"/>
  <sheetViews>
    <sheetView workbookViewId="0"/>
  </sheetViews>
  <sheetFormatPr defaultRowHeight="15" x14ac:dyDescent="0.25"/>
  <cols>
    <col min="1" max="1" width="22.7109375" customWidth="1"/>
    <col min="2" max="2" width="0" hidden="1" customWidth="1"/>
    <col min="3" max="3" width="11.42578125" customWidth="1"/>
    <col min="4" max="4" width="11.85546875" customWidth="1"/>
    <col min="5" max="5" width="16.42578125" customWidth="1"/>
    <col min="6" max="6" width="12.7109375" customWidth="1"/>
    <col min="7" max="7" width="25.5703125" customWidth="1"/>
    <col min="8" max="8" width="11.28515625" customWidth="1"/>
    <col min="9" max="9" width="9.140625" customWidth="1"/>
    <col min="10" max="10" width="14.42578125" customWidth="1"/>
    <col min="11" max="11" width="44.28515625" bestFit="1" customWidth="1"/>
    <col min="12" max="12" width="44.28515625" customWidth="1"/>
    <col min="13" max="24" width="14.85546875" customWidth="1"/>
  </cols>
  <sheetData>
    <row r="1" spans="1:24" ht="15.75" thickBot="1" x14ac:dyDescent="0.3">
      <c r="M1" s="1039" t="s">
        <v>823</v>
      </c>
      <c r="N1" s="1040"/>
      <c r="O1" s="1041"/>
      <c r="P1" s="1042" t="s">
        <v>824</v>
      </c>
      <c r="Q1" s="1043"/>
      <c r="R1" s="1044"/>
      <c r="S1" s="1045" t="s">
        <v>825</v>
      </c>
      <c r="T1" s="1046"/>
      <c r="U1" s="1047"/>
      <c r="V1" s="1048" t="s">
        <v>826</v>
      </c>
      <c r="W1" s="1049"/>
      <c r="X1" s="1050"/>
    </row>
    <row r="2" spans="1:24" ht="37.5" thickBot="1" x14ac:dyDescent="0.3">
      <c r="A2" s="409" t="s">
        <v>410</v>
      </c>
      <c r="B2" s="409" t="s">
        <v>806</v>
      </c>
      <c r="C2" s="409" t="s">
        <v>411</v>
      </c>
      <c r="D2" s="409" t="s">
        <v>412</v>
      </c>
      <c r="E2" s="409" t="s">
        <v>415</v>
      </c>
      <c r="F2" s="410" t="s">
        <v>807</v>
      </c>
      <c r="G2" s="409" t="s">
        <v>416</v>
      </c>
      <c r="H2" s="411" t="s">
        <v>808</v>
      </c>
      <c r="I2" s="409" t="s">
        <v>473</v>
      </c>
      <c r="J2" s="409" t="s">
        <v>418</v>
      </c>
      <c r="K2" s="409" t="s">
        <v>419</v>
      </c>
      <c r="L2" s="409" t="s">
        <v>935</v>
      </c>
      <c r="M2" s="412" t="s">
        <v>809</v>
      </c>
      <c r="N2" s="412" t="s">
        <v>810</v>
      </c>
      <c r="O2" s="412" t="s">
        <v>811</v>
      </c>
      <c r="P2" s="413" t="s">
        <v>812</v>
      </c>
      <c r="Q2" s="413" t="s">
        <v>813</v>
      </c>
      <c r="R2" s="414" t="s">
        <v>814</v>
      </c>
      <c r="S2" s="415" t="s">
        <v>815</v>
      </c>
      <c r="T2" s="415" t="s">
        <v>816</v>
      </c>
      <c r="U2" s="415" t="s">
        <v>817</v>
      </c>
      <c r="V2" s="416" t="s">
        <v>818</v>
      </c>
      <c r="W2" s="416" t="s">
        <v>819</v>
      </c>
      <c r="X2" s="416" t="s">
        <v>820</v>
      </c>
    </row>
    <row r="3" spans="1:24" x14ac:dyDescent="0.25">
      <c r="A3" s="425">
        <f>Intro!E95</f>
        <v>0</v>
      </c>
      <c r="B3" s="417" t="s">
        <v>821</v>
      </c>
      <c r="C3" s="417" t="s">
        <v>426</v>
      </c>
      <c r="D3" s="418" t="s">
        <v>427</v>
      </c>
      <c r="E3" s="417" t="s">
        <v>428</v>
      </c>
      <c r="F3" s="417" t="s">
        <v>428</v>
      </c>
      <c r="G3" s="417" t="s">
        <v>428</v>
      </c>
      <c r="H3" s="417"/>
      <c r="I3" s="417"/>
      <c r="J3" s="419" t="s">
        <v>430</v>
      </c>
      <c r="K3" s="419" t="s">
        <v>431</v>
      </c>
      <c r="L3" s="639" t="s">
        <v>936</v>
      </c>
      <c r="M3" s="426">
        <f>'Pro 2'!G$29</f>
        <v>0</v>
      </c>
      <c r="N3" s="427">
        <f>'Pro 2'!H$29</f>
        <v>0</v>
      </c>
      <c r="O3" s="438">
        <f>'Pro 2'!I$29</f>
        <v>0</v>
      </c>
      <c r="P3" s="439">
        <f>'Pro 2'!G$30/1000</f>
        <v>0</v>
      </c>
      <c r="Q3" s="427">
        <f>'Pro 2'!H$30/1000</f>
        <v>0</v>
      </c>
      <c r="R3" s="428">
        <f>'Pro 2'!I$30/1000</f>
        <v>0</v>
      </c>
      <c r="S3" s="631">
        <f>(IF(ISERROR(P3/M3),0,P3/M3))*1000</f>
        <v>0</v>
      </c>
      <c r="T3" s="631">
        <f t="shared" ref="T3:U3" si="0">(IF(ISERROR(Q3/N3),0,Q3/N3))*1000</f>
        <v>0</v>
      </c>
      <c r="U3" s="631">
        <f t="shared" si="0"/>
        <v>0</v>
      </c>
      <c r="V3" s="432">
        <f>P3*('Pro 2'!G$155/100)</f>
        <v>0</v>
      </c>
      <c r="W3" s="433">
        <f>Q3*('Pro 2'!H$155/100)</f>
        <v>0</v>
      </c>
      <c r="X3" s="434">
        <f>R3*('Pro 2'!I$155/100)</f>
        <v>0</v>
      </c>
    </row>
    <row r="4" spans="1:24" ht="15.75" thickBot="1" x14ac:dyDescent="0.3">
      <c r="A4" s="420">
        <f>A3</f>
        <v>0</v>
      </c>
      <c r="B4" s="421" t="s">
        <v>821</v>
      </c>
      <c r="C4" s="421" t="s">
        <v>426</v>
      </c>
      <c r="D4" s="421" t="s">
        <v>427</v>
      </c>
      <c r="E4" s="421" t="s">
        <v>428</v>
      </c>
      <c r="F4" s="421" t="s">
        <v>428</v>
      </c>
      <c r="G4" s="421" t="s">
        <v>428</v>
      </c>
      <c r="H4" s="422"/>
      <c r="I4" s="421"/>
      <c r="J4" s="423" t="s">
        <v>430</v>
      </c>
      <c r="K4" s="424" t="s">
        <v>822</v>
      </c>
      <c r="L4" s="424" t="str">
        <f>L3</f>
        <v>Canned</v>
      </c>
      <c r="M4" s="429">
        <f>'Pro 2'!G$32</f>
        <v>0</v>
      </c>
      <c r="N4" s="430">
        <f>'Pro 2'!H$32</f>
        <v>0</v>
      </c>
      <c r="O4" s="440">
        <f>'Pro 2'!I$32</f>
        <v>0</v>
      </c>
      <c r="P4" s="441">
        <f>'Pro 2'!G$33/1000</f>
        <v>0</v>
      </c>
      <c r="Q4" s="430">
        <f>'Pro 2'!H$33/1000</f>
        <v>0</v>
      </c>
      <c r="R4" s="431">
        <f>'Pro 2'!I$33/1000</f>
        <v>0</v>
      </c>
      <c r="S4" s="632">
        <f>(IF(ISERROR(P4/M4),0,P4/M4))*1000</f>
        <v>0</v>
      </c>
      <c r="T4" s="632">
        <f t="shared" ref="T4" si="1">(IF(ISERROR(Q4/N4),0,Q4/N4))*1000</f>
        <v>0</v>
      </c>
      <c r="U4" s="632">
        <f t="shared" ref="U4" si="2">(IF(ISERROR(R4/O4),0,R4/O4))*1000</f>
        <v>0</v>
      </c>
      <c r="V4" s="435">
        <f>P4*('Pro 2'!G$155/100)</f>
        <v>0</v>
      </c>
      <c r="W4" s="436">
        <f>Q4*('Pro 2'!H$155/100)</f>
        <v>0</v>
      </c>
      <c r="X4" s="437">
        <f>R4*('Pro 2'!I$155/100)</f>
        <v>0</v>
      </c>
    </row>
    <row r="10" spans="1:24" ht="15.75" thickBot="1" x14ac:dyDescent="0.3"/>
    <row r="11" spans="1:24" ht="15.75" thickBot="1" x14ac:dyDescent="0.3">
      <c r="D11" s="1051" t="s">
        <v>840</v>
      </c>
      <c r="E11" s="1052"/>
      <c r="F11" s="1052"/>
      <c r="G11" s="1052"/>
      <c r="H11" s="1052"/>
      <c r="I11" s="1052"/>
      <c r="J11" s="1052"/>
      <c r="K11" s="1052"/>
      <c r="L11" s="1052"/>
      <c r="M11" s="1052"/>
      <c r="N11" s="1052"/>
      <c r="O11" s="1053"/>
    </row>
    <row r="12" spans="1:24" ht="15.75" thickBot="1" x14ac:dyDescent="0.3">
      <c r="D12" s="455" t="s">
        <v>827</v>
      </c>
      <c r="E12" s="456" t="s">
        <v>828</v>
      </c>
      <c r="F12" s="456" t="s">
        <v>829</v>
      </c>
      <c r="G12" s="457" t="s">
        <v>830</v>
      </c>
      <c r="H12" s="457" t="s">
        <v>831</v>
      </c>
      <c r="I12" s="457" t="s">
        <v>832</v>
      </c>
      <c r="J12" s="458" t="s">
        <v>833</v>
      </c>
      <c r="K12" s="457" t="s">
        <v>834</v>
      </c>
      <c r="L12" s="459" t="s">
        <v>935</v>
      </c>
      <c r="M12" s="470">
        <v>2023</v>
      </c>
      <c r="N12" s="470">
        <v>2024</v>
      </c>
      <c r="O12" s="471">
        <v>2025</v>
      </c>
    </row>
    <row r="13" spans="1:24" x14ac:dyDescent="0.25">
      <c r="D13" s="475">
        <f>Intro!E95</f>
        <v>0</v>
      </c>
      <c r="E13" s="442" t="s">
        <v>835</v>
      </c>
      <c r="F13" s="442" t="s">
        <v>40</v>
      </c>
      <c r="G13" s="443" t="s">
        <v>428</v>
      </c>
      <c r="H13" s="443" t="s">
        <v>428</v>
      </c>
      <c r="I13" s="443"/>
      <c r="J13" s="443" t="s">
        <v>427</v>
      </c>
      <c r="K13" s="637" t="s">
        <v>427</v>
      </c>
      <c r="L13" s="640" t="s">
        <v>936</v>
      </c>
      <c r="M13" s="474" t="str">
        <f>Confirm!E36</f>
        <v>-</v>
      </c>
      <c r="N13" s="472" t="str">
        <f>Confirm!F36</f>
        <v>-</v>
      </c>
      <c r="O13" s="473" t="str">
        <f>Confirm!G36</f>
        <v>-</v>
      </c>
    </row>
    <row r="14" spans="1:24" x14ac:dyDescent="0.25">
      <c r="D14" s="460">
        <f>D13</f>
        <v>0</v>
      </c>
      <c r="E14" s="444" t="s">
        <v>835</v>
      </c>
      <c r="F14" s="444" t="s">
        <v>836</v>
      </c>
      <c r="G14" s="445" t="s">
        <v>428</v>
      </c>
      <c r="H14" s="445" t="s">
        <v>428</v>
      </c>
      <c r="I14" s="445"/>
      <c r="J14" s="446" t="s">
        <v>427</v>
      </c>
      <c r="K14" s="445" t="s">
        <v>837</v>
      </c>
      <c r="L14" s="447" t="str">
        <f>L13</f>
        <v>Canned</v>
      </c>
      <c r="M14" s="452" t="str">
        <f>Confirm!E37</f>
        <v>-</v>
      </c>
      <c r="N14" s="453" t="str">
        <f>Confirm!F37</f>
        <v>-</v>
      </c>
      <c r="O14" s="454" t="str">
        <f>Confirm!G37</f>
        <v>-</v>
      </c>
    </row>
    <row r="15" spans="1:24" x14ac:dyDescent="0.25">
      <c r="D15" s="461">
        <f>D14</f>
        <v>0</v>
      </c>
      <c r="E15" s="448" t="s">
        <v>835</v>
      </c>
      <c r="F15" s="448" t="s">
        <v>836</v>
      </c>
      <c r="G15" s="449" t="s">
        <v>428</v>
      </c>
      <c r="H15" s="449" t="s">
        <v>428</v>
      </c>
      <c r="I15" s="449"/>
      <c r="J15" s="450" t="s">
        <v>427</v>
      </c>
      <c r="K15" s="449" t="s">
        <v>839</v>
      </c>
      <c r="L15" s="451" t="str">
        <f>L14</f>
        <v>Canned</v>
      </c>
      <c r="M15" s="452" t="str">
        <f>Confirm!E38</f>
        <v>-</v>
      </c>
      <c r="N15" s="453" t="str">
        <f>Confirm!F38</f>
        <v>-</v>
      </c>
      <c r="O15" s="454" t="str">
        <f>Confirm!G38</f>
        <v>-</v>
      </c>
    </row>
    <row r="16" spans="1:24" ht="15.75" thickBot="1" x14ac:dyDescent="0.3">
      <c r="D16" s="462">
        <f>D15</f>
        <v>0</v>
      </c>
      <c r="E16" s="463" t="s">
        <v>835</v>
      </c>
      <c r="F16" s="463" t="s">
        <v>838</v>
      </c>
      <c r="G16" s="464" t="s">
        <v>428</v>
      </c>
      <c r="H16" s="464" t="s">
        <v>428</v>
      </c>
      <c r="I16" s="464"/>
      <c r="J16" s="465" t="s">
        <v>427</v>
      </c>
      <c r="K16" s="464" t="s">
        <v>427</v>
      </c>
      <c r="L16" s="466" t="str">
        <f>L15</f>
        <v>Canned</v>
      </c>
      <c r="M16" s="467" t="str">
        <f>Confirm!E39</f>
        <v>-</v>
      </c>
      <c r="N16" s="468" t="str">
        <f>Confirm!F39</f>
        <v>-</v>
      </c>
      <c r="O16" s="469" t="str">
        <f>Confirm!G39</f>
        <v>-</v>
      </c>
    </row>
  </sheetData>
  <sheetProtection algorithmName="SHA-512" hashValue="9l60FJjSniql08JrJGQidzOp/qnjcWEKrAx2yhPbfBWkU0iGahG95b6ORBe0qOBYejJz5kgPbRIgrzdw3vF/dw==" saltValue="ErqHNG6V+FIVTPxhpjLHVQ==" spinCount="100000" sheet="1" objects="1" scenarios="1" selectLockedCells="1"/>
  <mergeCells count="5">
    <mergeCell ref="M1:O1"/>
    <mergeCell ref="P1:R1"/>
    <mergeCell ref="S1:U1"/>
    <mergeCell ref="V1:X1"/>
    <mergeCell ref="D11:O11"/>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DCBDB7-527F-4415-A395-C527E3A8E6FB}">
  <sheetPr>
    <tabColor rgb="FFFF0000"/>
  </sheetPr>
  <dimension ref="A1:R50"/>
  <sheetViews>
    <sheetView workbookViewId="0"/>
  </sheetViews>
  <sheetFormatPr defaultColWidth="9.28515625" defaultRowHeight="15" x14ac:dyDescent="0.25"/>
  <cols>
    <col min="2" max="2" width="4.5703125" customWidth="1"/>
    <col min="3" max="3" width="30.42578125" customWidth="1"/>
    <col min="4" max="6" width="10" customWidth="1"/>
    <col min="7" max="7" width="2.7109375" customWidth="1"/>
    <col min="8" max="8" width="43.42578125" bestFit="1" customWidth="1"/>
    <col min="9" max="9" width="1.28515625" customWidth="1"/>
    <col min="10" max="10" width="2.7109375" customWidth="1"/>
    <col min="11" max="11" width="4.5703125" customWidth="1"/>
    <col min="12" max="12" width="32.5703125" customWidth="1"/>
    <col min="13" max="15" width="10" customWidth="1"/>
    <col min="16" max="16" width="1.28515625" customWidth="1"/>
    <col min="17" max="17" width="43.42578125" bestFit="1" customWidth="1"/>
    <col min="18" max="18" width="1.28515625" customWidth="1"/>
  </cols>
  <sheetData>
    <row r="1" spans="1:18" x14ac:dyDescent="0.25">
      <c r="A1" s="476"/>
    </row>
    <row r="2" spans="1:18" ht="15.75" thickBot="1" x14ac:dyDescent="0.3">
      <c r="B2" s="477"/>
      <c r="C2" s="1054" t="s">
        <v>841</v>
      </c>
      <c r="D2" s="1054"/>
      <c r="E2" s="1054"/>
      <c r="F2" s="1054"/>
      <c r="G2" s="1054"/>
      <c r="H2" s="1054"/>
      <c r="I2" s="477"/>
      <c r="J2" s="477"/>
      <c r="K2" s="478"/>
      <c r="L2" s="1054" t="s">
        <v>842</v>
      </c>
      <c r="M2" s="1054"/>
      <c r="N2" s="1054"/>
      <c r="O2" s="1054"/>
      <c r="P2" s="1054"/>
      <c r="Q2" s="1054"/>
      <c r="R2" s="477"/>
    </row>
    <row r="3" spans="1:18" x14ac:dyDescent="0.25">
      <c r="B3" s="479"/>
      <c r="C3" s="480"/>
      <c r="D3" s="481"/>
      <c r="E3" s="481"/>
      <c r="F3" s="481"/>
      <c r="G3" s="481"/>
      <c r="H3" s="481"/>
      <c r="I3" s="482"/>
      <c r="J3" s="477"/>
      <c r="K3" s="479"/>
      <c r="L3" s="480"/>
      <c r="M3" s="481"/>
      <c r="N3" s="481"/>
      <c r="O3" s="481"/>
      <c r="P3" s="481"/>
      <c r="Q3" s="481"/>
      <c r="R3" s="482"/>
    </row>
    <row r="4" spans="1:18" x14ac:dyDescent="0.25">
      <c r="B4" s="483"/>
      <c r="C4" s="484" t="s">
        <v>937</v>
      </c>
      <c r="D4" s="485"/>
      <c r="E4" s="485"/>
      <c r="F4" s="485"/>
      <c r="G4" s="485"/>
      <c r="H4" s="485"/>
      <c r="I4" s="486"/>
      <c r="J4" s="477"/>
      <c r="K4" s="483"/>
      <c r="L4" s="484" t="str">
        <f>C4</f>
        <v>CANNED</v>
      </c>
      <c r="M4" s="485"/>
      <c r="N4" s="485"/>
      <c r="O4" s="485"/>
      <c r="P4" s="485"/>
      <c r="Q4" s="485"/>
      <c r="R4" s="486"/>
    </row>
    <row r="5" spans="1:18" x14ac:dyDescent="0.25">
      <c r="B5" s="483"/>
      <c r="C5" s="484"/>
      <c r="D5" s="485"/>
      <c r="E5" s="485"/>
      <c r="F5" s="485"/>
      <c r="G5" s="487"/>
      <c r="H5" s="487"/>
      <c r="I5" s="486"/>
      <c r="J5" s="477"/>
      <c r="K5" s="483"/>
      <c r="L5" s="484"/>
      <c r="M5" s="485"/>
      <c r="N5" s="485"/>
      <c r="O5" s="485"/>
      <c r="P5" s="487"/>
      <c r="Q5" s="487"/>
      <c r="R5" s="486"/>
    </row>
    <row r="6" spans="1:18" x14ac:dyDescent="0.25">
      <c r="B6" s="488"/>
      <c r="C6" s="489">
        <f>Intro!E95</f>
        <v>0</v>
      </c>
      <c r="D6" s="484">
        <v>2023</v>
      </c>
      <c r="E6" s="484">
        <v>2024</v>
      </c>
      <c r="F6" s="484">
        <v>2025</v>
      </c>
      <c r="G6" s="484"/>
      <c r="H6" s="484"/>
      <c r="I6" s="486"/>
      <c r="J6" s="477"/>
      <c r="K6" s="488"/>
      <c r="L6" s="489"/>
      <c r="M6" s="484">
        <v>2023</v>
      </c>
      <c r="N6" s="484">
        <v>2024</v>
      </c>
      <c r="O6" s="484">
        <v>2025</v>
      </c>
      <c r="P6" s="484"/>
      <c r="Q6" s="484"/>
      <c r="R6" s="486"/>
    </row>
    <row r="7" spans="1:18" x14ac:dyDescent="0.25">
      <c r="B7" s="488"/>
      <c r="C7" s="490" t="s">
        <v>371</v>
      </c>
      <c r="D7" s="491"/>
      <c r="E7" s="491"/>
      <c r="F7" s="491"/>
      <c r="G7" s="491"/>
      <c r="H7" s="490" t="s">
        <v>843</v>
      </c>
      <c r="I7" s="486"/>
      <c r="J7" s="477"/>
      <c r="K7" s="488"/>
      <c r="L7" s="490" t="s">
        <v>371</v>
      </c>
      <c r="M7" s="492"/>
      <c r="N7" s="492"/>
      <c r="O7" s="492"/>
      <c r="P7" s="492"/>
      <c r="Q7" s="490" t="s">
        <v>843</v>
      </c>
      <c r="R7" s="486"/>
    </row>
    <row r="8" spans="1:18" x14ac:dyDescent="0.25">
      <c r="B8" s="488"/>
      <c r="C8" s="490"/>
      <c r="D8" s="491"/>
      <c r="E8" s="491"/>
      <c r="F8" s="491"/>
      <c r="G8" s="491"/>
      <c r="H8" s="490"/>
      <c r="I8" s="486"/>
      <c r="J8" s="477"/>
      <c r="K8" s="488"/>
      <c r="L8" s="490"/>
      <c r="M8" s="492"/>
      <c r="N8" s="492"/>
      <c r="O8" s="492"/>
      <c r="P8" s="492"/>
      <c r="Q8" s="490"/>
      <c r="R8" s="486"/>
    </row>
    <row r="9" spans="1:18" x14ac:dyDescent="0.25">
      <c r="B9" s="488"/>
      <c r="C9" s="493" t="s">
        <v>752</v>
      </c>
      <c r="D9" s="491"/>
      <c r="E9" s="491"/>
      <c r="F9" s="491"/>
      <c r="G9" s="495"/>
      <c r="H9" s="494" t="s">
        <v>752</v>
      </c>
      <c r="I9" s="486"/>
      <c r="J9" s="477"/>
      <c r="K9" s="488"/>
      <c r="L9" s="493" t="s">
        <v>752</v>
      </c>
      <c r="M9" s="492"/>
      <c r="N9" s="492"/>
      <c r="O9" s="492"/>
      <c r="P9" s="492"/>
      <c r="Q9" s="494" t="s">
        <v>752</v>
      </c>
      <c r="R9" s="486"/>
    </row>
    <row r="10" spans="1:18" x14ac:dyDescent="0.25">
      <c r="B10" s="488"/>
      <c r="C10" s="496" t="s">
        <v>374</v>
      </c>
      <c r="D10" s="497">
        <f>'Pro 1'!G$21</f>
        <v>0</v>
      </c>
      <c r="E10" s="497">
        <f>'Pro 1'!H$21</f>
        <v>0</v>
      </c>
      <c r="F10" s="497">
        <f>'Pro 1'!I$21</f>
        <v>0</v>
      </c>
      <c r="G10" s="495"/>
      <c r="H10" s="496" t="s">
        <v>844</v>
      </c>
      <c r="I10" s="486"/>
      <c r="J10" s="477"/>
      <c r="K10" s="488"/>
      <c r="L10" s="496" t="s">
        <v>374</v>
      </c>
      <c r="M10" s="497">
        <f>'Pro 1'!G$22</f>
        <v>0</v>
      </c>
      <c r="N10" s="497">
        <f>'Pro 1'!H$22</f>
        <v>0</v>
      </c>
      <c r="O10" s="497">
        <f>'Pro 1'!I$22</f>
        <v>0</v>
      </c>
      <c r="P10" s="498"/>
      <c r="Q10" s="496" t="s">
        <v>844</v>
      </c>
      <c r="R10" s="486"/>
    </row>
    <row r="11" spans="1:18" x14ac:dyDescent="0.25">
      <c r="B11" s="499"/>
      <c r="C11" s="500"/>
      <c r="D11" s="495"/>
      <c r="E11" s="495"/>
      <c r="F11" s="495"/>
      <c r="G11" s="495"/>
      <c r="H11" s="500">
        <v>0</v>
      </c>
      <c r="I11" s="501"/>
      <c r="J11" s="502"/>
      <c r="K11" s="499"/>
      <c r="L11" s="500"/>
      <c r="M11" s="495"/>
      <c r="N11" s="495"/>
      <c r="O11" s="495"/>
      <c r="P11" s="495"/>
      <c r="Q11" s="500"/>
      <c r="R11" s="501"/>
    </row>
    <row r="12" spans="1:18" x14ac:dyDescent="0.25">
      <c r="B12" s="488"/>
      <c r="C12" s="494" t="s">
        <v>372</v>
      </c>
      <c r="D12" s="498"/>
      <c r="E12" s="498"/>
      <c r="F12" s="498"/>
      <c r="G12" s="498"/>
      <c r="H12" s="494" t="s">
        <v>845</v>
      </c>
      <c r="I12" s="486"/>
      <c r="J12" s="477"/>
      <c r="K12" s="488"/>
      <c r="L12" s="494" t="s">
        <v>372</v>
      </c>
      <c r="M12" s="498"/>
      <c r="N12" s="498"/>
      <c r="O12" s="498"/>
      <c r="P12" s="498"/>
      <c r="Q12" s="494" t="s">
        <v>845</v>
      </c>
      <c r="R12" s="486"/>
    </row>
    <row r="13" spans="1:18" x14ac:dyDescent="0.25">
      <c r="B13" s="488"/>
      <c r="C13" s="503" t="s">
        <v>128</v>
      </c>
      <c r="D13" s="497">
        <f>'Pro 3'!G$68/1000</f>
        <v>0</v>
      </c>
      <c r="E13" s="497">
        <f>'Pro 3'!H$68/1000</f>
        <v>0</v>
      </c>
      <c r="F13" s="497">
        <f>'Pro 3'!I$68/1000</f>
        <v>0</v>
      </c>
      <c r="G13" s="498"/>
      <c r="H13" s="503" t="s">
        <v>73</v>
      </c>
      <c r="I13" s="486"/>
      <c r="J13" s="477"/>
      <c r="K13" s="488"/>
      <c r="L13" s="503" t="s">
        <v>128</v>
      </c>
      <c r="M13" s="497">
        <f>'Pro 3'!G$91/1000</f>
        <v>0</v>
      </c>
      <c r="N13" s="497">
        <f>'Pro 3'!H$91/1000</f>
        <v>0</v>
      </c>
      <c r="O13" s="497">
        <f>'Pro 3'!I$91/1000</f>
        <v>0</v>
      </c>
      <c r="P13" s="498"/>
      <c r="Q13" s="503" t="s">
        <v>73</v>
      </c>
      <c r="R13" s="486"/>
    </row>
    <row r="14" spans="1:18" x14ac:dyDescent="0.25">
      <c r="B14" s="488"/>
      <c r="C14" s="503" t="s">
        <v>376</v>
      </c>
      <c r="D14" s="497">
        <f>SUM('Pro 3'!G$69:G$72)/1000</f>
        <v>0</v>
      </c>
      <c r="E14" s="497">
        <f>SUM('Pro 3'!H$69:H$72)/1000</f>
        <v>0</v>
      </c>
      <c r="F14" s="497">
        <f>SUM('Pro 3'!I$69:I$72)/1000</f>
        <v>0</v>
      </c>
      <c r="G14" s="498"/>
      <c r="H14" s="503" t="s">
        <v>846</v>
      </c>
      <c r="I14" s="486"/>
      <c r="J14" s="477"/>
      <c r="K14" s="488"/>
      <c r="L14" s="503" t="s">
        <v>376</v>
      </c>
      <c r="M14" s="497">
        <f>SUM('Pro 3'!G$92:G$95)/1000</f>
        <v>0</v>
      </c>
      <c r="N14" s="497">
        <f>SUM('Pro 3'!H$92:H$95)/1000</f>
        <v>0</v>
      </c>
      <c r="O14" s="497">
        <f>SUM('Pro 3'!I$92:I$95)/1000</f>
        <v>0</v>
      </c>
      <c r="P14" s="498"/>
      <c r="Q14" s="503" t="s">
        <v>846</v>
      </c>
      <c r="R14" s="486"/>
    </row>
    <row r="15" spans="1:18" x14ac:dyDescent="0.25">
      <c r="B15" s="488"/>
      <c r="C15" s="503" t="s">
        <v>61</v>
      </c>
      <c r="D15" s="497">
        <f>'Pro 3'!G$73/1000</f>
        <v>0</v>
      </c>
      <c r="E15" s="497">
        <f>'Pro 3'!H$73/1000</f>
        <v>0</v>
      </c>
      <c r="F15" s="497">
        <f>'Pro 3'!I$73/1000</f>
        <v>0</v>
      </c>
      <c r="G15" s="498"/>
      <c r="H15" s="503" t="s">
        <v>62</v>
      </c>
      <c r="I15" s="486"/>
      <c r="J15" s="477"/>
      <c r="K15" s="488"/>
      <c r="L15" s="503" t="s">
        <v>61</v>
      </c>
      <c r="M15" s="497">
        <f>'Pro 3'!G$96/1000</f>
        <v>0</v>
      </c>
      <c r="N15" s="497">
        <f>'Pro 3'!H$96/1000</f>
        <v>0</v>
      </c>
      <c r="O15" s="497">
        <f>'Pro 3'!I$96/1000</f>
        <v>0</v>
      </c>
      <c r="P15" s="498"/>
      <c r="Q15" s="503" t="s">
        <v>62</v>
      </c>
      <c r="R15" s="486"/>
    </row>
    <row r="16" spans="1:18" x14ac:dyDescent="0.25">
      <c r="B16" s="488"/>
      <c r="C16" s="503" t="s">
        <v>356</v>
      </c>
      <c r="D16" s="497">
        <f>'Pro 3'!G$74/1000</f>
        <v>0</v>
      </c>
      <c r="E16" s="497">
        <f>'Pro 3'!H$74/1000</f>
        <v>0</v>
      </c>
      <c r="F16" s="497">
        <f>'Pro 3'!I$74/1000</f>
        <v>0</v>
      </c>
      <c r="G16" s="498"/>
      <c r="H16" s="503" t="s">
        <v>847</v>
      </c>
      <c r="I16" s="486"/>
      <c r="J16" s="477"/>
      <c r="K16" s="488"/>
      <c r="L16" s="503" t="s">
        <v>356</v>
      </c>
      <c r="M16" s="497">
        <f>'Pro 3'!G$97/1000</f>
        <v>0</v>
      </c>
      <c r="N16" s="497">
        <f>'Pro 3'!H$97/1000</f>
        <v>0</v>
      </c>
      <c r="O16" s="497">
        <f>'Pro 3'!I$97/1000</f>
        <v>0</v>
      </c>
      <c r="P16" s="498"/>
      <c r="Q16" s="503" t="s">
        <v>847</v>
      </c>
      <c r="R16" s="486"/>
    </row>
    <row r="17" spans="2:18" x14ac:dyDescent="0.25">
      <c r="B17" s="488"/>
      <c r="C17" s="503" t="s">
        <v>379</v>
      </c>
      <c r="D17" s="497">
        <f>'Pro 3'!G$75/1000</f>
        <v>0</v>
      </c>
      <c r="E17" s="497">
        <f>'Pro 3'!H$75/1000</f>
        <v>0</v>
      </c>
      <c r="F17" s="497">
        <f>'Pro 3'!I$75/1000</f>
        <v>0</v>
      </c>
      <c r="G17" s="498"/>
      <c r="H17" s="503" t="s">
        <v>848</v>
      </c>
      <c r="I17" s="486"/>
      <c r="J17" s="477"/>
      <c r="K17" s="488"/>
      <c r="L17" s="503" t="s">
        <v>379</v>
      </c>
      <c r="M17" s="497">
        <f>'Pro 3'!G$98/1000</f>
        <v>0</v>
      </c>
      <c r="N17" s="497">
        <f>'Pro 3'!H$98/1000</f>
        <v>0</v>
      </c>
      <c r="O17" s="497">
        <f>'Pro 3'!I$98/1000</f>
        <v>0</v>
      </c>
      <c r="P17" s="498"/>
      <c r="Q17" s="503" t="s">
        <v>848</v>
      </c>
      <c r="R17" s="486"/>
    </row>
    <row r="18" spans="2:18" x14ac:dyDescent="0.25">
      <c r="B18" s="488"/>
      <c r="C18" s="504" t="s">
        <v>381</v>
      </c>
      <c r="D18" s="505">
        <f>SUM(D13:D16)-D17</f>
        <v>0</v>
      </c>
      <c r="E18" s="505">
        <f t="shared" ref="E18:F18" si="0">SUM(E13:E16)-E17</f>
        <v>0</v>
      </c>
      <c r="F18" s="505">
        <f t="shared" si="0"/>
        <v>0</v>
      </c>
      <c r="G18" s="495"/>
      <c r="H18" s="504" t="s">
        <v>217</v>
      </c>
      <c r="I18" s="486"/>
      <c r="J18" s="477"/>
      <c r="K18" s="488"/>
      <c r="L18" s="504" t="s">
        <v>381</v>
      </c>
      <c r="M18" s="505">
        <f t="shared" ref="M18" si="1">SUM(M13:M16)-M17</f>
        <v>0</v>
      </c>
      <c r="N18" s="505">
        <f t="shared" ref="N18" si="2">SUM(N13:N16)-N17</f>
        <v>0</v>
      </c>
      <c r="O18" s="505">
        <f t="shared" ref="O18" si="3">SUM(O13:O16)-O17</f>
        <v>0</v>
      </c>
      <c r="P18" s="495"/>
      <c r="Q18" s="504" t="s">
        <v>217</v>
      </c>
      <c r="R18" s="486"/>
    </row>
    <row r="19" spans="2:18" x14ac:dyDescent="0.25">
      <c r="B19" s="506"/>
      <c r="C19" s="484"/>
      <c r="D19" s="495"/>
      <c r="E19" s="495"/>
      <c r="F19" s="495"/>
      <c r="G19" s="495"/>
      <c r="H19" s="484"/>
      <c r="I19" s="486"/>
      <c r="J19" s="477"/>
      <c r="K19" s="506"/>
      <c r="L19" s="484"/>
      <c r="M19" s="495"/>
      <c r="N19" s="495"/>
      <c r="O19" s="495"/>
      <c r="P19" s="495"/>
      <c r="Q19" s="484"/>
      <c r="R19" s="486"/>
    </row>
    <row r="20" spans="2:18" x14ac:dyDescent="0.25">
      <c r="B20" s="506"/>
      <c r="C20" s="490" t="s">
        <v>382</v>
      </c>
      <c r="D20" s="495"/>
      <c r="E20" s="495"/>
      <c r="F20" s="495"/>
      <c r="G20" s="495"/>
      <c r="H20" s="490" t="s">
        <v>849</v>
      </c>
      <c r="I20" s="486"/>
      <c r="J20" s="477"/>
      <c r="K20" s="506"/>
      <c r="L20" s="490" t="s">
        <v>382</v>
      </c>
      <c r="M20" s="495"/>
      <c r="N20" s="495"/>
      <c r="O20" s="495"/>
      <c r="P20" s="495"/>
      <c r="Q20" s="490" t="s">
        <v>849</v>
      </c>
      <c r="R20" s="486"/>
    </row>
    <row r="21" spans="2:18" x14ac:dyDescent="0.25">
      <c r="B21" s="506"/>
      <c r="C21" s="490"/>
      <c r="D21" s="495"/>
      <c r="E21" s="495"/>
      <c r="F21" s="495"/>
      <c r="G21" s="495"/>
      <c r="H21" s="490"/>
      <c r="I21" s="486"/>
      <c r="J21" s="477"/>
      <c r="K21" s="506"/>
      <c r="L21" s="490"/>
      <c r="M21" s="495"/>
      <c r="N21" s="495"/>
      <c r="O21" s="495"/>
      <c r="P21" s="495"/>
      <c r="Q21" s="490"/>
      <c r="R21" s="486"/>
    </row>
    <row r="22" spans="2:18" x14ac:dyDescent="0.25">
      <c r="B22" s="488"/>
      <c r="C22" s="507" t="s">
        <v>855</v>
      </c>
      <c r="D22" s="497">
        <f>'Pro 2'!G$29+'Pro 2'!G$32</f>
        <v>0</v>
      </c>
      <c r="E22" s="497">
        <f>'Pro 2'!H$29+'Pro 2'!H$32</f>
        <v>0</v>
      </c>
      <c r="F22" s="497">
        <f>'Pro 2'!I$29+'Pro 2'!I$32</f>
        <v>0</v>
      </c>
      <c r="G22" s="498"/>
      <c r="H22" s="507" t="s">
        <v>856</v>
      </c>
      <c r="I22" s="486"/>
      <c r="J22" s="477"/>
      <c r="K22" s="488"/>
      <c r="L22" s="507" t="s">
        <v>855</v>
      </c>
      <c r="M22" s="497">
        <f>'Pro 2'!G$35</f>
        <v>0</v>
      </c>
      <c r="N22" s="497">
        <f>'Pro 2'!H$35</f>
        <v>0</v>
      </c>
      <c r="O22" s="497">
        <f>'Pro 2'!I$35</f>
        <v>0</v>
      </c>
      <c r="P22" s="498"/>
      <c r="Q22" s="507" t="s">
        <v>856</v>
      </c>
      <c r="R22" s="486"/>
    </row>
    <row r="23" spans="2:18" x14ac:dyDescent="0.25">
      <c r="B23" s="506"/>
      <c r="C23" s="490"/>
      <c r="D23" s="495"/>
      <c r="E23" s="495"/>
      <c r="F23" s="495"/>
      <c r="G23" s="495"/>
      <c r="H23" s="490"/>
      <c r="I23" s="486"/>
      <c r="J23" s="477"/>
      <c r="K23" s="506"/>
      <c r="L23" s="490"/>
      <c r="M23" s="495"/>
      <c r="N23" s="495"/>
      <c r="O23" s="495"/>
      <c r="P23" s="495"/>
      <c r="Q23" s="490"/>
      <c r="R23" s="486"/>
    </row>
    <row r="24" spans="2:18" x14ac:dyDescent="0.25">
      <c r="B24" s="488"/>
      <c r="C24" s="494" t="s">
        <v>372</v>
      </c>
      <c r="D24" s="498"/>
      <c r="E24" s="498"/>
      <c r="F24" s="498"/>
      <c r="G24" s="498"/>
      <c r="H24" s="494" t="s">
        <v>845</v>
      </c>
      <c r="I24" s="486"/>
      <c r="J24" s="477"/>
      <c r="K24" s="488"/>
      <c r="L24" s="494" t="s">
        <v>372</v>
      </c>
      <c r="M24" s="498"/>
      <c r="N24" s="498"/>
      <c r="O24" s="498"/>
      <c r="P24" s="498"/>
      <c r="Q24" s="494" t="s">
        <v>845</v>
      </c>
      <c r="R24" s="486"/>
    </row>
    <row r="25" spans="2:18" x14ac:dyDescent="0.25">
      <c r="B25" s="506"/>
      <c r="C25" s="508" t="s">
        <v>318</v>
      </c>
      <c r="D25" s="497">
        <f>'Pro 3'!G$228/1000</f>
        <v>0</v>
      </c>
      <c r="E25" s="497">
        <f>'Pro 3'!H$228/1000</f>
        <v>0</v>
      </c>
      <c r="F25" s="497">
        <f>'Pro 3'!I$228/1000</f>
        <v>0</v>
      </c>
      <c r="G25" s="498"/>
      <c r="H25" s="508" t="s">
        <v>850</v>
      </c>
      <c r="I25" s="486"/>
      <c r="J25" s="477"/>
      <c r="K25" s="506"/>
      <c r="L25" s="508" t="s">
        <v>318</v>
      </c>
      <c r="M25" s="497">
        <f>'Pro 3'!G$252/1000</f>
        <v>0</v>
      </c>
      <c r="N25" s="497">
        <f>'Pro 3'!H$252/1000</f>
        <v>0</v>
      </c>
      <c r="O25" s="497">
        <f>'Pro 3'!I$252/1000</f>
        <v>0</v>
      </c>
      <c r="P25" s="498"/>
      <c r="Q25" s="508" t="s">
        <v>850</v>
      </c>
      <c r="R25" s="486"/>
    </row>
    <row r="26" spans="2:18" x14ac:dyDescent="0.25">
      <c r="B26" s="488"/>
      <c r="C26" s="509" t="s">
        <v>128</v>
      </c>
      <c r="D26" s="497">
        <f>'Pro 3'!G$229/1000</f>
        <v>0</v>
      </c>
      <c r="E26" s="497">
        <f>'Pro 3'!H$229/1000</f>
        <v>0</v>
      </c>
      <c r="F26" s="497">
        <f>'Pro 3'!I$229/1000</f>
        <v>0</v>
      </c>
      <c r="G26" s="498"/>
      <c r="H26" s="509" t="s">
        <v>73</v>
      </c>
      <c r="I26" s="486"/>
      <c r="J26" s="477"/>
      <c r="K26" s="488"/>
      <c r="L26" s="509" t="s">
        <v>128</v>
      </c>
      <c r="M26" s="497">
        <f>'Pro 3'!G$253/1000</f>
        <v>0</v>
      </c>
      <c r="N26" s="497">
        <f>'Pro 3'!H$253/1000</f>
        <v>0</v>
      </c>
      <c r="O26" s="497">
        <f>'Pro 3'!I$253/1000</f>
        <v>0</v>
      </c>
      <c r="P26" s="498"/>
      <c r="Q26" s="509" t="s">
        <v>73</v>
      </c>
      <c r="R26" s="486"/>
    </row>
    <row r="27" spans="2:18" x14ac:dyDescent="0.25">
      <c r="B27" s="488"/>
      <c r="C27" s="510" t="s">
        <v>381</v>
      </c>
      <c r="D27" s="511">
        <f>D18</f>
        <v>0</v>
      </c>
      <c r="E27" s="511">
        <f t="shared" ref="E27:F27" si="4">E18</f>
        <v>0</v>
      </c>
      <c r="F27" s="511">
        <f t="shared" si="4"/>
        <v>0</v>
      </c>
      <c r="G27" s="498"/>
      <c r="H27" s="510" t="s">
        <v>217</v>
      </c>
      <c r="I27" s="486"/>
      <c r="J27" s="477"/>
      <c r="K27" s="488"/>
      <c r="L27" s="510" t="s">
        <v>381</v>
      </c>
      <c r="M27" s="511">
        <f t="shared" ref="M27:O27" si="5">M18</f>
        <v>0</v>
      </c>
      <c r="N27" s="511">
        <f t="shared" si="5"/>
        <v>0</v>
      </c>
      <c r="O27" s="511">
        <f t="shared" si="5"/>
        <v>0</v>
      </c>
      <c r="P27" s="498"/>
      <c r="Q27" s="510" t="s">
        <v>217</v>
      </c>
      <c r="R27" s="486"/>
    </row>
    <row r="28" spans="2:18" x14ac:dyDescent="0.25">
      <c r="B28" s="488"/>
      <c r="C28" s="510" t="s">
        <v>129</v>
      </c>
      <c r="D28" s="497">
        <f>'Pro 3'!G$231/1000</f>
        <v>0</v>
      </c>
      <c r="E28" s="497">
        <f>'Pro 3'!H$231/1000</f>
        <v>0</v>
      </c>
      <c r="F28" s="497">
        <f>'Pro 3'!I$231/1000</f>
        <v>0</v>
      </c>
      <c r="G28" s="498"/>
      <c r="H28" s="510" t="s">
        <v>535</v>
      </c>
      <c r="I28" s="512"/>
      <c r="J28" s="478"/>
      <c r="K28" s="488"/>
      <c r="L28" s="510" t="s">
        <v>129</v>
      </c>
      <c r="M28" s="497">
        <f>'Pro 3'!G$255/1000</f>
        <v>0</v>
      </c>
      <c r="N28" s="497">
        <f>'Pro 3'!H$255/1000</f>
        <v>0</v>
      </c>
      <c r="O28" s="497">
        <f>'Pro 3'!I$255/1000</f>
        <v>0</v>
      </c>
      <c r="P28" s="498"/>
      <c r="Q28" s="510" t="s">
        <v>535</v>
      </c>
      <c r="R28" s="512"/>
    </row>
    <row r="29" spans="2:18" x14ac:dyDescent="0.25">
      <c r="B29" s="488"/>
      <c r="C29" s="510" t="s">
        <v>312</v>
      </c>
      <c r="D29" s="513">
        <f>D26+D27-D28</f>
        <v>0</v>
      </c>
      <c r="E29" s="513">
        <f t="shared" ref="E29:F29" si="6">E26+E27-E28</f>
        <v>0</v>
      </c>
      <c r="F29" s="513">
        <f t="shared" si="6"/>
        <v>0</v>
      </c>
      <c r="G29" s="498"/>
      <c r="H29" s="510" t="s">
        <v>48</v>
      </c>
      <c r="I29" s="486"/>
      <c r="J29" s="477"/>
      <c r="K29" s="488"/>
      <c r="L29" s="510" t="s">
        <v>312</v>
      </c>
      <c r="M29" s="513">
        <f t="shared" ref="M29" si="7">M26+M27-M28</f>
        <v>0</v>
      </c>
      <c r="N29" s="513">
        <f t="shared" ref="N29" si="8">N26+N27-N28</f>
        <v>0</v>
      </c>
      <c r="O29" s="513">
        <f t="shared" ref="O29" si="9">O26+O27-O28</f>
        <v>0</v>
      </c>
      <c r="P29" s="498"/>
      <c r="Q29" s="510" t="s">
        <v>48</v>
      </c>
      <c r="R29" s="486"/>
    </row>
    <row r="30" spans="2:18" x14ac:dyDescent="0.25">
      <c r="B30" s="506"/>
      <c r="C30" s="508" t="s">
        <v>375</v>
      </c>
      <c r="D30" s="514">
        <f>D25-D29</f>
        <v>0</v>
      </c>
      <c r="E30" s="514">
        <f t="shared" ref="E30:F30" si="10">E25-E29</f>
        <v>0</v>
      </c>
      <c r="F30" s="514">
        <f t="shared" si="10"/>
        <v>0</v>
      </c>
      <c r="G30" s="495"/>
      <c r="H30" s="508" t="s">
        <v>851</v>
      </c>
      <c r="I30" s="512"/>
      <c r="J30" s="478"/>
      <c r="K30" s="506"/>
      <c r="L30" s="508" t="s">
        <v>375</v>
      </c>
      <c r="M30" s="514">
        <f t="shared" ref="M30" si="11">M25-M29</f>
        <v>0</v>
      </c>
      <c r="N30" s="514">
        <f t="shared" ref="N30" si="12">N25-N29</f>
        <v>0</v>
      </c>
      <c r="O30" s="514">
        <f t="shared" ref="O30" si="13">O25-O29</f>
        <v>0</v>
      </c>
      <c r="P30" s="495"/>
      <c r="Q30" s="508" t="s">
        <v>851</v>
      </c>
      <c r="R30" s="512"/>
    </row>
    <row r="31" spans="2:18" ht="25.5" customHeight="1" x14ac:dyDescent="0.25">
      <c r="B31" s="488"/>
      <c r="C31" s="515" t="s">
        <v>315</v>
      </c>
      <c r="D31" s="497">
        <f>'Pro 3'!G$234/1000</f>
        <v>0</v>
      </c>
      <c r="E31" s="497">
        <f>'Pro 3'!H$234/1000</f>
        <v>0</v>
      </c>
      <c r="F31" s="497">
        <f>'Pro 3'!I$234/1000</f>
        <v>0</v>
      </c>
      <c r="G31" s="498"/>
      <c r="H31" s="515" t="s">
        <v>852</v>
      </c>
      <c r="I31" s="486"/>
      <c r="J31" s="477"/>
      <c r="K31" s="488"/>
      <c r="L31" s="515" t="s">
        <v>315</v>
      </c>
      <c r="M31" s="497">
        <f>'Pro 3'!G$258/1000</f>
        <v>0</v>
      </c>
      <c r="N31" s="497">
        <f>'Pro 3'!H$258/1000</f>
        <v>0</v>
      </c>
      <c r="O31" s="497">
        <f>'Pro 3'!I$258/1000</f>
        <v>0</v>
      </c>
      <c r="P31" s="498"/>
      <c r="Q31" s="515" t="s">
        <v>852</v>
      </c>
      <c r="R31" s="486"/>
    </row>
    <row r="32" spans="2:18" x14ac:dyDescent="0.25">
      <c r="B32" s="488"/>
      <c r="C32" s="510" t="s">
        <v>314</v>
      </c>
      <c r="D32" s="497">
        <f>'Pro 3'!G$235/1000</f>
        <v>0</v>
      </c>
      <c r="E32" s="497">
        <f>'Pro 3'!H$235/1000</f>
        <v>0</v>
      </c>
      <c r="F32" s="497">
        <f>'Pro 3'!I$235/1000</f>
        <v>0</v>
      </c>
      <c r="G32" s="498"/>
      <c r="H32" s="510" t="s">
        <v>54</v>
      </c>
      <c r="I32" s="486"/>
      <c r="J32" s="477"/>
      <c r="K32" s="488"/>
      <c r="L32" s="510" t="s">
        <v>314</v>
      </c>
      <c r="M32" s="497">
        <f>'Pro 3'!G$259/1000</f>
        <v>0</v>
      </c>
      <c r="N32" s="497">
        <f>'Pro 3'!H$259/1000</f>
        <v>0</v>
      </c>
      <c r="O32" s="497">
        <f>'Pro 3'!I$259/1000</f>
        <v>0</v>
      </c>
      <c r="P32" s="498"/>
      <c r="Q32" s="510" t="s">
        <v>54</v>
      </c>
      <c r="R32" s="486"/>
    </row>
    <row r="33" spans="2:18" x14ac:dyDescent="0.25">
      <c r="B33" s="488"/>
      <c r="C33" s="510" t="s">
        <v>99</v>
      </c>
      <c r="D33" s="497">
        <f>'Pro 3'!G$236/1000</f>
        <v>0</v>
      </c>
      <c r="E33" s="497">
        <f>'Pro 3'!H$236/1000</f>
        <v>0</v>
      </c>
      <c r="F33" s="497">
        <f>'Pro 3'!I$236/1000</f>
        <v>0</v>
      </c>
      <c r="G33" s="498"/>
      <c r="H33" s="510" t="s">
        <v>100</v>
      </c>
      <c r="I33" s="486"/>
      <c r="J33" s="477"/>
      <c r="K33" s="488"/>
      <c r="L33" s="510" t="s">
        <v>99</v>
      </c>
      <c r="M33" s="497">
        <f>'Pro 3'!G$260/1000</f>
        <v>0</v>
      </c>
      <c r="N33" s="497">
        <f>'Pro 3'!H$260/1000</f>
        <v>0</v>
      </c>
      <c r="O33" s="497">
        <f>'Pro 3'!I$260/1000</f>
        <v>0</v>
      </c>
      <c r="P33" s="498"/>
      <c r="Q33" s="510" t="s">
        <v>100</v>
      </c>
      <c r="R33" s="486"/>
    </row>
    <row r="34" spans="2:18" x14ac:dyDescent="0.25">
      <c r="B34" s="506"/>
      <c r="C34" s="508" t="s">
        <v>380</v>
      </c>
      <c r="D34" s="505">
        <f>D30-D31-D32-D33</f>
        <v>0</v>
      </c>
      <c r="E34" s="505">
        <f t="shared" ref="E34:F34" si="14">E30-E31-E32-E33</f>
        <v>0</v>
      </c>
      <c r="F34" s="505">
        <f t="shared" si="14"/>
        <v>0</v>
      </c>
      <c r="G34" s="495"/>
      <c r="H34" s="508" t="s">
        <v>853</v>
      </c>
      <c r="I34" s="486"/>
      <c r="J34" s="477"/>
      <c r="K34" s="506"/>
      <c r="L34" s="508" t="s">
        <v>380</v>
      </c>
      <c r="M34" s="505">
        <f t="shared" ref="M34" si="15">M30-M31-M32-M33</f>
        <v>0</v>
      </c>
      <c r="N34" s="505">
        <f t="shared" ref="N34" si="16">N30-N31-N32-N33</f>
        <v>0</v>
      </c>
      <c r="O34" s="505">
        <f t="shared" ref="O34" si="17">O30-O31-O32-O33</f>
        <v>0</v>
      </c>
      <c r="P34" s="495"/>
      <c r="Q34" s="508" t="s">
        <v>853</v>
      </c>
      <c r="R34" s="486"/>
    </row>
    <row r="35" spans="2:18" ht="15.75" thickBot="1" x14ac:dyDescent="0.3">
      <c r="B35" s="516"/>
      <c r="C35" s="517"/>
      <c r="D35" s="517"/>
      <c r="E35" s="517"/>
      <c r="F35" s="517"/>
      <c r="G35" s="517"/>
      <c r="H35" s="517"/>
      <c r="I35" s="518"/>
      <c r="J35" s="519"/>
      <c r="K35" s="516"/>
      <c r="L35" s="517"/>
      <c r="M35" s="517"/>
      <c r="N35" s="517"/>
      <c r="O35" s="517"/>
      <c r="P35" s="517"/>
      <c r="Q35" s="517"/>
      <c r="R35" s="518"/>
    </row>
    <row r="37" spans="2:18" ht="15.75" thickBot="1" x14ac:dyDescent="0.3">
      <c r="C37" s="520" t="s">
        <v>854</v>
      </c>
      <c r="D37" s="520"/>
      <c r="E37" s="520"/>
      <c r="F37" s="520"/>
      <c r="G37" s="520"/>
      <c r="H37" s="520"/>
    </row>
    <row r="38" spans="2:18" x14ac:dyDescent="0.25">
      <c r="B38" s="521"/>
      <c r="C38" s="522"/>
      <c r="D38" s="523"/>
      <c r="E38" s="523"/>
      <c r="F38" s="523"/>
      <c r="G38" s="523"/>
      <c r="H38" s="523"/>
      <c r="I38" s="524"/>
    </row>
    <row r="39" spans="2:18" x14ac:dyDescent="0.25">
      <c r="B39" s="525"/>
      <c r="C39" s="526" t="str">
        <f>C4</f>
        <v>CANNED</v>
      </c>
      <c r="D39" s="527"/>
      <c r="E39" s="527"/>
      <c r="F39" s="527"/>
      <c r="G39" s="527"/>
      <c r="H39" s="527"/>
      <c r="I39" s="528"/>
    </row>
    <row r="40" spans="2:18" x14ac:dyDescent="0.25">
      <c r="B40" s="525"/>
      <c r="C40" s="529"/>
      <c r="D40" s="527"/>
      <c r="E40" s="527"/>
      <c r="F40" s="527"/>
      <c r="G40" s="530"/>
      <c r="H40" s="530"/>
      <c r="I40" s="528"/>
    </row>
    <row r="41" spans="2:18" x14ac:dyDescent="0.25">
      <c r="B41" s="531"/>
      <c r="C41" s="529"/>
      <c r="D41" s="526">
        <v>2023</v>
      </c>
      <c r="E41" s="526">
        <v>2024</v>
      </c>
      <c r="F41" s="526">
        <v>2025</v>
      </c>
      <c r="G41" s="526"/>
      <c r="H41" s="526"/>
      <c r="I41" s="528"/>
    </row>
    <row r="42" spans="2:18" x14ac:dyDescent="0.25">
      <c r="B42" s="531"/>
      <c r="C42" s="532" t="s">
        <v>372</v>
      </c>
      <c r="D42" s="533"/>
      <c r="E42" s="533"/>
      <c r="F42" s="533"/>
      <c r="G42" s="533"/>
      <c r="H42" s="532" t="s">
        <v>845</v>
      </c>
      <c r="I42" s="528"/>
    </row>
    <row r="43" spans="2:18" x14ac:dyDescent="0.25">
      <c r="B43" s="531"/>
      <c r="C43" s="534" t="s">
        <v>318</v>
      </c>
      <c r="D43" s="535">
        <f>'Pro 3'!G$25/1000</f>
        <v>0</v>
      </c>
      <c r="E43" s="535">
        <f>'Pro 3'!H$25/1000</f>
        <v>0</v>
      </c>
      <c r="F43" s="535">
        <f>'Pro 3'!I$25/1000</f>
        <v>0</v>
      </c>
      <c r="G43" s="533"/>
      <c r="H43" s="534" t="s">
        <v>850</v>
      </c>
      <c r="I43" s="528"/>
    </row>
    <row r="44" spans="2:18" x14ac:dyDescent="0.25">
      <c r="B44" s="531"/>
      <c r="C44" s="536" t="s">
        <v>312</v>
      </c>
      <c r="D44" s="537">
        <f>'Pro 3'!G$26/1000</f>
        <v>0</v>
      </c>
      <c r="E44" s="537">
        <f>'Pro 3'!H$26/1000</f>
        <v>0</v>
      </c>
      <c r="F44" s="537">
        <f>'Pro 3'!I$26/1000</f>
        <v>0</v>
      </c>
      <c r="G44" s="533"/>
      <c r="H44" s="536" t="s">
        <v>48</v>
      </c>
      <c r="I44" s="528"/>
    </row>
    <row r="45" spans="2:18" x14ac:dyDescent="0.25">
      <c r="B45" s="531"/>
      <c r="C45" s="534" t="s">
        <v>375</v>
      </c>
      <c r="D45" s="538">
        <f>D43-D44</f>
        <v>0</v>
      </c>
      <c r="E45" s="538">
        <f t="shared" ref="E45:F45" si="18">E43-E44</f>
        <v>0</v>
      </c>
      <c r="F45" s="538">
        <f t="shared" si="18"/>
        <v>0</v>
      </c>
      <c r="G45" s="539"/>
      <c r="H45" s="534" t="s">
        <v>851</v>
      </c>
      <c r="I45" s="528"/>
    </row>
    <row r="46" spans="2:18" ht="26.25" x14ac:dyDescent="0.25">
      <c r="B46" s="531"/>
      <c r="C46" s="540" t="s">
        <v>315</v>
      </c>
      <c r="D46" s="535">
        <f>'Pro 3'!G$28/1000</f>
        <v>0</v>
      </c>
      <c r="E46" s="535">
        <f>'Pro 3'!H$28/1000</f>
        <v>0</v>
      </c>
      <c r="F46" s="535">
        <f>'Pro 3'!I$28/1000</f>
        <v>0</v>
      </c>
      <c r="G46" s="533"/>
      <c r="H46" s="540" t="s">
        <v>852</v>
      </c>
      <c r="I46" s="528"/>
    </row>
    <row r="47" spans="2:18" x14ac:dyDescent="0.25">
      <c r="B47" s="531"/>
      <c r="C47" s="536" t="s">
        <v>314</v>
      </c>
      <c r="D47" s="535">
        <f>'Pro 3'!G$29/1000</f>
        <v>0</v>
      </c>
      <c r="E47" s="535">
        <f>'Pro 3'!H$29/1000</f>
        <v>0</v>
      </c>
      <c r="F47" s="535">
        <f>'Pro 3'!I$29/1000</f>
        <v>0</v>
      </c>
      <c r="G47" s="533"/>
      <c r="H47" s="536" t="s">
        <v>54</v>
      </c>
      <c r="I47" s="528"/>
    </row>
    <row r="48" spans="2:18" x14ac:dyDescent="0.25">
      <c r="B48" s="531"/>
      <c r="C48" s="536" t="s">
        <v>99</v>
      </c>
      <c r="D48" s="535">
        <f>'Pro 3'!G$30/1000</f>
        <v>0</v>
      </c>
      <c r="E48" s="535">
        <f>'Pro 3'!H$30/1000</f>
        <v>0</v>
      </c>
      <c r="F48" s="535">
        <f>'Pro 3'!I$30/1000</f>
        <v>0</v>
      </c>
      <c r="G48" s="533"/>
      <c r="H48" s="536" t="s">
        <v>100</v>
      </c>
      <c r="I48" s="528"/>
    </row>
    <row r="49" spans="2:9" x14ac:dyDescent="0.25">
      <c r="B49" s="531"/>
      <c r="C49" s="534" t="s">
        <v>380</v>
      </c>
      <c r="D49" s="541">
        <f>D45-D46-D47-D48</f>
        <v>0</v>
      </c>
      <c r="E49" s="541">
        <f t="shared" ref="E49:F49" si="19">E45-E46-E47-E48</f>
        <v>0</v>
      </c>
      <c r="F49" s="541">
        <f t="shared" si="19"/>
        <v>0</v>
      </c>
      <c r="G49" s="539"/>
      <c r="H49" s="534" t="s">
        <v>853</v>
      </c>
      <c r="I49" s="528"/>
    </row>
    <row r="50" spans="2:9" ht="15.75" thickBot="1" x14ac:dyDescent="0.3">
      <c r="B50" s="516"/>
      <c r="C50" s="517"/>
      <c r="D50" s="517"/>
      <c r="E50" s="517"/>
      <c r="F50" s="517"/>
      <c r="G50" s="517"/>
      <c r="H50" s="517"/>
      <c r="I50" s="518"/>
    </row>
  </sheetData>
  <sheetProtection algorithmName="SHA-512" hashValue="zIpxWVo4MtiygUm9L4oDnTcpmK7FDQfhqaJG5dQvpWNDA9Awrv0+H5rHF73R+3WaOjeN/v3wgiOGSToJv5Oikg==" saltValue="pi3cq+WD/4x8Llxb3N87fw==" spinCount="100000" sheet="1" objects="1" scenarios="1" selectLockedCells="1"/>
  <mergeCells count="2">
    <mergeCell ref="C2:H2"/>
    <mergeCell ref="L2:Q2"/>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4064A3-4B99-4992-833D-7F8E8319AE5B}">
  <sheetPr>
    <tabColor rgb="FFFF0000"/>
  </sheetPr>
  <dimension ref="B1:I68"/>
  <sheetViews>
    <sheetView workbookViewId="0"/>
  </sheetViews>
  <sheetFormatPr defaultColWidth="9.28515625" defaultRowHeight="15" x14ac:dyDescent="0.25"/>
  <cols>
    <col min="1" max="1" width="3.28515625" customWidth="1"/>
    <col min="2" max="2" width="2.7109375" customWidth="1"/>
    <col min="3" max="3" width="31.5703125" customWidth="1"/>
    <col min="4" max="6" width="13.28515625" bestFit="1" customWidth="1"/>
    <col min="7" max="7" width="2.7109375" customWidth="1"/>
    <col min="8" max="8" width="30.7109375" customWidth="1"/>
    <col min="9" max="9" width="2.7109375" customWidth="1"/>
    <col min="10" max="11" width="1.7109375" customWidth="1"/>
  </cols>
  <sheetData>
    <row r="1" spans="2:9" x14ac:dyDescent="0.25">
      <c r="B1" s="542"/>
    </row>
    <row r="2" spans="2:9" ht="18.75" x14ac:dyDescent="0.3">
      <c r="B2" s="543"/>
    </row>
    <row r="3" spans="2:9" ht="15.75" thickBot="1" x14ac:dyDescent="0.3">
      <c r="B3" s="46"/>
      <c r="C3" s="544" t="s">
        <v>857</v>
      </c>
      <c r="D3" s="46"/>
      <c r="E3" s="46"/>
      <c r="F3" s="46"/>
      <c r="G3" s="46"/>
      <c r="H3" s="46"/>
      <c r="I3" s="46"/>
    </row>
    <row r="4" spans="2:9" x14ac:dyDescent="0.25">
      <c r="B4" s="546"/>
      <c r="C4" s="547"/>
      <c r="D4" s="547"/>
      <c r="E4" s="547"/>
      <c r="F4" s="547"/>
      <c r="G4" s="547"/>
      <c r="H4" s="547"/>
      <c r="I4" s="548"/>
    </row>
    <row r="5" spans="2:9" x14ac:dyDescent="0.25">
      <c r="B5" s="549"/>
      <c r="C5" s="638" t="s">
        <v>937</v>
      </c>
      <c r="D5" s="545"/>
      <c r="E5" s="545"/>
      <c r="F5" s="545"/>
      <c r="G5" s="545"/>
      <c r="H5" s="551"/>
      <c r="I5" s="552"/>
    </row>
    <row r="6" spans="2:9" x14ac:dyDescent="0.25">
      <c r="B6" s="525"/>
      <c r="C6" s="553">
        <f>Intro!E95</f>
        <v>0</v>
      </c>
      <c r="D6" s="529">
        <v>2023</v>
      </c>
      <c r="E6" s="529">
        <v>2024</v>
      </c>
      <c r="F6" s="529">
        <v>2025</v>
      </c>
      <c r="G6" s="529"/>
      <c r="H6" s="529"/>
      <c r="I6" s="552"/>
    </row>
    <row r="7" spans="2:9" x14ac:dyDescent="0.25">
      <c r="B7" s="525"/>
      <c r="C7" s="553"/>
      <c r="D7" s="529"/>
      <c r="E7" s="529"/>
      <c r="F7" s="529"/>
      <c r="G7" s="529"/>
      <c r="H7" s="529"/>
      <c r="I7" s="552"/>
    </row>
    <row r="8" spans="2:9" x14ac:dyDescent="0.25">
      <c r="B8" s="525"/>
      <c r="C8" s="554" t="s">
        <v>858</v>
      </c>
      <c r="D8" s="555">
        <f>'Pro 1'!G$27</f>
        <v>0</v>
      </c>
      <c r="E8" s="555">
        <f>'Pro 1'!H$27</f>
        <v>0</v>
      </c>
      <c r="F8" s="555">
        <f>'Pro 1'!I$27</f>
        <v>0</v>
      </c>
      <c r="G8" s="556"/>
      <c r="H8" s="554" t="s">
        <v>859</v>
      </c>
      <c r="I8" s="552"/>
    </row>
    <row r="9" spans="2:9" x14ac:dyDescent="0.25">
      <c r="B9" s="525"/>
      <c r="C9" s="553"/>
      <c r="D9" s="557"/>
      <c r="E9" s="557"/>
      <c r="F9" s="557"/>
      <c r="G9" s="557"/>
      <c r="H9" s="553"/>
      <c r="I9" s="552"/>
    </row>
    <row r="10" spans="2:9" x14ac:dyDescent="0.25">
      <c r="B10" s="525"/>
      <c r="C10" s="554" t="s">
        <v>860</v>
      </c>
      <c r="D10" s="557"/>
      <c r="E10" s="557"/>
      <c r="F10" s="557"/>
      <c r="G10" s="557"/>
      <c r="H10" s="554" t="s">
        <v>860</v>
      </c>
      <c r="I10" s="552"/>
    </row>
    <row r="11" spans="2:9" x14ac:dyDescent="0.25">
      <c r="B11" s="549"/>
      <c r="C11" s="558" t="s">
        <v>861</v>
      </c>
      <c r="D11" s="555">
        <f>'Pro 1'!G$21</f>
        <v>0</v>
      </c>
      <c r="E11" s="555">
        <f>'Pro 1'!H$21</f>
        <v>0</v>
      </c>
      <c r="F11" s="555">
        <f>'Pro 1'!I$21</f>
        <v>0</v>
      </c>
      <c r="G11" s="556"/>
      <c r="H11" s="558" t="s">
        <v>862</v>
      </c>
      <c r="I11" s="552"/>
    </row>
    <row r="12" spans="2:9" x14ac:dyDescent="0.25">
      <c r="B12" s="549"/>
      <c r="C12" s="558" t="s">
        <v>863</v>
      </c>
      <c r="D12" s="555">
        <f>'Pro 1'!G$22</f>
        <v>0</v>
      </c>
      <c r="E12" s="555">
        <f>'Pro 1'!H$22</f>
        <v>0</v>
      </c>
      <c r="F12" s="555">
        <f>'Pro 1'!I$22</f>
        <v>0</v>
      </c>
      <c r="G12" s="556"/>
      <c r="H12" s="558" t="s">
        <v>864</v>
      </c>
      <c r="I12" s="552"/>
    </row>
    <row r="13" spans="2:9" x14ac:dyDescent="0.25">
      <c r="B13" s="549"/>
      <c r="C13" s="558" t="s">
        <v>865</v>
      </c>
      <c r="D13" s="555">
        <f>'Pro 1'!G$23</f>
        <v>0</v>
      </c>
      <c r="E13" s="555">
        <f>'Pro 1'!H$23</f>
        <v>0</v>
      </c>
      <c r="F13" s="555">
        <f>'Pro 1'!I$23</f>
        <v>0</v>
      </c>
      <c r="G13" s="556"/>
      <c r="H13" s="558" t="s">
        <v>866</v>
      </c>
      <c r="I13" s="552"/>
    </row>
    <row r="14" spans="2:9" x14ac:dyDescent="0.25">
      <c r="B14" s="549"/>
      <c r="C14" s="560" t="s">
        <v>395</v>
      </c>
      <c r="D14" s="561">
        <f>SUM(D11:D13)</f>
        <v>0</v>
      </c>
      <c r="E14" s="561">
        <f t="shared" ref="E14:F14" si="0">SUM(E11:E13)</f>
        <v>0</v>
      </c>
      <c r="F14" s="561">
        <f t="shared" si="0"/>
        <v>0</v>
      </c>
      <c r="G14" s="562"/>
      <c r="H14" s="560" t="s">
        <v>395</v>
      </c>
      <c r="I14" s="552"/>
    </row>
    <row r="15" spans="2:9" x14ac:dyDescent="0.25">
      <c r="B15" s="549"/>
      <c r="C15" s="1056" t="s">
        <v>396</v>
      </c>
      <c r="D15" s="563">
        <f>'Pro 1'!G$25</f>
        <v>0</v>
      </c>
      <c r="E15" s="563">
        <f>'Pro 1'!H$25</f>
        <v>0</v>
      </c>
      <c r="F15" s="563">
        <f>'Pro 1'!I$25</f>
        <v>0</v>
      </c>
      <c r="G15" s="559"/>
      <c r="H15" s="1056" t="s">
        <v>867</v>
      </c>
      <c r="I15" s="552"/>
    </row>
    <row r="16" spans="2:9" x14ac:dyDescent="0.25">
      <c r="B16" s="549"/>
      <c r="C16" s="1056"/>
      <c r="D16" s="559"/>
      <c r="E16" s="559"/>
      <c r="F16" s="559"/>
      <c r="G16" s="559"/>
      <c r="H16" s="1056">
        <v>0</v>
      </c>
      <c r="I16" s="552"/>
    </row>
    <row r="17" spans="2:9" x14ac:dyDescent="0.25">
      <c r="B17" s="549"/>
      <c r="C17" s="545"/>
      <c r="D17" s="564"/>
      <c r="E17" s="564"/>
      <c r="F17" s="564"/>
      <c r="G17" s="564"/>
      <c r="H17" s="545"/>
      <c r="I17" s="552"/>
    </row>
    <row r="18" spans="2:9" x14ac:dyDescent="0.25">
      <c r="B18" s="525"/>
      <c r="C18" s="554" t="s">
        <v>868</v>
      </c>
      <c r="D18" s="557"/>
      <c r="E18" s="557"/>
      <c r="F18" s="557"/>
      <c r="G18" s="557"/>
      <c r="H18" s="554" t="s">
        <v>869</v>
      </c>
      <c r="I18" s="552"/>
    </row>
    <row r="19" spans="2:9" x14ac:dyDescent="0.25">
      <c r="B19" s="549"/>
      <c r="C19" s="558" t="s">
        <v>861</v>
      </c>
      <c r="D19" s="60">
        <f>IF(D$8=0,0,D11/D$8)*100</f>
        <v>0</v>
      </c>
      <c r="E19" s="60">
        <f t="shared" ref="E19:F19" si="1">IF(E$8=0,0,E11/E$8)*100</f>
        <v>0</v>
      </c>
      <c r="F19" s="60">
        <f t="shared" si="1"/>
        <v>0</v>
      </c>
      <c r="G19" s="559"/>
      <c r="H19" s="558" t="s">
        <v>862</v>
      </c>
      <c r="I19" s="552"/>
    </row>
    <row r="20" spans="2:9" x14ac:dyDescent="0.25">
      <c r="B20" s="549"/>
      <c r="C20" s="558" t="s">
        <v>863</v>
      </c>
      <c r="D20" s="60">
        <f t="shared" ref="D20:F23" si="2">IF(D$8=0,0,D12/D$8)*100</f>
        <v>0</v>
      </c>
      <c r="E20" s="60">
        <f t="shared" si="2"/>
        <v>0</v>
      </c>
      <c r="F20" s="60">
        <f t="shared" si="2"/>
        <v>0</v>
      </c>
      <c r="G20" s="559"/>
      <c r="H20" s="558" t="s">
        <v>864</v>
      </c>
      <c r="I20" s="552"/>
    </row>
    <row r="21" spans="2:9" x14ac:dyDescent="0.25">
      <c r="B21" s="549"/>
      <c r="C21" s="558" t="s">
        <v>865</v>
      </c>
      <c r="D21" s="60">
        <f t="shared" si="2"/>
        <v>0</v>
      </c>
      <c r="E21" s="60">
        <f t="shared" si="2"/>
        <v>0</v>
      </c>
      <c r="F21" s="60">
        <f t="shared" si="2"/>
        <v>0</v>
      </c>
      <c r="G21" s="559"/>
      <c r="H21" s="558" t="s">
        <v>866</v>
      </c>
      <c r="I21" s="552"/>
    </row>
    <row r="22" spans="2:9" x14ac:dyDescent="0.25">
      <c r="B22" s="565"/>
      <c r="C22" s="560" t="s">
        <v>395</v>
      </c>
      <c r="D22" s="561">
        <f t="shared" si="2"/>
        <v>0</v>
      </c>
      <c r="E22" s="561">
        <f t="shared" si="2"/>
        <v>0</v>
      </c>
      <c r="F22" s="561">
        <f t="shared" si="2"/>
        <v>0</v>
      </c>
      <c r="G22" s="562"/>
      <c r="H22" s="560" t="s">
        <v>395</v>
      </c>
      <c r="I22" s="566"/>
    </row>
    <row r="23" spans="2:9" x14ac:dyDescent="0.25">
      <c r="B23" s="549"/>
      <c r="C23" s="1056" t="s">
        <v>396</v>
      </c>
      <c r="D23" s="60">
        <f t="shared" si="2"/>
        <v>0</v>
      </c>
      <c r="E23" s="60">
        <f t="shared" si="2"/>
        <v>0</v>
      </c>
      <c r="F23" s="60">
        <f t="shared" si="2"/>
        <v>0</v>
      </c>
      <c r="G23" s="559"/>
      <c r="H23" s="1056" t="s">
        <v>867</v>
      </c>
      <c r="I23" s="552"/>
    </row>
    <row r="24" spans="2:9" x14ac:dyDescent="0.25">
      <c r="B24" s="549"/>
      <c r="C24" s="1056"/>
      <c r="D24" s="567"/>
      <c r="E24" s="567"/>
      <c r="F24" s="567"/>
      <c r="G24" s="567"/>
      <c r="H24" s="1056">
        <v>0</v>
      </c>
      <c r="I24" s="552"/>
    </row>
    <row r="25" spans="2:9" x14ac:dyDescent="0.25">
      <c r="B25" s="549"/>
      <c r="C25" s="558"/>
      <c r="D25" s="564"/>
      <c r="E25" s="564"/>
      <c r="F25" s="564"/>
      <c r="G25" s="564"/>
      <c r="H25" s="558"/>
      <c r="I25" s="552"/>
    </row>
    <row r="26" spans="2:9" x14ac:dyDescent="0.25">
      <c r="B26" s="549"/>
      <c r="C26" s="1055" t="s">
        <v>870</v>
      </c>
      <c r="D26" s="564"/>
      <c r="E26" s="564"/>
      <c r="F26" s="564"/>
      <c r="G26" s="564"/>
      <c r="H26" s="1055" t="s">
        <v>871</v>
      </c>
      <c r="I26" s="552"/>
    </row>
    <row r="27" spans="2:9" x14ac:dyDescent="0.25">
      <c r="B27" s="549"/>
      <c r="C27" s="1055"/>
      <c r="D27" s="564"/>
      <c r="E27" s="564"/>
      <c r="F27" s="564"/>
      <c r="G27" s="564"/>
      <c r="H27" s="1055">
        <v>0</v>
      </c>
      <c r="I27" s="552"/>
    </row>
    <row r="28" spans="2:9" x14ac:dyDescent="0.25">
      <c r="B28" s="549"/>
      <c r="C28" s="558" t="s">
        <v>872</v>
      </c>
      <c r="D28" s="563">
        <f>SUM('Pro 2'!G$29,'Pro 2'!G$32)</f>
        <v>0</v>
      </c>
      <c r="E28" s="563">
        <f>SUM('Pro 2'!H$29,'Pro 2'!H$32)</f>
        <v>0</v>
      </c>
      <c r="F28" s="563">
        <f>SUM('Pro 2'!I$29,'Pro 2'!I$32)</f>
        <v>0</v>
      </c>
      <c r="G28" s="559"/>
      <c r="H28" s="558" t="s">
        <v>872</v>
      </c>
      <c r="I28" s="552"/>
    </row>
    <row r="29" spans="2:9" x14ac:dyDescent="0.25">
      <c r="B29" s="549"/>
      <c r="C29" s="558" t="s">
        <v>471</v>
      </c>
      <c r="D29" s="563">
        <f>SUM('Pro 2'!G$30,'Pro 2'!G$33)/1000</f>
        <v>0</v>
      </c>
      <c r="E29" s="563">
        <f>SUM('Pro 2'!H$30,'Pro 2'!H$33)/1000</f>
        <v>0</v>
      </c>
      <c r="F29" s="563">
        <f>SUM('Pro 2'!I$30,'Pro 2'!I$33)/1000</f>
        <v>0</v>
      </c>
      <c r="G29" s="559"/>
      <c r="H29" s="558" t="s">
        <v>873</v>
      </c>
      <c r="I29" s="552"/>
    </row>
    <row r="30" spans="2:9" x14ac:dyDescent="0.25">
      <c r="B30" s="565"/>
      <c r="C30" s="568" t="s">
        <v>874</v>
      </c>
      <c r="D30" s="633">
        <f>IF(D28=0,0,D29/D28)*1000</f>
        <v>0</v>
      </c>
      <c r="E30" s="633">
        <f t="shared" ref="E30:F30" si="3">IF(E28=0,0,E29/E28)*1000</f>
        <v>0</v>
      </c>
      <c r="F30" s="633">
        <f t="shared" si="3"/>
        <v>0</v>
      </c>
      <c r="G30" s="562"/>
      <c r="H30" s="568" t="s">
        <v>875</v>
      </c>
      <c r="I30" s="566"/>
    </row>
    <row r="31" spans="2:9" x14ac:dyDescent="0.25">
      <c r="B31" s="565"/>
      <c r="C31" s="545"/>
      <c r="D31" s="562"/>
      <c r="E31" s="562"/>
      <c r="F31" s="562"/>
      <c r="G31" s="562"/>
      <c r="H31" s="545"/>
      <c r="I31" s="552"/>
    </row>
    <row r="32" spans="2:9" x14ac:dyDescent="0.25">
      <c r="B32" s="549"/>
      <c r="C32" s="554" t="s">
        <v>501</v>
      </c>
      <c r="D32" s="564"/>
      <c r="E32" s="564"/>
      <c r="F32" s="564"/>
      <c r="G32" s="564"/>
      <c r="H32" s="554" t="s">
        <v>876</v>
      </c>
      <c r="I32" s="552"/>
    </row>
    <row r="33" spans="2:9" x14ac:dyDescent="0.25">
      <c r="B33" s="549"/>
      <c r="C33" s="558" t="s">
        <v>872</v>
      </c>
      <c r="D33" s="563">
        <f>'Pro 2'!G$35</f>
        <v>0</v>
      </c>
      <c r="E33" s="563">
        <f>'Pro 2'!H$35</f>
        <v>0</v>
      </c>
      <c r="F33" s="563">
        <f>'Pro 2'!I$35</f>
        <v>0</v>
      </c>
      <c r="G33" s="559"/>
      <c r="H33" s="558" t="s">
        <v>872</v>
      </c>
      <c r="I33" s="552"/>
    </row>
    <row r="34" spans="2:9" x14ac:dyDescent="0.25">
      <c r="B34" s="549"/>
      <c r="C34" s="558" t="s">
        <v>471</v>
      </c>
      <c r="D34" s="563">
        <f>'Pro 2'!G$36/1000</f>
        <v>0</v>
      </c>
      <c r="E34" s="563">
        <f>'Pro 2'!H$36/1000</f>
        <v>0</v>
      </c>
      <c r="F34" s="563">
        <f>'Pro 2'!I$36/1000</f>
        <v>0</v>
      </c>
      <c r="G34" s="559"/>
      <c r="H34" s="558" t="s">
        <v>873</v>
      </c>
      <c r="I34" s="552"/>
    </row>
    <row r="35" spans="2:9" x14ac:dyDescent="0.25">
      <c r="B35" s="565"/>
      <c r="C35" s="560" t="s">
        <v>874</v>
      </c>
      <c r="D35" s="633">
        <f>IF(D33=0,0,D34/D33)*1000</f>
        <v>0</v>
      </c>
      <c r="E35" s="633">
        <f t="shared" ref="E35:F35" si="4">IF(E33=0,0,E34/E33)*1000</f>
        <v>0</v>
      </c>
      <c r="F35" s="633">
        <f t="shared" si="4"/>
        <v>0</v>
      </c>
      <c r="G35" s="562"/>
      <c r="H35" s="560" t="s">
        <v>875</v>
      </c>
      <c r="I35" s="566"/>
    </row>
    <row r="36" spans="2:9" x14ac:dyDescent="0.25">
      <c r="B36" s="549"/>
      <c r="C36" s="545"/>
      <c r="D36" s="564"/>
      <c r="E36" s="564"/>
      <c r="F36" s="564"/>
      <c r="G36" s="564"/>
      <c r="H36" s="545"/>
      <c r="I36" s="552"/>
    </row>
    <row r="37" spans="2:9" x14ac:dyDescent="0.25">
      <c r="B37" s="549"/>
      <c r="C37" s="554" t="s">
        <v>357</v>
      </c>
      <c r="D37" s="564"/>
      <c r="E37" s="564"/>
      <c r="F37" s="564"/>
      <c r="G37" s="564"/>
      <c r="H37" s="554" t="s">
        <v>183</v>
      </c>
      <c r="I37" s="552"/>
    </row>
    <row r="38" spans="2:9" x14ac:dyDescent="0.25">
      <c r="B38" s="549"/>
      <c r="C38" s="558" t="s">
        <v>313</v>
      </c>
      <c r="D38" s="563">
        <f>'Pro 3'!G$133</f>
        <v>0</v>
      </c>
      <c r="E38" s="563">
        <f>'Pro 3'!H$133</f>
        <v>0</v>
      </c>
      <c r="F38" s="563">
        <f>'Pro 3'!I$133</f>
        <v>0</v>
      </c>
      <c r="G38" s="559"/>
      <c r="H38" s="558" t="s">
        <v>67</v>
      </c>
      <c r="I38" s="552"/>
    </row>
    <row r="39" spans="2:9" x14ac:dyDescent="0.25">
      <c r="B39" s="549"/>
      <c r="C39" s="558" t="s">
        <v>316</v>
      </c>
      <c r="D39" s="563">
        <f>'Pro 3'!G$134</f>
        <v>0</v>
      </c>
      <c r="E39" s="563">
        <f>'Pro 3'!H$134</f>
        <v>0</v>
      </c>
      <c r="F39" s="563">
        <f>'Pro 3'!I$134</f>
        <v>0</v>
      </c>
      <c r="G39" s="559"/>
      <c r="H39" s="558" t="s">
        <v>69</v>
      </c>
      <c r="I39" s="552"/>
    </row>
    <row r="40" spans="2:9" x14ac:dyDescent="0.25">
      <c r="B40" s="565"/>
      <c r="C40" s="554" t="s">
        <v>877</v>
      </c>
      <c r="D40" s="561">
        <f>SUM(D38:D39)</f>
        <v>0</v>
      </c>
      <c r="E40" s="561">
        <f t="shared" ref="E40:F40" si="5">SUM(E38:E39)</f>
        <v>0</v>
      </c>
      <c r="F40" s="561">
        <f t="shared" si="5"/>
        <v>0</v>
      </c>
      <c r="G40" s="562"/>
      <c r="H40" s="554" t="s">
        <v>878</v>
      </c>
      <c r="I40" s="566"/>
    </row>
    <row r="41" spans="2:9" x14ac:dyDescent="0.25">
      <c r="B41" s="549"/>
      <c r="C41" s="569"/>
      <c r="D41" s="564"/>
      <c r="E41" s="564"/>
      <c r="F41" s="564"/>
      <c r="G41" s="564"/>
      <c r="H41" s="569"/>
      <c r="I41" s="552"/>
    </row>
    <row r="42" spans="2:9" x14ac:dyDescent="0.25">
      <c r="B42" s="549"/>
      <c r="C42" s="554" t="s">
        <v>879</v>
      </c>
      <c r="D42" s="564"/>
      <c r="E42" s="564"/>
      <c r="F42" s="564"/>
      <c r="G42" s="564"/>
      <c r="H42" s="554" t="s">
        <v>880</v>
      </c>
      <c r="I42" s="552"/>
    </row>
    <row r="43" spans="2:9" x14ac:dyDescent="0.25">
      <c r="B43" s="549"/>
      <c r="C43" s="558" t="s">
        <v>313</v>
      </c>
      <c r="D43" s="563">
        <f>'Pro 3'!G$139/1000</f>
        <v>0</v>
      </c>
      <c r="E43" s="563">
        <f>'Pro 3'!H$139/1000</f>
        <v>0</v>
      </c>
      <c r="F43" s="563">
        <f>'Pro 3'!I$139/1000</f>
        <v>0</v>
      </c>
      <c r="G43" s="559"/>
      <c r="H43" s="558" t="s">
        <v>67</v>
      </c>
      <c r="I43" s="552"/>
    </row>
    <row r="44" spans="2:9" x14ac:dyDescent="0.25">
      <c r="B44" s="549"/>
      <c r="C44" s="558" t="s">
        <v>316</v>
      </c>
      <c r="D44" s="563">
        <f>'Pro 3'!G$140/1000</f>
        <v>0</v>
      </c>
      <c r="E44" s="563">
        <f>'Pro 3'!H$140/1000</f>
        <v>0</v>
      </c>
      <c r="F44" s="563">
        <f>'Pro 3'!I$140/1000</f>
        <v>0</v>
      </c>
      <c r="G44" s="559"/>
      <c r="H44" s="558" t="s">
        <v>69</v>
      </c>
      <c r="I44" s="552"/>
    </row>
    <row r="45" spans="2:9" x14ac:dyDescent="0.25">
      <c r="B45" s="565"/>
      <c r="C45" s="570" t="s">
        <v>881</v>
      </c>
      <c r="D45" s="561">
        <f>SUM(D43:D44)</f>
        <v>0</v>
      </c>
      <c r="E45" s="561">
        <f t="shared" ref="E45:F45" si="6">SUM(E43:E44)</f>
        <v>0</v>
      </c>
      <c r="F45" s="561">
        <f t="shared" si="6"/>
        <v>0</v>
      </c>
      <c r="G45" s="562"/>
      <c r="H45" s="560" t="s">
        <v>882</v>
      </c>
      <c r="I45" s="566"/>
    </row>
    <row r="46" spans="2:9" x14ac:dyDescent="0.25">
      <c r="B46" s="549"/>
      <c r="C46" s="569"/>
      <c r="D46" s="559"/>
      <c r="E46" s="559"/>
      <c r="F46" s="559"/>
      <c r="G46" s="559"/>
      <c r="H46" s="569"/>
      <c r="I46" s="552"/>
    </row>
    <row r="47" spans="2:9" x14ac:dyDescent="0.25">
      <c r="B47" s="549"/>
      <c r="C47" s="554" t="s">
        <v>466</v>
      </c>
      <c r="D47" s="564"/>
      <c r="E47" s="564"/>
      <c r="F47" s="564"/>
      <c r="G47" s="564"/>
      <c r="H47" s="554" t="s">
        <v>883</v>
      </c>
      <c r="I47" s="552"/>
    </row>
    <row r="48" spans="2:9" x14ac:dyDescent="0.25">
      <c r="B48" s="549"/>
      <c r="C48" s="558" t="s">
        <v>313</v>
      </c>
      <c r="D48" s="563">
        <f>SUM('Pro 3'!G$145:G$146)/1000</f>
        <v>0</v>
      </c>
      <c r="E48" s="563">
        <f>SUM('Pro 3'!H$145:H$146)/1000</f>
        <v>0</v>
      </c>
      <c r="F48" s="563">
        <f>SUM('Pro 3'!I$145:I$146)/1000</f>
        <v>0</v>
      </c>
      <c r="G48" s="559"/>
      <c r="H48" s="558" t="s">
        <v>67</v>
      </c>
      <c r="I48" s="552"/>
    </row>
    <row r="49" spans="2:9" x14ac:dyDescent="0.25">
      <c r="B49" s="549"/>
      <c r="C49" s="558" t="s">
        <v>316</v>
      </c>
      <c r="D49" s="563">
        <f>'Pro 3'!G$147/1000</f>
        <v>0</v>
      </c>
      <c r="E49" s="563">
        <f>'Pro 3'!H$147/1000</f>
        <v>0</v>
      </c>
      <c r="F49" s="563">
        <f>'Pro 3'!I$147/1000</f>
        <v>0</v>
      </c>
      <c r="G49" s="559"/>
      <c r="H49" s="558" t="s">
        <v>69</v>
      </c>
      <c r="I49" s="552"/>
    </row>
    <row r="50" spans="2:9" x14ac:dyDescent="0.25">
      <c r="B50" s="565"/>
      <c r="C50" s="570" t="s">
        <v>467</v>
      </c>
      <c r="D50" s="561">
        <f>SUM(D48:D49)</f>
        <v>0</v>
      </c>
      <c r="E50" s="561">
        <f t="shared" ref="E50:F50" si="7">SUM(E48:E49)</f>
        <v>0</v>
      </c>
      <c r="F50" s="561">
        <f t="shared" si="7"/>
        <v>0</v>
      </c>
      <c r="G50" s="562"/>
      <c r="H50" s="560" t="s">
        <v>884</v>
      </c>
      <c r="I50" s="566"/>
    </row>
    <row r="51" spans="2:9" x14ac:dyDescent="0.25">
      <c r="B51" s="549"/>
      <c r="C51" s="558"/>
      <c r="D51" s="559"/>
      <c r="E51" s="559"/>
      <c r="F51" s="559"/>
      <c r="G51" s="559"/>
      <c r="H51" s="558"/>
      <c r="I51" s="552"/>
    </row>
    <row r="52" spans="2:9" x14ac:dyDescent="0.25">
      <c r="B52" s="549"/>
      <c r="C52" s="554" t="s">
        <v>80</v>
      </c>
      <c r="D52" s="559"/>
      <c r="E52" s="559"/>
      <c r="F52" s="559"/>
      <c r="G52" s="559"/>
      <c r="H52" s="554" t="s">
        <v>81</v>
      </c>
      <c r="I52" s="552"/>
    </row>
    <row r="53" spans="2:9" x14ac:dyDescent="0.25">
      <c r="B53" s="549"/>
      <c r="C53" s="558" t="s">
        <v>885</v>
      </c>
      <c r="D53" s="60">
        <f>IF(D38=0,0,D$14/D38)</f>
        <v>0</v>
      </c>
      <c r="E53" s="60">
        <f t="shared" ref="E53:F53" si="8">IF(E38=0,0,E$14/E38)</f>
        <v>0</v>
      </c>
      <c r="F53" s="60">
        <f t="shared" si="8"/>
        <v>0</v>
      </c>
      <c r="G53" s="559"/>
      <c r="H53" s="558" t="s">
        <v>886</v>
      </c>
      <c r="I53" s="552"/>
    </row>
    <row r="54" spans="2:9" x14ac:dyDescent="0.25">
      <c r="B54" s="549"/>
      <c r="C54" s="558" t="s">
        <v>887</v>
      </c>
      <c r="D54" s="60">
        <f>IF(D39=0,0,D$14/D39)</f>
        <v>0</v>
      </c>
      <c r="E54" s="60">
        <f t="shared" ref="E54:F54" si="9">IF(E39=0,0,E$14/E39)</f>
        <v>0</v>
      </c>
      <c r="F54" s="60">
        <f t="shared" si="9"/>
        <v>0</v>
      </c>
      <c r="G54" s="559"/>
      <c r="H54" s="558" t="s">
        <v>888</v>
      </c>
      <c r="I54" s="552"/>
    </row>
    <row r="55" spans="2:9" x14ac:dyDescent="0.25">
      <c r="B55" s="549"/>
      <c r="C55" s="569"/>
      <c r="D55" s="559"/>
      <c r="E55" s="559"/>
      <c r="F55" s="559"/>
      <c r="G55" s="559"/>
      <c r="H55" s="569"/>
      <c r="I55" s="552"/>
    </row>
    <row r="56" spans="2:9" x14ac:dyDescent="0.25">
      <c r="B56" s="549"/>
      <c r="C56" s="554" t="s">
        <v>470</v>
      </c>
      <c r="D56" s="559"/>
      <c r="E56" s="559"/>
      <c r="F56" s="559"/>
      <c r="G56" s="559"/>
      <c r="H56" s="554" t="s">
        <v>889</v>
      </c>
      <c r="I56" s="552"/>
    </row>
    <row r="57" spans="2:9" x14ac:dyDescent="0.25">
      <c r="B57" s="549"/>
      <c r="C57" s="558" t="s">
        <v>872</v>
      </c>
      <c r="D57" s="563">
        <f>'Pro 2'!G$38</f>
        <v>0</v>
      </c>
      <c r="E57" s="563">
        <f>'Pro 2'!H$38</f>
        <v>0</v>
      </c>
      <c r="F57" s="563">
        <f>'Pro 2'!I$38</f>
        <v>0</v>
      </c>
      <c r="G57" s="559"/>
      <c r="H57" s="558" t="s">
        <v>872</v>
      </c>
      <c r="I57" s="552"/>
    </row>
    <row r="58" spans="2:9" x14ac:dyDescent="0.25">
      <c r="B58" s="549"/>
      <c r="C58" s="558" t="s">
        <v>471</v>
      </c>
      <c r="D58" s="563">
        <f>'Pro 2'!G$39/1000</f>
        <v>0</v>
      </c>
      <c r="E58" s="563">
        <f>'Pro 2'!H$39/1000</f>
        <v>0</v>
      </c>
      <c r="F58" s="563">
        <f>'Pro 2'!I$39/1000</f>
        <v>0</v>
      </c>
      <c r="G58" s="559"/>
      <c r="H58" s="558" t="s">
        <v>873</v>
      </c>
      <c r="I58" s="552"/>
    </row>
    <row r="59" spans="2:9" x14ac:dyDescent="0.25">
      <c r="B59" s="565"/>
      <c r="C59" s="560" t="s">
        <v>874</v>
      </c>
      <c r="D59" s="633">
        <f>IF(D57=0,0,D58/D57)*1000</f>
        <v>0</v>
      </c>
      <c r="E59" s="633">
        <f t="shared" ref="E59:F59" si="10">IF(E57=0,0,E58/E57)*1000</f>
        <v>0</v>
      </c>
      <c r="F59" s="633">
        <f t="shared" si="10"/>
        <v>0</v>
      </c>
      <c r="G59" s="562"/>
      <c r="H59" s="560" t="s">
        <v>875</v>
      </c>
      <c r="I59" s="566"/>
    </row>
    <row r="60" spans="2:9" x14ac:dyDescent="0.25">
      <c r="B60" s="549"/>
      <c r="C60" s="569"/>
      <c r="D60" s="559"/>
      <c r="E60" s="559"/>
      <c r="F60" s="559"/>
      <c r="G60" s="559"/>
      <c r="H60" s="569"/>
      <c r="I60" s="552"/>
    </row>
    <row r="61" spans="2:9" x14ac:dyDescent="0.25">
      <c r="B61" s="571"/>
      <c r="C61" s="569"/>
      <c r="D61" s="559"/>
      <c r="E61" s="559"/>
      <c r="F61" s="559"/>
      <c r="G61" s="559"/>
      <c r="H61" s="569"/>
      <c r="I61" s="552"/>
    </row>
    <row r="62" spans="2:9" x14ac:dyDescent="0.25">
      <c r="B62" s="549"/>
      <c r="C62" s="569"/>
      <c r="D62" s="529">
        <v>2023</v>
      </c>
      <c r="E62" s="529">
        <v>2023</v>
      </c>
      <c r="F62" s="529">
        <v>2023</v>
      </c>
      <c r="G62" s="529"/>
      <c r="H62" s="569"/>
      <c r="I62" s="552"/>
    </row>
    <row r="63" spans="2:9" x14ac:dyDescent="0.25">
      <c r="B63" s="549"/>
      <c r="C63" s="554" t="s">
        <v>890</v>
      </c>
      <c r="D63" s="563">
        <f>'Pro 3'!E$407</f>
        <v>0</v>
      </c>
      <c r="E63" s="563">
        <f>'Pro 3'!F$407</f>
        <v>0</v>
      </c>
      <c r="F63" s="563">
        <f>'Pro 3'!G$407</f>
        <v>0</v>
      </c>
      <c r="G63" s="559"/>
      <c r="H63" s="554" t="s">
        <v>891</v>
      </c>
      <c r="I63" s="552"/>
    </row>
    <row r="64" spans="2:9" x14ac:dyDescent="0.25">
      <c r="B64" s="549"/>
      <c r="C64" s="554"/>
      <c r="D64" s="559"/>
      <c r="E64" s="559"/>
      <c r="F64" s="559"/>
      <c r="G64" s="559"/>
      <c r="H64" s="554"/>
      <c r="I64" s="552"/>
    </row>
    <row r="65" spans="2:9" x14ac:dyDescent="0.25">
      <c r="B65" s="549"/>
      <c r="C65" s="554"/>
      <c r="D65" s="529">
        <v>2026</v>
      </c>
      <c r="E65" s="529">
        <v>2026</v>
      </c>
      <c r="F65" s="529">
        <v>2026</v>
      </c>
      <c r="G65" s="529"/>
      <c r="H65" s="554"/>
      <c r="I65" s="552"/>
    </row>
    <row r="66" spans="2:9" x14ac:dyDescent="0.25">
      <c r="B66" s="549"/>
      <c r="C66" s="554" t="s">
        <v>892</v>
      </c>
      <c r="D66" s="563">
        <f>'Pro 3'!H$407</f>
        <v>0</v>
      </c>
      <c r="E66" s="563">
        <f>'Pro 3'!I$407</f>
        <v>0</v>
      </c>
      <c r="F66" s="563">
        <f>'Pro 3'!J$407</f>
        <v>0</v>
      </c>
      <c r="G66" s="559"/>
      <c r="H66" s="554" t="s">
        <v>893</v>
      </c>
      <c r="I66" s="552"/>
    </row>
    <row r="67" spans="2:9" x14ac:dyDescent="0.25">
      <c r="B67" s="549"/>
      <c r="C67" s="554"/>
      <c r="D67" s="559"/>
      <c r="E67" s="559"/>
      <c r="F67" s="559"/>
      <c r="G67" s="559"/>
      <c r="H67" s="554"/>
      <c r="I67" s="552"/>
    </row>
    <row r="68" spans="2:9" ht="15.75" thickBot="1" x14ac:dyDescent="0.3">
      <c r="B68" s="572"/>
      <c r="C68" s="517"/>
      <c r="D68" s="573"/>
      <c r="E68" s="573"/>
      <c r="F68" s="573"/>
      <c r="G68" s="573"/>
      <c r="H68" s="573"/>
      <c r="I68" s="574"/>
    </row>
  </sheetData>
  <sheetProtection algorithmName="SHA-512" hashValue="a13PtnsXamSxH84Kd7qNi916SH//JUICQ+HgR8O97k6VD8MT7J0/N2aVQ2dhdEwKMnllcSe79PT+/P6s8r2gIA==" saltValue="dkOqOpW6rzXdyNkSILmxkA==" spinCount="100000" sheet="1" objects="1" scenarios="1" selectLockedCells="1"/>
  <mergeCells count="6">
    <mergeCell ref="C26:C27"/>
    <mergeCell ref="H26:H27"/>
    <mergeCell ref="C15:C16"/>
    <mergeCell ref="H15:H16"/>
    <mergeCell ref="C23:C24"/>
    <mergeCell ref="H23:H24"/>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925030-1E5A-45CA-9AED-0DE78DC691B6}">
  <sheetPr>
    <tabColor rgb="FFFF0000"/>
  </sheetPr>
  <dimension ref="A1:Q30"/>
  <sheetViews>
    <sheetView workbookViewId="0"/>
  </sheetViews>
  <sheetFormatPr defaultColWidth="8" defaultRowHeight="15" x14ac:dyDescent="0.25"/>
  <cols>
    <col min="1" max="1" width="2" customWidth="1"/>
    <col min="2" max="2" width="38.5703125" customWidth="1"/>
    <col min="3" max="5" width="10" customWidth="1"/>
    <col min="6" max="6" width="2.7109375" customWidth="1"/>
    <col min="7" max="7" width="38.5703125" customWidth="1"/>
    <col min="8" max="8" width="2" customWidth="1"/>
    <col min="9" max="9" width="2.7109375" customWidth="1"/>
    <col min="10" max="10" width="4.28515625" customWidth="1"/>
    <col min="11" max="11" width="38.5703125" customWidth="1"/>
    <col min="12" max="14" width="10" customWidth="1"/>
    <col min="15" max="15" width="2.7109375" customWidth="1"/>
    <col min="16" max="16" width="38.5703125" customWidth="1"/>
    <col min="17" max="17" width="4.28515625" customWidth="1"/>
  </cols>
  <sheetData>
    <row r="1" spans="1:17" x14ac:dyDescent="0.25">
      <c r="A1" s="519"/>
      <c r="B1" s="575"/>
      <c r="C1" s="519"/>
      <c r="D1" s="519"/>
      <c r="E1" s="519"/>
      <c r="F1" s="519"/>
      <c r="G1" s="519"/>
      <c r="H1" s="519"/>
      <c r="I1" s="519"/>
      <c r="J1" s="519"/>
      <c r="K1" s="575"/>
      <c r="L1" s="519"/>
      <c r="M1" s="519"/>
      <c r="N1" s="519"/>
      <c r="O1" s="519"/>
      <c r="P1" s="519"/>
      <c r="Q1" s="519"/>
    </row>
    <row r="2" spans="1:17" ht="21" x14ac:dyDescent="0.35">
      <c r="A2" s="519"/>
      <c r="B2" s="575"/>
      <c r="C2" s="519"/>
      <c r="D2" s="519"/>
      <c r="E2" s="519"/>
      <c r="F2" s="519"/>
      <c r="G2" s="576"/>
      <c r="H2" s="519"/>
      <c r="I2" s="519"/>
      <c r="J2" s="519"/>
      <c r="K2" s="575"/>
      <c r="L2" s="519"/>
      <c r="M2" s="519"/>
      <c r="N2" s="519"/>
      <c r="O2" s="519"/>
      <c r="P2" s="519"/>
      <c r="Q2" s="519"/>
    </row>
    <row r="3" spans="1:17" ht="21" x14ac:dyDescent="0.35">
      <c r="A3" s="576"/>
      <c r="B3" s="577" t="s">
        <v>369</v>
      </c>
      <c r="C3" s="578"/>
      <c r="D3" s="578"/>
      <c r="E3" s="578"/>
      <c r="F3" s="576"/>
      <c r="G3" s="576"/>
      <c r="H3" s="576"/>
      <c r="I3" s="576"/>
      <c r="J3" s="576"/>
      <c r="K3" s="577" t="s">
        <v>41</v>
      </c>
      <c r="L3" s="578"/>
      <c r="M3" s="578"/>
      <c r="N3" s="578"/>
      <c r="O3" s="576"/>
      <c r="P3" s="576"/>
      <c r="Q3" s="576"/>
    </row>
    <row r="4" spans="1:17" x14ac:dyDescent="0.25">
      <c r="A4" s="575"/>
      <c r="B4" s="575" t="s">
        <v>476</v>
      </c>
      <c r="C4" s="579">
        <f>'Pro 1'!G$21</f>
        <v>0</v>
      </c>
      <c r="D4" s="579">
        <f>'Pro 1'!H$21</f>
        <v>0</v>
      </c>
      <c r="E4" s="579">
        <f>'Pro 1'!I$21</f>
        <v>0</v>
      </c>
      <c r="F4" s="579"/>
      <c r="G4" s="579"/>
      <c r="H4" s="575"/>
      <c r="I4" s="575"/>
      <c r="J4" s="575"/>
      <c r="K4" s="575" t="s">
        <v>476</v>
      </c>
      <c r="L4" s="579">
        <f>'Pro 1'!G$22</f>
        <v>0</v>
      </c>
      <c r="M4" s="579">
        <f>'Pro 1'!H$22</f>
        <v>0</v>
      </c>
      <c r="N4" s="579">
        <f>'Pro 1'!I$22</f>
        <v>0</v>
      </c>
      <c r="O4" s="579"/>
      <c r="P4" s="579"/>
      <c r="Q4" s="575"/>
    </row>
    <row r="5" spans="1:17" ht="15.75" thickBot="1" x14ac:dyDescent="0.3">
      <c r="A5" s="519"/>
      <c r="B5" s="519"/>
      <c r="C5" s="580"/>
      <c r="D5" s="580"/>
      <c r="E5" s="580"/>
      <c r="F5" s="519"/>
      <c r="G5" s="519"/>
      <c r="H5" s="519"/>
      <c r="I5" s="519"/>
      <c r="J5" s="519"/>
      <c r="K5" s="519"/>
      <c r="L5" s="580"/>
      <c r="M5" s="580"/>
      <c r="N5" s="580"/>
      <c r="O5" s="519"/>
      <c r="P5" s="519"/>
      <c r="Q5" s="519"/>
    </row>
    <row r="6" spans="1:17" x14ac:dyDescent="0.25">
      <c r="A6" s="521"/>
      <c r="B6" s="581"/>
      <c r="C6" s="523"/>
      <c r="D6" s="523"/>
      <c r="E6" s="523"/>
      <c r="F6" s="523"/>
      <c r="G6" s="582"/>
      <c r="H6" s="524"/>
      <c r="I6" s="519"/>
      <c r="J6" s="521"/>
      <c r="K6" s="581"/>
      <c r="L6" s="523"/>
      <c r="M6" s="523"/>
      <c r="N6" s="523"/>
      <c r="O6" s="523"/>
      <c r="P6" s="582"/>
      <c r="Q6" s="524"/>
    </row>
    <row r="7" spans="1:17" x14ac:dyDescent="0.25">
      <c r="A7" s="531"/>
      <c r="B7" s="583" t="s">
        <v>937</v>
      </c>
      <c r="C7" s="526"/>
      <c r="D7" s="526"/>
      <c r="E7" s="526"/>
      <c r="F7" s="526"/>
      <c r="G7" s="583"/>
      <c r="H7" s="584"/>
      <c r="I7" s="575"/>
      <c r="J7" s="571"/>
      <c r="K7" s="583" t="str">
        <f>B7</f>
        <v>CANNED</v>
      </c>
      <c r="L7" s="526"/>
      <c r="M7" s="526"/>
      <c r="N7" s="526"/>
      <c r="O7" s="526"/>
      <c r="P7" s="583"/>
      <c r="Q7" s="584"/>
    </row>
    <row r="8" spans="1:17" x14ac:dyDescent="0.25">
      <c r="A8" s="531"/>
      <c r="B8" s="553">
        <f>Intro!E95</f>
        <v>0</v>
      </c>
      <c r="C8" s="1057" t="s">
        <v>894</v>
      </c>
      <c r="D8" s="1057"/>
      <c r="E8" s="1057"/>
      <c r="F8" s="530"/>
      <c r="G8" s="583"/>
      <c r="H8" s="584"/>
      <c r="I8" s="575"/>
      <c r="J8" s="571"/>
      <c r="K8" s="1058" t="s">
        <v>894</v>
      </c>
      <c r="L8" s="1058"/>
      <c r="M8" s="1058"/>
      <c r="N8" s="1058"/>
      <c r="O8" s="1058"/>
      <c r="P8" s="1058"/>
      <c r="Q8" s="584"/>
    </row>
    <row r="9" spans="1:17" x14ac:dyDescent="0.25">
      <c r="A9" s="531"/>
      <c r="B9" s="527"/>
      <c r="C9" s="527"/>
      <c r="D9" s="527"/>
      <c r="E9" s="527"/>
      <c r="F9" s="550"/>
      <c r="G9" s="585"/>
      <c r="H9" s="528"/>
      <c r="I9" s="519"/>
      <c r="J9" s="531"/>
      <c r="K9" s="527"/>
      <c r="L9" s="527"/>
      <c r="M9" s="527"/>
      <c r="N9" s="527"/>
      <c r="O9" s="586"/>
      <c r="P9" s="585"/>
      <c r="Q9" s="528"/>
    </row>
    <row r="10" spans="1:17" x14ac:dyDescent="0.25">
      <c r="A10" s="531"/>
      <c r="B10" s="587" t="s">
        <v>895</v>
      </c>
      <c r="C10" s="588">
        <v>2023</v>
      </c>
      <c r="D10" s="588">
        <v>2024</v>
      </c>
      <c r="E10" s="588">
        <v>2025</v>
      </c>
      <c r="F10" s="588"/>
      <c r="G10" s="589" t="s">
        <v>896</v>
      </c>
      <c r="H10" s="528"/>
      <c r="I10" s="519"/>
      <c r="J10" s="531"/>
      <c r="K10" s="587" t="s">
        <v>895</v>
      </c>
      <c r="L10" s="588">
        <v>2023</v>
      </c>
      <c r="M10" s="588">
        <v>2024</v>
      </c>
      <c r="N10" s="588">
        <v>2025</v>
      </c>
      <c r="O10" s="588"/>
      <c r="P10" s="589" t="s">
        <v>896</v>
      </c>
      <c r="Q10" s="528"/>
    </row>
    <row r="11" spans="1:17" x14ac:dyDescent="0.25">
      <c r="A11" s="590"/>
      <c r="B11" s="591"/>
      <c r="C11" s="592"/>
      <c r="D11" s="592"/>
      <c r="E11" s="592"/>
      <c r="F11" s="592"/>
      <c r="G11" s="593"/>
      <c r="H11" s="594"/>
      <c r="I11" s="595"/>
      <c r="J11" s="590"/>
      <c r="K11" s="591"/>
      <c r="L11" s="592"/>
      <c r="M11" s="592"/>
      <c r="N11" s="592"/>
      <c r="O11" s="592"/>
      <c r="P11" s="593"/>
      <c r="Q11" s="594"/>
    </row>
    <row r="12" spans="1:17" x14ac:dyDescent="0.25">
      <c r="A12" s="531"/>
      <c r="B12" s="596">
        <f>B23</f>
        <v>0</v>
      </c>
      <c r="C12" s="634">
        <f>IF(ISERROR(C23/C$4),0,(C23/C$4))*1000</f>
        <v>0</v>
      </c>
      <c r="D12" s="634">
        <f t="shared" ref="D12:E12" si="0">IF(ISERROR(D23/D$4),0,(D23/D$4))*1000</f>
        <v>0</v>
      </c>
      <c r="E12" s="634">
        <f t="shared" si="0"/>
        <v>0</v>
      </c>
      <c r="F12" s="598"/>
      <c r="G12" s="621">
        <f>G23</f>
        <v>0</v>
      </c>
      <c r="H12" s="528"/>
      <c r="I12" s="519"/>
      <c r="J12" s="531"/>
      <c r="K12" s="596">
        <f>K23</f>
        <v>0</v>
      </c>
      <c r="L12" s="597">
        <f>IF(ISERROR(L23/L$4),0,(L23/L$4))*1000</f>
        <v>0</v>
      </c>
      <c r="M12" s="597">
        <f t="shared" ref="M12:N12" si="1">IF(ISERROR(M23/M$4),0,(M23/M$4))*1000</f>
        <v>0</v>
      </c>
      <c r="N12" s="597">
        <f t="shared" si="1"/>
        <v>0</v>
      </c>
      <c r="O12" s="598"/>
      <c r="P12" s="622">
        <f>P23</f>
        <v>0</v>
      </c>
      <c r="Q12" s="528"/>
    </row>
    <row r="13" spans="1:17" x14ac:dyDescent="0.25">
      <c r="A13" s="531"/>
      <c r="B13" s="596">
        <f>B23</f>
        <v>0</v>
      </c>
      <c r="C13" s="634">
        <f t="shared" ref="C13:E15" si="2">IF(ISERROR(C24/C$4),0,(C24/C$4))*1000</f>
        <v>0</v>
      </c>
      <c r="D13" s="634">
        <f t="shared" si="2"/>
        <v>0</v>
      </c>
      <c r="E13" s="634">
        <f t="shared" si="2"/>
        <v>0</v>
      </c>
      <c r="F13" s="598"/>
      <c r="G13" s="621">
        <f>G24</f>
        <v>0</v>
      </c>
      <c r="H13" s="528"/>
      <c r="I13" s="519"/>
      <c r="J13" s="531"/>
      <c r="K13" s="596">
        <f>K24</f>
        <v>0</v>
      </c>
      <c r="L13" s="597">
        <f t="shared" ref="L13:N16" si="3">IF(ISERROR(L24/L$4),0,(L24/L$4))*1000</f>
        <v>0</v>
      </c>
      <c r="M13" s="597">
        <f t="shared" si="3"/>
        <v>0</v>
      </c>
      <c r="N13" s="597">
        <f t="shared" si="3"/>
        <v>0</v>
      </c>
      <c r="O13" s="598"/>
      <c r="P13" s="622">
        <f>P24</f>
        <v>0</v>
      </c>
      <c r="Q13" s="528"/>
    </row>
    <row r="14" spans="1:17" x14ac:dyDescent="0.25">
      <c r="A14" s="531"/>
      <c r="B14" s="596">
        <f>B23</f>
        <v>0</v>
      </c>
      <c r="C14" s="634">
        <f t="shared" si="2"/>
        <v>0</v>
      </c>
      <c r="D14" s="634">
        <f t="shared" si="2"/>
        <v>0</v>
      </c>
      <c r="E14" s="634">
        <f t="shared" si="2"/>
        <v>0</v>
      </c>
      <c r="F14" s="598"/>
      <c r="G14" s="621">
        <f>G25</f>
        <v>0</v>
      </c>
      <c r="H14" s="528"/>
      <c r="I14" s="519"/>
      <c r="J14" s="531"/>
      <c r="K14" s="596">
        <f>K25</f>
        <v>0</v>
      </c>
      <c r="L14" s="597">
        <f t="shared" si="3"/>
        <v>0</v>
      </c>
      <c r="M14" s="597">
        <f t="shared" si="3"/>
        <v>0</v>
      </c>
      <c r="N14" s="597">
        <f t="shared" si="3"/>
        <v>0</v>
      </c>
      <c r="O14" s="598"/>
      <c r="P14" s="622">
        <f>P25</f>
        <v>0</v>
      </c>
      <c r="Q14" s="528"/>
    </row>
    <row r="15" spans="1:17" ht="12.75" customHeight="1" x14ac:dyDescent="0.25">
      <c r="A15" s="531"/>
      <c r="B15" s="599" t="s">
        <v>388</v>
      </c>
      <c r="C15" s="634">
        <f t="shared" si="2"/>
        <v>0</v>
      </c>
      <c r="D15" s="634">
        <f t="shared" si="2"/>
        <v>0</v>
      </c>
      <c r="E15" s="634">
        <f t="shared" si="2"/>
        <v>0</v>
      </c>
      <c r="F15" s="598"/>
      <c r="G15" s="599" t="s">
        <v>60</v>
      </c>
      <c r="H15" s="528"/>
      <c r="I15" s="519"/>
      <c r="J15" s="531"/>
      <c r="K15" s="599" t="s">
        <v>388</v>
      </c>
      <c r="L15" s="597">
        <f t="shared" si="3"/>
        <v>0</v>
      </c>
      <c r="M15" s="597">
        <f t="shared" si="3"/>
        <v>0</v>
      </c>
      <c r="N15" s="597">
        <f t="shared" si="3"/>
        <v>0</v>
      </c>
      <c r="O15" s="598"/>
      <c r="P15" s="600" t="s">
        <v>60</v>
      </c>
      <c r="Q15" s="528"/>
    </row>
    <row r="16" spans="1:17" x14ac:dyDescent="0.25">
      <c r="A16" s="571"/>
      <c r="B16" s="526" t="s">
        <v>897</v>
      </c>
      <c r="C16" s="601">
        <f>IF(ISERROR(C27/C$4),0,(C27/C$4))*1000</f>
        <v>0</v>
      </c>
      <c r="D16" s="601">
        <f t="shared" ref="D16:E16" si="4">IF(ISERROR(D27/D$4),0,(D27/D$4))*1000</f>
        <v>0</v>
      </c>
      <c r="E16" s="601">
        <f t="shared" si="4"/>
        <v>0</v>
      </c>
      <c r="F16" s="602"/>
      <c r="G16" s="603" t="s">
        <v>897</v>
      </c>
      <c r="H16" s="584"/>
      <c r="I16" s="575"/>
      <c r="J16" s="571"/>
      <c r="K16" s="526" t="s">
        <v>897</v>
      </c>
      <c r="L16" s="601">
        <f t="shared" si="3"/>
        <v>0</v>
      </c>
      <c r="M16" s="601">
        <f t="shared" si="3"/>
        <v>0</v>
      </c>
      <c r="N16" s="601">
        <f t="shared" si="3"/>
        <v>0</v>
      </c>
      <c r="O16" s="602"/>
      <c r="P16" s="603" t="s">
        <v>897</v>
      </c>
      <c r="Q16" s="584"/>
    </row>
    <row r="17" spans="1:17" x14ac:dyDescent="0.25">
      <c r="A17" s="531"/>
      <c r="B17" s="527"/>
      <c r="C17" s="527"/>
      <c r="D17" s="527"/>
      <c r="E17" s="527"/>
      <c r="F17" s="527"/>
      <c r="G17" s="604"/>
      <c r="H17" s="528"/>
      <c r="I17" s="519"/>
      <c r="J17" s="531"/>
      <c r="K17" s="527"/>
      <c r="L17" s="527"/>
      <c r="M17" s="527"/>
      <c r="N17" s="527"/>
      <c r="O17" s="527"/>
      <c r="P17" s="604"/>
      <c r="Q17" s="528"/>
    </row>
    <row r="18" spans="1:17" x14ac:dyDescent="0.25">
      <c r="A18" s="531"/>
      <c r="B18" s="605" t="s">
        <v>898</v>
      </c>
      <c r="C18" s="527"/>
      <c r="D18" s="527"/>
      <c r="E18" s="527"/>
      <c r="F18" s="527"/>
      <c r="G18" s="527"/>
      <c r="H18" s="528"/>
      <c r="I18" s="519"/>
      <c r="J18" s="531"/>
      <c r="K18" s="605" t="s">
        <v>898</v>
      </c>
      <c r="L18" s="527"/>
      <c r="M18" s="527"/>
      <c r="N18" s="527"/>
      <c r="O18" s="527"/>
      <c r="P18" s="527"/>
      <c r="Q18" s="528"/>
    </row>
    <row r="19" spans="1:17" ht="15.75" thickBot="1" x14ac:dyDescent="0.3">
      <c r="A19" s="516"/>
      <c r="B19" s="517"/>
      <c r="C19" s="517"/>
      <c r="D19" s="517"/>
      <c r="E19" s="517"/>
      <c r="F19" s="517"/>
      <c r="G19" s="517"/>
      <c r="H19" s="518"/>
      <c r="I19" s="519"/>
      <c r="J19" s="516"/>
      <c r="K19" s="517"/>
      <c r="L19" s="517"/>
      <c r="M19" s="517"/>
      <c r="N19" s="517"/>
      <c r="O19" s="517"/>
      <c r="P19" s="517"/>
      <c r="Q19" s="518"/>
    </row>
    <row r="20" spans="1:17" x14ac:dyDescent="0.25">
      <c r="A20" s="519"/>
      <c r="B20" s="519"/>
      <c r="C20" s="519"/>
      <c r="D20" s="519"/>
      <c r="E20" s="519"/>
      <c r="F20" s="519"/>
      <c r="G20" s="519"/>
      <c r="H20" s="519"/>
      <c r="I20" s="519"/>
      <c r="J20" s="519"/>
      <c r="K20" s="519"/>
      <c r="L20" s="519"/>
      <c r="M20" s="519"/>
      <c r="N20" s="519"/>
      <c r="O20" s="519"/>
      <c r="P20" s="519"/>
      <c r="Q20" s="519"/>
    </row>
    <row r="21" spans="1:17" x14ac:dyDescent="0.25">
      <c r="A21" s="519"/>
      <c r="B21" s="519"/>
      <c r="C21" s="519"/>
      <c r="D21" s="519"/>
      <c r="E21" s="519"/>
      <c r="F21" s="519"/>
      <c r="G21" s="519"/>
      <c r="H21" s="519"/>
      <c r="I21" s="519"/>
      <c r="J21" s="519"/>
      <c r="K21" s="519"/>
      <c r="L21" s="519"/>
      <c r="M21" s="519"/>
      <c r="N21" s="519"/>
      <c r="O21" s="519"/>
      <c r="P21" s="519"/>
      <c r="Q21" s="519"/>
    </row>
    <row r="22" spans="1:17" x14ac:dyDescent="0.25">
      <c r="A22" s="519"/>
      <c r="B22" s="519"/>
      <c r="C22" s="519"/>
      <c r="D22" s="519"/>
      <c r="E22" s="519"/>
      <c r="F22" s="519"/>
      <c r="G22" s="519"/>
      <c r="H22" s="519"/>
      <c r="I22" s="519"/>
      <c r="J22" s="519"/>
      <c r="K22" s="519"/>
      <c r="L22" s="519"/>
      <c r="M22" s="519"/>
      <c r="N22" s="519"/>
      <c r="O22" s="519"/>
      <c r="P22" s="519"/>
      <c r="Q22" s="519"/>
    </row>
    <row r="23" spans="1:17" x14ac:dyDescent="0.25">
      <c r="A23" s="519"/>
      <c r="B23" s="606">
        <f>Public!D166</f>
        <v>0</v>
      </c>
      <c r="C23" s="607">
        <f>'Pro 3'!G$69/1000</f>
        <v>0</v>
      </c>
      <c r="D23" s="608">
        <f>'Pro 3'!H$69/1000</f>
        <v>0</v>
      </c>
      <c r="E23" s="609">
        <f>'Pro 3'!I$69/1000</f>
        <v>0</v>
      </c>
      <c r="F23" s="610"/>
      <c r="G23" s="620">
        <f>B23</f>
        <v>0</v>
      </c>
      <c r="H23" s="519"/>
      <c r="I23" s="519"/>
      <c r="J23" s="519"/>
      <c r="K23" s="606">
        <f>B23</f>
        <v>0</v>
      </c>
      <c r="L23" s="607">
        <f>'Pro 3'!G$92/1000</f>
        <v>0</v>
      </c>
      <c r="M23" s="608">
        <f>'Pro 3'!H$92/1000</f>
        <v>0</v>
      </c>
      <c r="N23" s="609">
        <f>'Pro 3'!I$92/1000</f>
        <v>0</v>
      </c>
      <c r="O23" s="610"/>
      <c r="P23" s="620">
        <f>K23</f>
        <v>0</v>
      </c>
      <c r="Q23" s="519"/>
    </row>
    <row r="24" spans="1:17" x14ac:dyDescent="0.25">
      <c r="A24" s="519"/>
      <c r="B24" s="606">
        <f>Public!D167</f>
        <v>0</v>
      </c>
      <c r="C24" s="611">
        <f>'Pro 3'!G$70/1000</f>
        <v>0</v>
      </c>
      <c r="D24" s="612">
        <f>'Pro 3'!H$70/1000</f>
        <v>0</v>
      </c>
      <c r="E24" s="613">
        <f>'Pro 3'!I$70/1000</f>
        <v>0</v>
      </c>
      <c r="F24" s="610"/>
      <c r="G24" s="620">
        <f>B24</f>
        <v>0</v>
      </c>
      <c r="H24" s="519"/>
      <c r="I24" s="519"/>
      <c r="J24" s="519"/>
      <c r="K24" s="606">
        <f>B24</f>
        <v>0</v>
      </c>
      <c r="L24" s="611">
        <f>'Pro 3'!G$93/1000</f>
        <v>0</v>
      </c>
      <c r="M24" s="612">
        <f>'Pro 3'!H$93/1000</f>
        <v>0</v>
      </c>
      <c r="N24" s="613">
        <f>'Pro 3'!I$93/1000</f>
        <v>0</v>
      </c>
      <c r="O24" s="610"/>
      <c r="P24" s="620">
        <f>K24</f>
        <v>0</v>
      </c>
      <c r="Q24" s="519"/>
    </row>
    <row r="25" spans="1:17" x14ac:dyDescent="0.25">
      <c r="A25" s="519"/>
      <c r="B25" s="606">
        <f>Public!D168</f>
        <v>0</v>
      </c>
      <c r="C25" s="611">
        <f>'Pro 3'!G$71/1000</f>
        <v>0</v>
      </c>
      <c r="D25" s="612">
        <f>'Pro 3'!H$71/1000</f>
        <v>0</v>
      </c>
      <c r="E25" s="613">
        <f>'Pro 3'!I$71/1000</f>
        <v>0</v>
      </c>
      <c r="F25" s="610"/>
      <c r="G25" s="620">
        <f>B25</f>
        <v>0</v>
      </c>
      <c r="H25" s="519"/>
      <c r="I25" s="519"/>
      <c r="J25" s="519"/>
      <c r="K25" s="606">
        <f>B25</f>
        <v>0</v>
      </c>
      <c r="L25" s="611">
        <f>'Pro 3'!G$94/1000</f>
        <v>0</v>
      </c>
      <c r="M25" s="612">
        <f>'Pro 3'!H$94/1000</f>
        <v>0</v>
      </c>
      <c r="N25" s="613">
        <f>'Pro 3'!I$94/1000</f>
        <v>0</v>
      </c>
      <c r="O25" s="610"/>
      <c r="P25" s="620">
        <f>K25</f>
        <v>0</v>
      </c>
      <c r="Q25" s="519"/>
    </row>
    <row r="26" spans="1:17" ht="26.25" x14ac:dyDescent="0.25">
      <c r="A26" s="519"/>
      <c r="B26" s="614" t="s">
        <v>899</v>
      </c>
      <c r="C26" s="615">
        <f>'Pro 3'!G$72/1000</f>
        <v>0</v>
      </c>
      <c r="D26" s="616">
        <f>'Pro 3'!H$72/1000</f>
        <v>0</v>
      </c>
      <c r="E26" s="617">
        <f>'Pro 3'!I$72/1000</f>
        <v>0</v>
      </c>
      <c r="F26" s="610"/>
      <c r="G26" s="610"/>
      <c r="H26" s="519"/>
      <c r="I26" s="519"/>
      <c r="J26" s="519"/>
      <c r="K26" s="614" t="s">
        <v>899</v>
      </c>
      <c r="L26" s="615">
        <f>'Pro 3'!G$95/1000</f>
        <v>0</v>
      </c>
      <c r="M26" s="616">
        <f>'Pro 3'!H$95/1000</f>
        <v>0</v>
      </c>
      <c r="N26" s="617">
        <f>'Pro 3'!I$95/1000</f>
        <v>0</v>
      </c>
      <c r="O26" s="610"/>
      <c r="P26" s="610"/>
      <c r="Q26" s="519"/>
    </row>
    <row r="27" spans="1:17" x14ac:dyDescent="0.25">
      <c r="A27" s="575"/>
      <c r="B27" s="575" t="s">
        <v>897</v>
      </c>
      <c r="C27" s="618">
        <f>SUM(C23:C26)</f>
        <v>0</v>
      </c>
      <c r="D27" s="618">
        <f t="shared" ref="D27:E27" si="5">SUM(D23:D26)</f>
        <v>0</v>
      </c>
      <c r="E27" s="618">
        <f t="shared" si="5"/>
        <v>0</v>
      </c>
      <c r="F27" s="618"/>
      <c r="G27" s="618"/>
      <c r="H27" s="575"/>
      <c r="I27" s="575"/>
      <c r="J27" s="575"/>
      <c r="K27" s="575" t="s">
        <v>897</v>
      </c>
      <c r="L27" s="618">
        <f>SUM(L23:L26)</f>
        <v>0</v>
      </c>
      <c r="M27" s="618">
        <f t="shared" ref="M27:N27" si="6">SUM(M23:M26)</f>
        <v>0</v>
      </c>
      <c r="N27" s="618">
        <f t="shared" si="6"/>
        <v>0</v>
      </c>
      <c r="O27" s="618"/>
      <c r="P27" s="618"/>
      <c r="Q27" s="575"/>
    </row>
    <row r="28" spans="1:17" x14ac:dyDescent="0.25">
      <c r="A28" s="519"/>
      <c r="B28" s="519"/>
      <c r="C28" s="519"/>
      <c r="D28" s="519"/>
      <c r="E28" s="519"/>
      <c r="F28" s="519"/>
      <c r="G28" s="519"/>
      <c r="H28" s="519"/>
      <c r="I28" s="519"/>
      <c r="J28" s="519"/>
      <c r="K28" s="519"/>
      <c r="L28" s="519"/>
      <c r="M28" s="519"/>
      <c r="N28" s="519"/>
      <c r="O28" s="519"/>
      <c r="P28" s="519"/>
      <c r="Q28" s="519"/>
    </row>
    <row r="29" spans="1:17" x14ac:dyDescent="0.25">
      <c r="A29" s="519"/>
      <c r="B29" s="519"/>
      <c r="C29" s="619"/>
      <c r="D29" s="619"/>
      <c r="E29" s="619"/>
      <c r="F29" s="619"/>
      <c r="G29" s="619"/>
      <c r="H29" s="519"/>
      <c r="I29" s="519"/>
      <c r="J29" s="519"/>
      <c r="K29" s="519"/>
      <c r="L29" s="619"/>
      <c r="M29" s="619"/>
      <c r="N29" s="619"/>
      <c r="O29" s="619"/>
      <c r="P29" s="619"/>
      <c r="Q29" s="519"/>
    </row>
    <row r="30" spans="1:17" x14ac:dyDescent="0.25">
      <c r="A30" s="519"/>
      <c r="B30" s="519"/>
      <c r="C30" s="575"/>
      <c r="D30" s="575"/>
      <c r="E30" s="575"/>
      <c r="F30" s="575"/>
      <c r="G30" s="575"/>
      <c r="H30" s="519"/>
      <c r="I30" s="519"/>
      <c r="J30" s="519"/>
      <c r="K30" s="519"/>
      <c r="L30" s="575"/>
      <c r="M30" s="575"/>
      <c r="N30" s="575"/>
      <c r="O30" s="575"/>
      <c r="P30" s="575"/>
      <c r="Q30" s="519"/>
    </row>
  </sheetData>
  <sheetProtection algorithmName="SHA-512" hashValue="AynrmhJPh42wd7HE8IPJfPb/oXD75kW98cFkp/VuBF5HRZVZuQ82d06rCzXJcPAqLlCSxXy14G3KmEaboy05OA==" saltValue="MIFOjU8wFvz+0/7rGWGGhg==" spinCount="100000" sheet="1" objects="1" scenarios="1" selectLockedCells="1"/>
  <mergeCells count="2">
    <mergeCell ref="C8:E8"/>
    <mergeCell ref="K8:P8"/>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782CFD-D77A-457A-A568-DC575034355D}">
  <sheetPr>
    <tabColor rgb="FFFF0000"/>
  </sheetPr>
  <dimension ref="A1:K16"/>
  <sheetViews>
    <sheetView workbookViewId="0"/>
  </sheetViews>
  <sheetFormatPr defaultRowHeight="15" x14ac:dyDescent="0.25"/>
  <cols>
    <col min="1" max="1" width="3.5703125" style="519" customWidth="1"/>
    <col min="2" max="2" width="2.85546875" style="519" customWidth="1"/>
    <col min="3" max="3" width="27" style="519" customWidth="1"/>
    <col min="4" max="9" width="14.28515625" style="519" customWidth="1"/>
    <col min="10" max="10" width="2.85546875" style="519" customWidth="1"/>
    <col min="11" max="11" width="6.28515625" style="519" customWidth="1"/>
  </cols>
  <sheetData>
    <row r="1" spans="1:11" x14ac:dyDescent="0.25">
      <c r="C1" s="575"/>
      <c r="D1" s="575"/>
      <c r="E1" s="575"/>
      <c r="F1" s="575"/>
      <c r="G1" s="575"/>
      <c r="H1" s="623" t="s">
        <v>900</v>
      </c>
      <c r="I1" s="575"/>
    </row>
    <row r="2" spans="1:11" x14ac:dyDescent="0.25">
      <c r="B2" s="575" t="s">
        <v>741</v>
      </c>
    </row>
    <row r="3" spans="1:11" x14ac:dyDescent="0.25">
      <c r="B3" s="575"/>
      <c r="D3" s="1059"/>
      <c r="E3" s="1059"/>
      <c r="F3" s="1059"/>
      <c r="G3" s="1059"/>
      <c r="H3" s="1059"/>
      <c r="I3" s="1059"/>
    </row>
    <row r="4" spans="1:11" ht="15.75" thickBot="1" x14ac:dyDescent="0.3">
      <c r="D4" s="1059"/>
      <c r="E4" s="1059"/>
      <c r="F4" s="1059"/>
      <c r="G4" s="1059"/>
      <c r="H4" s="1059"/>
      <c r="I4" s="1059"/>
    </row>
    <row r="5" spans="1:11" x14ac:dyDescent="0.25">
      <c r="B5" s="521"/>
      <c r="C5" s="522" t="s">
        <v>937</v>
      </c>
      <c r="D5" s="624"/>
      <c r="E5" s="624"/>
      <c r="F5" s="624"/>
      <c r="G5" s="624"/>
      <c r="H5" s="624"/>
      <c r="I5" s="624"/>
      <c r="J5" s="524"/>
    </row>
    <row r="6" spans="1:11" ht="77.25" x14ac:dyDescent="0.25">
      <c r="A6" s="575"/>
      <c r="B6" s="571"/>
      <c r="C6" s="529"/>
      <c r="D6" s="625" t="s">
        <v>901</v>
      </c>
      <c r="E6" s="625" t="s">
        <v>902</v>
      </c>
      <c r="F6" s="625" t="s">
        <v>903</v>
      </c>
      <c r="G6" s="625" t="s">
        <v>904</v>
      </c>
      <c r="H6" s="625" t="s">
        <v>905</v>
      </c>
      <c r="I6" s="625" t="s">
        <v>906</v>
      </c>
      <c r="J6" s="528"/>
    </row>
    <row r="7" spans="1:11" x14ac:dyDescent="0.25">
      <c r="A7" s="595"/>
      <c r="B7" s="590"/>
      <c r="C7" s="626"/>
      <c r="D7" s="627"/>
      <c r="E7" s="627"/>
      <c r="F7" s="627"/>
      <c r="G7" s="627"/>
      <c r="H7" s="627"/>
      <c r="I7" s="627"/>
      <c r="J7" s="594"/>
      <c r="K7" s="595"/>
    </row>
    <row r="8" spans="1:11" x14ac:dyDescent="0.25">
      <c r="B8" s="531"/>
      <c r="C8" s="596">
        <f>Intro!E95</f>
        <v>0</v>
      </c>
      <c r="D8" s="628" t="str">
        <f>IF(OR('Pro 4'!B23="Yes",'Pro 4'!B23="Oui"),"X","")</f>
        <v/>
      </c>
      <c r="E8" s="628" t="str">
        <f>IF(OR('Pro 4'!B33="Yes",'Pro 4'!B33="Oui"),"X","")</f>
        <v/>
      </c>
      <c r="F8" s="628" t="str">
        <f>IF(OR('Pro 4'!B43="Yes",'Pro 4'!B43="Oui"),"X","")</f>
        <v/>
      </c>
      <c r="G8" s="628" t="str">
        <f>IF(OR('Pro 4'!B53="Yes",'Pro 4'!B53="Oui"),"X","")</f>
        <v/>
      </c>
      <c r="H8" s="628" t="str">
        <f>IF(OR('Pro 4'!B63="Yes",'Pro 4'!B63="Oui"),"X","")</f>
        <v/>
      </c>
      <c r="I8" s="628" t="str">
        <f>IF(OR('Pro 4'!B73="Yes",'Pro 4'!B73="Oui"),"X","")</f>
        <v/>
      </c>
      <c r="J8" s="528"/>
    </row>
    <row r="9" spans="1:11" x14ac:dyDescent="0.25">
      <c r="B9" s="531"/>
      <c r="C9" s="527"/>
      <c r="D9" s="527"/>
      <c r="E9" s="527"/>
      <c r="F9" s="527"/>
      <c r="G9" s="527"/>
      <c r="H9" s="527"/>
      <c r="I9" s="527"/>
      <c r="J9" s="528"/>
    </row>
    <row r="10" spans="1:11" ht="64.5" x14ac:dyDescent="0.25">
      <c r="B10" s="531"/>
      <c r="C10" s="529"/>
      <c r="D10" s="625" t="s">
        <v>907</v>
      </c>
      <c r="E10" s="625" t="s">
        <v>908</v>
      </c>
      <c r="F10" s="625" t="s">
        <v>909</v>
      </c>
      <c r="G10" s="625" t="s">
        <v>910</v>
      </c>
      <c r="H10" s="625" t="s">
        <v>911</v>
      </c>
      <c r="J10" s="528"/>
    </row>
    <row r="11" spans="1:11" x14ac:dyDescent="0.25">
      <c r="B11" s="531"/>
      <c r="C11" s="626"/>
      <c r="D11" s="627"/>
      <c r="E11" s="627"/>
      <c r="F11" s="627"/>
      <c r="G11" s="627"/>
      <c r="H11" s="627"/>
      <c r="I11" s="627"/>
      <c r="J11" s="528"/>
    </row>
    <row r="12" spans="1:11" x14ac:dyDescent="0.25">
      <c r="B12" s="531"/>
      <c r="C12" s="596">
        <f>C8</f>
        <v>0</v>
      </c>
      <c r="D12" s="628" t="str">
        <f>IF(OR('Pro 4'!B83="Yes",'Pro 4'!B83="Oui"),"X","")</f>
        <v/>
      </c>
      <c r="E12" s="628" t="str">
        <f>IF(OR('Pro 4'!B93="Yes",'Pro 4'!B93="Oui"),"X","")</f>
        <v/>
      </c>
      <c r="F12" s="628" t="str">
        <f>IF(OR('Pro 4'!B103="Yes",'Pro 4'!B103="Oui"),"X","")</f>
        <v/>
      </c>
      <c r="G12" s="628" t="str">
        <f>IF(OR('Pro 4'!B113="Yes",'Pro 4'!B113="Oui"),"X","")</f>
        <v/>
      </c>
      <c r="H12" s="628" t="str">
        <f>IF(OR('Pro 4'!B123="Yes",'Pro 4'!B123="Oui"),"X","")</f>
        <v/>
      </c>
      <c r="I12" s="629"/>
      <c r="J12" s="528"/>
    </row>
    <row r="13" spans="1:11" ht="15.75" thickBot="1" x14ac:dyDescent="0.3">
      <c r="B13" s="516"/>
      <c r="C13" s="517"/>
      <c r="D13" s="517"/>
      <c r="E13" s="517"/>
      <c r="F13" s="517"/>
      <c r="G13" s="517"/>
      <c r="H13" s="517"/>
      <c r="I13" s="517"/>
      <c r="J13" s="518"/>
    </row>
    <row r="16" spans="1:11" x14ac:dyDescent="0.25">
      <c r="A16" s="630"/>
    </row>
  </sheetData>
  <sheetProtection algorithmName="SHA-512" hashValue="5cI7zARndo+IECrRxWlD49KyjV0KbJAOGwWO9g/3qTYFIF6eGiPa3cAdtggbtIqUz/84vsWBx1r7IM9unzsRZA==" saltValue="ah/8xJ9xT271FInL3sP/gA==" spinCount="100000" sheet="1" objects="1" scenarios="1" selectLockedCells="1"/>
  <mergeCells count="2">
    <mergeCell ref="D3:I3"/>
    <mergeCell ref="D4:I4"/>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5B7314-293C-4439-8435-EFB2FE16A054}">
  <sheetPr>
    <tabColor rgb="FFFF0000"/>
  </sheetPr>
  <dimension ref="A3:AD110"/>
  <sheetViews>
    <sheetView workbookViewId="0"/>
  </sheetViews>
  <sheetFormatPr defaultColWidth="9.140625" defaultRowHeight="12.75" x14ac:dyDescent="0.2"/>
  <cols>
    <col min="1" max="2" width="9.140625" style="46"/>
    <col min="3" max="3" width="12.42578125" style="46" customWidth="1"/>
    <col min="4" max="4" width="57.85546875" style="46" customWidth="1"/>
    <col min="5" max="15" width="9.140625" style="46"/>
    <col min="16" max="16" width="24" style="46" customWidth="1"/>
    <col min="17" max="16384" width="9.140625" style="46"/>
  </cols>
  <sheetData>
    <row r="3" spans="4:27" x14ac:dyDescent="0.2">
      <c r="D3" s="107" t="s">
        <v>368</v>
      </c>
      <c r="E3" s="49" t="s">
        <v>369</v>
      </c>
      <c r="F3" s="49"/>
      <c r="G3" s="49"/>
      <c r="H3" s="49"/>
      <c r="I3" s="49"/>
      <c r="J3" s="49"/>
      <c r="K3" s="49" t="s">
        <v>41</v>
      </c>
      <c r="L3" s="49"/>
      <c r="M3" s="49"/>
      <c r="N3" s="49"/>
      <c r="O3" s="49"/>
      <c r="P3" s="49"/>
      <c r="Q3" s="49"/>
      <c r="R3" s="49"/>
      <c r="S3" s="50"/>
    </row>
    <row r="4" spans="4:27" x14ac:dyDescent="0.2">
      <c r="D4" s="52"/>
      <c r="E4" s="90"/>
      <c r="F4" s="90">
        <v>2022</v>
      </c>
      <c r="G4" s="90">
        <v>2023</v>
      </c>
      <c r="H4" s="90">
        <v>2024</v>
      </c>
      <c r="I4" s="90"/>
      <c r="J4" s="90"/>
      <c r="K4" s="90"/>
      <c r="L4" s="90">
        <v>2022</v>
      </c>
      <c r="M4" s="90">
        <v>2023</v>
      </c>
      <c r="N4" s="90">
        <v>2024</v>
      </c>
      <c r="O4" s="90"/>
      <c r="P4" s="90"/>
      <c r="Q4" s="90"/>
      <c r="R4" s="90"/>
      <c r="S4" s="53"/>
      <c r="Z4" s="90"/>
      <c r="AA4" s="90"/>
    </row>
    <row r="5" spans="4:27" x14ac:dyDescent="0.2">
      <c r="D5" s="52" t="s">
        <v>371</v>
      </c>
      <c r="E5" s="90"/>
      <c r="F5" s="90"/>
      <c r="G5" s="90"/>
      <c r="H5" s="90"/>
      <c r="I5" s="90"/>
      <c r="J5" s="90" t="s">
        <v>371</v>
      </c>
      <c r="K5" s="90"/>
      <c r="L5" s="90"/>
      <c r="M5" s="90"/>
      <c r="N5" s="90"/>
      <c r="O5" s="90"/>
      <c r="P5" s="90" t="s">
        <v>370</v>
      </c>
      <c r="Q5" s="90"/>
      <c r="R5" s="90"/>
      <c r="S5" s="53"/>
      <c r="Z5" s="90"/>
      <c r="AA5" s="90"/>
    </row>
    <row r="6" spans="4:27" x14ac:dyDescent="0.2">
      <c r="D6" s="52"/>
      <c r="E6" s="90"/>
      <c r="F6" s="90"/>
      <c r="G6" s="90"/>
      <c r="H6" s="90"/>
      <c r="I6" s="90"/>
      <c r="J6" s="90"/>
      <c r="K6" s="90"/>
      <c r="L6" s="90"/>
      <c r="M6" s="90"/>
      <c r="N6" s="90"/>
      <c r="O6" s="90"/>
      <c r="P6" s="90"/>
      <c r="Q6" s="90">
        <v>2022</v>
      </c>
      <c r="R6" s="90">
        <v>2023</v>
      </c>
      <c r="S6" s="53">
        <v>2024</v>
      </c>
      <c r="Z6" s="90"/>
      <c r="AA6" s="90"/>
    </row>
    <row r="7" spans="4:27" ht="13.5" thickBot="1" x14ac:dyDescent="0.25">
      <c r="D7" s="52" t="s">
        <v>373</v>
      </c>
      <c r="E7" s="90"/>
      <c r="F7" s="90"/>
      <c r="G7" s="90"/>
      <c r="H7" s="90"/>
      <c r="I7" s="90"/>
      <c r="J7" s="90" t="s">
        <v>373</v>
      </c>
      <c r="K7" s="90"/>
      <c r="L7" s="90"/>
      <c r="M7" s="90"/>
      <c r="N7" s="90"/>
      <c r="O7" s="90"/>
      <c r="P7" s="90" t="s">
        <v>372</v>
      </c>
      <c r="Q7" s="90"/>
      <c r="R7" s="90"/>
      <c r="S7" s="53"/>
      <c r="Z7" s="90"/>
      <c r="AA7" s="90"/>
    </row>
    <row r="8" spans="4:27" x14ac:dyDescent="0.2">
      <c r="D8" s="52" t="s">
        <v>374</v>
      </c>
      <c r="E8" s="90"/>
      <c r="F8" s="47" t="e">
        <f>#REF!</f>
        <v>#REF!</v>
      </c>
      <c r="G8" s="47" t="e">
        <f>#REF!</f>
        <v>#REF!</v>
      </c>
      <c r="H8" s="47" t="e">
        <f>#REF!</f>
        <v>#REF!</v>
      </c>
      <c r="I8" s="90"/>
      <c r="J8" s="90" t="s">
        <v>374</v>
      </c>
      <c r="K8" s="90"/>
      <c r="L8" s="47" t="e">
        <f>#REF!</f>
        <v>#REF!</v>
      </c>
      <c r="M8" s="47" t="e">
        <f>#REF!</f>
        <v>#REF!</v>
      </c>
      <c r="N8" s="47" t="e">
        <f>#REF!</f>
        <v>#REF!</v>
      </c>
      <c r="O8" s="90"/>
      <c r="P8" s="90" t="s">
        <v>318</v>
      </c>
      <c r="Q8" s="90" t="e">
        <f>#REF!</f>
        <v>#REF!</v>
      </c>
      <c r="R8" s="90" t="e">
        <f>#REF!</f>
        <v>#REF!</v>
      </c>
      <c r="S8" s="53" t="e">
        <f>#REF!</f>
        <v>#REF!</v>
      </c>
      <c r="Z8" s="90"/>
      <c r="AA8" s="90"/>
    </row>
    <row r="9" spans="4:27" x14ac:dyDescent="0.2">
      <c r="D9" s="52"/>
      <c r="E9" s="90"/>
      <c r="F9" s="90"/>
      <c r="G9" s="90"/>
      <c r="H9" s="90"/>
      <c r="I9" s="90"/>
      <c r="J9" s="90"/>
      <c r="K9" s="90"/>
      <c r="L9" s="90"/>
      <c r="M9" s="90"/>
      <c r="N9" s="90"/>
      <c r="O9" s="90"/>
      <c r="P9" s="90" t="s">
        <v>312</v>
      </c>
      <c r="Q9" s="90" t="e">
        <f>#REF!</f>
        <v>#REF!</v>
      </c>
      <c r="R9" s="90" t="e">
        <f>#REF!</f>
        <v>#REF!</v>
      </c>
      <c r="S9" s="53" t="e">
        <f>#REF!</f>
        <v>#REF!</v>
      </c>
      <c r="Z9" s="90"/>
      <c r="AA9" s="90"/>
    </row>
    <row r="10" spans="4:27" x14ac:dyDescent="0.2">
      <c r="D10" s="52" t="s">
        <v>372</v>
      </c>
      <c r="E10" s="90"/>
      <c r="F10" s="90"/>
      <c r="G10" s="90"/>
      <c r="H10" s="90"/>
      <c r="I10" s="90"/>
      <c r="J10" s="90" t="s">
        <v>372</v>
      </c>
      <c r="K10" s="90"/>
      <c r="L10" s="90"/>
      <c r="M10" s="90"/>
      <c r="N10" s="90"/>
      <c r="O10" s="90"/>
      <c r="P10" s="90" t="s">
        <v>375</v>
      </c>
      <c r="Q10" s="90"/>
      <c r="R10" s="90"/>
      <c r="S10" s="53"/>
      <c r="Z10" s="90"/>
      <c r="AA10" s="90"/>
    </row>
    <row r="11" spans="4:27" x14ac:dyDescent="0.2">
      <c r="D11" s="52" t="s">
        <v>128</v>
      </c>
      <c r="E11" s="90"/>
      <c r="F11" s="90" t="e">
        <f>#REF!/1000</f>
        <v>#REF!</v>
      </c>
      <c r="G11" s="90" t="e">
        <f>#REF!/1000</f>
        <v>#REF!</v>
      </c>
      <c r="H11" s="90" t="e">
        <f>#REF!/1000</f>
        <v>#REF!</v>
      </c>
      <c r="I11" s="90"/>
      <c r="J11" s="90" t="s">
        <v>128</v>
      </c>
      <c r="K11" s="90"/>
      <c r="L11" s="90" t="e">
        <f>#REF!/1000</f>
        <v>#REF!</v>
      </c>
      <c r="M11" s="90" t="e">
        <f>#REF!/1000</f>
        <v>#REF!</v>
      </c>
      <c r="N11" s="90" t="e">
        <f>#REF!/1000</f>
        <v>#REF!</v>
      </c>
      <c r="O11" s="90"/>
      <c r="P11" s="90" t="s">
        <v>315</v>
      </c>
      <c r="Q11" s="90" t="e">
        <f>#REF!</f>
        <v>#REF!</v>
      </c>
      <c r="R11" s="90" t="e">
        <f>#REF!</f>
        <v>#REF!</v>
      </c>
      <c r="S11" s="53" t="e">
        <f>#REF!</f>
        <v>#REF!</v>
      </c>
      <c r="Z11" s="90"/>
      <c r="AA11" s="90"/>
    </row>
    <row r="12" spans="4:27" x14ac:dyDescent="0.2">
      <c r="D12" s="52" t="s">
        <v>376</v>
      </c>
      <c r="E12" s="90"/>
      <c r="F12" s="90" t="e">
        <f>SUM(#REF!)/1000</f>
        <v>#REF!</v>
      </c>
      <c r="G12" s="90" t="e">
        <f>SUM(#REF!)/1000</f>
        <v>#REF!</v>
      </c>
      <c r="H12" s="90" t="e">
        <f>SUM(#REF!)/1000</f>
        <v>#REF!</v>
      </c>
      <c r="I12" s="90"/>
      <c r="J12" s="90" t="s">
        <v>376</v>
      </c>
      <c r="K12" s="90"/>
      <c r="L12" s="90" t="e">
        <f>SUM(#REF!)/1000</f>
        <v>#REF!</v>
      </c>
      <c r="M12" s="90" t="e">
        <f>SUM(#REF!)/1000</f>
        <v>#REF!</v>
      </c>
      <c r="N12" s="90" t="e">
        <f>SUM(#REF!)/1000</f>
        <v>#REF!</v>
      </c>
      <c r="O12" s="90"/>
      <c r="P12" s="90" t="s">
        <v>314</v>
      </c>
      <c r="Q12" s="90" t="e">
        <f>#REF!</f>
        <v>#REF!</v>
      </c>
      <c r="R12" s="90" t="e">
        <f>#REF!</f>
        <v>#REF!</v>
      </c>
      <c r="S12" s="53" t="e">
        <f>#REF!</f>
        <v>#REF!</v>
      </c>
      <c r="Z12" s="90"/>
      <c r="AA12" s="90"/>
    </row>
    <row r="13" spans="4:27" x14ac:dyDescent="0.2">
      <c r="D13" s="52" t="s">
        <v>377</v>
      </c>
      <c r="E13" s="90"/>
      <c r="F13" s="90" t="e">
        <f>#REF!/1000</f>
        <v>#REF!</v>
      </c>
      <c r="G13" s="90" t="e">
        <f>#REF!/1000</f>
        <v>#REF!</v>
      </c>
      <c r="H13" s="90" t="e">
        <f>#REF!/1000</f>
        <v>#REF!</v>
      </c>
      <c r="I13" s="90"/>
      <c r="J13" s="90" t="s">
        <v>377</v>
      </c>
      <c r="K13" s="90"/>
      <c r="L13" s="90" t="e">
        <f>#REF!/1000</f>
        <v>#REF!</v>
      </c>
      <c r="M13" s="90" t="e">
        <f>#REF!/1000</f>
        <v>#REF!</v>
      </c>
      <c r="N13" s="90" t="e">
        <f>#REF!/1000</f>
        <v>#REF!</v>
      </c>
      <c r="O13" s="90"/>
      <c r="P13" s="90" t="s">
        <v>378</v>
      </c>
      <c r="Q13" s="90" t="e">
        <f>#REF!</f>
        <v>#REF!</v>
      </c>
      <c r="R13" s="90" t="e">
        <f>#REF!</f>
        <v>#REF!</v>
      </c>
      <c r="S13" s="53" t="e">
        <f>#REF!</f>
        <v>#REF!</v>
      </c>
      <c r="Z13" s="90"/>
      <c r="AA13" s="90"/>
    </row>
    <row r="14" spans="4:27" ht="13.5" thickBot="1" x14ac:dyDescent="0.25">
      <c r="D14" s="52" t="s">
        <v>356</v>
      </c>
      <c r="E14" s="90"/>
      <c r="F14" s="90" t="e">
        <f>#REF!/1000</f>
        <v>#REF!</v>
      </c>
      <c r="G14" s="90" t="e">
        <f>#REF!/1000</f>
        <v>#REF!</v>
      </c>
      <c r="H14" s="90" t="e">
        <f>#REF!/1000</f>
        <v>#REF!</v>
      </c>
      <c r="I14" s="90"/>
      <c r="J14" s="90" t="s">
        <v>356</v>
      </c>
      <c r="K14" s="90"/>
      <c r="L14" s="90" t="e">
        <f>#REF!/1000</f>
        <v>#REF!</v>
      </c>
      <c r="M14" s="90" t="e">
        <f>#REF!/1000</f>
        <v>#REF!</v>
      </c>
      <c r="N14" s="90" t="e">
        <f>#REF!/1000</f>
        <v>#REF!</v>
      </c>
      <c r="O14" s="90"/>
      <c r="P14" s="90" t="s">
        <v>380</v>
      </c>
      <c r="Q14" s="48"/>
      <c r="R14" s="48"/>
      <c r="S14" s="106"/>
      <c r="Z14" s="90"/>
      <c r="AA14" s="90"/>
    </row>
    <row r="15" spans="4:27" x14ac:dyDescent="0.2">
      <c r="D15" s="52" t="s">
        <v>379</v>
      </c>
      <c r="E15" s="90"/>
      <c r="F15" s="90" t="e">
        <f>#REF!/1000</f>
        <v>#REF!</v>
      </c>
      <c r="G15" s="90" t="e">
        <f>#REF!/1000</f>
        <v>#REF!</v>
      </c>
      <c r="H15" s="90" t="e">
        <f>#REF!/1000</f>
        <v>#REF!</v>
      </c>
      <c r="I15" s="90"/>
      <c r="J15" s="90" t="s">
        <v>379</v>
      </c>
      <c r="K15" s="90"/>
      <c r="L15" s="90" t="e">
        <f>#REF!/1000</f>
        <v>#REF!</v>
      </c>
      <c r="M15" s="90" t="e">
        <f>#REF!/1000</f>
        <v>#REF!</v>
      </c>
      <c r="N15" s="90" t="e">
        <f>#REF!/1000</f>
        <v>#REF!</v>
      </c>
      <c r="O15" s="90"/>
      <c r="P15" s="90"/>
      <c r="Q15" s="90"/>
      <c r="R15" s="90"/>
      <c r="S15" s="53"/>
      <c r="Z15" s="90"/>
      <c r="AA15" s="90"/>
    </row>
    <row r="16" spans="4:27" x14ac:dyDescent="0.2">
      <c r="D16" s="52" t="s">
        <v>381</v>
      </c>
      <c r="E16" s="90"/>
      <c r="F16" s="90"/>
      <c r="G16" s="90"/>
      <c r="H16" s="90"/>
      <c r="I16" s="90"/>
      <c r="J16" s="90" t="s">
        <v>381</v>
      </c>
      <c r="K16" s="90"/>
      <c r="L16" s="90"/>
      <c r="M16" s="90"/>
      <c r="N16" s="90"/>
      <c r="O16" s="90"/>
      <c r="P16" s="90"/>
      <c r="Q16" s="90"/>
      <c r="R16" s="90"/>
      <c r="S16" s="53"/>
      <c r="Z16" s="90"/>
      <c r="AA16" s="90"/>
    </row>
    <row r="17" spans="4:27" x14ac:dyDescent="0.2">
      <c r="D17" s="52"/>
      <c r="E17" s="90"/>
      <c r="F17" s="90"/>
      <c r="G17" s="90"/>
      <c r="H17" s="90"/>
      <c r="I17" s="90"/>
      <c r="J17" s="90"/>
      <c r="K17" s="90"/>
      <c r="L17" s="90"/>
      <c r="M17" s="90"/>
      <c r="N17" s="90"/>
      <c r="O17" s="90"/>
      <c r="P17" s="90"/>
      <c r="Q17" s="90"/>
      <c r="R17" s="90"/>
      <c r="S17" s="53"/>
      <c r="Z17" s="90"/>
      <c r="AA17" s="90"/>
    </row>
    <row r="18" spans="4:27" x14ac:dyDescent="0.2">
      <c r="D18" s="52" t="s">
        <v>382</v>
      </c>
      <c r="E18" s="90"/>
      <c r="F18" s="90"/>
      <c r="G18" s="90"/>
      <c r="H18" s="90"/>
      <c r="I18" s="90"/>
      <c r="J18" s="90" t="s">
        <v>382</v>
      </c>
      <c r="K18" s="90"/>
      <c r="L18" s="90"/>
      <c r="M18" s="90"/>
      <c r="N18" s="90"/>
      <c r="O18" s="90"/>
      <c r="P18" s="90"/>
      <c r="Q18" s="90"/>
      <c r="R18" s="90"/>
      <c r="S18" s="53"/>
      <c r="Z18" s="90"/>
      <c r="AA18" s="90"/>
    </row>
    <row r="19" spans="4:27" x14ac:dyDescent="0.2">
      <c r="D19" s="52"/>
      <c r="E19" s="90"/>
      <c r="F19" s="90"/>
      <c r="G19" s="90"/>
      <c r="H19" s="90"/>
      <c r="I19" s="90"/>
      <c r="J19" s="90"/>
      <c r="K19" s="90"/>
      <c r="L19" s="90"/>
      <c r="M19" s="90"/>
      <c r="N19" s="90"/>
      <c r="O19" s="90"/>
      <c r="P19" s="90"/>
      <c r="Q19" s="90"/>
      <c r="R19" s="90"/>
      <c r="S19" s="53"/>
    </row>
    <row r="20" spans="4:27" x14ac:dyDescent="0.2">
      <c r="D20" s="52" t="s">
        <v>383</v>
      </c>
      <c r="E20" s="90"/>
      <c r="F20" s="90" t="e">
        <f>#REF!+#REF!+#REF!+#REF!</f>
        <v>#REF!</v>
      </c>
      <c r="G20" s="90" t="e">
        <f>#REF!+#REF!+#REF!+#REF!</f>
        <v>#REF!</v>
      </c>
      <c r="H20" s="90" t="e">
        <f>#REF!+#REF!+#REF!+#REF!</f>
        <v>#REF!</v>
      </c>
      <c r="I20" s="90"/>
      <c r="J20" s="90" t="s">
        <v>383</v>
      </c>
      <c r="K20" s="90"/>
      <c r="L20" s="90" t="e">
        <f>#REF!</f>
        <v>#REF!</v>
      </c>
      <c r="M20" s="90" t="e">
        <f>#REF!</f>
        <v>#REF!</v>
      </c>
      <c r="N20" s="90" t="e">
        <f>#REF!</f>
        <v>#REF!</v>
      </c>
      <c r="O20" s="90"/>
      <c r="P20" s="90"/>
      <c r="Q20" s="90"/>
      <c r="R20" s="90"/>
      <c r="S20" s="53"/>
    </row>
    <row r="21" spans="4:27" x14ac:dyDescent="0.2">
      <c r="D21" s="52"/>
      <c r="E21" s="90"/>
      <c r="F21" s="90"/>
      <c r="G21" s="90"/>
      <c r="H21" s="90"/>
      <c r="I21" s="90"/>
      <c r="J21" s="90"/>
      <c r="K21" s="90"/>
      <c r="L21" s="90"/>
      <c r="M21" s="90"/>
      <c r="N21" s="90"/>
      <c r="O21" s="90"/>
      <c r="P21" s="90"/>
      <c r="Q21" s="90"/>
      <c r="R21" s="90"/>
      <c r="S21" s="53"/>
      <c r="T21" s="90"/>
    </row>
    <row r="22" spans="4:27" x14ac:dyDescent="0.2">
      <c r="D22" s="52" t="s">
        <v>372</v>
      </c>
      <c r="E22" s="90"/>
      <c r="F22" s="90"/>
      <c r="G22" s="90"/>
      <c r="H22" s="90"/>
      <c r="I22" s="90"/>
      <c r="J22" s="90" t="s">
        <v>372</v>
      </c>
      <c r="K22" s="90"/>
      <c r="L22" s="90"/>
      <c r="M22" s="90"/>
      <c r="N22" s="90"/>
      <c r="O22" s="90"/>
      <c r="P22" s="90"/>
      <c r="Q22" s="90"/>
      <c r="R22" s="90"/>
      <c r="S22" s="53"/>
      <c r="T22" s="90"/>
    </row>
    <row r="23" spans="4:27" x14ac:dyDescent="0.2">
      <c r="D23" s="52" t="s">
        <v>318</v>
      </c>
      <c r="E23" s="90"/>
      <c r="F23" s="90" t="e">
        <f>#REF!</f>
        <v>#REF!</v>
      </c>
      <c r="G23" s="90" t="e">
        <f>#REF!</f>
        <v>#REF!</v>
      </c>
      <c r="H23" s="90" t="e">
        <f>#REF!</f>
        <v>#REF!</v>
      </c>
      <c r="I23" s="90"/>
      <c r="J23" s="90" t="s">
        <v>318</v>
      </c>
      <c r="K23" s="90"/>
      <c r="L23" s="90" t="e">
        <f>#REF!</f>
        <v>#REF!</v>
      </c>
      <c r="M23" s="90" t="e">
        <f>#REF!</f>
        <v>#REF!</v>
      </c>
      <c r="N23" s="90" t="e">
        <f>#REF!</f>
        <v>#REF!</v>
      </c>
      <c r="O23" s="90"/>
      <c r="P23" s="90"/>
      <c r="Q23" s="90"/>
      <c r="R23" s="90"/>
      <c r="S23" s="53"/>
      <c r="T23" s="90"/>
    </row>
    <row r="24" spans="4:27" x14ac:dyDescent="0.2">
      <c r="D24" s="52"/>
      <c r="E24" s="90"/>
      <c r="F24" s="90"/>
      <c r="G24" s="90"/>
      <c r="H24" s="90"/>
      <c r="I24" s="90"/>
      <c r="J24" s="90"/>
      <c r="K24" s="90"/>
      <c r="L24" s="90"/>
      <c r="M24" s="90"/>
      <c r="N24" s="90"/>
      <c r="O24" s="90"/>
      <c r="P24" s="90"/>
      <c r="Q24" s="90"/>
      <c r="R24" s="90"/>
      <c r="S24" s="53"/>
      <c r="T24" s="90"/>
    </row>
    <row r="25" spans="4:27" x14ac:dyDescent="0.2">
      <c r="D25" s="52"/>
      <c r="E25" s="90"/>
      <c r="F25" s="90"/>
      <c r="G25" s="90"/>
      <c r="H25" s="90"/>
      <c r="I25" s="90"/>
      <c r="J25" s="90"/>
      <c r="K25" s="90"/>
      <c r="L25" s="90"/>
      <c r="M25" s="90"/>
      <c r="N25" s="90"/>
      <c r="O25" s="90"/>
      <c r="P25" s="90"/>
      <c r="Q25" s="90"/>
      <c r="R25" s="90"/>
      <c r="S25" s="53"/>
      <c r="T25" s="90"/>
    </row>
    <row r="26" spans="4:27" x14ac:dyDescent="0.2">
      <c r="D26" s="52"/>
      <c r="E26" s="90"/>
      <c r="F26" s="90"/>
      <c r="G26" s="90"/>
      <c r="H26" s="90"/>
      <c r="I26" s="90"/>
      <c r="J26" s="90"/>
      <c r="K26" s="90"/>
      <c r="L26" s="90"/>
      <c r="M26" s="90"/>
      <c r="N26" s="90"/>
      <c r="O26" s="90"/>
      <c r="P26" s="90"/>
      <c r="Q26" s="90"/>
      <c r="R26" s="90"/>
      <c r="S26" s="53"/>
      <c r="T26" s="90"/>
    </row>
    <row r="27" spans="4:27" x14ac:dyDescent="0.2">
      <c r="D27" s="52" t="s">
        <v>128</v>
      </c>
      <c r="E27" s="90"/>
      <c r="F27" s="90" t="e">
        <f>#REF!</f>
        <v>#REF!</v>
      </c>
      <c r="G27" s="90" t="e">
        <f>#REF!</f>
        <v>#REF!</v>
      </c>
      <c r="H27" s="90" t="e">
        <f>#REF!</f>
        <v>#REF!</v>
      </c>
      <c r="I27" s="90"/>
      <c r="J27" s="90" t="s">
        <v>128</v>
      </c>
      <c r="K27" s="90"/>
      <c r="L27" s="90" t="e">
        <f>#REF!</f>
        <v>#REF!</v>
      </c>
      <c r="M27" s="90" t="e">
        <f>#REF!</f>
        <v>#REF!</v>
      </c>
      <c r="N27" s="90" t="e">
        <f>#REF!</f>
        <v>#REF!</v>
      </c>
      <c r="O27" s="90"/>
      <c r="P27" s="90"/>
      <c r="Q27" s="90"/>
      <c r="R27" s="90"/>
      <c r="S27" s="53"/>
      <c r="T27" s="90"/>
    </row>
    <row r="28" spans="4:27" x14ac:dyDescent="0.2">
      <c r="D28" s="52" t="s">
        <v>381</v>
      </c>
      <c r="E28" s="90"/>
      <c r="F28" s="90"/>
      <c r="G28" s="90"/>
      <c r="H28" s="90"/>
      <c r="I28" s="90"/>
      <c r="J28" s="90" t="s">
        <v>381</v>
      </c>
      <c r="K28" s="90"/>
      <c r="L28" s="90"/>
      <c r="M28" s="90"/>
      <c r="N28" s="90"/>
      <c r="O28" s="90"/>
      <c r="P28" s="90"/>
      <c r="Q28" s="90"/>
      <c r="R28" s="90"/>
      <c r="S28" s="53"/>
      <c r="T28" s="90"/>
    </row>
    <row r="29" spans="4:27" x14ac:dyDescent="0.2">
      <c r="D29" s="52" t="s">
        <v>129</v>
      </c>
      <c r="E29" s="90"/>
      <c r="F29" s="90" t="e">
        <f>#REF!</f>
        <v>#REF!</v>
      </c>
      <c r="G29" s="90" t="e">
        <f>#REF!</f>
        <v>#REF!</v>
      </c>
      <c r="H29" s="90" t="e">
        <f>#REF!</f>
        <v>#REF!</v>
      </c>
      <c r="I29" s="90"/>
      <c r="J29" s="90" t="s">
        <v>129</v>
      </c>
      <c r="K29" s="90"/>
      <c r="L29" s="90" t="e">
        <f>#REF!</f>
        <v>#REF!</v>
      </c>
      <c r="M29" s="90" t="e">
        <f>#REF!</f>
        <v>#REF!</v>
      </c>
      <c r="N29" s="90" t="e">
        <f>#REF!</f>
        <v>#REF!</v>
      </c>
      <c r="O29" s="90"/>
      <c r="P29" s="90"/>
      <c r="Q29" s="90"/>
      <c r="R29" s="90"/>
      <c r="S29" s="53"/>
      <c r="T29" s="90"/>
    </row>
    <row r="30" spans="4:27" x14ac:dyDescent="0.2">
      <c r="D30" s="52" t="s">
        <v>312</v>
      </c>
      <c r="E30" s="90"/>
      <c r="F30" s="90"/>
      <c r="G30" s="90"/>
      <c r="H30" s="90"/>
      <c r="I30" s="90"/>
      <c r="J30" s="90" t="s">
        <v>312</v>
      </c>
      <c r="K30" s="90"/>
      <c r="L30" s="90"/>
      <c r="M30" s="90"/>
      <c r="N30" s="90"/>
      <c r="O30" s="90"/>
      <c r="P30" s="90"/>
      <c r="Q30" s="90"/>
      <c r="R30" s="90"/>
      <c r="S30" s="53"/>
      <c r="T30" s="90"/>
    </row>
    <row r="31" spans="4:27" x14ac:dyDescent="0.2">
      <c r="D31" s="52" t="s">
        <v>375</v>
      </c>
      <c r="E31" s="90"/>
      <c r="F31" s="90"/>
      <c r="G31" s="90"/>
      <c r="H31" s="90"/>
      <c r="I31" s="90"/>
      <c r="J31" s="90" t="s">
        <v>375</v>
      </c>
      <c r="K31" s="90"/>
      <c r="L31" s="90"/>
      <c r="M31" s="90"/>
      <c r="N31" s="90"/>
      <c r="O31" s="90"/>
      <c r="P31" s="90"/>
      <c r="Q31" s="90"/>
      <c r="R31" s="90"/>
      <c r="S31" s="53"/>
      <c r="T31" s="90"/>
    </row>
    <row r="32" spans="4:27" x14ac:dyDescent="0.2">
      <c r="D32" s="52" t="s">
        <v>315</v>
      </c>
      <c r="E32" s="90"/>
      <c r="F32" s="90" t="e">
        <f>#REF!</f>
        <v>#REF!</v>
      </c>
      <c r="G32" s="90" t="e">
        <f>#REF!</f>
        <v>#REF!</v>
      </c>
      <c r="H32" s="90" t="e">
        <f>#REF!</f>
        <v>#REF!</v>
      </c>
      <c r="I32" s="90"/>
      <c r="J32" s="90" t="s">
        <v>315</v>
      </c>
      <c r="K32" s="90"/>
      <c r="L32" s="90" t="e">
        <f>#REF!</f>
        <v>#REF!</v>
      </c>
      <c r="M32" s="90" t="e">
        <f>#REF!</f>
        <v>#REF!</v>
      </c>
      <c r="N32" s="90" t="e">
        <f>#REF!</f>
        <v>#REF!</v>
      </c>
      <c r="O32" s="90"/>
      <c r="P32" s="90"/>
      <c r="Q32" s="90"/>
      <c r="R32" s="90"/>
      <c r="S32" s="53"/>
      <c r="T32" s="90"/>
    </row>
    <row r="33" spans="4:20" x14ac:dyDescent="0.2">
      <c r="D33" s="52" t="s">
        <v>314</v>
      </c>
      <c r="E33" s="90"/>
      <c r="F33" s="90" t="e">
        <f>#REF!</f>
        <v>#REF!</v>
      </c>
      <c r="G33" s="90" t="e">
        <f>#REF!</f>
        <v>#REF!</v>
      </c>
      <c r="H33" s="90" t="e">
        <f>#REF!</f>
        <v>#REF!</v>
      </c>
      <c r="I33" s="90"/>
      <c r="J33" s="90" t="s">
        <v>314</v>
      </c>
      <c r="K33" s="90"/>
      <c r="L33" s="90" t="e">
        <f>#REF!</f>
        <v>#REF!</v>
      </c>
      <c r="M33" s="90" t="e">
        <f>#REF!</f>
        <v>#REF!</v>
      </c>
      <c r="N33" s="90" t="e">
        <f>#REF!</f>
        <v>#REF!</v>
      </c>
      <c r="O33" s="90"/>
      <c r="P33" s="90"/>
      <c r="Q33" s="90"/>
      <c r="R33" s="90"/>
      <c r="S33" s="53"/>
      <c r="T33" s="90"/>
    </row>
    <row r="34" spans="4:20" ht="13.5" thickBot="1" x14ac:dyDescent="0.25">
      <c r="D34" s="52" t="s">
        <v>378</v>
      </c>
      <c r="E34" s="90"/>
      <c r="F34" s="48" t="e">
        <f>#REF!</f>
        <v>#REF!</v>
      </c>
      <c r="G34" s="48" t="e">
        <f>#REF!</f>
        <v>#REF!</v>
      </c>
      <c r="H34" s="48" t="e">
        <f>#REF!</f>
        <v>#REF!</v>
      </c>
      <c r="I34" s="90"/>
      <c r="J34" s="90" t="s">
        <v>378</v>
      </c>
      <c r="K34" s="90"/>
      <c r="L34" s="48" t="e">
        <f>#REF!</f>
        <v>#REF!</v>
      </c>
      <c r="M34" s="48" t="e">
        <f>#REF!</f>
        <v>#REF!</v>
      </c>
      <c r="N34" s="48" t="e">
        <f>#REF!</f>
        <v>#REF!</v>
      </c>
      <c r="O34" s="90"/>
      <c r="P34" s="90"/>
      <c r="Q34" s="90"/>
      <c r="R34" s="90"/>
      <c r="S34" s="53"/>
      <c r="T34" s="90"/>
    </row>
    <row r="35" spans="4:20" x14ac:dyDescent="0.2">
      <c r="D35" s="55" t="s">
        <v>380</v>
      </c>
      <c r="E35" s="56"/>
      <c r="F35" s="56"/>
      <c r="G35" s="56"/>
      <c r="H35" s="56"/>
      <c r="I35" s="56"/>
      <c r="J35" s="56" t="s">
        <v>380</v>
      </c>
      <c r="K35" s="56"/>
      <c r="L35" s="56"/>
      <c r="M35" s="56"/>
      <c r="N35" s="56"/>
      <c r="O35" s="56"/>
      <c r="P35" s="56"/>
      <c r="Q35" s="56"/>
      <c r="R35" s="56"/>
      <c r="S35" s="57"/>
      <c r="T35" s="90"/>
    </row>
    <row r="36" spans="4:20" x14ac:dyDescent="0.2">
      <c r="I36" s="90"/>
      <c r="R36" s="90"/>
      <c r="S36" s="90"/>
      <c r="T36" s="90"/>
    </row>
    <row r="37" spans="4:20" x14ac:dyDescent="0.2">
      <c r="D37" s="107" t="s">
        <v>384</v>
      </c>
      <c r="E37" s="49"/>
      <c r="F37" s="49">
        <v>2022</v>
      </c>
      <c r="G37" s="49">
        <v>2023</v>
      </c>
      <c r="H37" s="49">
        <v>2024</v>
      </c>
      <c r="I37" s="49"/>
      <c r="J37" s="49"/>
      <c r="K37" s="49">
        <v>2022</v>
      </c>
      <c r="L37" s="49">
        <v>2023</v>
      </c>
      <c r="M37" s="50">
        <v>2024</v>
      </c>
      <c r="R37" s="90"/>
      <c r="S37" s="90"/>
      <c r="T37" s="90"/>
    </row>
    <row r="38" spans="4:20" x14ac:dyDescent="0.2">
      <c r="D38" s="109" t="s">
        <v>492</v>
      </c>
      <c r="E38" s="108"/>
      <c r="F38" s="51" t="e">
        <f>#REF!</f>
        <v>#REF!</v>
      </c>
      <c r="G38" s="51" t="e">
        <f>#REF!</f>
        <v>#REF!</v>
      </c>
      <c r="H38" s="51" t="e">
        <f>#REF!</f>
        <v>#REF!</v>
      </c>
      <c r="I38" s="51"/>
      <c r="J38" s="90" t="s">
        <v>385</v>
      </c>
      <c r="K38" s="90" t="e">
        <f>#REF!</f>
        <v>#REF!</v>
      </c>
      <c r="L38" s="90" t="e">
        <f>#REF!</f>
        <v>#REF!</v>
      </c>
      <c r="M38" s="53" t="e">
        <f>#REF!</f>
        <v>#REF!</v>
      </c>
      <c r="R38" s="90"/>
    </row>
    <row r="39" spans="4:20" x14ac:dyDescent="0.2">
      <c r="D39" s="109" t="s">
        <v>493</v>
      </c>
      <c r="E39" s="108"/>
      <c r="F39" s="51" t="e">
        <f>#REF!</f>
        <v>#REF!</v>
      </c>
      <c r="G39" s="51" t="e">
        <f>#REF!</f>
        <v>#REF!</v>
      </c>
      <c r="H39" s="51" t="e">
        <f>#REF!</f>
        <v>#REF!</v>
      </c>
      <c r="I39" s="51"/>
      <c r="J39" s="90" t="s">
        <v>386</v>
      </c>
      <c r="K39" s="90" t="e">
        <f>#REF!</f>
        <v>#REF!</v>
      </c>
      <c r="L39" s="90" t="e">
        <f>#REF!</f>
        <v>#REF!</v>
      </c>
      <c r="M39" s="53" t="e">
        <f>#REF!</f>
        <v>#REF!</v>
      </c>
      <c r="R39" s="90"/>
    </row>
    <row r="40" spans="4:20" x14ac:dyDescent="0.2">
      <c r="D40" s="109" t="s">
        <v>494</v>
      </c>
      <c r="E40" s="108"/>
      <c r="F40" s="51" t="e">
        <f>#REF!</f>
        <v>#REF!</v>
      </c>
      <c r="G40" s="51" t="e">
        <f>#REF!</f>
        <v>#REF!</v>
      </c>
      <c r="H40" s="51" t="e">
        <f>#REF!</f>
        <v>#REF!</v>
      </c>
      <c r="I40" s="51"/>
      <c r="J40" s="90" t="s">
        <v>387</v>
      </c>
      <c r="K40" s="90" t="e">
        <f>#REF!</f>
        <v>#REF!</v>
      </c>
      <c r="L40" s="90" t="e">
        <f>#REF!</f>
        <v>#REF!</v>
      </c>
      <c r="M40" s="53" t="e">
        <f>#REF!</f>
        <v>#REF!</v>
      </c>
      <c r="R40" s="90"/>
    </row>
    <row r="41" spans="4:20" x14ac:dyDescent="0.2">
      <c r="D41" s="110" t="s">
        <v>388</v>
      </c>
      <c r="E41" s="111"/>
      <c r="F41" s="54" t="e">
        <f>#REF!</f>
        <v>#REF!</v>
      </c>
      <c r="G41" s="54" t="e">
        <f>#REF!</f>
        <v>#REF!</v>
      </c>
      <c r="H41" s="54" t="e">
        <f>#REF!</f>
        <v>#REF!</v>
      </c>
      <c r="I41" s="54"/>
      <c r="J41" s="56" t="s">
        <v>388</v>
      </c>
      <c r="K41" s="56" t="e">
        <f>#REF!</f>
        <v>#REF!</v>
      </c>
      <c r="L41" s="56" t="e">
        <f>#REF!</f>
        <v>#REF!</v>
      </c>
      <c r="M41" s="57" t="e">
        <f>#REF!</f>
        <v>#REF!</v>
      </c>
      <c r="R41" s="90"/>
    </row>
    <row r="42" spans="4:20" x14ac:dyDescent="0.2">
      <c r="I42" s="90"/>
      <c r="J42" s="90"/>
      <c r="K42" s="90"/>
      <c r="R42" s="90"/>
    </row>
    <row r="43" spans="4:20" x14ac:dyDescent="0.2">
      <c r="D43" s="107" t="s">
        <v>389</v>
      </c>
      <c r="E43" s="104">
        <v>2021</v>
      </c>
      <c r="F43" s="104">
        <v>2022</v>
      </c>
      <c r="G43" s="104">
        <v>2023</v>
      </c>
      <c r="H43" s="49"/>
      <c r="I43" s="104"/>
      <c r="J43" s="49"/>
      <c r="K43" s="104"/>
      <c r="L43" s="1062" t="s">
        <v>463</v>
      </c>
      <c r="M43" s="1062"/>
      <c r="N43" s="1062"/>
      <c r="O43" s="1062" t="s">
        <v>464</v>
      </c>
      <c r="P43" s="1062"/>
      <c r="Q43" s="1062"/>
      <c r="R43" s="1062" t="s">
        <v>465</v>
      </c>
      <c r="S43" s="1062"/>
      <c r="T43" s="1063"/>
    </row>
    <row r="44" spans="4:20" x14ac:dyDescent="0.2">
      <c r="D44" s="94"/>
      <c r="E44" s="91"/>
      <c r="F44" s="91"/>
      <c r="G44" s="91"/>
      <c r="H44" s="90"/>
      <c r="I44" s="103"/>
      <c r="J44" s="91" t="s">
        <v>457</v>
      </c>
      <c r="K44" s="91"/>
      <c r="L44" s="90">
        <v>2022</v>
      </c>
      <c r="M44" s="90">
        <v>2023</v>
      </c>
      <c r="N44" s="90">
        <v>2024</v>
      </c>
      <c r="O44" s="90">
        <v>2022</v>
      </c>
      <c r="P44" s="90">
        <v>2023</v>
      </c>
      <c r="Q44" s="90">
        <v>2024</v>
      </c>
      <c r="R44" s="90">
        <v>2022</v>
      </c>
      <c r="S44" s="90">
        <v>2023</v>
      </c>
      <c r="T44" s="53">
        <v>2024</v>
      </c>
    </row>
    <row r="45" spans="4:20" x14ac:dyDescent="0.2">
      <c r="D45" s="95" t="s">
        <v>390</v>
      </c>
      <c r="E45" s="92" t="e">
        <f>#REF!</f>
        <v>#REF!</v>
      </c>
      <c r="F45" s="92" t="e">
        <f>#REF!</f>
        <v>#REF!</v>
      </c>
      <c r="G45" s="92" t="e">
        <f>#REF!</f>
        <v>#REF!</v>
      </c>
      <c r="H45" s="90"/>
      <c r="I45" s="59"/>
      <c r="J45" s="93" t="s">
        <v>458</v>
      </c>
      <c r="K45" s="93" t="s">
        <v>459</v>
      </c>
      <c r="L45" s="90" t="e">
        <f>#REF!</f>
        <v>#REF!</v>
      </c>
      <c r="M45" s="90" t="e">
        <f>#REF!</f>
        <v>#REF!</v>
      </c>
      <c r="N45" s="90" t="e">
        <f>#REF!</f>
        <v>#REF!</v>
      </c>
      <c r="O45" s="90"/>
      <c r="P45" s="90"/>
      <c r="Q45" s="90"/>
      <c r="R45" s="90" t="e">
        <f>IF(L45=0,0,O45/L45)*1000</f>
        <v>#REF!</v>
      </c>
      <c r="S45" s="90" t="e">
        <f>IF(M45=0,0,P45/M45)*1000</f>
        <v>#REF!</v>
      </c>
      <c r="T45" s="53" t="e">
        <f>IF(N45=0,0,Q45/N45)*1000</f>
        <v>#REF!</v>
      </c>
    </row>
    <row r="46" spans="4:20" x14ac:dyDescent="0.2">
      <c r="D46" s="94"/>
      <c r="E46" s="58"/>
      <c r="F46" s="58"/>
      <c r="G46" s="58"/>
      <c r="H46" s="90"/>
      <c r="I46" s="102"/>
      <c r="J46" s="93" t="s">
        <v>458</v>
      </c>
      <c r="K46" s="93" t="s">
        <v>460</v>
      </c>
      <c r="L46" s="90" t="e">
        <f>#REF!</f>
        <v>#REF!</v>
      </c>
      <c r="M46" s="90" t="e">
        <f>#REF!</f>
        <v>#REF!</v>
      </c>
      <c r="N46" s="90" t="e">
        <f>#REF!</f>
        <v>#REF!</v>
      </c>
      <c r="O46" s="90"/>
      <c r="P46" s="90"/>
      <c r="Q46" s="90"/>
      <c r="R46" s="90" t="e">
        <f>IF(L46=0,0,O46/L46)*1000</f>
        <v>#REF!</v>
      </c>
      <c r="S46" s="90" t="e">
        <f t="shared" ref="S46:T50" si="0">IF(M46=0,0,P46/M46)*1000</f>
        <v>#REF!</v>
      </c>
      <c r="T46" s="53" t="e">
        <f t="shared" si="0"/>
        <v>#REF!</v>
      </c>
    </row>
    <row r="47" spans="4:20" x14ac:dyDescent="0.2">
      <c r="D47" s="95" t="s">
        <v>391</v>
      </c>
      <c r="E47" s="58"/>
      <c r="F47" s="58"/>
      <c r="G47" s="58"/>
      <c r="H47" s="90"/>
      <c r="I47" s="102"/>
      <c r="J47" s="93" t="s">
        <v>461</v>
      </c>
      <c r="K47" s="93" t="s">
        <v>459</v>
      </c>
      <c r="L47" s="90" t="e">
        <f>#REF!</f>
        <v>#REF!</v>
      </c>
      <c r="M47" s="90" t="e">
        <f>#REF!</f>
        <v>#REF!</v>
      </c>
      <c r="N47" s="90" t="e">
        <f>#REF!</f>
        <v>#REF!</v>
      </c>
      <c r="O47" s="90"/>
      <c r="P47" s="90"/>
      <c r="Q47" s="90"/>
      <c r="R47" s="90" t="e">
        <f>IF(L47=0,0,O47/L47)*1000</f>
        <v>#REF!</v>
      </c>
      <c r="S47" s="90" t="e">
        <f t="shared" si="0"/>
        <v>#REF!</v>
      </c>
      <c r="T47" s="53" t="e">
        <f t="shared" si="0"/>
        <v>#REF!</v>
      </c>
    </row>
    <row r="48" spans="4:20" x14ac:dyDescent="0.2">
      <c r="D48" s="96" t="s">
        <v>392</v>
      </c>
      <c r="E48" s="59"/>
      <c r="F48" s="59"/>
      <c r="G48" s="59"/>
      <c r="H48" s="90"/>
      <c r="I48" s="59"/>
      <c r="J48" s="93" t="s">
        <v>461</v>
      </c>
      <c r="K48" s="93" t="s">
        <v>460</v>
      </c>
      <c r="L48" s="90" t="e">
        <f>#REF!</f>
        <v>#REF!</v>
      </c>
      <c r="M48" s="90" t="e">
        <f>#REF!</f>
        <v>#REF!</v>
      </c>
      <c r="N48" s="90" t="e">
        <f>#REF!</f>
        <v>#REF!</v>
      </c>
      <c r="O48" s="90"/>
      <c r="P48" s="90"/>
      <c r="Q48" s="90"/>
      <c r="R48" s="90" t="e">
        <f>IF(L48=0,0,O48/L48)*1000</f>
        <v>#REF!</v>
      </c>
      <c r="S48" s="90" t="e">
        <f t="shared" si="0"/>
        <v>#REF!</v>
      </c>
      <c r="T48" s="53" t="e">
        <f t="shared" si="0"/>
        <v>#REF!</v>
      </c>
    </row>
    <row r="49" spans="4:20" x14ac:dyDescent="0.2">
      <c r="D49" s="96" t="s">
        <v>393</v>
      </c>
      <c r="E49" s="59"/>
      <c r="F49" s="59"/>
      <c r="G49" s="59"/>
      <c r="H49" s="90"/>
      <c r="I49" s="59"/>
      <c r="J49" s="93" t="s">
        <v>462</v>
      </c>
      <c r="K49" s="93" t="s">
        <v>459</v>
      </c>
      <c r="L49" s="90" t="e">
        <f>#REF!</f>
        <v>#REF!</v>
      </c>
      <c r="M49" s="90" t="e">
        <f>#REF!</f>
        <v>#REF!</v>
      </c>
      <c r="N49" s="90" t="e">
        <f>#REF!</f>
        <v>#REF!</v>
      </c>
      <c r="O49" s="90"/>
      <c r="P49" s="90"/>
      <c r="Q49" s="90"/>
      <c r="R49" s="90" t="e">
        <f>IF(L49=0,0,O49/L49)*1000</f>
        <v>#REF!</v>
      </c>
      <c r="S49" s="90" t="e">
        <f>IF(M49=0,0,P49/M49)*1000</f>
        <v>#REF!</v>
      </c>
      <c r="T49" s="53" t="e">
        <f>IF(N49=0,0,Q49/N49)*1000</f>
        <v>#REF!</v>
      </c>
    </row>
    <row r="50" spans="4:20" x14ac:dyDescent="0.2">
      <c r="D50" s="96" t="s">
        <v>394</v>
      </c>
      <c r="E50" s="60" t="e">
        <f>#REF!+#REF!</f>
        <v>#REF!</v>
      </c>
      <c r="F50" s="60" t="e">
        <f>#REF!+#REF!</f>
        <v>#REF!</v>
      </c>
      <c r="G50" s="60" t="e">
        <f>#REF!+#REF!</f>
        <v>#REF!</v>
      </c>
      <c r="H50" s="90"/>
      <c r="I50" s="63"/>
      <c r="J50" s="93" t="s">
        <v>462</v>
      </c>
      <c r="K50" s="93" t="s">
        <v>460</v>
      </c>
      <c r="L50" s="90" t="e">
        <f>#REF!</f>
        <v>#REF!</v>
      </c>
      <c r="M50" s="90" t="e">
        <f>#REF!</f>
        <v>#REF!</v>
      </c>
      <c r="N50" s="90" t="e">
        <f>#REF!</f>
        <v>#REF!</v>
      </c>
      <c r="O50" s="90"/>
      <c r="P50" s="90"/>
      <c r="Q50" s="90"/>
      <c r="R50" s="90" t="e">
        <f t="shared" ref="R50" si="1">IF(L50=0,0,O50/L50)*1000</f>
        <v>#REF!</v>
      </c>
      <c r="S50" s="90" t="e">
        <f t="shared" si="0"/>
        <v>#REF!</v>
      </c>
      <c r="T50" s="53" t="e">
        <f t="shared" si="0"/>
        <v>#REF!</v>
      </c>
    </row>
    <row r="51" spans="4:20" x14ac:dyDescent="0.2">
      <c r="D51" s="97" t="s">
        <v>395</v>
      </c>
      <c r="E51" s="61"/>
      <c r="F51" s="61"/>
      <c r="G51" s="61"/>
      <c r="H51" s="90"/>
      <c r="I51" s="63"/>
      <c r="J51" s="63"/>
      <c r="K51" s="61"/>
      <c r="L51" s="90"/>
      <c r="M51" s="90"/>
      <c r="N51" s="90"/>
      <c r="O51" s="90"/>
      <c r="P51" s="90"/>
      <c r="Q51" s="90"/>
      <c r="R51" s="90"/>
      <c r="S51" s="90"/>
      <c r="T51" s="53"/>
    </row>
    <row r="52" spans="4:20" ht="12.75" customHeight="1" x14ac:dyDescent="0.2">
      <c r="D52" s="97" t="s">
        <v>396</v>
      </c>
      <c r="E52" s="61" t="e">
        <f>#REF!</f>
        <v>#REF!</v>
      </c>
      <c r="F52" s="61" t="e">
        <f>#REF!</f>
        <v>#REF!</v>
      </c>
      <c r="G52" s="61" t="e">
        <f>#REF!</f>
        <v>#REF!</v>
      </c>
      <c r="H52" s="90"/>
      <c r="I52" s="61"/>
      <c r="J52" s="61"/>
      <c r="K52" s="61"/>
      <c r="L52" s="90"/>
      <c r="M52" s="90"/>
      <c r="N52" s="90"/>
      <c r="O52" s="90"/>
      <c r="P52" s="90"/>
      <c r="Q52" s="90"/>
      <c r="R52" s="90"/>
      <c r="S52" s="90"/>
      <c r="T52" s="53"/>
    </row>
    <row r="53" spans="4:20" x14ac:dyDescent="0.2">
      <c r="D53" s="52"/>
      <c r="E53" s="61"/>
      <c r="F53" s="61"/>
      <c r="G53" s="61"/>
      <c r="H53" s="90"/>
      <c r="I53" s="61"/>
      <c r="J53" s="61"/>
      <c r="K53" s="62"/>
      <c r="L53" s="90"/>
      <c r="M53" s="90"/>
      <c r="N53" s="90"/>
      <c r="O53" s="90"/>
      <c r="P53" s="90"/>
      <c r="Q53" s="90"/>
      <c r="R53" s="90"/>
      <c r="S53" s="90"/>
      <c r="T53" s="53"/>
    </row>
    <row r="54" spans="4:20" x14ac:dyDescent="0.2">
      <c r="D54" s="95" t="s">
        <v>397</v>
      </c>
      <c r="E54" s="62"/>
      <c r="F54" s="62"/>
      <c r="G54" s="62"/>
      <c r="H54" s="90"/>
      <c r="I54" s="62"/>
      <c r="J54" s="62"/>
      <c r="K54" s="62"/>
      <c r="L54" s="90"/>
      <c r="M54" s="90"/>
      <c r="N54" s="90"/>
      <c r="O54" s="90"/>
      <c r="P54" s="90"/>
      <c r="Q54" s="90"/>
      <c r="R54" s="90"/>
      <c r="S54" s="90"/>
      <c r="T54" s="53"/>
    </row>
    <row r="55" spans="4:20" x14ac:dyDescent="0.2">
      <c r="D55" s="96" t="s">
        <v>398</v>
      </c>
      <c r="E55" s="59"/>
      <c r="F55" s="59"/>
      <c r="G55" s="59"/>
      <c r="H55" s="90"/>
      <c r="I55" s="59"/>
      <c r="J55" s="59"/>
      <c r="K55" s="63"/>
      <c r="L55" s="90"/>
      <c r="M55" s="90"/>
      <c r="N55" s="90"/>
      <c r="O55" s="90"/>
      <c r="P55" s="90"/>
      <c r="Q55" s="90"/>
      <c r="R55" s="90"/>
      <c r="S55" s="90"/>
      <c r="T55" s="53"/>
    </row>
    <row r="56" spans="4:20" x14ac:dyDescent="0.2">
      <c r="D56" s="96" t="s">
        <v>399</v>
      </c>
      <c r="E56" s="63" t="e">
        <f>#REF!/1000</f>
        <v>#REF!</v>
      </c>
      <c r="F56" s="63" t="e">
        <f>#REF!/1000</f>
        <v>#REF!</v>
      </c>
      <c r="G56" s="63" t="e">
        <f>#REF!/1000</f>
        <v>#REF!</v>
      </c>
      <c r="H56" s="90"/>
      <c r="I56" s="63"/>
      <c r="J56" s="63"/>
      <c r="K56" s="63"/>
      <c r="L56" s="90"/>
      <c r="M56" s="90"/>
      <c r="N56" s="90"/>
      <c r="O56" s="90"/>
      <c r="P56" s="90"/>
      <c r="Q56" s="90"/>
      <c r="R56" s="90"/>
      <c r="S56" s="90"/>
      <c r="T56" s="53"/>
    </row>
    <row r="57" spans="4:20" x14ac:dyDescent="0.2">
      <c r="D57" s="97" t="s">
        <v>400</v>
      </c>
      <c r="E57" s="61"/>
      <c r="F57" s="61"/>
      <c r="G57" s="61"/>
      <c r="H57" s="90"/>
      <c r="I57" s="61"/>
      <c r="J57" s="61"/>
      <c r="K57" s="61"/>
      <c r="L57" s="90"/>
      <c r="M57" s="90"/>
      <c r="N57" s="90"/>
      <c r="O57" s="90"/>
      <c r="P57" s="90"/>
      <c r="Q57" s="90"/>
      <c r="R57" s="90"/>
      <c r="S57" s="90"/>
      <c r="T57" s="53"/>
    </row>
    <row r="58" spans="4:20" x14ac:dyDescent="0.2">
      <c r="D58" s="52"/>
      <c r="E58" s="62"/>
      <c r="F58" s="62"/>
      <c r="G58" s="62"/>
      <c r="H58" s="90"/>
      <c r="I58" s="62"/>
      <c r="J58" s="62"/>
      <c r="K58" s="61"/>
      <c r="L58" s="90"/>
      <c r="M58" s="90"/>
      <c r="N58" s="90"/>
      <c r="O58" s="90"/>
      <c r="P58" s="90"/>
      <c r="Q58" s="90"/>
      <c r="R58" s="90"/>
      <c r="S58" s="90"/>
      <c r="T58" s="53"/>
    </row>
    <row r="59" spans="4:20" x14ac:dyDescent="0.2">
      <c r="D59" s="95" t="s">
        <v>401</v>
      </c>
      <c r="E59" s="62"/>
      <c r="F59" s="62"/>
      <c r="G59" s="62"/>
      <c r="H59" s="90"/>
      <c r="I59" s="62"/>
      <c r="J59" s="62"/>
      <c r="K59" s="62"/>
      <c r="L59" s="90"/>
      <c r="M59" s="90"/>
      <c r="N59" s="90"/>
      <c r="O59" s="90"/>
      <c r="P59" s="90"/>
      <c r="Q59" s="90"/>
      <c r="R59" s="90"/>
      <c r="S59" s="90"/>
      <c r="T59" s="53"/>
    </row>
    <row r="60" spans="4:20" x14ac:dyDescent="0.2">
      <c r="D60" s="96" t="s">
        <v>402</v>
      </c>
      <c r="E60" s="63" t="e">
        <f>#REF!</f>
        <v>#REF!</v>
      </c>
      <c r="F60" s="63" t="e">
        <f>#REF!</f>
        <v>#REF!</v>
      </c>
      <c r="G60" s="63" t="e">
        <f>#REF!</f>
        <v>#REF!</v>
      </c>
      <c r="H60" s="90"/>
      <c r="I60" s="63"/>
      <c r="J60" s="63"/>
      <c r="K60" s="63"/>
      <c r="L60" s="90"/>
      <c r="M60" s="90"/>
      <c r="N60" s="90"/>
      <c r="O60" s="90"/>
      <c r="P60" s="90"/>
      <c r="Q60" s="90"/>
      <c r="R60" s="90"/>
      <c r="S60" s="90"/>
      <c r="T60" s="53"/>
    </row>
    <row r="61" spans="4:20" x14ac:dyDescent="0.2">
      <c r="D61" s="96" t="s">
        <v>403</v>
      </c>
      <c r="E61" s="63" t="e">
        <f>#REF!</f>
        <v>#REF!</v>
      </c>
      <c r="F61" s="63" t="e">
        <f>#REF!</f>
        <v>#REF!</v>
      </c>
      <c r="G61" s="63" t="e">
        <f>#REF!</f>
        <v>#REF!</v>
      </c>
      <c r="H61" s="90"/>
      <c r="I61" s="63"/>
      <c r="J61" s="63"/>
      <c r="K61" s="63"/>
      <c r="L61" s="90"/>
      <c r="M61" s="90"/>
      <c r="N61" s="90"/>
      <c r="O61" s="90"/>
      <c r="P61" s="90"/>
      <c r="Q61" s="90"/>
      <c r="R61" s="90"/>
      <c r="S61" s="90"/>
      <c r="T61" s="53"/>
    </row>
    <row r="62" spans="4:20" x14ac:dyDescent="0.2">
      <c r="D62" s="95" t="s">
        <v>404</v>
      </c>
      <c r="E62" s="61"/>
      <c r="F62" s="61"/>
      <c r="G62" s="61"/>
      <c r="H62" s="90"/>
      <c r="I62" s="61"/>
      <c r="J62" s="61"/>
      <c r="K62" s="61"/>
      <c r="L62" s="90"/>
      <c r="M62" s="90"/>
      <c r="N62" s="90"/>
      <c r="O62" s="90"/>
      <c r="P62" s="90"/>
      <c r="Q62" s="90"/>
      <c r="R62" s="90"/>
      <c r="S62" s="90"/>
      <c r="T62" s="53"/>
    </row>
    <row r="63" spans="4:20" x14ac:dyDescent="0.2">
      <c r="D63" s="96"/>
      <c r="E63" s="62"/>
      <c r="F63" s="62"/>
      <c r="G63" s="62"/>
      <c r="H63" s="90"/>
      <c r="I63" s="62"/>
      <c r="J63" s="62"/>
      <c r="K63" s="62"/>
      <c r="L63" s="90"/>
      <c r="M63" s="90"/>
      <c r="N63" s="90"/>
      <c r="O63" s="90"/>
      <c r="P63" s="90"/>
      <c r="Q63" s="90"/>
      <c r="R63" s="90"/>
      <c r="S63" s="90"/>
      <c r="T63" s="53"/>
    </row>
    <row r="64" spans="4:20" x14ac:dyDescent="0.2">
      <c r="D64" s="95" t="s">
        <v>405</v>
      </c>
      <c r="E64" s="62"/>
      <c r="F64" s="62"/>
      <c r="G64" s="62"/>
      <c r="H64" s="90"/>
      <c r="I64" s="62"/>
      <c r="J64" s="62"/>
      <c r="K64" s="62"/>
      <c r="L64" s="90"/>
      <c r="M64" s="90"/>
      <c r="N64" s="90"/>
      <c r="O64" s="90"/>
      <c r="P64" s="90"/>
      <c r="Q64" s="90"/>
      <c r="R64" s="90"/>
      <c r="S64" s="90"/>
      <c r="T64" s="53"/>
    </row>
    <row r="65" spans="4:20" x14ac:dyDescent="0.2">
      <c r="D65" s="96" t="s">
        <v>402</v>
      </c>
      <c r="E65" s="63" t="e">
        <f>#REF!/1000</f>
        <v>#REF!</v>
      </c>
      <c r="F65" s="63" t="e">
        <f>#REF!/1000</f>
        <v>#REF!</v>
      </c>
      <c r="G65" s="63" t="e">
        <f>#REF!/1000</f>
        <v>#REF!</v>
      </c>
      <c r="H65" s="90"/>
      <c r="I65" s="63"/>
      <c r="J65" s="63"/>
      <c r="K65" s="63"/>
      <c r="L65" s="90"/>
      <c r="M65" s="90"/>
      <c r="N65" s="90"/>
      <c r="O65" s="90"/>
      <c r="P65" s="90"/>
      <c r="Q65" s="90"/>
      <c r="R65" s="90"/>
      <c r="S65" s="90"/>
      <c r="T65" s="53"/>
    </row>
    <row r="66" spans="4:20" x14ac:dyDescent="0.2">
      <c r="D66" s="96" t="s">
        <v>403</v>
      </c>
      <c r="E66" s="63" t="e">
        <f>#REF!/1000</f>
        <v>#REF!</v>
      </c>
      <c r="F66" s="63" t="e">
        <f>#REF!/1000</f>
        <v>#REF!</v>
      </c>
      <c r="G66" s="63" t="e">
        <f>#REF!/1000</f>
        <v>#REF!</v>
      </c>
      <c r="H66" s="90"/>
      <c r="I66" s="63"/>
      <c r="J66" s="63"/>
      <c r="K66" s="63"/>
      <c r="L66" s="90"/>
      <c r="M66" s="90"/>
      <c r="N66" s="90"/>
      <c r="O66" s="90"/>
      <c r="P66" s="90"/>
      <c r="Q66" s="90"/>
      <c r="R66" s="90"/>
      <c r="S66" s="90"/>
      <c r="T66" s="53"/>
    </row>
    <row r="67" spans="4:20" x14ac:dyDescent="0.2">
      <c r="D67" s="98" t="s">
        <v>406</v>
      </c>
      <c r="E67" s="61"/>
      <c r="F67" s="61"/>
      <c r="G67" s="61"/>
      <c r="H67" s="90"/>
      <c r="I67" s="61"/>
      <c r="J67" s="61"/>
      <c r="K67" s="61"/>
      <c r="L67" s="90"/>
      <c r="M67" s="90"/>
      <c r="N67" s="90"/>
      <c r="O67" s="90"/>
      <c r="P67" s="90"/>
      <c r="Q67" s="90"/>
      <c r="R67" s="90"/>
      <c r="S67" s="90"/>
      <c r="T67" s="53"/>
    </row>
    <row r="68" spans="4:20" x14ac:dyDescent="0.2">
      <c r="D68" s="96"/>
      <c r="E68" s="63"/>
      <c r="F68" s="63"/>
      <c r="G68" s="63"/>
      <c r="H68" s="90"/>
      <c r="I68" s="63"/>
      <c r="J68" s="63"/>
      <c r="K68" s="62"/>
      <c r="L68" s="90"/>
      <c r="M68" s="90"/>
      <c r="N68" s="90"/>
      <c r="O68" s="90"/>
      <c r="P68" s="90"/>
      <c r="Q68" s="90"/>
      <c r="R68" s="90"/>
      <c r="S68" s="90"/>
      <c r="T68" s="53"/>
    </row>
    <row r="69" spans="4:20" x14ac:dyDescent="0.2">
      <c r="D69" s="95" t="s">
        <v>466</v>
      </c>
      <c r="E69" s="62"/>
      <c r="F69" s="62"/>
      <c r="G69" s="62"/>
      <c r="H69" s="90"/>
      <c r="I69" s="62"/>
      <c r="J69" s="62"/>
      <c r="K69" s="62"/>
      <c r="L69" s="90"/>
      <c r="M69" s="90"/>
      <c r="N69" s="90"/>
      <c r="O69" s="90"/>
      <c r="P69" s="90"/>
      <c r="Q69" s="90"/>
      <c r="R69" s="90"/>
      <c r="S69" s="90"/>
      <c r="T69" s="53"/>
    </row>
    <row r="70" spans="4:20" x14ac:dyDescent="0.2">
      <c r="D70" s="96" t="s">
        <v>313</v>
      </c>
      <c r="E70" s="63" t="e">
        <f>#REF!+#REF!</f>
        <v>#REF!</v>
      </c>
      <c r="F70" s="63" t="e">
        <f>#REF!+#REF!</f>
        <v>#REF!</v>
      </c>
      <c r="G70" s="63" t="e">
        <f>#REF!+#REF!</f>
        <v>#REF!</v>
      </c>
      <c r="H70" s="90"/>
      <c r="I70" s="62"/>
      <c r="J70" s="62"/>
      <c r="K70" s="63"/>
      <c r="L70" s="90"/>
      <c r="M70" s="90"/>
      <c r="N70" s="90"/>
      <c r="O70" s="90"/>
      <c r="P70" s="90"/>
      <c r="Q70" s="90"/>
      <c r="R70" s="90"/>
      <c r="S70" s="90"/>
      <c r="T70" s="53"/>
    </row>
    <row r="71" spans="4:20" x14ac:dyDescent="0.2">
      <c r="D71" s="96" t="s">
        <v>316</v>
      </c>
      <c r="E71" s="63" t="e">
        <f>#REF!</f>
        <v>#REF!</v>
      </c>
      <c r="F71" s="63" t="e">
        <f>#REF!</f>
        <v>#REF!</v>
      </c>
      <c r="G71" s="63" t="e">
        <f>#REF!</f>
        <v>#REF!</v>
      </c>
      <c r="H71" s="90"/>
      <c r="I71" s="62"/>
      <c r="J71" s="62"/>
      <c r="K71" s="63"/>
      <c r="L71" s="90"/>
      <c r="M71" s="90"/>
      <c r="N71" s="90"/>
      <c r="O71" s="90"/>
      <c r="P71" s="90"/>
      <c r="Q71" s="90"/>
      <c r="R71" s="90"/>
      <c r="S71" s="90"/>
      <c r="T71" s="53"/>
    </row>
    <row r="72" spans="4:20" x14ac:dyDescent="0.2">
      <c r="D72" s="99" t="s">
        <v>467</v>
      </c>
      <c r="E72" s="90"/>
      <c r="F72" s="90"/>
      <c r="G72" s="90"/>
      <c r="H72" s="90"/>
      <c r="I72" s="62"/>
      <c r="J72" s="62"/>
      <c r="K72" s="61"/>
      <c r="L72" s="90"/>
      <c r="M72" s="90"/>
      <c r="N72" s="90"/>
      <c r="O72" s="90"/>
      <c r="P72" s="90"/>
      <c r="Q72" s="90"/>
      <c r="R72" s="90"/>
      <c r="S72" s="90"/>
      <c r="T72" s="53"/>
    </row>
    <row r="73" spans="4:20" x14ac:dyDescent="0.2">
      <c r="D73" s="99"/>
      <c r="E73" s="61"/>
      <c r="F73" s="61"/>
      <c r="G73" s="61"/>
      <c r="H73" s="90"/>
      <c r="I73" s="61"/>
      <c r="J73" s="61"/>
      <c r="K73" s="63"/>
      <c r="L73" s="90"/>
      <c r="M73" s="90"/>
      <c r="N73" s="90"/>
      <c r="O73" s="90"/>
      <c r="P73" s="90"/>
      <c r="Q73" s="90"/>
      <c r="R73" s="90"/>
      <c r="S73" s="90"/>
      <c r="T73" s="53"/>
    </row>
    <row r="74" spans="4:20" x14ac:dyDescent="0.2">
      <c r="D74" s="99" t="s">
        <v>80</v>
      </c>
      <c r="E74" s="63"/>
      <c r="F74" s="63"/>
      <c r="G74" s="63"/>
      <c r="H74" s="90"/>
      <c r="I74" s="63"/>
      <c r="J74" s="63"/>
      <c r="K74" s="62"/>
      <c r="L74" s="90"/>
      <c r="M74" s="90"/>
      <c r="N74" s="90"/>
      <c r="O74" s="90"/>
      <c r="P74" s="90"/>
      <c r="Q74" s="90"/>
      <c r="R74" s="90"/>
      <c r="S74" s="90"/>
      <c r="T74" s="53"/>
    </row>
    <row r="75" spans="4:20" x14ac:dyDescent="0.2">
      <c r="D75" s="96" t="s">
        <v>468</v>
      </c>
      <c r="E75" s="63"/>
      <c r="F75" s="63"/>
      <c r="G75" s="63"/>
      <c r="H75" s="90"/>
      <c r="I75" s="63"/>
      <c r="J75" s="63"/>
      <c r="K75" s="63"/>
      <c r="L75" s="90"/>
      <c r="M75" s="90"/>
      <c r="N75" s="90"/>
      <c r="O75" s="90"/>
      <c r="P75" s="90"/>
      <c r="Q75" s="90"/>
      <c r="R75" s="90"/>
      <c r="S75" s="90"/>
      <c r="T75" s="53"/>
    </row>
    <row r="76" spans="4:20" x14ac:dyDescent="0.2">
      <c r="D76" s="105" t="s">
        <v>469</v>
      </c>
      <c r="E76" s="61"/>
      <c r="F76" s="61"/>
      <c r="G76" s="61"/>
      <c r="H76" s="90"/>
      <c r="I76" s="61"/>
      <c r="J76" s="61"/>
      <c r="K76" s="63"/>
      <c r="L76" s="90"/>
      <c r="M76" s="90"/>
      <c r="N76" s="90"/>
      <c r="O76" s="90"/>
      <c r="P76" s="90"/>
      <c r="Q76" s="90"/>
      <c r="R76" s="90"/>
      <c r="S76" s="90"/>
      <c r="T76" s="53"/>
    </row>
    <row r="77" spans="4:20" x14ac:dyDescent="0.2">
      <c r="D77" s="96"/>
      <c r="E77" s="63"/>
      <c r="F77" s="63"/>
      <c r="G77" s="63"/>
      <c r="H77" s="90"/>
      <c r="I77" s="63"/>
      <c r="J77" s="63"/>
      <c r="K77" s="63"/>
      <c r="L77" s="90"/>
      <c r="M77" s="90"/>
      <c r="N77" s="90"/>
      <c r="O77" s="90"/>
      <c r="P77" s="90"/>
      <c r="Q77" s="90"/>
      <c r="R77" s="90"/>
      <c r="S77" s="90"/>
      <c r="T77" s="53"/>
    </row>
    <row r="78" spans="4:20" x14ac:dyDescent="0.2">
      <c r="D78" s="95" t="s">
        <v>470</v>
      </c>
      <c r="E78" s="63"/>
      <c r="F78" s="63"/>
      <c r="G78" s="63"/>
      <c r="H78" s="90"/>
      <c r="I78" s="63"/>
      <c r="J78" s="63"/>
      <c r="K78" s="63"/>
      <c r="L78" s="90"/>
      <c r="M78" s="90"/>
      <c r="N78" s="90"/>
      <c r="O78" s="90"/>
      <c r="P78" s="90"/>
      <c r="Q78" s="90"/>
      <c r="R78" s="90"/>
      <c r="S78" s="90"/>
      <c r="T78" s="53"/>
    </row>
    <row r="79" spans="4:20" x14ac:dyDescent="0.2">
      <c r="D79" s="96" t="s">
        <v>398</v>
      </c>
      <c r="E79" s="63" t="e">
        <f>#REF!</f>
        <v>#REF!</v>
      </c>
      <c r="F79" s="63" t="e">
        <f>#REF!</f>
        <v>#REF!</v>
      </c>
      <c r="G79" s="63" t="e">
        <f>#REF!</f>
        <v>#REF!</v>
      </c>
      <c r="H79" s="90"/>
      <c r="I79" s="63"/>
      <c r="J79" s="63"/>
      <c r="K79" s="63"/>
      <c r="L79" s="90"/>
      <c r="M79" s="90"/>
      <c r="N79" s="90"/>
      <c r="O79" s="90"/>
      <c r="P79" s="90"/>
      <c r="Q79" s="90"/>
      <c r="R79" s="90"/>
      <c r="S79" s="90"/>
      <c r="T79" s="53"/>
    </row>
    <row r="80" spans="4:20" x14ac:dyDescent="0.2">
      <c r="D80" s="96" t="s">
        <v>471</v>
      </c>
      <c r="E80" s="63" t="e">
        <f>#REF!/1000</f>
        <v>#REF!</v>
      </c>
      <c r="F80" s="63" t="e">
        <f>#REF!/1000</f>
        <v>#REF!</v>
      </c>
      <c r="G80" s="63" t="e">
        <f>#REF!/1000</f>
        <v>#REF!</v>
      </c>
      <c r="H80" s="90"/>
      <c r="I80" s="63"/>
      <c r="J80" s="63"/>
      <c r="K80" s="61"/>
      <c r="L80" s="90"/>
      <c r="M80" s="90"/>
      <c r="N80" s="90"/>
      <c r="O80" s="90"/>
      <c r="P80" s="90"/>
      <c r="Q80" s="90"/>
      <c r="R80" s="90"/>
      <c r="S80" s="90"/>
      <c r="T80" s="53"/>
    </row>
    <row r="81" spans="1:26" x14ac:dyDescent="0.2">
      <c r="D81" s="97" t="s">
        <v>472</v>
      </c>
      <c r="E81" s="61"/>
      <c r="F81" s="61"/>
      <c r="G81" s="61"/>
      <c r="H81" s="61"/>
      <c r="I81" s="61"/>
      <c r="J81" s="61"/>
      <c r="K81" s="63"/>
      <c r="L81" s="90"/>
      <c r="M81" s="90"/>
      <c r="N81" s="90"/>
      <c r="O81" s="90"/>
      <c r="P81" s="90"/>
      <c r="Q81" s="90"/>
      <c r="R81" s="90"/>
      <c r="S81" s="90"/>
      <c r="T81" s="53"/>
    </row>
    <row r="82" spans="1:26" x14ac:dyDescent="0.2">
      <c r="D82" s="96"/>
      <c r="E82" s="63"/>
      <c r="F82" s="63"/>
      <c r="G82" s="63"/>
      <c r="H82" s="63"/>
      <c r="I82" s="63"/>
      <c r="J82" s="63"/>
      <c r="K82" s="63"/>
      <c r="L82" s="90"/>
      <c r="M82" s="90"/>
      <c r="N82" s="90"/>
      <c r="O82" s="90"/>
      <c r="P82" s="90"/>
      <c r="Q82" s="90"/>
      <c r="R82" s="90"/>
      <c r="S82" s="90"/>
      <c r="T82" s="53"/>
    </row>
    <row r="83" spans="1:26" ht="15" customHeight="1" x14ac:dyDescent="0.2">
      <c r="D83" s="96"/>
      <c r="E83" s="63"/>
      <c r="F83" s="63"/>
      <c r="G83" s="63"/>
      <c r="H83" s="1066" t="s">
        <v>407</v>
      </c>
      <c r="I83" s="1066"/>
      <c r="J83" s="1066"/>
      <c r="K83" s="63"/>
      <c r="L83" s="90"/>
      <c r="M83" s="90"/>
      <c r="N83" s="90"/>
      <c r="O83" s="90"/>
      <c r="P83" s="90"/>
      <c r="Q83" s="90"/>
      <c r="R83" s="90"/>
      <c r="S83" s="90"/>
      <c r="T83" s="53"/>
    </row>
    <row r="84" spans="1:26" x14ac:dyDescent="0.2">
      <c r="D84" s="96"/>
      <c r="E84" s="91">
        <v>2022</v>
      </c>
      <c r="F84" s="91">
        <v>2023</v>
      </c>
      <c r="G84" s="91">
        <v>2024</v>
      </c>
      <c r="H84" s="91">
        <v>2025</v>
      </c>
      <c r="I84" s="58">
        <v>2026</v>
      </c>
      <c r="J84" s="58">
        <v>2027</v>
      </c>
      <c r="K84" s="58"/>
      <c r="L84" s="90"/>
      <c r="M84" s="90"/>
      <c r="N84" s="90"/>
      <c r="O84" s="90"/>
      <c r="P84" s="90"/>
      <c r="Q84" s="90"/>
      <c r="R84" s="90"/>
      <c r="S84" s="90"/>
      <c r="T84" s="53"/>
    </row>
    <row r="85" spans="1:26" x14ac:dyDescent="0.2">
      <c r="D85" s="100" t="s">
        <v>408</v>
      </c>
      <c r="E85" s="101" t="e">
        <f>#REF!/1000</f>
        <v>#REF!</v>
      </c>
      <c r="F85" s="101" t="e">
        <f>#REF!/1000</f>
        <v>#REF!</v>
      </c>
      <c r="G85" s="101" t="e">
        <f>#REF!/1000</f>
        <v>#REF!</v>
      </c>
      <c r="H85" s="101" t="e">
        <f>#REF!/1000</f>
        <v>#REF!</v>
      </c>
      <c r="I85" s="101" t="e">
        <f>#REF!/1000</f>
        <v>#REF!</v>
      </c>
      <c r="J85" s="101" t="e">
        <f>#REF!/1000</f>
        <v>#REF!</v>
      </c>
      <c r="K85" s="101"/>
      <c r="L85" s="56"/>
      <c r="M85" s="56"/>
      <c r="N85" s="56"/>
      <c r="O85" s="56"/>
      <c r="P85" s="56"/>
      <c r="Q85" s="56"/>
      <c r="R85" s="56"/>
      <c r="S85" s="56"/>
      <c r="T85" s="57"/>
    </row>
    <row r="86" spans="1:26" x14ac:dyDescent="0.2">
      <c r="D86" s="90"/>
      <c r="E86" s="90"/>
      <c r="F86" s="90"/>
      <c r="G86" s="90"/>
      <c r="H86" s="90"/>
      <c r="I86" s="90"/>
      <c r="J86" s="90"/>
      <c r="K86" s="63"/>
    </row>
    <row r="87" spans="1:26" x14ac:dyDescent="0.2">
      <c r="D87" s="107" t="s">
        <v>409</v>
      </c>
      <c r="E87" s="49"/>
      <c r="F87" s="49"/>
      <c r="G87" s="49"/>
      <c r="H87" s="49"/>
      <c r="I87" s="49"/>
      <c r="J87" s="49"/>
      <c r="K87" s="112"/>
      <c r="L87" s="49"/>
      <c r="M87" s="49"/>
      <c r="N87" s="49"/>
      <c r="O87" s="49"/>
      <c r="P87" s="49"/>
      <c r="Q87" s="49"/>
      <c r="R87" s="49"/>
      <c r="S87" s="49"/>
      <c r="T87" s="49"/>
      <c r="U87" s="49"/>
      <c r="V87" s="49"/>
      <c r="W87" s="49"/>
      <c r="X87" s="49"/>
      <c r="Y87" s="49"/>
      <c r="Z87" s="50"/>
    </row>
    <row r="88" spans="1:26" ht="13.5" thickBot="1" x14ac:dyDescent="0.25">
      <c r="D88" s="113" t="s">
        <v>410</v>
      </c>
      <c r="E88" s="64" t="s">
        <v>411</v>
      </c>
      <c r="F88" s="64" t="s">
        <v>412</v>
      </c>
      <c r="G88" s="64" t="s">
        <v>413</v>
      </c>
      <c r="H88" s="64" t="s">
        <v>414</v>
      </c>
      <c r="I88" s="64" t="s">
        <v>415</v>
      </c>
      <c r="J88" s="64" t="s">
        <v>416</v>
      </c>
      <c r="K88" s="65" t="s">
        <v>417</v>
      </c>
      <c r="L88" s="65" t="s">
        <v>473</v>
      </c>
      <c r="M88" s="64" t="s">
        <v>418</v>
      </c>
      <c r="N88" s="64" t="s">
        <v>419</v>
      </c>
      <c r="O88" s="64" t="s">
        <v>474</v>
      </c>
      <c r="P88" s="66" t="s">
        <v>420</v>
      </c>
      <c r="Q88" s="66" t="s">
        <v>421</v>
      </c>
      <c r="R88" s="66" t="s">
        <v>422</v>
      </c>
      <c r="S88" s="66" t="s">
        <v>423</v>
      </c>
      <c r="T88" s="66" t="s">
        <v>424</v>
      </c>
      <c r="U88" s="66" t="s">
        <v>425</v>
      </c>
      <c r="V88" s="90"/>
      <c r="W88" s="90"/>
      <c r="X88" s="90">
        <v>2022</v>
      </c>
      <c r="Y88" s="90">
        <v>2023</v>
      </c>
      <c r="Z88" s="53">
        <v>2024</v>
      </c>
    </row>
    <row r="89" spans="1:26" x14ac:dyDescent="0.2">
      <c r="D89" s="114">
        <f>Intro!D95</f>
        <v>0</v>
      </c>
      <c r="E89" s="115" t="s">
        <v>426</v>
      </c>
      <c r="F89" s="115" t="s">
        <v>427</v>
      </c>
      <c r="G89" s="115" t="s">
        <v>427</v>
      </c>
      <c r="H89" s="115" t="s">
        <v>427</v>
      </c>
      <c r="I89" s="115" t="s">
        <v>428</v>
      </c>
      <c r="J89" s="115" t="s">
        <v>428</v>
      </c>
      <c r="K89" s="115"/>
      <c r="L89" s="115" t="s">
        <v>428</v>
      </c>
      <c r="M89" s="115" t="s">
        <v>430</v>
      </c>
      <c r="N89" s="115" t="s">
        <v>431</v>
      </c>
      <c r="O89" s="115" t="s">
        <v>459</v>
      </c>
      <c r="P89" s="67" t="e">
        <f>#REF!</f>
        <v>#REF!</v>
      </c>
      <c r="Q89" s="68" t="e">
        <f>#REF!</f>
        <v>#REF!</v>
      </c>
      <c r="R89" s="68" t="e">
        <f>#REF!</f>
        <v>#REF!</v>
      </c>
      <c r="S89" s="67" t="e">
        <f>#REF!</f>
        <v>#REF!</v>
      </c>
      <c r="T89" s="68" t="e">
        <f>#REF!</f>
        <v>#REF!</v>
      </c>
      <c r="U89" s="68" t="e">
        <f>#REF!</f>
        <v>#REF!</v>
      </c>
      <c r="V89" s="90"/>
      <c r="W89" s="90" t="s">
        <v>475</v>
      </c>
      <c r="X89" s="90" t="e">
        <f>#REF!*0.01</f>
        <v>#REF!</v>
      </c>
      <c r="Y89" s="90" t="e">
        <f>#REF!*0.01</f>
        <v>#REF!</v>
      </c>
      <c r="Z89" s="53" t="e">
        <f>#REF!*0.01</f>
        <v>#REF!</v>
      </c>
    </row>
    <row r="90" spans="1:26" x14ac:dyDescent="0.2">
      <c r="D90" s="116">
        <f t="shared" ref="D90:E92" si="2">D89</f>
        <v>0</v>
      </c>
      <c r="E90" s="117" t="str">
        <f t="shared" si="2"/>
        <v>1 - Producer</v>
      </c>
      <c r="F90" s="117" t="s">
        <v>427</v>
      </c>
      <c r="G90" s="117" t="s">
        <v>427</v>
      </c>
      <c r="H90" s="117" t="s">
        <v>427</v>
      </c>
      <c r="I90" s="117" t="str">
        <f t="shared" ref="I90:J92" si="3">I89</f>
        <v>DOM</v>
      </c>
      <c r="J90" s="117" t="str">
        <f t="shared" si="3"/>
        <v>DOM</v>
      </c>
      <c r="K90" s="117"/>
      <c r="L90" s="117" t="str">
        <f>L89</f>
        <v>DOM</v>
      </c>
      <c r="M90" s="117" t="s">
        <v>430</v>
      </c>
      <c r="N90" s="117" t="s">
        <v>432</v>
      </c>
      <c r="O90" s="117" t="s">
        <v>459</v>
      </c>
      <c r="P90" s="69" t="e">
        <f>#REF!</f>
        <v>#REF!</v>
      </c>
      <c r="Q90" s="117" t="e">
        <f>#REF!</f>
        <v>#REF!</v>
      </c>
      <c r="R90" s="117" t="e">
        <f>#REF!</f>
        <v>#REF!</v>
      </c>
      <c r="S90" s="69" t="e">
        <f>#REF!</f>
        <v>#REF!</v>
      </c>
      <c r="T90" s="117" t="e">
        <f>#REF!</f>
        <v>#REF!</v>
      </c>
      <c r="U90" s="117" t="e">
        <f>#REF!</f>
        <v>#REF!</v>
      </c>
      <c r="V90" s="90"/>
      <c r="W90" s="90"/>
      <c r="X90" s="90"/>
      <c r="Y90" s="90"/>
      <c r="Z90" s="53"/>
    </row>
    <row r="91" spans="1:26" x14ac:dyDescent="0.2">
      <c r="D91" s="118">
        <f t="shared" si="2"/>
        <v>0</v>
      </c>
      <c r="E91" s="119" t="str">
        <f t="shared" si="2"/>
        <v>1 - Producer</v>
      </c>
      <c r="F91" s="119" t="s">
        <v>427</v>
      </c>
      <c r="G91" s="119" t="s">
        <v>427</v>
      </c>
      <c r="H91" s="119" t="s">
        <v>427</v>
      </c>
      <c r="I91" s="119" t="str">
        <f t="shared" si="3"/>
        <v>DOM</v>
      </c>
      <c r="J91" s="119" t="str">
        <f t="shared" si="3"/>
        <v>DOM</v>
      </c>
      <c r="K91" s="119"/>
      <c r="L91" s="119" t="str">
        <f>L90</f>
        <v>DOM</v>
      </c>
      <c r="M91" s="119" t="s">
        <v>430</v>
      </c>
      <c r="N91" s="119" t="s">
        <v>431</v>
      </c>
      <c r="O91" s="119" t="s">
        <v>460</v>
      </c>
      <c r="P91" s="70" t="e">
        <f>#REF!</f>
        <v>#REF!</v>
      </c>
      <c r="Q91" s="119" t="e">
        <f>#REF!</f>
        <v>#REF!</v>
      </c>
      <c r="R91" s="119" t="e">
        <f>#REF!</f>
        <v>#REF!</v>
      </c>
      <c r="S91" s="70" t="e">
        <f>#REF!</f>
        <v>#REF!</v>
      </c>
      <c r="T91" s="119" t="e">
        <f>#REF!</f>
        <v>#REF!</v>
      </c>
      <c r="U91" s="119" t="e">
        <f>#REF!</f>
        <v>#REF!</v>
      </c>
      <c r="V91" s="90"/>
      <c r="W91" s="90"/>
      <c r="X91" s="90"/>
      <c r="Y91" s="90"/>
      <c r="Z91" s="53"/>
    </row>
    <row r="92" spans="1:26" x14ac:dyDescent="0.2">
      <c r="D92" s="120">
        <f t="shared" si="2"/>
        <v>0</v>
      </c>
      <c r="E92" s="121" t="str">
        <f t="shared" si="2"/>
        <v>1 - Producer</v>
      </c>
      <c r="F92" s="121" t="s">
        <v>427</v>
      </c>
      <c r="G92" s="121" t="s">
        <v>427</v>
      </c>
      <c r="H92" s="121" t="s">
        <v>427</v>
      </c>
      <c r="I92" s="121" t="str">
        <f t="shared" si="3"/>
        <v>DOM</v>
      </c>
      <c r="J92" s="121" t="str">
        <f t="shared" si="3"/>
        <v>DOM</v>
      </c>
      <c r="K92" s="121"/>
      <c r="L92" s="121" t="str">
        <f>L91</f>
        <v>DOM</v>
      </c>
      <c r="M92" s="121" t="s">
        <v>430</v>
      </c>
      <c r="N92" s="121" t="s">
        <v>432</v>
      </c>
      <c r="O92" s="121" t="s">
        <v>460</v>
      </c>
      <c r="P92" s="122" t="e">
        <f>#REF!</f>
        <v>#REF!</v>
      </c>
      <c r="Q92" s="121" t="e">
        <f>#REF!</f>
        <v>#REF!</v>
      </c>
      <c r="R92" s="121" t="e">
        <f>#REF!</f>
        <v>#REF!</v>
      </c>
      <c r="S92" s="122" t="e">
        <f>#REF!</f>
        <v>#REF!</v>
      </c>
      <c r="T92" s="121" t="e">
        <f>#REF!</f>
        <v>#REF!</v>
      </c>
      <c r="U92" s="121" t="e">
        <f>#REF!</f>
        <v>#REF!</v>
      </c>
      <c r="V92" s="56"/>
      <c r="W92" s="56"/>
      <c r="X92" s="56"/>
      <c r="Y92" s="56"/>
      <c r="Z92" s="57"/>
    </row>
    <row r="93" spans="1:26" x14ac:dyDescent="0.2">
      <c r="L93" s="63"/>
    </row>
    <row r="94" spans="1:26" ht="13.5" thickBot="1" x14ac:dyDescent="0.25">
      <c r="D94" s="107" t="s">
        <v>433</v>
      </c>
      <c r="E94" s="49"/>
      <c r="F94" s="49"/>
      <c r="G94" s="49"/>
      <c r="H94" s="49"/>
      <c r="I94" s="49"/>
      <c r="J94" s="49"/>
      <c r="K94" s="49"/>
      <c r="L94" s="49"/>
      <c r="M94" s="49"/>
      <c r="N94" s="50"/>
    </row>
    <row r="95" spans="1:26" ht="15" customHeight="1" x14ac:dyDescent="0.2">
      <c r="A95" s="46" t="s">
        <v>477</v>
      </c>
      <c r="D95" s="123"/>
      <c r="E95" s="71"/>
      <c r="F95" s="71"/>
      <c r="G95" s="71"/>
      <c r="H95" s="71"/>
      <c r="I95" s="1064" t="s">
        <v>476</v>
      </c>
      <c r="J95" s="1064"/>
      <c r="K95" s="1064"/>
      <c r="L95" s="1064" t="s">
        <v>478</v>
      </c>
      <c r="M95" s="1064"/>
      <c r="N95" s="1065"/>
    </row>
    <row r="96" spans="1:26" ht="12.75" customHeight="1" x14ac:dyDescent="0.2">
      <c r="D96" s="124" t="s">
        <v>410</v>
      </c>
      <c r="E96" s="125" t="s">
        <v>434</v>
      </c>
      <c r="F96" s="125" t="s">
        <v>435</v>
      </c>
      <c r="G96" s="125" t="s">
        <v>436</v>
      </c>
      <c r="H96" s="125" t="s">
        <v>437</v>
      </c>
      <c r="I96" s="126">
        <v>2022</v>
      </c>
      <c r="J96" s="126">
        <v>2023</v>
      </c>
      <c r="K96" s="126">
        <v>2024</v>
      </c>
      <c r="L96" s="126">
        <f>I96</f>
        <v>2022</v>
      </c>
      <c r="M96" s="126">
        <f>J96</f>
        <v>2023</v>
      </c>
      <c r="N96" s="127">
        <f>K96</f>
        <v>2024</v>
      </c>
    </row>
    <row r="97" spans="4:30" x14ac:dyDescent="0.2">
      <c r="D97" s="128">
        <f>D89</f>
        <v>0</v>
      </c>
      <c r="E97" s="129" t="s">
        <v>426</v>
      </c>
      <c r="F97" s="129" t="s">
        <v>369</v>
      </c>
      <c r="G97" s="129" t="s">
        <v>438</v>
      </c>
      <c r="H97" s="72" t="s">
        <v>439</v>
      </c>
      <c r="I97" s="90" t="e">
        <f>F8*L97*0.01</f>
        <v>#REF!</v>
      </c>
      <c r="J97" s="90" t="e">
        <f t="shared" ref="J97:K101" si="4">G8*M97*0.01</f>
        <v>#REF!</v>
      </c>
      <c r="K97" s="90" t="e">
        <f t="shared" si="4"/>
        <v>#REF!</v>
      </c>
      <c r="L97" s="90" t="e">
        <f>#REF!</f>
        <v>#REF!</v>
      </c>
      <c r="M97" s="90" t="e">
        <f>#REF!</f>
        <v>#REF!</v>
      </c>
      <c r="N97" s="53" t="e">
        <f>#REF!</f>
        <v>#REF!</v>
      </c>
    </row>
    <row r="98" spans="4:30" x14ac:dyDescent="0.2">
      <c r="D98" s="130">
        <f>D97</f>
        <v>0</v>
      </c>
      <c r="E98" s="131" t="s">
        <v>426</v>
      </c>
      <c r="F98" s="131" t="str">
        <f t="shared" ref="F98:F101" si="5">F97</f>
        <v>Domestic Sales</v>
      </c>
      <c r="G98" s="131" t="s">
        <v>440</v>
      </c>
      <c r="H98" s="73" t="s">
        <v>441</v>
      </c>
      <c r="I98" s="90" t="e">
        <f t="shared" ref="I98:I101" si="6">F9*L98*0.01</f>
        <v>#REF!</v>
      </c>
      <c r="J98" s="90" t="e">
        <f t="shared" si="4"/>
        <v>#REF!</v>
      </c>
      <c r="K98" s="90" t="e">
        <f t="shared" si="4"/>
        <v>#REF!</v>
      </c>
      <c r="L98" s="90" t="e">
        <f>#REF!</f>
        <v>#REF!</v>
      </c>
      <c r="M98" s="90" t="e">
        <f>#REF!</f>
        <v>#REF!</v>
      </c>
      <c r="N98" s="53" t="e">
        <f>#REF!</f>
        <v>#REF!</v>
      </c>
    </row>
    <row r="99" spans="4:30" x14ac:dyDescent="0.2">
      <c r="D99" s="130">
        <f t="shared" ref="D99:D101" si="7">D98</f>
        <v>0</v>
      </c>
      <c r="E99" s="131" t="s">
        <v>426</v>
      </c>
      <c r="F99" s="131" t="str">
        <f t="shared" si="5"/>
        <v>Domestic Sales</v>
      </c>
      <c r="G99" s="131" t="s">
        <v>442</v>
      </c>
      <c r="H99" s="73" t="s">
        <v>443</v>
      </c>
      <c r="I99" s="90" t="e">
        <f t="shared" si="6"/>
        <v>#REF!</v>
      </c>
      <c r="J99" s="90" t="e">
        <f t="shared" si="4"/>
        <v>#REF!</v>
      </c>
      <c r="K99" s="90" t="e">
        <f t="shared" si="4"/>
        <v>#REF!</v>
      </c>
      <c r="L99" s="90" t="e">
        <f>#REF!</f>
        <v>#REF!</v>
      </c>
      <c r="M99" s="90" t="e">
        <f>#REF!</f>
        <v>#REF!</v>
      </c>
      <c r="N99" s="53" t="e">
        <f>#REF!</f>
        <v>#REF!</v>
      </c>
    </row>
    <row r="100" spans="4:30" x14ac:dyDescent="0.2">
      <c r="D100" s="130">
        <f t="shared" si="7"/>
        <v>0</v>
      </c>
      <c r="E100" s="131" t="s">
        <v>426</v>
      </c>
      <c r="F100" s="131" t="str">
        <f t="shared" si="5"/>
        <v>Domestic Sales</v>
      </c>
      <c r="G100" s="131" t="s">
        <v>444</v>
      </c>
      <c r="H100" s="73" t="s">
        <v>445</v>
      </c>
      <c r="I100" s="90" t="e">
        <f t="shared" si="6"/>
        <v>#REF!</v>
      </c>
      <c r="J100" s="90" t="e">
        <f t="shared" si="4"/>
        <v>#REF!</v>
      </c>
      <c r="K100" s="90" t="e">
        <f t="shared" si="4"/>
        <v>#REF!</v>
      </c>
      <c r="L100" s="90" t="e">
        <f>#REF!</f>
        <v>#REF!</v>
      </c>
      <c r="M100" s="90" t="e">
        <f>#REF!</f>
        <v>#REF!</v>
      </c>
      <c r="N100" s="53" t="e">
        <f>#REF!</f>
        <v>#REF!</v>
      </c>
    </row>
    <row r="101" spans="4:30" x14ac:dyDescent="0.2">
      <c r="D101" s="132">
        <f t="shared" si="7"/>
        <v>0</v>
      </c>
      <c r="E101" s="133" t="s">
        <v>426</v>
      </c>
      <c r="F101" s="133" t="str">
        <f t="shared" si="5"/>
        <v>Domestic Sales</v>
      </c>
      <c r="G101" s="133" t="s">
        <v>446</v>
      </c>
      <c r="H101" s="134" t="s">
        <v>447</v>
      </c>
      <c r="I101" s="56" t="e">
        <f t="shared" si="6"/>
        <v>#REF!</v>
      </c>
      <c r="J101" s="56" t="e">
        <f t="shared" si="4"/>
        <v>#REF!</v>
      </c>
      <c r="K101" s="56" t="e">
        <f t="shared" si="4"/>
        <v>#REF!</v>
      </c>
      <c r="L101" s="56" t="e">
        <f>#REF!</f>
        <v>#REF!</v>
      </c>
      <c r="M101" s="56" t="e">
        <f>#REF!</f>
        <v>#REF!</v>
      </c>
      <c r="N101" s="57" t="e">
        <f>#REF!</f>
        <v>#REF!</v>
      </c>
    </row>
    <row r="104" spans="4:30" x14ac:dyDescent="0.2">
      <c r="D104" s="107" t="s">
        <v>479</v>
      </c>
      <c r="E104" s="49"/>
      <c r="F104" s="49"/>
      <c r="G104" s="49"/>
      <c r="H104" s="49"/>
      <c r="I104" s="49"/>
      <c r="J104" s="49"/>
      <c r="K104" s="49"/>
      <c r="L104" s="49"/>
      <c r="M104" s="49"/>
      <c r="N104" s="49"/>
      <c r="O104" s="49"/>
      <c r="P104" s="1060" t="s">
        <v>463</v>
      </c>
      <c r="Q104" s="1060"/>
      <c r="R104" s="1060"/>
      <c r="S104" s="1060"/>
      <c r="T104" s="1060"/>
      <c r="U104" s="1060"/>
      <c r="V104" s="1060"/>
      <c r="W104" s="1060" t="s">
        <v>489</v>
      </c>
      <c r="X104" s="1060"/>
      <c r="Y104" s="1060"/>
      <c r="Z104" s="1060"/>
      <c r="AA104" s="1060"/>
      <c r="AB104" s="1060"/>
      <c r="AC104" s="1060"/>
      <c r="AD104" s="1061"/>
    </row>
    <row r="105" spans="4:30" ht="25.5" x14ac:dyDescent="0.2">
      <c r="D105" s="135" t="s">
        <v>410</v>
      </c>
      <c r="E105" s="74" t="s">
        <v>411</v>
      </c>
      <c r="F105" s="74" t="s">
        <v>414</v>
      </c>
      <c r="G105" s="74" t="s">
        <v>416</v>
      </c>
      <c r="H105" s="74" t="s">
        <v>417</v>
      </c>
      <c r="I105" s="75" t="s">
        <v>480</v>
      </c>
      <c r="J105" s="75" t="s">
        <v>473</v>
      </c>
      <c r="K105" s="74" t="s">
        <v>448</v>
      </c>
      <c r="L105" s="75" t="s">
        <v>449</v>
      </c>
      <c r="M105" s="74" t="s">
        <v>450</v>
      </c>
      <c r="N105" s="75" t="s">
        <v>418</v>
      </c>
      <c r="O105" s="76" t="s">
        <v>481</v>
      </c>
      <c r="P105" s="76" t="s">
        <v>482</v>
      </c>
      <c r="Q105" s="76" t="s">
        <v>483</v>
      </c>
      <c r="R105" s="76" t="s">
        <v>484</v>
      </c>
      <c r="S105" s="76" t="s">
        <v>485</v>
      </c>
      <c r="T105" s="76" t="s">
        <v>486</v>
      </c>
      <c r="U105" s="76" t="s">
        <v>487</v>
      </c>
      <c r="V105" s="77" t="s">
        <v>488</v>
      </c>
      <c r="W105" s="76" t="s">
        <v>481</v>
      </c>
      <c r="X105" s="76" t="s">
        <v>482</v>
      </c>
      <c r="Y105" s="76" t="s">
        <v>483</v>
      </c>
      <c r="Z105" s="76" t="s">
        <v>484</v>
      </c>
      <c r="AA105" s="76" t="s">
        <v>485</v>
      </c>
      <c r="AB105" s="76" t="s">
        <v>486</v>
      </c>
      <c r="AC105" s="76" t="s">
        <v>487</v>
      </c>
      <c r="AD105" s="136" t="s">
        <v>488</v>
      </c>
    </row>
    <row r="106" spans="4:30" x14ac:dyDescent="0.2">
      <c r="D106" s="137">
        <f>D97</f>
        <v>0</v>
      </c>
      <c r="E106" s="78" t="s">
        <v>426</v>
      </c>
      <c r="F106" s="78" t="s">
        <v>451</v>
      </c>
      <c r="G106" s="78" t="s">
        <v>428</v>
      </c>
      <c r="H106" s="78" t="s">
        <v>428</v>
      </c>
      <c r="I106" s="78" t="s">
        <v>428</v>
      </c>
      <c r="J106" s="78" t="s">
        <v>428</v>
      </c>
      <c r="K106" s="79" t="s">
        <v>452</v>
      </c>
      <c r="L106" s="78" t="e">
        <f>#REF!</f>
        <v>#REF!</v>
      </c>
      <c r="M106" s="78" t="e">
        <v>#N/A</v>
      </c>
      <c r="N106" s="78" t="s">
        <v>429</v>
      </c>
      <c r="O106" s="80" t="e">
        <f>#REF!</f>
        <v>#REF!</v>
      </c>
      <c r="P106" s="80" t="e">
        <f>#REF!</f>
        <v>#REF!</v>
      </c>
      <c r="Q106" s="80" t="e">
        <f>#REF!</f>
        <v>#REF!</v>
      </c>
      <c r="R106" s="80" t="e">
        <f>#REF!</f>
        <v>#REF!</v>
      </c>
      <c r="S106" s="80" t="e">
        <f>#REF!</f>
        <v>#REF!</v>
      </c>
      <c r="T106" s="80" t="e">
        <f>#REF!</f>
        <v>#REF!</v>
      </c>
      <c r="U106" s="80" t="e">
        <f>#REF!</f>
        <v>#REF!</v>
      </c>
      <c r="V106" s="81" t="e">
        <f>#REF!</f>
        <v>#REF!</v>
      </c>
      <c r="W106" s="80" t="e">
        <f>#REF!</f>
        <v>#REF!</v>
      </c>
      <c r="X106" s="80" t="e">
        <f>#REF!</f>
        <v>#REF!</v>
      </c>
      <c r="Y106" s="80" t="e">
        <f>#REF!</f>
        <v>#REF!</v>
      </c>
      <c r="Z106" s="80" t="e">
        <f>#REF!</f>
        <v>#REF!</v>
      </c>
      <c r="AA106" s="80" t="e">
        <f>#REF!</f>
        <v>#REF!</v>
      </c>
      <c r="AB106" s="80" t="e">
        <f>#REF!</f>
        <v>#REF!</v>
      </c>
      <c r="AC106" s="80" t="e">
        <f>#REF!</f>
        <v>#REF!</v>
      </c>
      <c r="AD106" s="138" t="e">
        <f>#REF!</f>
        <v>#REF!</v>
      </c>
    </row>
    <row r="107" spans="4:30" x14ac:dyDescent="0.2">
      <c r="D107" s="139">
        <f>D106</f>
        <v>0</v>
      </c>
      <c r="E107" s="82" t="s">
        <v>426</v>
      </c>
      <c r="F107" s="82" t="s">
        <v>451</v>
      </c>
      <c r="G107" s="82" t="s">
        <v>428</v>
      </c>
      <c r="H107" s="82" t="s">
        <v>428</v>
      </c>
      <c r="I107" s="82" t="s">
        <v>428</v>
      </c>
      <c r="J107" s="82" t="str">
        <f>J106</f>
        <v>DOM</v>
      </c>
      <c r="K107" s="83" t="s">
        <v>453</v>
      </c>
      <c r="L107" s="82" t="e">
        <f>#REF!</f>
        <v>#REF!</v>
      </c>
      <c r="M107" s="82" t="e">
        <v>#N/A</v>
      </c>
      <c r="N107" s="82" t="str">
        <f t="shared" ref="N107:N110" si="8">N106</f>
        <v>Dom</v>
      </c>
      <c r="O107" s="84" t="e">
        <f>#REF!</f>
        <v>#REF!</v>
      </c>
      <c r="P107" s="84" t="e">
        <f>#REF!</f>
        <v>#REF!</v>
      </c>
      <c r="Q107" s="84" t="e">
        <f>#REF!</f>
        <v>#REF!</v>
      </c>
      <c r="R107" s="84" t="e">
        <f>#REF!</f>
        <v>#REF!</v>
      </c>
      <c r="S107" s="84" t="e">
        <f>#REF!</f>
        <v>#REF!</v>
      </c>
      <c r="T107" s="84" t="e">
        <f>#REF!</f>
        <v>#REF!</v>
      </c>
      <c r="U107" s="84" t="e">
        <f>#REF!</f>
        <v>#REF!</v>
      </c>
      <c r="V107" s="85" t="e">
        <f>#REF!</f>
        <v>#REF!</v>
      </c>
      <c r="W107" s="84" t="e">
        <f>#REF!</f>
        <v>#REF!</v>
      </c>
      <c r="X107" s="84" t="e">
        <f>#REF!</f>
        <v>#REF!</v>
      </c>
      <c r="Y107" s="84" t="e">
        <f>#REF!</f>
        <v>#REF!</v>
      </c>
      <c r="Z107" s="84" t="e">
        <f>#REF!</f>
        <v>#REF!</v>
      </c>
      <c r="AA107" s="84" t="e">
        <f>#REF!</f>
        <v>#REF!</v>
      </c>
      <c r="AB107" s="84" t="e">
        <f>#REF!</f>
        <v>#REF!</v>
      </c>
      <c r="AC107" s="84" t="e">
        <f>#REF!</f>
        <v>#REF!</v>
      </c>
      <c r="AD107" s="140" t="e">
        <f>#REF!</f>
        <v>#REF!</v>
      </c>
    </row>
    <row r="108" spans="4:30" x14ac:dyDescent="0.2">
      <c r="D108" s="139">
        <f t="shared" ref="D108:D110" si="9">D107</f>
        <v>0</v>
      </c>
      <c r="E108" s="86" t="s">
        <v>426</v>
      </c>
      <c r="F108" s="86" t="s">
        <v>451</v>
      </c>
      <c r="G108" s="86" t="s">
        <v>428</v>
      </c>
      <c r="H108" s="86" t="s">
        <v>428</v>
      </c>
      <c r="I108" s="86" t="s">
        <v>428</v>
      </c>
      <c r="J108" s="86" t="str">
        <f>J107</f>
        <v>DOM</v>
      </c>
      <c r="K108" s="87" t="s">
        <v>454</v>
      </c>
      <c r="L108" s="86" t="e">
        <f>#REF!</f>
        <v>#REF!</v>
      </c>
      <c r="M108" s="86" t="e">
        <v>#N/A</v>
      </c>
      <c r="N108" s="86" t="str">
        <f t="shared" si="8"/>
        <v>Dom</v>
      </c>
      <c r="O108" s="88" t="e">
        <f>#REF!</f>
        <v>#REF!</v>
      </c>
      <c r="P108" s="88" t="e">
        <f>#REF!</f>
        <v>#REF!</v>
      </c>
      <c r="Q108" s="88" t="e">
        <f>#REF!</f>
        <v>#REF!</v>
      </c>
      <c r="R108" s="88" t="e">
        <f>#REF!</f>
        <v>#REF!</v>
      </c>
      <c r="S108" s="88" t="e">
        <f>#REF!</f>
        <v>#REF!</v>
      </c>
      <c r="T108" s="88" t="e">
        <f>#REF!</f>
        <v>#REF!</v>
      </c>
      <c r="U108" s="88" t="e">
        <f>#REF!</f>
        <v>#REF!</v>
      </c>
      <c r="V108" s="89" t="e">
        <f>#REF!</f>
        <v>#REF!</v>
      </c>
      <c r="W108" s="88" t="e">
        <f>#REF!</f>
        <v>#REF!</v>
      </c>
      <c r="X108" s="88" t="e">
        <f>#REF!</f>
        <v>#REF!</v>
      </c>
      <c r="Y108" s="88" t="e">
        <f>#REF!</f>
        <v>#REF!</v>
      </c>
      <c r="Z108" s="88" t="e">
        <f>#REF!</f>
        <v>#REF!</v>
      </c>
      <c r="AA108" s="88" t="e">
        <f>#REF!</f>
        <v>#REF!</v>
      </c>
      <c r="AB108" s="88" t="e">
        <f>#REF!</f>
        <v>#REF!</v>
      </c>
      <c r="AC108" s="88" t="e">
        <f>#REF!</f>
        <v>#REF!</v>
      </c>
      <c r="AD108" s="141" t="e">
        <f>#REF!</f>
        <v>#REF!</v>
      </c>
    </row>
    <row r="109" spans="4:30" x14ac:dyDescent="0.2">
      <c r="D109" s="139">
        <f t="shared" si="9"/>
        <v>0</v>
      </c>
      <c r="E109" s="82" t="s">
        <v>426</v>
      </c>
      <c r="F109" s="82" t="s">
        <v>451</v>
      </c>
      <c r="G109" s="82" t="s">
        <v>428</v>
      </c>
      <c r="H109" s="82" t="s">
        <v>428</v>
      </c>
      <c r="I109" s="82" t="s">
        <v>428</v>
      </c>
      <c r="J109" s="82" t="str">
        <f>J108</f>
        <v>DOM</v>
      </c>
      <c r="K109" s="83" t="s">
        <v>455</v>
      </c>
      <c r="L109" s="82" t="e">
        <f>#REF!</f>
        <v>#REF!</v>
      </c>
      <c r="M109" s="82" t="e">
        <v>#N/A</v>
      </c>
      <c r="N109" s="82" t="str">
        <f t="shared" si="8"/>
        <v>Dom</v>
      </c>
      <c r="O109" s="84" t="e">
        <f>#REF!</f>
        <v>#REF!</v>
      </c>
      <c r="P109" s="84" t="e">
        <f>#REF!</f>
        <v>#REF!</v>
      </c>
      <c r="Q109" s="84" t="e">
        <f>#REF!</f>
        <v>#REF!</v>
      </c>
      <c r="R109" s="84" t="e">
        <f>#REF!</f>
        <v>#REF!</v>
      </c>
      <c r="S109" s="84" t="e">
        <f>#REF!</f>
        <v>#REF!</v>
      </c>
      <c r="T109" s="84" t="e">
        <f>#REF!</f>
        <v>#REF!</v>
      </c>
      <c r="U109" s="84" t="e">
        <f>#REF!</f>
        <v>#REF!</v>
      </c>
      <c r="V109" s="85" t="e">
        <f>#REF!</f>
        <v>#REF!</v>
      </c>
      <c r="W109" s="84" t="e">
        <f>#REF!</f>
        <v>#REF!</v>
      </c>
      <c r="X109" s="84" t="e">
        <f>#REF!</f>
        <v>#REF!</v>
      </c>
      <c r="Y109" s="84" t="e">
        <f>#REF!</f>
        <v>#REF!</v>
      </c>
      <c r="Z109" s="84" t="e">
        <f>#REF!</f>
        <v>#REF!</v>
      </c>
      <c r="AA109" s="84" t="e">
        <f>#REF!</f>
        <v>#REF!</v>
      </c>
      <c r="AB109" s="84" t="e">
        <f>#REF!</f>
        <v>#REF!</v>
      </c>
      <c r="AC109" s="84" t="e">
        <f>#REF!</f>
        <v>#REF!</v>
      </c>
      <c r="AD109" s="140" t="e">
        <f>#REF!</f>
        <v>#REF!</v>
      </c>
    </row>
    <row r="110" spans="4:30" x14ac:dyDescent="0.2">
      <c r="D110" s="142">
        <f t="shared" si="9"/>
        <v>0</v>
      </c>
      <c r="E110" s="143" t="s">
        <v>426</v>
      </c>
      <c r="F110" s="143" t="s">
        <v>451</v>
      </c>
      <c r="G110" s="143" t="s">
        <v>428</v>
      </c>
      <c r="H110" s="143" t="s">
        <v>428</v>
      </c>
      <c r="I110" s="143" t="s">
        <v>428</v>
      </c>
      <c r="J110" s="143" t="str">
        <f>J109</f>
        <v>DOM</v>
      </c>
      <c r="K110" s="144" t="s">
        <v>456</v>
      </c>
      <c r="L110" s="143" t="e">
        <f>#REF!</f>
        <v>#REF!</v>
      </c>
      <c r="M110" s="143" t="e">
        <v>#N/A</v>
      </c>
      <c r="N110" s="143" t="str">
        <f t="shared" si="8"/>
        <v>Dom</v>
      </c>
      <c r="O110" s="145" t="e">
        <f>#REF!</f>
        <v>#REF!</v>
      </c>
      <c r="P110" s="145" t="e">
        <f>#REF!</f>
        <v>#REF!</v>
      </c>
      <c r="Q110" s="145" t="e">
        <f>#REF!</f>
        <v>#REF!</v>
      </c>
      <c r="R110" s="145" t="e">
        <f>#REF!</f>
        <v>#REF!</v>
      </c>
      <c r="S110" s="145" t="e">
        <f>#REF!</f>
        <v>#REF!</v>
      </c>
      <c r="T110" s="145" t="e">
        <f>#REF!</f>
        <v>#REF!</v>
      </c>
      <c r="U110" s="145" t="e">
        <f>#REF!</f>
        <v>#REF!</v>
      </c>
      <c r="V110" s="146" t="e">
        <f>#REF!</f>
        <v>#REF!</v>
      </c>
      <c r="W110" s="145" t="e">
        <f>#REF!</f>
        <v>#REF!</v>
      </c>
      <c r="X110" s="145" t="e">
        <f>#REF!</f>
        <v>#REF!</v>
      </c>
      <c r="Y110" s="145" t="e">
        <f>#REF!</f>
        <v>#REF!</v>
      </c>
      <c r="Z110" s="145" t="e">
        <f>#REF!</f>
        <v>#REF!</v>
      </c>
      <c r="AA110" s="145" t="e">
        <f>#REF!</f>
        <v>#REF!</v>
      </c>
      <c r="AB110" s="145" t="e">
        <f>#REF!</f>
        <v>#REF!</v>
      </c>
      <c r="AC110" s="145" t="e">
        <f>#REF!</f>
        <v>#REF!</v>
      </c>
      <c r="AD110" s="147" t="e">
        <f>#REF!</f>
        <v>#REF!</v>
      </c>
    </row>
  </sheetData>
  <sheetProtection algorithmName="SHA-512" hashValue="ok4fIryrvdIJvNz0a8UPQnaX4FJbWjZ1ASeIMjOPcACrtViV6R1uA4YD/JwpWO9exlPOIu7C1YV5bqlFYyfSvg==" saltValue="dlNS6uACGu70D5odNuS7AQ==" spinCount="100000" sheet="1" objects="1" scenarios="1" selectLockedCells="1"/>
  <mergeCells count="8">
    <mergeCell ref="P104:V104"/>
    <mergeCell ref="W104:AD104"/>
    <mergeCell ref="R43:T43"/>
    <mergeCell ref="I95:K95"/>
    <mergeCell ref="L95:N95"/>
    <mergeCell ref="H83:J83"/>
    <mergeCell ref="L43:N43"/>
    <mergeCell ref="O43:Q43"/>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8CDF96-1179-4B28-B0AC-5C6454D4E763}">
  <sheetPr>
    <tabColor rgb="FF00B0F0"/>
    <pageSetUpPr fitToPage="1"/>
  </sheetPr>
  <dimension ref="A1:W147"/>
  <sheetViews>
    <sheetView showGridLines="0" tabSelected="1" zoomScaleNormal="100" workbookViewId="0">
      <selection activeCell="G28" sqref="G28:G29"/>
    </sheetView>
  </sheetViews>
  <sheetFormatPr defaultColWidth="9.140625" defaultRowHeight="14.25" x14ac:dyDescent="0.25"/>
  <cols>
    <col min="1" max="1" width="1.85546875" style="14" customWidth="1"/>
    <col min="2" max="12" width="14.5703125" style="23" customWidth="1"/>
    <col min="13" max="13" width="6.140625" style="1" hidden="1" customWidth="1"/>
    <col min="14" max="14" width="9" style="2" customWidth="1"/>
    <col min="15" max="15" width="16.140625" style="2" hidden="1" customWidth="1"/>
    <col min="16" max="16" width="16.42578125" style="2" hidden="1" customWidth="1"/>
    <col min="17" max="23" width="9" style="2" customWidth="1"/>
    <col min="24" max="16384" width="9.140625" style="2"/>
  </cols>
  <sheetData>
    <row r="1" spans="1:23" x14ac:dyDescent="0.25">
      <c r="O1" s="2" t="s">
        <v>665</v>
      </c>
      <c r="P1" s="2" t="s">
        <v>665</v>
      </c>
      <c r="Q1" s="3"/>
      <c r="R1" s="3"/>
      <c r="S1" s="3"/>
      <c r="T1" s="3"/>
      <c r="U1" s="3"/>
      <c r="V1" s="3"/>
    </row>
    <row r="2" spans="1:23" x14ac:dyDescent="0.25">
      <c r="B2" s="24" t="s">
        <v>0</v>
      </c>
      <c r="C2" s="24"/>
      <c r="O2" s="3" t="s">
        <v>130</v>
      </c>
      <c r="P2" s="3" t="s">
        <v>131</v>
      </c>
    </row>
    <row r="3" spans="1:23" x14ac:dyDescent="0.25">
      <c r="B3" s="25"/>
      <c r="C3" s="25"/>
      <c r="O3" s="8"/>
      <c r="P3" s="8"/>
    </row>
    <row r="4" spans="1:23" s="8" customFormat="1" x14ac:dyDescent="0.25">
      <c r="A4" s="15"/>
      <c r="B4" s="663" t="s">
        <v>562</v>
      </c>
      <c r="C4" s="664"/>
      <c r="D4" s="664"/>
      <c r="E4" s="664"/>
      <c r="F4" s="664"/>
      <c r="G4" s="664"/>
      <c r="H4" s="664"/>
      <c r="I4" s="664"/>
      <c r="J4" s="664"/>
      <c r="K4" s="664"/>
      <c r="L4" s="665"/>
      <c r="M4" s="20"/>
      <c r="N4" s="20"/>
      <c r="O4" s="16"/>
      <c r="P4" s="16"/>
    </row>
    <row r="5" spans="1:23" s="8" customFormat="1" x14ac:dyDescent="0.25">
      <c r="A5" s="15"/>
      <c r="B5" s="666" t="str">
        <f>Variables!B2</f>
        <v>GC-2025-001</v>
      </c>
      <c r="C5" s="667"/>
      <c r="D5" s="667"/>
      <c r="E5" s="667"/>
      <c r="F5" s="667"/>
      <c r="G5" s="667"/>
      <c r="H5" s="667"/>
      <c r="I5" s="667"/>
      <c r="J5" s="667"/>
      <c r="K5" s="667"/>
      <c r="L5" s="668"/>
      <c r="M5" s="20"/>
      <c r="N5" s="20"/>
      <c r="O5" s="16"/>
      <c r="P5" s="16"/>
    </row>
    <row r="6" spans="1:23" s="17" customFormat="1" x14ac:dyDescent="0.25">
      <c r="A6" s="15"/>
      <c r="B6" s="674" t="str">
        <f>UPPER(Variables!B3&amp;" | "&amp;Variables!C3)</f>
        <v>VEGETABLE GOODS | PRODUITS DE LÉGUMES</v>
      </c>
      <c r="C6" s="675"/>
      <c r="D6" s="675"/>
      <c r="E6" s="675"/>
      <c r="F6" s="675"/>
      <c r="G6" s="675"/>
      <c r="H6" s="675"/>
      <c r="I6" s="675"/>
      <c r="J6" s="675"/>
      <c r="K6" s="675"/>
      <c r="L6" s="676"/>
      <c r="M6" s="16"/>
      <c r="N6" s="16"/>
      <c r="O6" s="328" t="s">
        <v>644</v>
      </c>
      <c r="P6" s="18"/>
    </row>
    <row r="7" spans="1:23" s="9" customFormat="1" x14ac:dyDescent="0.25">
      <c r="A7" s="19"/>
      <c r="B7" s="26"/>
      <c r="C7" s="26"/>
      <c r="D7" s="27"/>
      <c r="E7" s="27"/>
      <c r="F7" s="27"/>
      <c r="G7" s="27"/>
      <c r="H7" s="27"/>
      <c r="I7" s="27"/>
      <c r="J7" s="27"/>
      <c r="K7" s="27"/>
      <c r="L7" s="27"/>
      <c r="O7" s="10"/>
      <c r="P7" s="10"/>
    </row>
    <row r="8" spans="1:23" s="8" customFormat="1" x14ac:dyDescent="0.25">
      <c r="A8" s="15"/>
      <c r="B8" s="658" t="s">
        <v>563</v>
      </c>
      <c r="C8" s="659"/>
      <c r="D8" s="659"/>
      <c r="E8" s="659"/>
      <c r="F8" s="659"/>
      <c r="G8" s="659"/>
      <c r="H8" s="659"/>
      <c r="I8" s="659"/>
      <c r="J8" s="659"/>
      <c r="K8" s="659"/>
      <c r="L8" s="660"/>
      <c r="M8" s="372" t="s">
        <v>766</v>
      </c>
      <c r="N8" s="20"/>
      <c r="O8" s="400"/>
      <c r="P8" s="401"/>
      <c r="Q8" s="402"/>
      <c r="R8" s="402"/>
      <c r="S8" s="400"/>
    </row>
    <row r="9" spans="1:23" s="11" customFormat="1" ht="14.45" customHeight="1" x14ac:dyDescent="0.25">
      <c r="A9" s="13"/>
      <c r="B9" s="28"/>
      <c r="C9" s="29"/>
      <c r="D9" s="30"/>
      <c r="E9" s="30"/>
      <c r="F9" s="30"/>
      <c r="G9" s="30"/>
      <c r="H9" s="30"/>
      <c r="I9" s="30"/>
      <c r="J9" s="30"/>
      <c r="K9" s="30"/>
      <c r="L9" s="31"/>
      <c r="O9" s="718"/>
      <c r="P9" s="718"/>
      <c r="S9" s="717"/>
      <c r="T9" s="717"/>
      <c r="U9" s="717"/>
      <c r="V9" s="717"/>
      <c r="W9" s="717"/>
    </row>
    <row r="10" spans="1:23" s="149" customFormat="1" x14ac:dyDescent="0.25">
      <c r="A10" s="233"/>
      <c r="B10" s="655" t="s">
        <v>912</v>
      </c>
      <c r="C10" s="656"/>
      <c r="D10" s="656"/>
      <c r="E10" s="656"/>
      <c r="F10" s="656"/>
      <c r="G10" s="353"/>
      <c r="H10" s="669" t="s">
        <v>914</v>
      </c>
      <c r="I10" s="669"/>
      <c r="J10" s="669"/>
      <c r="K10" s="669"/>
      <c r="L10" s="670"/>
      <c r="M10" s="265"/>
      <c r="N10" s="295"/>
      <c r="O10" s="718"/>
      <c r="P10" s="718"/>
      <c r="S10" s="717"/>
      <c r="T10" s="717"/>
      <c r="U10" s="717"/>
      <c r="V10" s="717"/>
      <c r="W10" s="717"/>
    </row>
    <row r="11" spans="1:23" s="149" customFormat="1" x14ac:dyDescent="0.25">
      <c r="A11" s="233"/>
      <c r="B11" s="655"/>
      <c r="C11" s="656"/>
      <c r="D11" s="656"/>
      <c r="E11" s="656"/>
      <c r="F11" s="656"/>
      <c r="G11" s="353"/>
      <c r="H11" s="669"/>
      <c r="I11" s="669"/>
      <c r="J11" s="669"/>
      <c r="K11" s="669"/>
      <c r="L11" s="670"/>
      <c r="M11" s="265"/>
      <c r="N11" s="295"/>
      <c r="O11" s="718"/>
      <c r="P11" s="718"/>
      <c r="S11" s="717"/>
      <c r="T11" s="717"/>
      <c r="U11" s="717"/>
      <c r="V11" s="717"/>
      <c r="W11" s="717"/>
    </row>
    <row r="12" spans="1:23" s="149" customFormat="1" x14ac:dyDescent="0.25">
      <c r="A12" s="233"/>
      <c r="B12" s="655"/>
      <c r="C12" s="656"/>
      <c r="D12" s="656"/>
      <c r="E12" s="656"/>
      <c r="F12" s="656"/>
      <c r="G12" s="353"/>
      <c r="H12" s="669"/>
      <c r="I12" s="669"/>
      <c r="J12" s="669"/>
      <c r="K12" s="669"/>
      <c r="L12" s="670"/>
      <c r="M12" s="265"/>
      <c r="N12" s="295"/>
      <c r="O12" s="718"/>
      <c r="P12" s="718"/>
      <c r="S12" s="717"/>
      <c r="T12" s="717"/>
      <c r="U12" s="717"/>
      <c r="V12" s="717"/>
      <c r="W12" s="717"/>
    </row>
    <row r="13" spans="1:23" s="149" customFormat="1" x14ac:dyDescent="0.25">
      <c r="A13" s="233"/>
      <c r="B13" s="655"/>
      <c r="C13" s="656"/>
      <c r="D13" s="656"/>
      <c r="E13" s="656"/>
      <c r="F13" s="656"/>
      <c r="G13" s="353"/>
      <c r="H13" s="669"/>
      <c r="I13" s="669"/>
      <c r="J13" s="669"/>
      <c r="K13" s="669"/>
      <c r="L13" s="670"/>
      <c r="O13" s="718"/>
      <c r="P13" s="718"/>
      <c r="S13" s="717"/>
      <c r="T13" s="717"/>
      <c r="U13" s="717"/>
      <c r="V13" s="717"/>
      <c r="W13" s="717"/>
    </row>
    <row r="14" spans="1:23" s="149" customFormat="1" x14ac:dyDescent="0.25">
      <c r="A14" s="233"/>
      <c r="B14" s="655"/>
      <c r="C14" s="656"/>
      <c r="D14" s="656"/>
      <c r="E14" s="656"/>
      <c r="F14" s="656"/>
      <c r="G14" s="353"/>
      <c r="H14" s="669"/>
      <c r="I14" s="669"/>
      <c r="J14" s="669"/>
      <c r="K14" s="669"/>
      <c r="L14" s="670"/>
      <c r="O14" s="718"/>
      <c r="P14" s="718"/>
      <c r="S14" s="717"/>
      <c r="T14" s="717"/>
      <c r="U14" s="717"/>
      <c r="V14" s="717"/>
      <c r="W14" s="717"/>
    </row>
    <row r="15" spans="1:23" s="149" customFormat="1" x14ac:dyDescent="0.25">
      <c r="A15" s="233"/>
      <c r="B15" s="655"/>
      <c r="C15" s="656"/>
      <c r="D15" s="656"/>
      <c r="E15" s="656"/>
      <c r="F15" s="656"/>
      <c r="G15" s="353"/>
      <c r="H15" s="669"/>
      <c r="I15" s="669"/>
      <c r="J15" s="669"/>
      <c r="K15" s="669"/>
      <c r="L15" s="670"/>
      <c r="O15" s="718"/>
      <c r="P15" s="718"/>
      <c r="S15" s="717"/>
      <c r="T15" s="717"/>
      <c r="U15" s="717"/>
      <c r="V15" s="717"/>
      <c r="W15" s="717"/>
    </row>
    <row r="16" spans="1:23" s="149" customFormat="1" x14ac:dyDescent="0.25">
      <c r="A16" s="233"/>
      <c r="B16" s="655"/>
      <c r="C16" s="656"/>
      <c r="D16" s="656"/>
      <c r="E16" s="656"/>
      <c r="F16" s="656"/>
      <c r="G16" s="353"/>
      <c r="H16" s="669"/>
      <c r="I16" s="669"/>
      <c r="J16" s="669"/>
      <c r="K16" s="669"/>
      <c r="L16" s="670"/>
      <c r="O16" s="718"/>
      <c r="P16" s="718"/>
      <c r="S16" s="717"/>
      <c r="T16" s="717"/>
      <c r="U16" s="717"/>
      <c r="V16" s="717"/>
      <c r="W16" s="717"/>
    </row>
    <row r="17" spans="1:23" s="149" customFormat="1" x14ac:dyDescent="0.25">
      <c r="A17" s="233"/>
      <c r="B17" s="655"/>
      <c r="C17" s="656"/>
      <c r="D17" s="656"/>
      <c r="E17" s="656"/>
      <c r="F17" s="656"/>
      <c r="G17" s="353"/>
      <c r="H17" s="669"/>
      <c r="I17" s="669"/>
      <c r="J17" s="669"/>
      <c r="K17" s="669"/>
      <c r="L17" s="670"/>
      <c r="O17" s="718"/>
      <c r="P17" s="718"/>
      <c r="S17" s="717"/>
      <c r="T17" s="717"/>
      <c r="U17" s="717"/>
      <c r="V17" s="717"/>
      <c r="W17" s="717"/>
    </row>
    <row r="18" spans="1:23" s="149" customFormat="1" x14ac:dyDescent="0.25">
      <c r="A18" s="233"/>
      <c r="B18" s="655"/>
      <c r="C18" s="656"/>
      <c r="D18" s="656"/>
      <c r="E18" s="656"/>
      <c r="F18" s="656"/>
      <c r="G18" s="353"/>
      <c r="H18" s="669"/>
      <c r="I18" s="669"/>
      <c r="J18" s="669"/>
      <c r="K18" s="669"/>
      <c r="L18" s="670"/>
      <c r="O18" s="718"/>
      <c r="P18" s="718"/>
      <c r="S18" s="717"/>
      <c r="T18" s="717"/>
      <c r="U18" s="717"/>
      <c r="V18" s="717"/>
      <c r="W18" s="717"/>
    </row>
    <row r="19" spans="1:23" s="149" customFormat="1" x14ac:dyDescent="0.25">
      <c r="A19" s="233"/>
      <c r="B19" s="655"/>
      <c r="C19" s="656"/>
      <c r="D19" s="656"/>
      <c r="E19" s="656"/>
      <c r="F19" s="656"/>
      <c r="G19" s="353"/>
      <c r="H19" s="669"/>
      <c r="I19" s="669"/>
      <c r="J19" s="669"/>
      <c r="K19" s="669"/>
      <c r="L19" s="670"/>
      <c r="O19" s="718"/>
      <c r="P19" s="718"/>
      <c r="S19" s="717"/>
      <c r="T19" s="717"/>
      <c r="U19" s="717"/>
      <c r="V19" s="717"/>
      <c r="W19" s="717"/>
    </row>
    <row r="20" spans="1:23" s="149" customFormat="1" x14ac:dyDescent="0.25">
      <c r="A20" s="233"/>
      <c r="B20" s="655"/>
      <c r="C20" s="656"/>
      <c r="D20" s="656"/>
      <c r="E20" s="656"/>
      <c r="F20" s="656"/>
      <c r="G20" s="353"/>
      <c r="H20" s="669"/>
      <c r="I20" s="669"/>
      <c r="J20" s="669"/>
      <c r="K20" s="669"/>
      <c r="L20" s="670"/>
      <c r="O20" s="718"/>
      <c r="P20" s="718"/>
      <c r="S20" s="717"/>
      <c r="T20" s="717"/>
      <c r="U20" s="717"/>
      <c r="V20" s="717"/>
      <c r="W20" s="717"/>
    </row>
    <row r="21" spans="1:23" s="149" customFormat="1" x14ac:dyDescent="0.25">
      <c r="A21" s="233"/>
      <c r="B21" s="655"/>
      <c r="C21" s="656"/>
      <c r="D21" s="656"/>
      <c r="E21" s="656"/>
      <c r="F21" s="656"/>
      <c r="G21" s="353"/>
      <c r="H21" s="669"/>
      <c r="I21" s="669"/>
      <c r="J21" s="669"/>
      <c r="K21" s="669"/>
      <c r="L21" s="670"/>
      <c r="O21" s="718"/>
      <c r="P21" s="718"/>
      <c r="S21" s="717"/>
      <c r="T21" s="717"/>
      <c r="U21" s="717"/>
      <c r="V21" s="717"/>
      <c r="W21" s="717"/>
    </row>
    <row r="22" spans="1:23" s="149" customFormat="1" x14ac:dyDescent="0.25">
      <c r="A22" s="233"/>
      <c r="B22" s="655"/>
      <c r="C22" s="656"/>
      <c r="D22" s="656"/>
      <c r="E22" s="656"/>
      <c r="F22" s="656"/>
      <c r="G22" s="353"/>
      <c r="H22" s="669"/>
      <c r="I22" s="669"/>
      <c r="J22" s="669"/>
      <c r="K22" s="669"/>
      <c r="L22" s="670"/>
      <c r="O22" s="718"/>
      <c r="P22" s="718"/>
      <c r="S22" s="717"/>
      <c r="T22" s="717"/>
      <c r="U22" s="717"/>
      <c r="V22" s="717"/>
      <c r="W22" s="717"/>
    </row>
    <row r="23" spans="1:23" s="149" customFormat="1" x14ac:dyDescent="0.25">
      <c r="A23" s="233"/>
      <c r="B23" s="655"/>
      <c r="C23" s="656"/>
      <c r="D23" s="656"/>
      <c r="E23" s="656"/>
      <c r="F23" s="656"/>
      <c r="G23" s="353"/>
      <c r="H23" s="669"/>
      <c r="I23" s="669"/>
      <c r="J23" s="669"/>
      <c r="K23" s="669"/>
      <c r="L23" s="670"/>
      <c r="O23" s="718"/>
      <c r="P23" s="718"/>
      <c r="S23" s="717"/>
      <c r="T23" s="717"/>
      <c r="U23" s="717"/>
      <c r="V23" s="717"/>
      <c r="W23" s="717"/>
    </row>
    <row r="24" spans="1:23" s="149" customFormat="1" x14ac:dyDescent="0.25">
      <c r="A24" s="233"/>
      <c r="B24" s="197"/>
      <c r="C24" s="198"/>
      <c r="D24" s="198"/>
      <c r="E24" s="198"/>
      <c r="F24" s="198"/>
      <c r="G24" s="198"/>
      <c r="H24" s="198"/>
      <c r="I24" s="198"/>
      <c r="J24" s="198"/>
      <c r="K24" s="198"/>
      <c r="L24" s="199"/>
      <c r="O24" s="718"/>
      <c r="P24" s="718"/>
      <c r="S24" s="717"/>
      <c r="T24" s="717"/>
      <c r="U24" s="717"/>
      <c r="V24" s="717"/>
      <c r="W24" s="717"/>
    </row>
    <row r="25" spans="1:23" s="9" customFormat="1" x14ac:dyDescent="0.25">
      <c r="A25" s="19"/>
      <c r="B25" s="26"/>
      <c r="C25" s="26"/>
      <c r="D25" s="27"/>
      <c r="E25" s="27"/>
      <c r="F25" s="27"/>
      <c r="G25" s="27"/>
      <c r="H25" s="27"/>
      <c r="I25" s="27"/>
      <c r="J25" s="27"/>
      <c r="K25" s="27"/>
      <c r="L25" s="27"/>
      <c r="O25" s="10"/>
      <c r="P25" s="10"/>
      <c r="S25" s="717"/>
      <c r="T25" s="717"/>
      <c r="U25" s="717"/>
      <c r="V25" s="717"/>
      <c r="W25" s="717"/>
    </row>
    <row r="26" spans="1:23" s="8" customFormat="1" x14ac:dyDescent="0.25">
      <c r="A26" s="15"/>
      <c r="B26" s="658" t="s">
        <v>564</v>
      </c>
      <c r="C26" s="659"/>
      <c r="D26" s="659"/>
      <c r="E26" s="659"/>
      <c r="F26" s="659"/>
      <c r="G26" s="659"/>
      <c r="H26" s="659"/>
      <c r="I26" s="659"/>
      <c r="J26" s="659"/>
      <c r="K26" s="659"/>
      <c r="L26" s="660"/>
      <c r="M26" s="20"/>
      <c r="N26" s="20"/>
      <c r="O26" s="16"/>
      <c r="P26" s="16"/>
    </row>
    <row r="27" spans="1:23" s="11" customFormat="1" x14ac:dyDescent="0.25">
      <c r="A27" s="13"/>
      <c r="B27" s="28"/>
      <c r="C27" s="29"/>
      <c r="D27" s="30"/>
      <c r="E27" s="30"/>
      <c r="F27" s="30"/>
      <c r="G27" s="30"/>
      <c r="H27" s="30"/>
      <c r="I27" s="30"/>
      <c r="J27" s="30"/>
      <c r="K27" s="30"/>
      <c r="L27" s="31"/>
    </row>
    <row r="28" spans="1:23" s="11" customFormat="1" x14ac:dyDescent="0.25">
      <c r="A28" s="13"/>
      <c r="B28" s="719" t="s">
        <v>264</v>
      </c>
      <c r="C28" s="720"/>
      <c r="D28" s="720"/>
      <c r="E28" s="720"/>
      <c r="F28" s="720"/>
      <c r="G28" s="723" t="s">
        <v>131</v>
      </c>
      <c r="H28" s="721" t="s">
        <v>341</v>
      </c>
      <c r="I28" s="721"/>
      <c r="J28" s="721"/>
      <c r="K28" s="721"/>
      <c r="L28" s="722"/>
      <c r="O28" s="12"/>
    </row>
    <row r="29" spans="1:23" s="11" customFormat="1" x14ac:dyDescent="0.25">
      <c r="A29" s="13"/>
      <c r="B29" s="719"/>
      <c r="C29" s="720"/>
      <c r="D29" s="720"/>
      <c r="E29" s="720"/>
      <c r="F29" s="720"/>
      <c r="G29" s="724"/>
      <c r="H29" s="721"/>
      <c r="I29" s="721"/>
      <c r="J29" s="721"/>
      <c r="K29" s="721"/>
      <c r="L29" s="722"/>
      <c r="O29" s="12"/>
    </row>
    <row r="30" spans="1:23" s="149" customFormat="1" x14ac:dyDescent="0.25">
      <c r="A30" s="233"/>
      <c r="B30" s="197"/>
      <c r="C30" s="198"/>
      <c r="D30" s="198"/>
      <c r="E30" s="198"/>
      <c r="F30" s="198"/>
      <c r="G30" s="198"/>
      <c r="H30" s="198"/>
      <c r="I30" s="198"/>
      <c r="J30" s="198"/>
      <c r="K30" s="198"/>
      <c r="L30" s="199"/>
    </row>
    <row r="31" spans="1:23" s="9" customFormat="1" x14ac:dyDescent="0.25">
      <c r="A31" s="19"/>
      <c r="B31" s="26"/>
      <c r="C31" s="26"/>
      <c r="D31" s="27"/>
      <c r="E31" s="27"/>
      <c r="F31" s="27"/>
      <c r="G31" s="27"/>
      <c r="H31" s="27"/>
      <c r="I31" s="27"/>
      <c r="J31" s="27"/>
      <c r="K31" s="27"/>
      <c r="L31" s="27"/>
      <c r="O31" s="10"/>
      <c r="P31" s="10"/>
    </row>
    <row r="32" spans="1:23" s="8" customFormat="1" x14ac:dyDescent="0.25">
      <c r="A32" s="15"/>
      <c r="B32" s="658" t="str">
        <f>IF(Intro!$G$28="English",O32,P32)</f>
        <v>LA DÉFINITION "DES MARCHANDISES"</v>
      </c>
      <c r="C32" s="659" t="str">
        <f>UPPER(IF(Intro!$G$28="English",P32,Q32))</f>
        <v/>
      </c>
      <c r="D32" s="659" t="str">
        <f>UPPER(IF(Intro!$G$28="English",Q32,R32))</f>
        <v/>
      </c>
      <c r="E32" s="659" t="str">
        <f>UPPER(IF(Intro!$G$28="English",R32,S32))</f>
        <v/>
      </c>
      <c r="F32" s="659"/>
      <c r="G32" s="659" t="str">
        <f>UPPER(IF(Intro!$G$28="English",S32,T32))</f>
        <v/>
      </c>
      <c r="H32" s="659" t="str">
        <f>UPPER(IF(Intro!$G$28="English",T32,U32))</f>
        <v/>
      </c>
      <c r="I32" s="659" t="str">
        <f>UPPER(IF(Intro!$G$28="English",U32,V32))</f>
        <v/>
      </c>
      <c r="J32" s="659" t="str">
        <f>UPPER(IF(Intro!$G$28="English",V32,W32))</f>
        <v/>
      </c>
      <c r="K32" s="659" t="str">
        <f>UPPER(IF(Intro!$G$28="English",W32,X32))</f>
        <v/>
      </c>
      <c r="L32" s="660" t="str">
        <f>UPPER(IF(Intro!$G$28="English",X32,Y32))</f>
        <v/>
      </c>
      <c r="M32" s="9"/>
      <c r="N32" s="20"/>
      <c r="O32" s="239" t="s">
        <v>565</v>
      </c>
      <c r="P32" s="239" t="s">
        <v>566</v>
      </c>
    </row>
    <row r="33" spans="1:16" s="11" customFormat="1" x14ac:dyDescent="0.25">
      <c r="A33" s="13"/>
      <c r="B33" s="28"/>
      <c r="C33" s="29"/>
      <c r="D33" s="30"/>
      <c r="E33" s="30"/>
      <c r="F33" s="30"/>
      <c r="G33" s="30"/>
      <c r="H33" s="30"/>
      <c r="I33" s="30"/>
      <c r="J33" s="30"/>
      <c r="K33" s="30"/>
      <c r="L33" s="31"/>
    </row>
    <row r="34" spans="1:16" s="149" customFormat="1" ht="14.1" customHeight="1" x14ac:dyDescent="0.25">
      <c r="A34" s="233"/>
      <c r="B34" s="655" t="str">
        <f>IF(Intro!$G$28="English",O34,P34)</f>
        <v>Les références aux « marchandises » dans ce questionnaire font référence à :</v>
      </c>
      <c r="C34" s="656"/>
      <c r="D34" s="656"/>
      <c r="E34" s="656"/>
      <c r="F34" s="656"/>
      <c r="G34" s="656"/>
      <c r="H34" s="656"/>
      <c r="I34" s="656"/>
      <c r="J34" s="656"/>
      <c r="K34" s="656"/>
      <c r="L34" s="657"/>
      <c r="O34" s="149" t="s">
        <v>288</v>
      </c>
      <c r="P34" s="149" t="s">
        <v>289</v>
      </c>
    </row>
    <row r="35" spans="1:16" s="149" customFormat="1" x14ac:dyDescent="0.25">
      <c r="A35" s="233"/>
      <c r="B35" s="655"/>
      <c r="C35" s="656"/>
      <c r="D35" s="656"/>
      <c r="E35" s="656"/>
      <c r="F35" s="656"/>
      <c r="G35" s="656"/>
      <c r="H35" s="656"/>
      <c r="I35" s="656"/>
      <c r="J35" s="656"/>
      <c r="K35" s="656"/>
      <c r="L35" s="657"/>
    </row>
    <row r="36" spans="1:16" s="149" customFormat="1" ht="14.1" customHeight="1" x14ac:dyDescent="0.25">
      <c r="A36" s="233"/>
      <c r="B36" s="191"/>
      <c r="C36" s="725" t="str">
        <f>IF(Intro!$G$28="English",Variables!B16,Variables!C16)</f>
        <v>Marchandises congelées ou en conserve — maïs, pois, haricots verts ou jaunes, mélanges de pois et carottes, mélanges de légumes, haricots blancs, noirs, rouges ou pintos, et pois chiches —, qu’elles soient emballées pour la vente au détail, la restauration, l’industrie ou tout autre usage; qu’elles soient nettoyées, surgelées individuellement ou en bloc, préparées, blanchies, cuites ou conservées; qu’elles soient emballées dans des boîtes de conserve; qu’elles soient entières, coupées, tranchées, coupées en dés ou autrement préparées mécaniquement; qu’elles soient assaisonnées de sel ou qu’elles contiennent des sucres ajoutés, des agents de conservation ou d’autres ingrédients courants utilisés dans la mise en conserve, dans la congélation ou dans d’autres types d’emballage; qu’elles proviennent de légumes biologiques ou conventionnels; qu’elles soient vendues dans des formats en vrac ou destinés aux consommateurs, à la restauration ou à l’industrie.
Les marchandises suivantes sont exclues :
• les légumes frais ou séchés;
• les repas prêts à consommer ou les plats cuisinés dans lesquels les légumes sont combinés avec des céréales, de la viande, des pâtes ou des sauces de telle sorte que les légumes ne constituent pas la composante principale de ces repas ou de ces plats;
• les produits de légumes substantiellement transformés en purée, en poudre, en jus, en tartinade, en trempette ou en pâte.</v>
      </c>
      <c r="D36" s="726"/>
      <c r="E36" s="726"/>
      <c r="F36" s="726"/>
      <c r="G36" s="726"/>
      <c r="H36" s="726"/>
      <c r="I36" s="726"/>
      <c r="J36" s="726"/>
      <c r="K36" s="727"/>
      <c r="L36" s="182"/>
    </row>
    <row r="37" spans="1:16" s="149" customFormat="1" x14ac:dyDescent="0.25">
      <c r="A37" s="233"/>
      <c r="B37" s="191"/>
      <c r="C37" s="728"/>
      <c r="D37" s="729"/>
      <c r="E37" s="729"/>
      <c r="F37" s="729"/>
      <c r="G37" s="729"/>
      <c r="H37" s="729"/>
      <c r="I37" s="729"/>
      <c r="J37" s="729"/>
      <c r="K37" s="730"/>
      <c r="L37" s="354"/>
    </row>
    <row r="38" spans="1:16" s="149" customFormat="1" x14ac:dyDescent="0.25">
      <c r="A38" s="233"/>
      <c r="B38" s="191"/>
      <c r="C38" s="728"/>
      <c r="D38" s="729"/>
      <c r="E38" s="729"/>
      <c r="F38" s="729"/>
      <c r="G38" s="729"/>
      <c r="H38" s="729"/>
      <c r="I38" s="729"/>
      <c r="J38" s="729"/>
      <c r="K38" s="730"/>
      <c r="L38" s="354"/>
    </row>
    <row r="39" spans="1:16" s="149" customFormat="1" x14ac:dyDescent="0.25">
      <c r="A39" s="233"/>
      <c r="B39" s="191"/>
      <c r="C39" s="728"/>
      <c r="D39" s="729"/>
      <c r="E39" s="729"/>
      <c r="F39" s="729"/>
      <c r="G39" s="729"/>
      <c r="H39" s="729"/>
      <c r="I39" s="729"/>
      <c r="J39" s="729"/>
      <c r="K39" s="730"/>
      <c r="L39" s="354"/>
    </row>
    <row r="40" spans="1:16" s="149" customFormat="1" x14ac:dyDescent="0.25">
      <c r="A40" s="233"/>
      <c r="B40" s="191"/>
      <c r="C40" s="728"/>
      <c r="D40" s="729"/>
      <c r="E40" s="729"/>
      <c r="F40" s="729"/>
      <c r="G40" s="729"/>
      <c r="H40" s="729"/>
      <c r="I40" s="729"/>
      <c r="J40" s="729"/>
      <c r="K40" s="730"/>
      <c r="L40" s="354"/>
    </row>
    <row r="41" spans="1:16" s="149" customFormat="1" x14ac:dyDescent="0.25">
      <c r="A41" s="233"/>
      <c r="B41" s="191"/>
      <c r="C41" s="728"/>
      <c r="D41" s="729"/>
      <c r="E41" s="729"/>
      <c r="F41" s="729"/>
      <c r="G41" s="729"/>
      <c r="H41" s="729"/>
      <c r="I41" s="729"/>
      <c r="J41" s="729"/>
      <c r="K41" s="730"/>
      <c r="L41" s="354"/>
    </row>
    <row r="42" spans="1:16" s="149" customFormat="1" x14ac:dyDescent="0.25">
      <c r="A42" s="233"/>
      <c r="B42" s="191"/>
      <c r="C42" s="728"/>
      <c r="D42" s="729"/>
      <c r="E42" s="729"/>
      <c r="F42" s="729"/>
      <c r="G42" s="729"/>
      <c r="H42" s="729"/>
      <c r="I42" s="729"/>
      <c r="J42" s="729"/>
      <c r="K42" s="730"/>
      <c r="L42" s="354"/>
    </row>
    <row r="43" spans="1:16" s="149" customFormat="1" x14ac:dyDescent="0.25">
      <c r="A43" s="233"/>
      <c r="B43" s="191"/>
      <c r="C43" s="728"/>
      <c r="D43" s="729"/>
      <c r="E43" s="729"/>
      <c r="F43" s="729"/>
      <c r="G43" s="729"/>
      <c r="H43" s="729"/>
      <c r="I43" s="729"/>
      <c r="J43" s="729"/>
      <c r="K43" s="730"/>
      <c r="L43" s="354"/>
    </row>
    <row r="44" spans="1:16" s="149" customFormat="1" x14ac:dyDescent="0.25">
      <c r="A44" s="233"/>
      <c r="B44" s="191"/>
      <c r="C44" s="728"/>
      <c r="D44" s="729"/>
      <c r="E44" s="729"/>
      <c r="F44" s="729"/>
      <c r="G44" s="729"/>
      <c r="H44" s="729"/>
      <c r="I44" s="729"/>
      <c r="J44" s="729"/>
      <c r="K44" s="730"/>
      <c r="L44" s="354"/>
    </row>
    <row r="45" spans="1:16" s="149" customFormat="1" x14ac:dyDescent="0.25">
      <c r="A45" s="233"/>
      <c r="B45" s="191"/>
      <c r="C45" s="728"/>
      <c r="D45" s="729"/>
      <c r="E45" s="729"/>
      <c r="F45" s="729"/>
      <c r="G45" s="729"/>
      <c r="H45" s="729"/>
      <c r="I45" s="729"/>
      <c r="J45" s="729"/>
      <c r="K45" s="730"/>
      <c r="L45" s="354"/>
    </row>
    <row r="46" spans="1:16" s="149" customFormat="1" x14ac:dyDescent="0.25">
      <c r="A46" s="233"/>
      <c r="B46" s="191"/>
      <c r="C46" s="728"/>
      <c r="D46" s="729"/>
      <c r="E46" s="729"/>
      <c r="F46" s="729"/>
      <c r="G46" s="729"/>
      <c r="H46" s="729"/>
      <c r="I46" s="729"/>
      <c r="J46" s="729"/>
      <c r="K46" s="730"/>
      <c r="L46" s="354"/>
    </row>
    <row r="47" spans="1:16" s="149" customFormat="1" x14ac:dyDescent="0.25">
      <c r="A47" s="233"/>
      <c r="B47" s="191"/>
      <c r="C47" s="728"/>
      <c r="D47" s="729"/>
      <c r="E47" s="729"/>
      <c r="F47" s="729"/>
      <c r="G47" s="729"/>
      <c r="H47" s="729"/>
      <c r="I47" s="729"/>
      <c r="J47" s="729"/>
      <c r="K47" s="730"/>
      <c r="L47" s="249"/>
      <c r="O47" s="295"/>
    </row>
    <row r="48" spans="1:16" s="149" customFormat="1" x14ac:dyDescent="0.25">
      <c r="A48" s="233"/>
      <c r="B48" s="191"/>
      <c r="C48" s="728"/>
      <c r="D48" s="729"/>
      <c r="E48" s="729"/>
      <c r="F48" s="729"/>
      <c r="G48" s="729"/>
      <c r="H48" s="729"/>
      <c r="I48" s="729"/>
      <c r="J48" s="729"/>
      <c r="K48" s="730"/>
      <c r="L48" s="635"/>
      <c r="O48" s="636"/>
    </row>
    <row r="49" spans="1:16" s="149" customFormat="1" x14ac:dyDescent="0.25">
      <c r="A49" s="233"/>
      <c r="B49" s="191"/>
      <c r="C49" s="731"/>
      <c r="D49" s="732"/>
      <c r="E49" s="732"/>
      <c r="F49" s="732"/>
      <c r="G49" s="732"/>
      <c r="H49" s="732"/>
      <c r="I49" s="732"/>
      <c r="J49" s="732"/>
      <c r="K49" s="733"/>
      <c r="L49" s="635"/>
      <c r="O49" s="295"/>
    </row>
    <row r="50" spans="1:16" s="149" customFormat="1" x14ac:dyDescent="0.25">
      <c r="A50" s="233"/>
      <c r="B50" s="655"/>
      <c r="C50" s="656"/>
      <c r="D50" s="656"/>
      <c r="E50" s="656"/>
      <c r="F50" s="656"/>
      <c r="G50" s="656"/>
      <c r="H50" s="656"/>
      <c r="I50" s="656"/>
      <c r="J50" s="656"/>
      <c r="K50" s="656"/>
      <c r="L50" s="657"/>
    </row>
    <row r="51" spans="1:16" s="149" customFormat="1" ht="14.1" customHeight="1" x14ac:dyDescent="0.25">
      <c r="A51" s="233"/>
      <c r="B51" s="655" t="str">
        <f>IF(Intro!$G$28="English",O51,P51)</f>
        <v>Pour plus de détails, consultez l’onglet « Info ».</v>
      </c>
      <c r="C51" s="656"/>
      <c r="D51" s="656"/>
      <c r="E51" s="656"/>
      <c r="F51" s="656"/>
      <c r="G51" s="656"/>
      <c r="H51" s="656"/>
      <c r="I51" s="656"/>
      <c r="J51" s="656"/>
      <c r="K51" s="656"/>
      <c r="L51" s="657"/>
      <c r="O51" s="149" t="s">
        <v>331</v>
      </c>
      <c r="P51" s="149" t="s">
        <v>336</v>
      </c>
    </row>
    <row r="52" spans="1:16" s="149" customFormat="1" x14ac:dyDescent="0.25">
      <c r="A52" s="233"/>
      <c r="B52" s="197"/>
      <c r="C52" s="198"/>
      <c r="D52" s="198"/>
      <c r="E52" s="198"/>
      <c r="F52" s="198"/>
      <c r="G52" s="198"/>
      <c r="H52" s="198"/>
      <c r="I52" s="198"/>
      <c r="J52" s="198"/>
      <c r="K52" s="198"/>
      <c r="L52" s="199"/>
    </row>
    <row r="53" spans="1:16" s="9" customFormat="1" x14ac:dyDescent="0.25">
      <c r="A53" s="19"/>
      <c r="B53" s="26"/>
      <c r="C53" s="26"/>
      <c r="D53" s="27"/>
      <c r="E53" s="27"/>
      <c r="F53" s="27"/>
      <c r="G53" s="27"/>
      <c r="H53" s="27"/>
      <c r="I53" s="27"/>
      <c r="J53" s="27"/>
      <c r="K53" s="27"/>
      <c r="L53" s="27"/>
      <c r="O53" s="10"/>
      <c r="P53" s="10"/>
    </row>
    <row r="54" spans="1:16" s="8" customFormat="1" x14ac:dyDescent="0.25">
      <c r="A54" s="15"/>
      <c r="B54" s="658" t="str">
        <f>IF(Intro!$G$28="English",O54,P54)</f>
        <v>DEVEZ-VOUS REMPLIR CE QUESTIONNAIRE?</v>
      </c>
      <c r="C54" s="659"/>
      <c r="D54" s="659"/>
      <c r="E54" s="659"/>
      <c r="F54" s="659"/>
      <c r="G54" s="659"/>
      <c r="H54" s="659"/>
      <c r="I54" s="659"/>
      <c r="J54" s="659"/>
      <c r="K54" s="659"/>
      <c r="L54" s="660"/>
      <c r="M54" s="20"/>
      <c r="N54" s="20"/>
      <c r="O54" s="160" t="s">
        <v>567</v>
      </c>
      <c r="P54" s="160" t="s">
        <v>627</v>
      </c>
    </row>
    <row r="55" spans="1:16" s="11" customFormat="1" x14ac:dyDescent="0.25">
      <c r="A55" s="13"/>
      <c r="B55" s="28"/>
      <c r="C55" s="29"/>
      <c r="D55" s="30"/>
      <c r="E55" s="30"/>
      <c r="F55" s="30"/>
      <c r="G55" s="30"/>
      <c r="H55" s="30"/>
      <c r="I55" s="30"/>
      <c r="J55" s="30"/>
      <c r="K55" s="30"/>
      <c r="L55" s="31"/>
    </row>
    <row r="56" spans="1:16" s="149" customFormat="1" ht="14.1" customHeight="1" x14ac:dyDescent="0.25">
      <c r="A56" s="233"/>
      <c r="B56" s="655" t="str">
        <f>IF(Intro!$G$28="English",O56,P56)</f>
        <v>Précisez les activités de votre entreprise relatives aux marchandises définies ci-dessus, depuis le 1er janvier 2023:</v>
      </c>
      <c r="C56" s="656"/>
      <c r="D56" s="656"/>
      <c r="E56" s="656"/>
      <c r="F56" s="656"/>
      <c r="G56" s="656"/>
      <c r="H56" s="656"/>
      <c r="I56" s="656"/>
      <c r="J56" s="656"/>
      <c r="K56" s="656"/>
      <c r="L56" s="657"/>
      <c r="O56" s="149" t="str">
        <f>"Specify your firm’s activities with respect to the goods defined above since January 1, "&amp;Variables!B6&amp;":"</f>
        <v>Specify your firm’s activities with respect to the goods defined above since January 1, 2023:</v>
      </c>
      <c r="P56" s="149" t="str">
        <f>"Précisez les activités de votre entreprise relatives aux marchandises définies ci-dessus, depuis le 1er janvier "&amp;Variables!C6&amp;":"</f>
        <v>Précisez les activités de votre entreprise relatives aux marchandises définies ci-dessus, depuis le 1er janvier 2023:</v>
      </c>
    </row>
    <row r="57" spans="1:16" s="149" customFormat="1" x14ac:dyDescent="0.25">
      <c r="A57" s="233"/>
      <c r="B57" s="191"/>
      <c r="C57" s="192"/>
      <c r="D57" s="192"/>
      <c r="E57" s="192"/>
      <c r="F57" s="192"/>
      <c r="G57" s="192"/>
      <c r="H57" s="192"/>
      <c r="I57" s="192"/>
      <c r="J57" s="192"/>
      <c r="K57" s="192"/>
      <c r="L57" s="193"/>
    </row>
    <row r="58" spans="1:16" s="149" customFormat="1" x14ac:dyDescent="0.25">
      <c r="A58" s="233"/>
      <c r="B58" s="191"/>
      <c r="C58" s="192"/>
      <c r="D58" s="734" t="str">
        <f>IF(Intro!$G$28="English",O58,P58)</f>
        <v>Sélectionnez une réponse</v>
      </c>
      <c r="E58" s="734"/>
      <c r="F58" s="735" t="s">
        <v>568</v>
      </c>
      <c r="G58" s="736"/>
      <c r="H58" s="736"/>
      <c r="I58" s="736"/>
      <c r="J58" s="736"/>
      <c r="K58" s="736"/>
      <c r="L58" s="737"/>
      <c r="O58" s="149" t="s">
        <v>933</v>
      </c>
      <c r="P58" s="149" t="s">
        <v>934</v>
      </c>
    </row>
    <row r="59" spans="1:16" s="11" customFormat="1" x14ac:dyDescent="0.25">
      <c r="A59" s="13"/>
      <c r="B59" s="661" t="str">
        <f>IF(Intro!$G$28="English",O59,P59)</f>
        <v>Produit les marchandises</v>
      </c>
      <c r="C59" s="662"/>
      <c r="D59" s="677"/>
      <c r="E59" s="677"/>
      <c r="F59" s="678" t="str">
        <f>IF(D59="Yes, canned goods only",O61,IF(D59="Oui, marchandises en conserve seulement",P61,IF(D59="Yes, frozen goods only",O62,IF(D59="Oui, marchandises congelées seulement",P62,IF(D59="Yes, both canned and frozen goods",O63,IF(D59="Oui, marchandises en conserve et congelées",P63,IF(D59="No",O64,IF(D59="Non",P64,""))))))))</f>
        <v/>
      </c>
      <c r="G59" s="679"/>
      <c r="H59" s="679"/>
      <c r="I59" s="679"/>
      <c r="J59" s="679"/>
      <c r="K59" s="679"/>
      <c r="L59" s="680"/>
      <c r="O59" s="12" t="s">
        <v>521</v>
      </c>
      <c r="P59" s="11" t="s">
        <v>522</v>
      </c>
    </row>
    <row r="60" spans="1:16" s="11" customFormat="1" x14ac:dyDescent="0.25">
      <c r="A60" s="13"/>
      <c r="B60" s="661"/>
      <c r="C60" s="662"/>
      <c r="D60" s="677"/>
      <c r="E60" s="677"/>
      <c r="F60" s="681"/>
      <c r="G60" s="682"/>
      <c r="H60" s="682"/>
      <c r="I60" s="682"/>
      <c r="J60" s="682"/>
      <c r="K60" s="682"/>
      <c r="L60" s="683"/>
      <c r="O60" s="12"/>
    </row>
    <row r="61" spans="1:16" s="11" customFormat="1" x14ac:dyDescent="0.25">
      <c r="A61" s="13"/>
      <c r="B61" s="661"/>
      <c r="C61" s="662"/>
      <c r="D61" s="677"/>
      <c r="E61" s="677"/>
      <c r="F61" s="684"/>
      <c r="G61" s="685"/>
      <c r="H61" s="685"/>
      <c r="I61" s="685"/>
      <c r="J61" s="685"/>
      <c r="K61" s="685"/>
      <c r="L61" s="686"/>
      <c r="O61" s="11" t="str">
        <f>"Complete all tabs in this questionnaire and submit it by "&amp;Variables!B11&amp;"."</f>
        <v>Complete all tabs in this questionnaire and submit it by April 10, 2026.</v>
      </c>
      <c r="P61" s="11" t="str">
        <f>"Remplissez tous les onglets de ce questionnaire et soumettez-le avant le "&amp;Variables!C11&amp;"."</f>
        <v>Remplissez tous les onglets de ce questionnaire et soumettez-le avant le 10 avril 2026.</v>
      </c>
    </row>
    <row r="62" spans="1:16" s="11" customFormat="1" x14ac:dyDescent="0.25">
      <c r="A62" s="13"/>
      <c r="B62" s="661" t="str">
        <f>IF(Intro!$G$28="English",O65,P65)</f>
        <v>Importe les marchandises de n’importe quel pays en tant qu’importateur officiel</v>
      </c>
      <c r="C62" s="662"/>
      <c r="D62" s="677"/>
      <c r="E62" s="677"/>
      <c r="F62" s="678" t="str">
        <f>IF(D62="Yes",O66,IF(D62="Oui",P66,IF(D62="No",O67,IF(D62="Non",P67,""))))</f>
        <v/>
      </c>
      <c r="G62" s="679"/>
      <c r="H62" s="679"/>
      <c r="I62" s="679"/>
      <c r="J62" s="679"/>
      <c r="K62" s="679"/>
      <c r="L62" s="680"/>
      <c r="O62" s="11" t="str">
        <f>"Complete the producers' questionnaire on frozen goods, which can be found on the Tribunal website, and submit it by "&amp;Variables!B11&amp;"."</f>
        <v>Complete the producers' questionnaire on frozen goods, which can be found on the Tribunal website, and submit it by April 10, 2026.</v>
      </c>
      <c r="P62" s="11" t="str">
        <f>"Remplissez le questionnaire à l'intention des producteurs sur les marchandises congelées, disponible sur le site web du Tribunal, et soumettez-le avant le "&amp;Variables!C11&amp;"."</f>
        <v>Remplissez le questionnaire à l'intention des producteurs sur les marchandises congelées, disponible sur le site web du Tribunal, et soumettez-le avant le 10 avril 2026.</v>
      </c>
    </row>
    <row r="63" spans="1:16" s="11" customFormat="1" x14ac:dyDescent="0.25">
      <c r="A63" s="13"/>
      <c r="B63" s="661"/>
      <c r="C63" s="662"/>
      <c r="D63" s="677"/>
      <c r="E63" s="677"/>
      <c r="F63" s="681"/>
      <c r="G63" s="682"/>
      <c r="H63" s="682"/>
      <c r="I63" s="682"/>
      <c r="J63" s="682"/>
      <c r="K63" s="682"/>
      <c r="L63" s="683"/>
      <c r="O63" s="11" t="str">
        <f>"Complete all tabs in this questionnaire and complete the producers' questionnaire on frozen goods, which can be found on the Tribunal website, and submit them by "&amp;Variables!B11&amp;"."</f>
        <v>Complete all tabs in this questionnaire and complete the producers' questionnaire on frozen goods, which can be found on the Tribunal website, and submit them by April 10, 2026.</v>
      </c>
      <c r="P63" s="11" t="str">
        <f>"Remplissez tous les onglets de ce questionnaire et remplissez le questionnaire à l'intention des producteurs sur les marchandises congelées, disponible sur le site web du Tribunal, et soumettez-les avant le "&amp;Variables!C11&amp;"."</f>
        <v>Remplissez tous les onglets de ce questionnaire et remplissez le questionnaire à l'intention des producteurs sur les marchandises congelées, disponible sur le site web du Tribunal, et soumettez-les avant le 10 avril 2026.</v>
      </c>
    </row>
    <row r="64" spans="1:16" s="11" customFormat="1" x14ac:dyDescent="0.25">
      <c r="A64" s="13"/>
      <c r="B64" s="661"/>
      <c r="C64" s="662"/>
      <c r="D64" s="677"/>
      <c r="E64" s="677"/>
      <c r="F64" s="681"/>
      <c r="G64" s="682"/>
      <c r="H64" s="682"/>
      <c r="I64" s="682"/>
      <c r="J64" s="682"/>
      <c r="K64" s="682"/>
      <c r="L64" s="683"/>
      <c r="O64" s="11" t="str">
        <f>"Provide explanation below. Complete this tab only and submit it by "&amp;Variables!B11&amp;"."</f>
        <v>Provide explanation below. Complete this tab only and submit it by April 10, 2026.</v>
      </c>
      <c r="P64" s="11" t="str">
        <f>"Expliquez ci-dessous. Remplissez uniquement cet onglet et soumettez-le avant le "&amp;Variables!C11&amp;"."</f>
        <v>Expliquez ci-dessous. Remplissez uniquement cet onglet et soumettez-le avant le 10 avril 2026.</v>
      </c>
    </row>
    <row r="65" spans="1:16" s="11" customFormat="1" x14ac:dyDescent="0.25">
      <c r="A65" s="13"/>
      <c r="B65" s="661"/>
      <c r="C65" s="662"/>
      <c r="D65" s="677"/>
      <c r="E65" s="677"/>
      <c r="F65" s="684"/>
      <c r="G65" s="685"/>
      <c r="H65" s="685"/>
      <c r="I65" s="685"/>
      <c r="J65" s="685"/>
      <c r="K65" s="685"/>
      <c r="L65" s="686"/>
      <c r="O65" s="12" t="s">
        <v>523</v>
      </c>
      <c r="P65" s="11" t="s">
        <v>637</v>
      </c>
    </row>
    <row r="66" spans="1:16" s="148" customFormat="1" x14ac:dyDescent="0.25">
      <c r="A66" s="39"/>
      <c r="B66" s="163"/>
      <c r="C66" s="164"/>
      <c r="D66" s="165"/>
      <c r="E66" s="165"/>
      <c r="F66" s="165"/>
      <c r="G66" s="165"/>
      <c r="H66" s="165"/>
      <c r="I66" s="165"/>
      <c r="J66" s="165"/>
      <c r="K66" s="165"/>
      <c r="L66" s="166"/>
      <c r="O66" s="11" t="str">
        <f>"Complete an Importers' Questionnaire, which can be found on the Tribunal website, and submit it by "&amp;Variables!B11&amp;". If completing both an Importers’ and Producers’ questionnaire, it is not necessary to respond twice to questions that are repeated in both questionnaires."</f>
        <v>Complete an Importers' Questionnaire, which can be found on the Tribunal website, and submit it by April 10, 2026. If completing both an Importers’ and Producers’ questionnaire, it is not necessary to respond twice to questions that are repeated in both questionnaires.</v>
      </c>
      <c r="P66" s="11" t="str">
        <f>"Remplissez un questionnaire à l’intention des importateurs, disponible sur le site web du Tribunal, et soumettez-le avant le "&amp;Variables!C11&amp;". Si vous remplissez à la fois un questionnaire à l'intention des importateurs et un autre à l'intention des producteurs, il n’est pas nécessaire de répondre deux fois aux questions qui se répètent dans les deux questionnaires."</f>
        <v>Remplissez un questionnaire à l’intention des importateurs, disponible sur le site web du Tribunal, et soumettez-le avant le 10 avril 2026. Si vous remplissez à la fois un questionnaire à l'intention des importateurs et un autre à l'intention des producteurs, il n’est pas nécessaire de répondre deux fois aux questions qui se répètent dans les deux questionnaires.</v>
      </c>
    </row>
    <row r="67" spans="1:16" s="148" customFormat="1" x14ac:dyDescent="0.25">
      <c r="A67" s="39"/>
      <c r="B67" s="671" t="str">
        <f>IF(Intro!$G$28="English",O68,P68)</f>
        <v>Si non, expliquez.</v>
      </c>
      <c r="C67" s="672"/>
      <c r="D67" s="672"/>
      <c r="E67" s="672"/>
      <c r="F67" s="672"/>
      <c r="G67" s="672"/>
      <c r="H67" s="672"/>
      <c r="I67" s="672"/>
      <c r="J67" s="672"/>
      <c r="K67" s="672"/>
      <c r="L67" s="673"/>
      <c r="O67" s="11" t="s">
        <v>569</v>
      </c>
      <c r="P67" s="11" t="s">
        <v>569</v>
      </c>
    </row>
    <row r="68" spans="1:16" s="148" customFormat="1" x14ac:dyDescent="0.25">
      <c r="A68" s="39"/>
      <c r="B68" s="163"/>
      <c r="C68" s="164"/>
      <c r="D68" s="165"/>
      <c r="E68" s="165"/>
      <c r="F68" s="165"/>
      <c r="G68" s="165"/>
      <c r="H68" s="165"/>
      <c r="I68" s="165"/>
      <c r="J68" s="165"/>
      <c r="K68" s="165"/>
      <c r="L68" s="166"/>
      <c r="O68" s="162" t="s">
        <v>519</v>
      </c>
      <c r="P68" s="148" t="s">
        <v>520</v>
      </c>
    </row>
    <row r="69" spans="1:16" s="148" customFormat="1" x14ac:dyDescent="0.25">
      <c r="A69" s="39"/>
      <c r="B69" s="693"/>
      <c r="C69" s="694"/>
      <c r="D69" s="694"/>
      <c r="E69" s="694"/>
      <c r="F69" s="694"/>
      <c r="G69" s="694"/>
      <c r="H69" s="694"/>
      <c r="I69" s="694"/>
      <c r="J69" s="694"/>
      <c r="K69" s="694"/>
      <c r="L69" s="695"/>
    </row>
    <row r="70" spans="1:16" s="148" customFormat="1" x14ac:dyDescent="0.25">
      <c r="A70" s="39"/>
      <c r="B70" s="693"/>
      <c r="C70" s="694"/>
      <c r="D70" s="694"/>
      <c r="E70" s="694"/>
      <c r="F70" s="694"/>
      <c r="G70" s="694"/>
      <c r="H70" s="694"/>
      <c r="I70" s="694"/>
      <c r="J70" s="694"/>
      <c r="K70" s="694"/>
      <c r="L70" s="695"/>
    </row>
    <row r="71" spans="1:16" s="148" customFormat="1" x14ac:dyDescent="0.25">
      <c r="A71" s="39"/>
      <c r="B71" s="693"/>
      <c r="C71" s="694"/>
      <c r="D71" s="694"/>
      <c r="E71" s="694"/>
      <c r="F71" s="694"/>
      <c r="G71" s="694"/>
      <c r="H71" s="694"/>
      <c r="I71" s="694"/>
      <c r="J71" s="694"/>
      <c r="K71" s="694"/>
      <c r="L71" s="695"/>
    </row>
    <row r="72" spans="1:16" s="148" customFormat="1" x14ac:dyDescent="0.25">
      <c r="A72" s="39"/>
      <c r="B72" s="693"/>
      <c r="C72" s="694"/>
      <c r="D72" s="694"/>
      <c r="E72" s="694"/>
      <c r="F72" s="694"/>
      <c r="G72" s="694"/>
      <c r="H72" s="694"/>
      <c r="I72" s="694"/>
      <c r="J72" s="694"/>
      <c r="K72" s="694"/>
      <c r="L72" s="695"/>
    </row>
    <row r="73" spans="1:16" s="148" customFormat="1" x14ac:dyDescent="0.25">
      <c r="A73" s="39"/>
      <c r="B73" s="693"/>
      <c r="C73" s="694"/>
      <c r="D73" s="694"/>
      <c r="E73" s="694"/>
      <c r="F73" s="694"/>
      <c r="G73" s="694"/>
      <c r="H73" s="694"/>
      <c r="I73" s="694"/>
      <c r="J73" s="694"/>
      <c r="K73" s="694"/>
      <c r="L73" s="695"/>
    </row>
    <row r="74" spans="1:16" s="148" customFormat="1" x14ac:dyDescent="0.25">
      <c r="A74" s="39"/>
      <c r="B74" s="693"/>
      <c r="C74" s="694"/>
      <c r="D74" s="694"/>
      <c r="E74" s="694"/>
      <c r="F74" s="694"/>
      <c r="G74" s="694"/>
      <c r="H74" s="694"/>
      <c r="I74" s="694"/>
      <c r="J74" s="694"/>
      <c r="K74" s="694"/>
      <c r="L74" s="695"/>
    </row>
    <row r="75" spans="1:16" s="148" customFormat="1" x14ac:dyDescent="0.25">
      <c r="A75" s="39"/>
      <c r="B75" s="693"/>
      <c r="C75" s="694"/>
      <c r="D75" s="694"/>
      <c r="E75" s="694"/>
      <c r="F75" s="694"/>
      <c r="G75" s="694"/>
      <c r="H75" s="694"/>
      <c r="I75" s="694"/>
      <c r="J75" s="694"/>
      <c r="K75" s="694"/>
      <c r="L75" s="695"/>
    </row>
    <row r="76" spans="1:16" s="148" customFormat="1" x14ac:dyDescent="0.25">
      <c r="A76" s="39"/>
      <c r="B76" s="693"/>
      <c r="C76" s="694"/>
      <c r="D76" s="694"/>
      <c r="E76" s="694"/>
      <c r="F76" s="694"/>
      <c r="G76" s="694"/>
      <c r="H76" s="694"/>
      <c r="I76" s="694"/>
      <c r="J76" s="694"/>
      <c r="K76" s="694"/>
      <c r="L76" s="695"/>
    </row>
    <row r="77" spans="1:16" s="148" customFormat="1" x14ac:dyDescent="0.25">
      <c r="A77" s="39"/>
      <c r="B77" s="693"/>
      <c r="C77" s="694"/>
      <c r="D77" s="694"/>
      <c r="E77" s="694"/>
      <c r="F77" s="694"/>
      <c r="G77" s="694"/>
      <c r="H77" s="694"/>
      <c r="I77" s="694"/>
      <c r="J77" s="694"/>
      <c r="K77" s="694"/>
      <c r="L77" s="695"/>
    </row>
    <row r="78" spans="1:16" s="148" customFormat="1" x14ac:dyDescent="0.25">
      <c r="A78" s="39"/>
      <c r="B78" s="693"/>
      <c r="C78" s="694"/>
      <c r="D78" s="694"/>
      <c r="E78" s="694"/>
      <c r="F78" s="694"/>
      <c r="G78" s="694"/>
      <c r="H78" s="694"/>
      <c r="I78" s="694"/>
      <c r="J78" s="694"/>
      <c r="K78" s="694"/>
      <c r="L78" s="695"/>
    </row>
    <row r="79" spans="1:16" s="149" customFormat="1" x14ac:dyDescent="0.25">
      <c r="A79" s="233"/>
      <c r="B79" s="197"/>
      <c r="C79" s="198"/>
      <c r="D79" s="198"/>
      <c r="E79" s="198"/>
      <c r="F79" s="198"/>
      <c r="G79" s="198"/>
      <c r="H79" s="198"/>
      <c r="I79" s="198"/>
      <c r="J79" s="198"/>
      <c r="K79" s="198"/>
      <c r="L79" s="199"/>
    </row>
    <row r="80" spans="1:16" s="9" customFormat="1" x14ac:dyDescent="0.25">
      <c r="A80" s="19"/>
      <c r="B80" s="26"/>
      <c r="C80" s="26"/>
      <c r="D80" s="27"/>
      <c r="E80" s="27"/>
      <c r="F80" s="27"/>
      <c r="G80" s="27"/>
      <c r="H80" s="27"/>
      <c r="I80" s="27"/>
      <c r="J80" s="27"/>
      <c r="K80" s="27"/>
      <c r="L80" s="27"/>
      <c r="O80" s="10"/>
      <c r="P80" s="10"/>
    </row>
    <row r="81" spans="1:16" s="8" customFormat="1" x14ac:dyDescent="0.25">
      <c r="A81" s="15"/>
      <c r="B81" s="658" t="str">
        <f>IF(Intro!$G$28="English",O81,P81)</f>
        <v>DATE D’ÉCHÉANCE DU QUESTIONNAIRE</v>
      </c>
      <c r="C81" s="659"/>
      <c r="D81" s="659"/>
      <c r="E81" s="659"/>
      <c r="F81" s="659"/>
      <c r="G81" s="659"/>
      <c r="H81" s="659"/>
      <c r="I81" s="659"/>
      <c r="J81" s="659"/>
      <c r="K81" s="659"/>
      <c r="L81" s="660"/>
      <c r="M81" s="9"/>
      <c r="N81" s="20"/>
      <c r="O81" s="16" t="s">
        <v>1</v>
      </c>
      <c r="P81" s="16" t="s">
        <v>337</v>
      </c>
    </row>
    <row r="82" spans="1:16" s="11" customFormat="1" x14ac:dyDescent="0.25">
      <c r="A82" s="13"/>
      <c r="B82" s="28"/>
      <c r="C82" s="29"/>
      <c r="D82" s="30"/>
      <c r="E82" s="30"/>
      <c r="F82" s="30"/>
      <c r="G82" s="30"/>
      <c r="H82" s="30"/>
      <c r="I82" s="30"/>
      <c r="J82" s="30"/>
      <c r="K82" s="30"/>
      <c r="L82" s="31"/>
    </row>
    <row r="83" spans="1:16" s="149" customFormat="1" ht="14.1" customHeight="1" x14ac:dyDescent="0.25">
      <c r="A83" s="233"/>
      <c r="B83" s="191"/>
      <c r="D83" s="687" t="str">
        <f>IF(Intro!$G$28="English",Variables!B11,Variables!C11)</f>
        <v>10 avril 2026</v>
      </c>
      <c r="E83" s="688"/>
      <c r="F83" s="688"/>
      <c r="G83" s="688"/>
      <c r="H83" s="688"/>
      <c r="I83" s="688"/>
      <c r="J83" s="689"/>
      <c r="K83" s="30"/>
      <c r="L83" s="234"/>
      <c r="O83" s="161"/>
      <c r="P83" s="161"/>
    </row>
    <row r="84" spans="1:16" s="149" customFormat="1" ht="14.1" customHeight="1" x14ac:dyDescent="0.25">
      <c r="A84" s="233"/>
      <c r="B84" s="191"/>
      <c r="D84" s="690"/>
      <c r="E84" s="691"/>
      <c r="F84" s="691"/>
      <c r="G84" s="691"/>
      <c r="H84" s="691"/>
      <c r="I84" s="691"/>
      <c r="J84" s="692"/>
      <c r="K84" s="30"/>
      <c r="L84" s="234"/>
      <c r="O84" s="161"/>
      <c r="P84" s="161"/>
    </row>
    <row r="85" spans="1:16" s="149" customFormat="1" x14ac:dyDescent="0.25">
      <c r="A85" s="233"/>
      <c r="B85" s="197"/>
      <c r="C85" s="198"/>
      <c r="D85" s="198"/>
      <c r="E85" s="198"/>
      <c r="F85" s="198"/>
      <c r="G85" s="198"/>
      <c r="H85" s="198"/>
      <c r="I85" s="198"/>
      <c r="J85" s="198"/>
      <c r="K85" s="198"/>
      <c r="L85" s="199"/>
    </row>
    <row r="86" spans="1:16" s="9" customFormat="1" x14ac:dyDescent="0.25">
      <c r="A86" s="19"/>
      <c r="B86" s="26"/>
      <c r="C86" s="26"/>
      <c r="D86" s="27"/>
      <c r="E86" s="27"/>
      <c r="F86" s="27"/>
      <c r="G86" s="27"/>
      <c r="H86" s="27"/>
      <c r="I86" s="27"/>
      <c r="J86" s="27"/>
      <c r="K86" s="27"/>
      <c r="L86" s="27"/>
      <c r="O86" s="10"/>
      <c r="P86" s="10"/>
    </row>
    <row r="87" spans="1:16" s="8" customFormat="1" x14ac:dyDescent="0.25">
      <c r="A87" s="15"/>
      <c r="B87" s="658" t="str">
        <f>IF(Intro!$G$28="English",O87,P87)</f>
        <v>QUESTIONNAIRE NON REMPLI</v>
      </c>
      <c r="C87" s="659"/>
      <c r="D87" s="659"/>
      <c r="E87" s="659"/>
      <c r="F87" s="659"/>
      <c r="G87" s="659"/>
      <c r="H87" s="659"/>
      <c r="I87" s="659"/>
      <c r="J87" s="659"/>
      <c r="K87" s="659"/>
      <c r="L87" s="660"/>
      <c r="M87" s="9"/>
      <c r="N87" s="20"/>
      <c r="O87" s="239" t="s">
        <v>570</v>
      </c>
      <c r="P87" s="239" t="s">
        <v>571</v>
      </c>
    </row>
    <row r="88" spans="1:16" s="11" customFormat="1" x14ac:dyDescent="0.25">
      <c r="A88" s="13"/>
      <c r="B88" s="28"/>
      <c r="C88" s="29"/>
      <c r="D88" s="30"/>
      <c r="E88" s="30"/>
      <c r="F88" s="30"/>
      <c r="G88" s="30"/>
      <c r="H88" s="30"/>
      <c r="I88" s="30"/>
      <c r="J88" s="30"/>
      <c r="K88" s="30"/>
      <c r="L88" s="31"/>
    </row>
    <row r="89" spans="1:16" s="149" customFormat="1" ht="14.1" customHeight="1" x14ac:dyDescent="0.25">
      <c r="A89" s="233"/>
      <c r="B89" s="655" t="str">
        <f>IF(Intro!$G$28="English",O89,P89)</f>
        <v>Si le questionnaire n’est pas rempli dans les délais impartis, le Tribunal peut rendre une ordonnance de production, aux termes de l’article  17 de la Loi sur le Tribunal canadien du commerce extérieur, afin d’exiger la production d’une réponse au questionnaire.</v>
      </c>
      <c r="C89" s="656"/>
      <c r="D89" s="656"/>
      <c r="E89" s="656"/>
      <c r="F89" s="656"/>
      <c r="G89" s="656"/>
      <c r="H89" s="656"/>
      <c r="I89" s="656"/>
      <c r="J89" s="656"/>
      <c r="K89" s="656"/>
      <c r="L89" s="657"/>
      <c r="O89" s="149" t="s">
        <v>266</v>
      </c>
      <c r="P89" s="149" t="s">
        <v>340</v>
      </c>
    </row>
    <row r="90" spans="1:16" s="149" customFormat="1" x14ac:dyDescent="0.25">
      <c r="A90" s="233"/>
      <c r="B90" s="655"/>
      <c r="C90" s="656"/>
      <c r="D90" s="656"/>
      <c r="E90" s="656"/>
      <c r="F90" s="656"/>
      <c r="G90" s="656"/>
      <c r="H90" s="656"/>
      <c r="I90" s="656"/>
      <c r="J90" s="656"/>
      <c r="K90" s="656"/>
      <c r="L90" s="657"/>
    </row>
    <row r="91" spans="1:16" s="149" customFormat="1" x14ac:dyDescent="0.25">
      <c r="A91" s="233"/>
      <c r="B91" s="197"/>
      <c r="C91" s="198"/>
      <c r="D91" s="198"/>
      <c r="E91" s="198"/>
      <c r="F91" s="198"/>
      <c r="G91" s="198"/>
      <c r="H91" s="198"/>
      <c r="I91" s="198"/>
      <c r="J91" s="198"/>
      <c r="K91" s="198"/>
      <c r="L91" s="199"/>
    </row>
    <row r="92" spans="1:16" s="9" customFormat="1" x14ac:dyDescent="0.25">
      <c r="A92" s="19"/>
      <c r="B92" s="26"/>
      <c r="C92" s="26"/>
      <c r="D92" s="27"/>
      <c r="E92" s="27"/>
      <c r="F92" s="27"/>
      <c r="G92" s="27"/>
      <c r="H92" s="27"/>
      <c r="I92" s="27"/>
      <c r="J92" s="27"/>
      <c r="K92" s="27"/>
      <c r="L92" s="27"/>
      <c r="O92" s="10"/>
      <c r="P92" s="10"/>
    </row>
    <row r="93" spans="1:16" x14ac:dyDescent="0.25">
      <c r="B93" s="658" t="str">
        <f>IF(Intro!$G$28="English",O93,P93)</f>
        <v>RENSEIGNEMENTS SUR L’ENTREPRISE</v>
      </c>
      <c r="C93" s="659"/>
      <c r="D93" s="659"/>
      <c r="E93" s="659"/>
      <c r="F93" s="659"/>
      <c r="G93" s="659"/>
      <c r="H93" s="659"/>
      <c r="I93" s="659"/>
      <c r="J93" s="659"/>
      <c r="K93" s="659"/>
      <c r="L93" s="660"/>
      <c r="M93" s="149"/>
      <c r="O93" s="2" t="s">
        <v>5</v>
      </c>
      <c r="P93" s="2" t="s">
        <v>6</v>
      </c>
    </row>
    <row r="94" spans="1:16" s="11" customFormat="1" x14ac:dyDescent="0.25">
      <c r="A94" s="13"/>
      <c r="B94" s="28"/>
      <c r="C94" s="29"/>
      <c r="D94" s="30"/>
      <c r="E94" s="30"/>
      <c r="F94" s="30"/>
      <c r="G94" s="30"/>
      <c r="H94" s="30"/>
      <c r="I94" s="30"/>
      <c r="J94" s="30"/>
      <c r="K94" s="30"/>
      <c r="L94" s="31"/>
    </row>
    <row r="95" spans="1:16" s="11" customFormat="1" x14ac:dyDescent="0.25">
      <c r="A95" s="13"/>
      <c r="B95" s="661" t="str">
        <f>IF(Intro!$G$28="English",O95,P95)</f>
        <v>Dénomination sociale (en français et en anglais, le cas échéant)</v>
      </c>
      <c r="C95" s="662"/>
      <c r="D95" s="662"/>
      <c r="E95" s="702"/>
      <c r="F95" s="703"/>
      <c r="G95" s="703"/>
      <c r="H95" s="703"/>
      <c r="I95" s="703"/>
      <c r="J95" s="703"/>
      <c r="K95" s="703"/>
      <c r="L95" s="704"/>
      <c r="O95" s="12" t="s">
        <v>332</v>
      </c>
      <c r="P95" s="11" t="s">
        <v>333</v>
      </c>
    </row>
    <row r="96" spans="1:16" s="11" customFormat="1" x14ac:dyDescent="0.25">
      <c r="A96" s="13"/>
      <c r="B96" s="661"/>
      <c r="C96" s="662"/>
      <c r="D96" s="662"/>
      <c r="E96" s="705"/>
      <c r="F96" s="706"/>
      <c r="G96" s="706"/>
      <c r="H96" s="706"/>
      <c r="I96" s="706"/>
      <c r="J96" s="706"/>
      <c r="K96" s="706"/>
      <c r="L96" s="707"/>
      <c r="O96" s="12"/>
    </row>
    <row r="97" spans="1:16" s="11" customFormat="1" x14ac:dyDescent="0.25">
      <c r="A97" s="13"/>
      <c r="B97" s="661" t="str">
        <f>IF(Intro!$G$28="English",O97,P97)</f>
        <v>Adresse de l’entreprise</v>
      </c>
      <c r="C97" s="662"/>
      <c r="D97" s="662"/>
      <c r="E97" s="702"/>
      <c r="F97" s="703"/>
      <c r="G97" s="703"/>
      <c r="H97" s="703"/>
      <c r="I97" s="703"/>
      <c r="J97" s="703"/>
      <c r="K97" s="703"/>
      <c r="L97" s="704"/>
      <c r="O97" s="12" t="s">
        <v>7</v>
      </c>
      <c r="P97" s="11" t="s">
        <v>338</v>
      </c>
    </row>
    <row r="98" spans="1:16" s="11" customFormat="1" x14ac:dyDescent="0.25">
      <c r="A98" s="13"/>
      <c r="B98" s="661"/>
      <c r="C98" s="662"/>
      <c r="D98" s="662"/>
      <c r="E98" s="705"/>
      <c r="F98" s="706"/>
      <c r="G98" s="706"/>
      <c r="H98" s="706"/>
      <c r="I98" s="706"/>
      <c r="J98" s="706"/>
      <c r="K98" s="706"/>
      <c r="L98" s="707"/>
      <c r="O98" s="12"/>
    </row>
    <row r="99" spans="1:16" s="11" customFormat="1" x14ac:dyDescent="0.25">
      <c r="A99" s="13"/>
      <c r="B99" s="661" t="str">
        <f>IF(Intro!$G$28="English",O99,P99)</f>
        <v>Adresse du site Web</v>
      </c>
      <c r="C99" s="662"/>
      <c r="D99" s="662"/>
      <c r="E99" s="702"/>
      <c r="F99" s="703"/>
      <c r="G99" s="703"/>
      <c r="H99" s="703"/>
      <c r="I99" s="703"/>
      <c r="J99" s="703"/>
      <c r="K99" s="703"/>
      <c r="L99" s="704"/>
      <c r="O99" s="12" t="s">
        <v>9</v>
      </c>
      <c r="P99" s="11" t="s">
        <v>10</v>
      </c>
    </row>
    <row r="100" spans="1:16" s="11" customFormat="1" x14ac:dyDescent="0.25">
      <c r="A100" s="13"/>
      <c r="B100" s="661"/>
      <c r="C100" s="662"/>
      <c r="D100" s="662"/>
      <c r="E100" s="705"/>
      <c r="F100" s="706"/>
      <c r="G100" s="706"/>
      <c r="H100" s="706"/>
      <c r="I100" s="706"/>
      <c r="J100" s="706"/>
      <c r="K100" s="706"/>
      <c r="L100" s="707"/>
      <c r="O100" s="12"/>
    </row>
    <row r="101" spans="1:16" s="11" customFormat="1" x14ac:dyDescent="0.25">
      <c r="A101" s="13"/>
      <c r="B101" s="154"/>
      <c r="C101" s="155"/>
      <c r="D101" s="156"/>
      <c r="E101" s="156"/>
      <c r="F101" s="156"/>
      <c r="G101" s="156"/>
      <c r="H101" s="156"/>
      <c r="I101" s="156"/>
      <c r="J101" s="156"/>
      <c r="K101" s="156"/>
      <c r="L101" s="157"/>
    </row>
    <row r="102" spans="1:16" s="149" customFormat="1" x14ac:dyDescent="0.25">
      <c r="A102" s="233"/>
      <c r="B102" s="250" t="str">
        <f>IF(Intro!$G$28="English",O102,P102)</f>
        <v>Si votre entreprise possède plusieurs sites, installations ou points de vente, soumettez une réponse consolidée au questionnaire.</v>
      </c>
      <c r="C102" s="248"/>
      <c r="D102" s="248"/>
      <c r="E102" s="248"/>
      <c r="F102" s="248"/>
      <c r="G102" s="248"/>
      <c r="H102" s="248"/>
      <c r="I102" s="248"/>
      <c r="J102" s="248"/>
      <c r="K102" s="248"/>
      <c r="L102" s="249"/>
      <c r="O102" s="149" t="s">
        <v>310</v>
      </c>
      <c r="P102" s="149" t="s">
        <v>334</v>
      </c>
    </row>
    <row r="103" spans="1:16" s="11" customFormat="1" x14ac:dyDescent="0.25">
      <c r="A103" s="13"/>
      <c r="B103" s="708" t="str">
        <f>IF(Intro!$G$28="English",O103,P103)</f>
        <v>Fournissez les noms et adresses des autres emplacements, installations et points de vente au Canada au nom desquels votre entreprise répond.</v>
      </c>
      <c r="C103" s="709"/>
      <c r="D103" s="709"/>
      <c r="E103" s="702"/>
      <c r="F103" s="703"/>
      <c r="G103" s="703"/>
      <c r="H103" s="703"/>
      <c r="I103" s="703"/>
      <c r="J103" s="703"/>
      <c r="K103" s="703"/>
      <c r="L103" s="704"/>
      <c r="M103" s="149"/>
      <c r="O103" s="12" t="s">
        <v>11</v>
      </c>
      <c r="P103" s="11" t="s">
        <v>335</v>
      </c>
    </row>
    <row r="104" spans="1:16" s="11" customFormat="1" x14ac:dyDescent="0.25">
      <c r="A104" s="13"/>
      <c r="B104" s="710"/>
      <c r="C104" s="711"/>
      <c r="D104" s="711"/>
      <c r="E104" s="714"/>
      <c r="F104" s="715"/>
      <c r="G104" s="715"/>
      <c r="H104" s="715"/>
      <c r="I104" s="715"/>
      <c r="J104" s="715"/>
      <c r="K104" s="715"/>
      <c r="L104" s="716"/>
      <c r="M104" s="149"/>
      <c r="O104" s="12"/>
    </row>
    <row r="105" spans="1:16" s="11" customFormat="1" x14ac:dyDescent="0.25">
      <c r="A105" s="13"/>
      <c r="B105" s="710"/>
      <c r="C105" s="711"/>
      <c r="D105" s="711"/>
      <c r="E105" s="714"/>
      <c r="F105" s="715"/>
      <c r="G105" s="715"/>
      <c r="H105" s="715"/>
      <c r="I105" s="715"/>
      <c r="J105" s="715"/>
      <c r="K105" s="715"/>
      <c r="L105" s="716"/>
      <c r="M105" s="149"/>
      <c r="O105" s="12"/>
    </row>
    <row r="106" spans="1:16" s="11" customFormat="1" x14ac:dyDescent="0.25">
      <c r="A106" s="13"/>
      <c r="B106" s="710"/>
      <c r="C106" s="711"/>
      <c r="D106" s="711"/>
      <c r="E106" s="714"/>
      <c r="F106" s="715"/>
      <c r="G106" s="715"/>
      <c r="H106" s="715"/>
      <c r="I106" s="715"/>
      <c r="J106" s="715"/>
      <c r="K106" s="715"/>
      <c r="L106" s="716"/>
      <c r="M106" s="149"/>
      <c r="O106" s="12"/>
    </row>
    <row r="107" spans="1:16" s="11" customFormat="1" x14ac:dyDescent="0.25">
      <c r="A107" s="13"/>
      <c r="B107" s="710"/>
      <c r="C107" s="711"/>
      <c r="D107" s="711"/>
      <c r="E107" s="714"/>
      <c r="F107" s="715"/>
      <c r="G107" s="715"/>
      <c r="H107" s="715"/>
      <c r="I107" s="715"/>
      <c r="J107" s="715"/>
      <c r="K107" s="715"/>
      <c r="L107" s="716"/>
      <c r="M107" s="149"/>
      <c r="O107" s="12"/>
    </row>
    <row r="108" spans="1:16" s="11" customFormat="1" x14ac:dyDescent="0.25">
      <c r="A108" s="13"/>
      <c r="B108" s="710"/>
      <c r="C108" s="711"/>
      <c r="D108" s="711"/>
      <c r="E108" s="714"/>
      <c r="F108" s="715"/>
      <c r="G108" s="715"/>
      <c r="H108" s="715"/>
      <c r="I108" s="715"/>
      <c r="J108" s="715"/>
      <c r="K108" s="715"/>
      <c r="L108" s="716"/>
      <c r="M108" s="149"/>
      <c r="O108" s="12"/>
    </row>
    <row r="109" spans="1:16" s="11" customFormat="1" x14ac:dyDescent="0.25">
      <c r="A109" s="13"/>
      <c r="B109" s="710"/>
      <c r="C109" s="711"/>
      <c r="D109" s="711"/>
      <c r="E109" s="714"/>
      <c r="F109" s="715"/>
      <c r="G109" s="715"/>
      <c r="H109" s="715"/>
      <c r="I109" s="715"/>
      <c r="J109" s="715"/>
      <c r="K109" s="715"/>
      <c r="L109" s="716"/>
      <c r="M109" s="149"/>
      <c r="O109" s="12"/>
    </row>
    <row r="110" spans="1:16" s="11" customFormat="1" x14ac:dyDescent="0.25">
      <c r="A110" s="13"/>
      <c r="B110" s="710"/>
      <c r="C110" s="711"/>
      <c r="D110" s="711"/>
      <c r="E110" s="714"/>
      <c r="F110" s="715"/>
      <c r="G110" s="715"/>
      <c r="H110" s="715"/>
      <c r="I110" s="715"/>
      <c r="J110" s="715"/>
      <c r="K110" s="715"/>
      <c r="L110" s="716"/>
      <c r="M110" s="149"/>
      <c r="O110" s="12"/>
    </row>
    <row r="111" spans="1:16" s="11" customFormat="1" x14ac:dyDescent="0.25">
      <c r="A111" s="13"/>
      <c r="B111" s="710"/>
      <c r="C111" s="711"/>
      <c r="D111" s="711"/>
      <c r="E111" s="714"/>
      <c r="F111" s="715"/>
      <c r="G111" s="715"/>
      <c r="H111" s="715"/>
      <c r="I111" s="715"/>
      <c r="J111" s="715"/>
      <c r="K111" s="715"/>
      <c r="L111" s="716"/>
      <c r="M111" s="149"/>
      <c r="O111" s="12"/>
    </row>
    <row r="112" spans="1:16" s="11" customFormat="1" x14ac:dyDescent="0.25">
      <c r="A112" s="13"/>
      <c r="B112" s="712"/>
      <c r="C112" s="713"/>
      <c r="D112" s="713"/>
      <c r="E112" s="705"/>
      <c r="F112" s="706"/>
      <c r="G112" s="706"/>
      <c r="H112" s="706"/>
      <c r="I112" s="706"/>
      <c r="J112" s="706"/>
      <c r="K112" s="706"/>
      <c r="L112" s="707"/>
      <c r="M112" s="149"/>
      <c r="O112" s="12"/>
    </row>
    <row r="113" spans="1:16" s="149" customFormat="1" x14ac:dyDescent="0.25">
      <c r="A113" s="233"/>
      <c r="B113" s="197"/>
      <c r="C113" s="198"/>
      <c r="D113" s="198"/>
      <c r="E113" s="198"/>
      <c r="F113" s="198"/>
      <c r="G113" s="198"/>
      <c r="H113" s="198"/>
      <c r="I113" s="198"/>
      <c r="J113" s="198"/>
      <c r="K113" s="198"/>
      <c r="L113" s="199"/>
    </row>
    <row r="115" spans="1:16" x14ac:dyDescent="0.25">
      <c r="B115" s="658" t="str">
        <f>IF(Intro!$G$28="English",O115,P115)</f>
        <v>ATTESTATION</v>
      </c>
      <c r="C115" s="659"/>
      <c r="D115" s="659"/>
      <c r="E115" s="659"/>
      <c r="F115" s="659"/>
      <c r="G115" s="659"/>
      <c r="H115" s="659"/>
      <c r="I115" s="659"/>
      <c r="J115" s="659"/>
      <c r="K115" s="659"/>
      <c r="L115" s="660"/>
      <c r="M115" s="149"/>
      <c r="O115" s="2" t="s">
        <v>3</v>
      </c>
      <c r="P115" s="2" t="s">
        <v>4</v>
      </c>
    </row>
    <row r="116" spans="1:16" s="11" customFormat="1" x14ac:dyDescent="0.25">
      <c r="A116" s="13"/>
      <c r="B116" s="28"/>
      <c r="C116" s="29"/>
      <c r="D116" s="30"/>
      <c r="E116" s="30"/>
      <c r="F116" s="30"/>
      <c r="G116" s="30"/>
      <c r="H116" s="30"/>
      <c r="I116" s="30"/>
      <c r="J116" s="30"/>
      <c r="K116" s="30"/>
      <c r="L116" s="31"/>
    </row>
    <row r="117" spans="1:16" s="149" customFormat="1" ht="14.1" customHeight="1" x14ac:dyDescent="0.25">
      <c r="A117" s="233"/>
      <c r="B117" s="646" t="str">
        <f>IF(Intro!$G$28="English",O117,P117)</f>
        <v>Le soussigné déclare que, pour autant qu’il sache, les renseignements fournis aux présentes sont complets et exacts.</v>
      </c>
      <c r="C117" s="647"/>
      <c r="D117" s="647"/>
      <c r="E117" s="647"/>
      <c r="F117" s="647"/>
      <c r="G117" s="647"/>
      <c r="H117" s="647"/>
      <c r="I117" s="647"/>
      <c r="J117" s="647"/>
      <c r="K117" s="647"/>
      <c r="L117" s="648"/>
      <c r="O117" s="149" t="s">
        <v>608</v>
      </c>
      <c r="P117" s="149" t="s">
        <v>609</v>
      </c>
    </row>
    <row r="118" spans="1:16" s="149" customFormat="1" x14ac:dyDescent="0.25">
      <c r="A118" s="233"/>
      <c r="B118" s="191"/>
      <c r="C118" s="192"/>
      <c r="D118" s="192"/>
      <c r="E118" s="192"/>
      <c r="F118" s="192"/>
      <c r="G118" s="192"/>
      <c r="H118" s="192"/>
      <c r="I118" s="192"/>
      <c r="J118" s="192"/>
      <c r="K118" s="192"/>
      <c r="L118" s="193"/>
    </row>
    <row r="119" spans="1:16" s="11" customFormat="1" x14ac:dyDescent="0.25">
      <c r="A119" s="13"/>
      <c r="B119" s="661" t="str">
        <f>IF(Intro!$G$28="English",O119,P119)</f>
        <v>Nom du représentant autorisé</v>
      </c>
      <c r="C119" s="662"/>
      <c r="D119" s="662"/>
      <c r="E119" s="702"/>
      <c r="F119" s="703"/>
      <c r="G119" s="703"/>
      <c r="H119" s="703"/>
      <c r="I119" s="703"/>
      <c r="J119" s="703"/>
      <c r="K119" s="703"/>
      <c r="L119" s="704"/>
      <c r="O119" s="12" t="s">
        <v>12</v>
      </c>
      <c r="P119" s="11" t="s">
        <v>13</v>
      </c>
    </row>
    <row r="120" spans="1:16" s="11" customFormat="1" x14ac:dyDescent="0.25">
      <c r="A120" s="13"/>
      <c r="B120" s="661"/>
      <c r="C120" s="662"/>
      <c r="D120" s="662"/>
      <c r="E120" s="705"/>
      <c r="F120" s="706"/>
      <c r="G120" s="706"/>
      <c r="H120" s="706"/>
      <c r="I120" s="706"/>
      <c r="J120" s="706"/>
      <c r="K120" s="706"/>
      <c r="L120" s="707"/>
      <c r="O120" s="12"/>
    </row>
    <row r="121" spans="1:16" s="11" customFormat="1" x14ac:dyDescent="0.25">
      <c r="A121" s="13"/>
      <c r="B121" s="661" t="str">
        <f>IF(Intro!$G$28="English",O121,P121)</f>
        <v>Titre du représentant autorisé</v>
      </c>
      <c r="C121" s="662"/>
      <c r="D121" s="662"/>
      <c r="E121" s="702"/>
      <c r="F121" s="703"/>
      <c r="G121" s="703"/>
      <c r="H121" s="703"/>
      <c r="I121" s="703"/>
      <c r="J121" s="703"/>
      <c r="K121" s="703"/>
      <c r="L121" s="704"/>
      <c r="O121" s="12" t="s">
        <v>14</v>
      </c>
      <c r="P121" s="11" t="s">
        <v>15</v>
      </c>
    </row>
    <row r="122" spans="1:16" s="11" customFormat="1" x14ac:dyDescent="0.25">
      <c r="A122" s="13"/>
      <c r="B122" s="661"/>
      <c r="C122" s="662"/>
      <c r="D122" s="662"/>
      <c r="E122" s="705"/>
      <c r="F122" s="706"/>
      <c r="G122" s="706"/>
      <c r="H122" s="706"/>
      <c r="I122" s="706"/>
      <c r="J122" s="706"/>
      <c r="K122" s="706"/>
      <c r="L122" s="707"/>
      <c r="O122" s="12"/>
    </row>
    <row r="123" spans="1:16" s="11" customFormat="1" x14ac:dyDescent="0.25">
      <c r="A123" s="13"/>
      <c r="B123" s="661" t="str">
        <f>IF(Intro!$G$28="English",O123,P123)</f>
        <v>Adresse courriel</v>
      </c>
      <c r="C123" s="662"/>
      <c r="D123" s="662"/>
      <c r="E123" s="702"/>
      <c r="F123" s="703"/>
      <c r="G123" s="703"/>
      <c r="H123" s="703"/>
      <c r="I123" s="703"/>
      <c r="J123" s="703"/>
      <c r="K123" s="703"/>
      <c r="L123" s="704"/>
      <c r="O123" s="12" t="s">
        <v>107</v>
      </c>
      <c r="P123" s="11" t="s">
        <v>367</v>
      </c>
    </row>
    <row r="124" spans="1:16" s="11" customFormat="1" x14ac:dyDescent="0.25">
      <c r="A124" s="13"/>
      <c r="B124" s="661"/>
      <c r="C124" s="662"/>
      <c r="D124" s="662"/>
      <c r="E124" s="705"/>
      <c r="F124" s="706"/>
      <c r="G124" s="706"/>
      <c r="H124" s="706"/>
      <c r="I124" s="706"/>
      <c r="J124" s="706"/>
      <c r="K124" s="706"/>
      <c r="L124" s="707"/>
      <c r="O124" s="12"/>
    </row>
    <row r="125" spans="1:16" s="11" customFormat="1" x14ac:dyDescent="0.25">
      <c r="A125" s="13"/>
      <c r="B125" s="661" t="str">
        <f>IF(Intro!$G$28="English",O125,P125)</f>
        <v>Téléphone</v>
      </c>
      <c r="C125" s="662"/>
      <c r="D125" s="662"/>
      <c r="E125" s="702"/>
      <c r="F125" s="703"/>
      <c r="G125" s="703"/>
      <c r="H125" s="703"/>
      <c r="I125" s="703"/>
      <c r="J125" s="703"/>
      <c r="K125" s="703"/>
      <c r="L125" s="704"/>
      <c r="O125" s="12" t="s">
        <v>16</v>
      </c>
      <c r="P125" s="11" t="s">
        <v>17</v>
      </c>
    </row>
    <row r="126" spans="1:16" s="11" customFormat="1" x14ac:dyDescent="0.25">
      <c r="A126" s="13"/>
      <c r="B126" s="661"/>
      <c r="C126" s="662"/>
      <c r="D126" s="662"/>
      <c r="E126" s="705"/>
      <c r="F126" s="706"/>
      <c r="G126" s="706"/>
      <c r="H126" s="706"/>
      <c r="I126" s="706"/>
      <c r="J126" s="706"/>
      <c r="K126" s="706"/>
      <c r="L126" s="707"/>
      <c r="O126" s="12"/>
    </row>
    <row r="127" spans="1:16" s="11" customFormat="1" x14ac:dyDescent="0.25">
      <c r="A127" s="13"/>
      <c r="B127" s="661" t="s">
        <v>108</v>
      </c>
      <c r="C127" s="662"/>
      <c r="D127" s="662"/>
      <c r="E127" s="696"/>
      <c r="F127" s="697"/>
      <c r="G127" s="697"/>
      <c r="H127" s="697"/>
      <c r="I127" s="697"/>
      <c r="J127" s="697"/>
      <c r="K127" s="697"/>
      <c r="L127" s="698"/>
      <c r="M127" s="149"/>
      <c r="O127" s="12"/>
    </row>
    <row r="128" spans="1:16" s="11" customFormat="1" x14ac:dyDescent="0.25">
      <c r="A128" s="13"/>
      <c r="B128" s="661"/>
      <c r="C128" s="662"/>
      <c r="D128" s="662"/>
      <c r="E128" s="699"/>
      <c r="F128" s="700"/>
      <c r="G128" s="700"/>
      <c r="H128" s="700"/>
      <c r="I128" s="700"/>
      <c r="J128" s="700"/>
      <c r="K128" s="700"/>
      <c r="L128" s="701"/>
      <c r="M128" s="149"/>
      <c r="O128" s="12"/>
    </row>
    <row r="129" spans="1:16" s="149" customFormat="1" x14ac:dyDescent="0.25">
      <c r="A129" s="233"/>
      <c r="B129" s="191"/>
      <c r="C129" s="192"/>
      <c r="D129" s="192"/>
      <c r="E129" s="192"/>
      <c r="F129" s="192"/>
      <c r="G129" s="192"/>
      <c r="H129" s="192"/>
      <c r="I129" s="192"/>
      <c r="J129" s="192"/>
      <c r="K129" s="192"/>
      <c r="L129" s="193"/>
    </row>
    <row r="130" spans="1:16" s="11" customFormat="1" ht="21" customHeight="1" x14ac:dyDescent="0.25">
      <c r="A130" s="13"/>
      <c r="B130" s="643" t="str">
        <f>IF(Intro!$G$28="English",O130,P130)</f>
        <v>Je comprends que le fait de cocher cette case constitue ma signature juridiquement contraignante.</v>
      </c>
      <c r="C130" s="644"/>
      <c r="D130" s="644"/>
      <c r="E130" s="644"/>
      <c r="F130" s="644"/>
      <c r="G130" s="644"/>
      <c r="H130" s="644"/>
      <c r="I130" s="645"/>
      <c r="J130" s="251"/>
      <c r="K130" s="152"/>
      <c r="L130" s="153"/>
      <c r="O130" s="12" t="s">
        <v>96</v>
      </c>
      <c r="P130" s="11" t="s">
        <v>97</v>
      </c>
    </row>
    <row r="131" spans="1:16" s="149" customFormat="1" x14ac:dyDescent="0.25">
      <c r="A131" s="233"/>
      <c r="B131" s="197"/>
      <c r="C131" s="198"/>
      <c r="D131" s="198"/>
      <c r="E131" s="198"/>
      <c r="F131" s="198"/>
      <c r="G131" s="198"/>
      <c r="H131" s="198"/>
      <c r="I131" s="198"/>
      <c r="J131" s="198"/>
      <c r="K131" s="198"/>
      <c r="L131" s="199"/>
    </row>
    <row r="132" spans="1:16" s="9" customFormat="1" x14ac:dyDescent="0.25">
      <c r="A132" s="19"/>
      <c r="B132" s="26"/>
      <c r="C132" s="26"/>
      <c r="D132" s="27"/>
      <c r="E132" s="27"/>
      <c r="F132" s="27"/>
      <c r="G132" s="27"/>
      <c r="H132" s="27"/>
      <c r="I132" s="27"/>
      <c r="J132" s="27"/>
      <c r="K132" s="27"/>
      <c r="L132" s="27"/>
      <c r="O132" s="10"/>
      <c r="P132" s="10"/>
    </row>
    <row r="133" spans="1:16" s="8" customFormat="1" x14ac:dyDescent="0.25">
      <c r="A133" s="15"/>
      <c r="B133" s="658" t="str">
        <f>IF(Intro!$G$28="English",O133,P133)</f>
        <v>TRANSMISSION DU QUESTIONNAIRE REMPLI</v>
      </c>
      <c r="C133" s="659"/>
      <c r="D133" s="659"/>
      <c r="E133" s="659"/>
      <c r="F133" s="659"/>
      <c r="G133" s="659"/>
      <c r="H133" s="659"/>
      <c r="I133" s="659"/>
      <c r="J133" s="659"/>
      <c r="K133" s="659"/>
      <c r="L133" s="660"/>
      <c r="M133" s="9"/>
      <c r="N133" s="20"/>
      <c r="O133" s="16" t="s">
        <v>105</v>
      </c>
      <c r="P133" s="16" t="s">
        <v>106</v>
      </c>
    </row>
    <row r="134" spans="1:16" s="11" customFormat="1" x14ac:dyDescent="0.25">
      <c r="A134" s="13"/>
      <c r="B134" s="28"/>
      <c r="C134" s="29"/>
      <c r="D134" s="30"/>
      <c r="E134" s="30"/>
      <c r="F134" s="30"/>
      <c r="G134" s="30"/>
      <c r="H134" s="30"/>
      <c r="I134" s="30"/>
      <c r="J134" s="30"/>
      <c r="K134" s="30"/>
      <c r="L134" s="31"/>
    </row>
    <row r="135" spans="1:16" s="149" customFormat="1" ht="14.1" customHeight="1" x14ac:dyDescent="0.25">
      <c r="A135" s="233"/>
      <c r="B135" s="655" t="str">
        <f>IF(Intro!$G$28="English",O135,P135)</f>
        <v>Veuillez retourner le questionnaire rempli en utilisant l’une des options suivantes :</v>
      </c>
      <c r="C135" s="656"/>
      <c r="D135" s="656"/>
      <c r="E135" s="656"/>
      <c r="F135" s="656"/>
      <c r="G135" s="656"/>
      <c r="H135" s="656"/>
      <c r="I135" s="656"/>
      <c r="J135" s="656"/>
      <c r="K135" s="656"/>
      <c r="L135" s="657"/>
      <c r="O135" s="149" t="s">
        <v>270</v>
      </c>
      <c r="P135" s="149" t="s">
        <v>2</v>
      </c>
    </row>
    <row r="136" spans="1:16" s="149" customFormat="1" ht="14.1" customHeight="1" x14ac:dyDescent="0.25">
      <c r="A136" s="233"/>
      <c r="B136" s="652" t="str">
        <f>IF($G$28="English",HYPERLINK("https://e-filing-depot-electronique.citt-tcce.gc.ca/submitNonRegisteredUser-eng.aspx","1. Secure E-filing service;"),IF($G$28="Français",HYPERLINK("https://e-filing-depot-electronique.citt-tcce.gc.ca/submitNonRegisteredUser-fra.aspx?","1. Service sécurisé de dépôt électronique;"),""))</f>
        <v>1. Service sécurisé de dépôt électronique;</v>
      </c>
      <c r="C136" s="653"/>
      <c r="D136" s="653"/>
      <c r="E136" s="653"/>
      <c r="F136" s="653"/>
      <c r="G136" s="653"/>
      <c r="H136" s="653"/>
      <c r="I136" s="653"/>
      <c r="J136" s="653"/>
      <c r="K136" s="653"/>
      <c r="L136" s="654"/>
    </row>
    <row r="137" spans="1:16" s="149" customFormat="1" ht="14.1" customHeight="1" x14ac:dyDescent="0.25">
      <c r="A137" s="233"/>
      <c r="B137" s="649" t="str">
        <f>IF(Intro!$G$28="English",O137,P137)</f>
        <v>Lorsque vous soumettez le questionnaire complété à l’aide du service de dépôt électronique sécurisé, désignez le questionnaire comme confidentiel. Veuillez noter que les informations contenues dans les onglets publics (bleus) de votre questionnaire seront traitées comme des informations publiques.</v>
      </c>
      <c r="C137" s="650"/>
      <c r="D137" s="650"/>
      <c r="E137" s="650"/>
      <c r="F137" s="650"/>
      <c r="G137" s="650"/>
      <c r="H137" s="650"/>
      <c r="I137" s="650"/>
      <c r="J137" s="650"/>
      <c r="K137" s="650"/>
      <c r="L137" s="651"/>
      <c r="O137" s="149" t="s">
        <v>308</v>
      </c>
      <c r="P137" s="149" t="s">
        <v>339</v>
      </c>
    </row>
    <row r="138" spans="1:16" s="149" customFormat="1" x14ac:dyDescent="0.25">
      <c r="A138" s="233"/>
      <c r="B138" s="649"/>
      <c r="C138" s="650"/>
      <c r="D138" s="650"/>
      <c r="E138" s="650"/>
      <c r="F138" s="650"/>
      <c r="G138" s="650"/>
      <c r="H138" s="650"/>
      <c r="I138" s="650"/>
      <c r="J138" s="650"/>
      <c r="K138" s="650"/>
      <c r="L138" s="651"/>
    </row>
    <row r="139" spans="1:16" s="149" customFormat="1" ht="14.1" customHeight="1" x14ac:dyDescent="0.25">
      <c r="A139" s="233"/>
      <c r="B139" s="646" t="str">
        <f>IF(Intro!$G$28="English",O139,P139)</f>
        <v>2. Par courriel à l’adresse tcce-citt@tribunal.gc.ca si vous acceptez les risques connexes et vous transmettez des renseignements qui sont ceux de votre entreprise seulement.</v>
      </c>
      <c r="C139" s="647"/>
      <c r="D139" s="647"/>
      <c r="E139" s="647"/>
      <c r="F139" s="647"/>
      <c r="G139" s="647"/>
      <c r="H139" s="647"/>
      <c r="I139" s="647"/>
      <c r="J139" s="647"/>
      <c r="K139" s="647"/>
      <c r="L139" s="648"/>
      <c r="O139" s="149" t="s">
        <v>491</v>
      </c>
      <c r="P139" s="149" t="s">
        <v>610</v>
      </c>
    </row>
    <row r="140" spans="1:16" s="149" customFormat="1" x14ac:dyDescent="0.25">
      <c r="A140" s="233"/>
      <c r="B140" s="197"/>
      <c r="C140" s="198"/>
      <c r="D140" s="198"/>
      <c r="E140" s="198"/>
      <c r="F140" s="198"/>
      <c r="G140" s="198"/>
      <c r="H140" s="198"/>
      <c r="I140" s="198"/>
      <c r="J140" s="198"/>
      <c r="K140" s="198"/>
      <c r="L140" s="199"/>
    </row>
    <row r="142" spans="1:16" s="8" customFormat="1" x14ac:dyDescent="0.25">
      <c r="A142" s="15"/>
      <c r="B142" s="658" t="s">
        <v>572</v>
      </c>
      <c r="C142" s="659"/>
      <c r="D142" s="659"/>
      <c r="E142" s="659"/>
      <c r="F142" s="659"/>
      <c r="G142" s="659"/>
      <c r="H142" s="659"/>
      <c r="I142" s="659"/>
      <c r="J142" s="659"/>
      <c r="K142" s="659"/>
      <c r="L142" s="660"/>
      <c r="M142" s="9"/>
      <c r="N142" s="20"/>
      <c r="O142" s="16"/>
      <c r="P142" s="16"/>
    </row>
    <row r="143" spans="1:16" s="11" customFormat="1" x14ac:dyDescent="0.25">
      <c r="A143" s="13"/>
      <c r="B143" s="28"/>
      <c r="C143" s="29"/>
      <c r="D143" s="30"/>
      <c r="E143" s="30"/>
      <c r="F143" s="30"/>
      <c r="G143" s="30"/>
      <c r="H143" s="30"/>
      <c r="I143" s="30"/>
      <c r="J143" s="30"/>
      <c r="K143" s="30"/>
      <c r="L143" s="31"/>
    </row>
    <row r="144" spans="1:16" s="149" customFormat="1" ht="14.1" customHeight="1" x14ac:dyDescent="0.25">
      <c r="A144" s="233"/>
      <c r="B144" s="655" t="str">
        <f>IF(Intro!$G$28="English",O144,P144)</f>
        <v>Toutes les questions relatives au présent questionnaire doivent être adressées à une des lignes téléphoniques du Tribunal pour son enquête de sauvegarde:  
1-855-307-2488 (numéro sans frais d’interurbain pour l’Amérique du Nord), 613-993-3595 (pour les appels locaux et internationaux) ou par courrier électronique à l’adresse courriel tcce-citt@tribunal.gc.ca.</v>
      </c>
      <c r="C144" s="656"/>
      <c r="D144" s="656"/>
      <c r="E144" s="656"/>
      <c r="F144" s="656"/>
      <c r="G144" s="656"/>
      <c r="H144" s="656"/>
      <c r="I144" s="656"/>
      <c r="J144" s="656"/>
      <c r="K144" s="656"/>
      <c r="L144" s="657"/>
      <c r="O144" s="383" t="s">
        <v>779</v>
      </c>
      <c r="P144" s="383" t="s">
        <v>780</v>
      </c>
    </row>
    <row r="145" spans="1:15" s="149" customFormat="1" x14ac:dyDescent="0.25">
      <c r="A145" s="233"/>
      <c r="B145" s="655"/>
      <c r="C145" s="656"/>
      <c r="D145" s="656"/>
      <c r="E145" s="656"/>
      <c r="F145" s="656"/>
      <c r="G145" s="656"/>
      <c r="H145" s="656"/>
      <c r="I145" s="656"/>
      <c r="J145" s="656"/>
      <c r="K145" s="656"/>
      <c r="L145" s="657"/>
    </row>
    <row r="146" spans="1:15" s="11" customFormat="1" ht="14.1" customHeight="1" x14ac:dyDescent="0.25">
      <c r="A146" s="13"/>
      <c r="B146" s="655"/>
      <c r="C146" s="656"/>
      <c r="D146" s="656"/>
      <c r="E146" s="656"/>
      <c r="F146" s="656"/>
      <c r="G146" s="656"/>
      <c r="H146" s="656"/>
      <c r="I146" s="656"/>
      <c r="J146" s="656"/>
      <c r="K146" s="656"/>
      <c r="L146" s="657"/>
      <c r="N146" s="376"/>
      <c r="O146" s="12"/>
    </row>
    <row r="147" spans="1:15" s="149" customFormat="1" x14ac:dyDescent="0.25">
      <c r="A147" s="233"/>
      <c r="B147" s="197"/>
      <c r="C147" s="198"/>
      <c r="D147" s="198"/>
      <c r="E147" s="198"/>
      <c r="F147" s="198"/>
      <c r="G147" s="198"/>
      <c r="H147" s="198"/>
      <c r="I147" s="198"/>
      <c r="J147" s="198"/>
      <c r="K147" s="198"/>
      <c r="L147" s="199"/>
    </row>
  </sheetData>
  <sheetProtection algorithmName="SHA-512" hashValue="0JckHK4HzDAf9kmpTEk2PUGL8giPogsMdDk3odL4o4Rq2iQI+yH70kkRZ3rbb985Kq9vhsuKzESEZoFAHgoa2A==" saltValue="73KhMxHWbbE9oqihzhD0YQ==" spinCount="100000" sheet="1" objects="1" scenarios="1" selectLockedCells="1"/>
  <mergeCells count="63">
    <mergeCell ref="S9:W25"/>
    <mergeCell ref="O9:P24"/>
    <mergeCell ref="B123:D124"/>
    <mergeCell ref="E123:L124"/>
    <mergeCell ref="B28:F29"/>
    <mergeCell ref="H28:L29"/>
    <mergeCell ref="G28:G29"/>
    <mergeCell ref="C36:K49"/>
    <mergeCell ref="B59:C61"/>
    <mergeCell ref="D59:E61"/>
    <mergeCell ref="F59:L61"/>
    <mergeCell ref="B35:L35"/>
    <mergeCell ref="B50:L50"/>
    <mergeCell ref="B56:L56"/>
    <mergeCell ref="D58:E58"/>
    <mergeCell ref="F58:L58"/>
    <mergeCell ref="B54:L54"/>
    <mergeCell ref="E127:L128"/>
    <mergeCell ref="E125:L126"/>
    <mergeCell ref="B115:L115"/>
    <mergeCell ref="B95:D96"/>
    <mergeCell ref="E95:L96"/>
    <mergeCell ref="B97:D98"/>
    <mergeCell ref="B99:D100"/>
    <mergeCell ref="E99:L100"/>
    <mergeCell ref="E97:L98"/>
    <mergeCell ref="B103:D112"/>
    <mergeCell ref="E103:L112"/>
    <mergeCell ref="B117:L117"/>
    <mergeCell ref="B119:D120"/>
    <mergeCell ref="E119:L120"/>
    <mergeCell ref="E121:L122"/>
    <mergeCell ref="B121:D122"/>
    <mergeCell ref="D62:E65"/>
    <mergeCell ref="F62:L65"/>
    <mergeCell ref="D83:J84"/>
    <mergeCell ref="B89:L90"/>
    <mergeCell ref="B69:L78"/>
    <mergeCell ref="B62:C65"/>
    <mergeCell ref="B81:L81"/>
    <mergeCell ref="B87:L87"/>
    <mergeCell ref="B142:L142"/>
    <mergeCell ref="B144:L146"/>
    <mergeCell ref="B125:D126"/>
    <mergeCell ref="B127:D128"/>
    <mergeCell ref="B4:L4"/>
    <mergeCell ref="B5:L5"/>
    <mergeCell ref="B51:L51"/>
    <mergeCell ref="B8:L8"/>
    <mergeCell ref="B32:L32"/>
    <mergeCell ref="B34:L34"/>
    <mergeCell ref="B26:L26"/>
    <mergeCell ref="B10:F23"/>
    <mergeCell ref="H10:L23"/>
    <mergeCell ref="B67:L67"/>
    <mergeCell ref="B93:L93"/>
    <mergeCell ref="B6:L6"/>
    <mergeCell ref="B130:I130"/>
    <mergeCell ref="B139:L139"/>
    <mergeCell ref="B137:L138"/>
    <mergeCell ref="B136:L136"/>
    <mergeCell ref="B135:L135"/>
    <mergeCell ref="B133:L133"/>
  </mergeCells>
  <dataValidations count="3">
    <dataValidation type="list" allowBlank="1" showInputMessage="1" showErrorMessage="1" sqref="J130" xr:uid="{EB39B09B-D0F1-436F-B804-013D0C460A66}">
      <formula1>"X"</formula1>
    </dataValidation>
    <dataValidation type="textLength" operator="lessThanOrEqual" allowBlank="1" showInputMessage="1" showErrorMessage="1" error="Maximum length reached. Please use the AddPub tab to add further info./La limite maximale de caractères est atteinte. SVP utiliser l'onglet AddPub pour ajouter plus d'information." prompt="1000 character limit/limite de 1000 caractères" sqref="B69" xr:uid="{F430DF32-834C-4959-BEAA-B4F42952D68C}">
      <formula1>1000</formula1>
    </dataValidation>
    <dataValidation type="list" allowBlank="1" showInputMessage="1" showErrorMessage="1" sqref="G28" xr:uid="{F5AA4BE9-9448-48C5-BA37-1F2FA482299A}">
      <formula1>"English, Français"</formula1>
    </dataValidation>
  </dataValidations>
  <printOptions horizontalCentered="1"/>
  <pageMargins left="0.25" right="0.25" top="0.75" bottom="0.75" header="0.3" footer="0.3"/>
  <pageSetup scale="63" fitToHeight="0" orientation="portrait" r:id="rId1"/>
  <headerFooter>
    <oddFooter>&amp;L&amp;A</oddFooter>
  </headerFooter>
  <rowBreaks count="2" manualBreakCount="2">
    <brk id="53" min="1" max="11" man="1"/>
    <brk id="113" min="1" max="11" man="1"/>
  </rowBreaks>
  <ignoredErrors>
    <ignoredError sqref="B136" unlockedFormula="1"/>
  </ignoredErrors>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FFABF1EE-6BF0-4F54-BD3F-623D108CC299}">
          <x14:formula1>
            <xm:f>Variables!$D$54:$D$57</xm:f>
          </x14:formula1>
          <xm:sqref>D59:E61</xm:sqref>
        </x14:dataValidation>
        <x14:dataValidation type="list" allowBlank="1" showInputMessage="1" showErrorMessage="1" xr:uid="{7952C7F1-68F9-4886-A36A-3779F2E4167D}">
          <x14:formula1>
            <xm:f>Variables!$D$59:$D$60</xm:f>
          </x14:formula1>
          <xm:sqref>D62:E65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E5D856-5D57-4B5E-A312-4184C6C7D617}">
  <sheetPr>
    <tabColor rgb="FF00B0F0"/>
    <pageSetUpPr fitToPage="1"/>
  </sheetPr>
  <dimension ref="A1:R66"/>
  <sheetViews>
    <sheetView showGridLines="0" zoomScaleNormal="100" workbookViewId="0"/>
  </sheetViews>
  <sheetFormatPr defaultColWidth="9.140625" defaultRowHeight="14.25" x14ac:dyDescent="0.25"/>
  <cols>
    <col min="1" max="1" width="1.85546875" style="14" customWidth="1"/>
    <col min="2" max="12" width="14.5703125" style="23" customWidth="1"/>
    <col min="13" max="13" width="6.140625" style="1" customWidth="1"/>
    <col min="14" max="14" width="9.140625" style="2" customWidth="1"/>
    <col min="15" max="15" width="44.140625" style="2" hidden="1" customWidth="1"/>
    <col min="16" max="16" width="51.85546875" style="2" hidden="1" customWidth="1"/>
    <col min="17" max="18" width="9.42578125" style="2" customWidth="1"/>
    <col min="19" max="19" width="9.140625" style="2" customWidth="1"/>
    <col min="20" max="16384" width="9.140625" style="2"/>
  </cols>
  <sheetData>
    <row r="1" spans="1:16" x14ac:dyDescent="0.25">
      <c r="O1" s="2" t="s">
        <v>665</v>
      </c>
      <c r="P1" s="2" t="s">
        <v>665</v>
      </c>
    </row>
    <row r="2" spans="1:16" x14ac:dyDescent="0.25">
      <c r="B2" s="24" t="s">
        <v>0</v>
      </c>
      <c r="C2" s="24"/>
      <c r="D2" s="24"/>
      <c r="O2" s="3" t="s">
        <v>130</v>
      </c>
      <c r="P2" s="3" t="s">
        <v>131</v>
      </c>
    </row>
    <row r="3" spans="1:16" x14ac:dyDescent="0.25">
      <c r="B3" s="25"/>
      <c r="C3" s="25"/>
      <c r="D3" s="25"/>
      <c r="O3" s="8" t="s">
        <v>0</v>
      </c>
      <c r="P3" s="8" t="s">
        <v>0</v>
      </c>
    </row>
    <row r="4" spans="1:16" s="8" customFormat="1" x14ac:dyDescent="0.25">
      <c r="A4" s="15"/>
      <c r="B4" s="663" t="str">
        <f>IF(Intro!$G$28="English",O4,P4)</f>
        <v>QUESTIONNAIRE À L’INTENTION DES PRODUCTEURS</v>
      </c>
      <c r="C4" s="664"/>
      <c r="D4" s="664"/>
      <c r="E4" s="664"/>
      <c r="F4" s="664"/>
      <c r="G4" s="664"/>
      <c r="H4" s="664"/>
      <c r="I4" s="664"/>
      <c r="J4" s="664"/>
      <c r="K4" s="664"/>
      <c r="L4" s="665"/>
      <c r="M4" s="20"/>
      <c r="N4" s="20"/>
      <c r="O4" s="16" t="s">
        <v>573</v>
      </c>
      <c r="P4" s="240" t="s">
        <v>574</v>
      </c>
    </row>
    <row r="5" spans="1:16" s="8" customFormat="1" x14ac:dyDescent="0.25">
      <c r="A5" s="15"/>
      <c r="B5" s="666" t="str">
        <f>Intro!B5</f>
        <v>GC-2025-001</v>
      </c>
      <c r="C5" s="667"/>
      <c r="D5" s="667"/>
      <c r="E5" s="667"/>
      <c r="F5" s="667"/>
      <c r="G5" s="667"/>
      <c r="H5" s="667"/>
      <c r="I5" s="667"/>
      <c r="J5" s="667"/>
      <c r="K5" s="667"/>
      <c r="L5" s="668"/>
      <c r="M5" s="20"/>
      <c r="N5" s="20"/>
      <c r="O5" s="16"/>
      <c r="P5" s="16"/>
    </row>
    <row r="6" spans="1:16" s="17" customFormat="1" x14ac:dyDescent="0.25">
      <c r="A6" s="15"/>
      <c r="B6" s="674" t="str">
        <f>UPPER(IF(Intro!$G$28="English",Variables!B3,Variables!C3))</f>
        <v>PRODUITS DE LÉGUMES</v>
      </c>
      <c r="C6" s="675"/>
      <c r="D6" s="675"/>
      <c r="E6" s="675"/>
      <c r="F6" s="675"/>
      <c r="G6" s="675"/>
      <c r="H6" s="675"/>
      <c r="I6" s="675"/>
      <c r="J6" s="675"/>
      <c r="K6" s="675"/>
      <c r="L6" s="676"/>
      <c r="M6" s="16"/>
      <c r="N6" s="16"/>
      <c r="O6" s="18"/>
      <c r="P6" s="18"/>
    </row>
    <row r="7" spans="1:16" s="9" customFormat="1" x14ac:dyDescent="0.25">
      <c r="A7" s="19"/>
      <c r="B7" s="26"/>
      <c r="C7" s="26"/>
      <c r="D7" s="26"/>
      <c r="E7" s="27"/>
      <c r="F7" s="27"/>
      <c r="G7" s="27"/>
      <c r="H7" s="27"/>
      <c r="I7" s="27"/>
      <c r="J7" s="27"/>
      <c r="K7" s="27"/>
      <c r="L7" s="27"/>
      <c r="O7" s="10"/>
      <c r="P7" s="10"/>
    </row>
    <row r="8" spans="1:16" s="8" customFormat="1" x14ac:dyDescent="0.25">
      <c r="A8" s="15"/>
      <c r="B8" s="658" t="str">
        <f>IF(Intro!$G$28="English",O8,P8)</f>
        <v>APERÇU DU QUESTIONNAIRE</v>
      </c>
      <c r="C8" s="659"/>
      <c r="D8" s="659" t="str">
        <f>UPPER(IF(Intro!$G$28="English",P8,Q8))</f>
        <v/>
      </c>
      <c r="E8" s="659" t="str">
        <f>UPPER(IF(Intro!$G$28="English",Q8,R8))</f>
        <v/>
      </c>
      <c r="F8" s="659" t="str">
        <f>UPPER(IF(Intro!$G$28="English",R8,S8))</f>
        <v/>
      </c>
      <c r="G8" s="659" t="str">
        <f>UPPER(IF(Intro!$G$28="English",S8,T8))</f>
        <v/>
      </c>
      <c r="H8" s="659" t="str">
        <f>UPPER(IF(Intro!$G$28="English",T8,U8))</f>
        <v/>
      </c>
      <c r="I8" s="659" t="str">
        <f>UPPER(IF(Intro!$G$28="English",U8,V8))</f>
        <v/>
      </c>
      <c r="J8" s="659" t="str">
        <f>UPPER(IF(Intro!$G$28="English",V8,W8))</f>
        <v/>
      </c>
      <c r="K8" s="659" t="str">
        <f>UPPER(IF(Intro!$G$28="English",W8,X8))</f>
        <v/>
      </c>
      <c r="L8" s="660" t="str">
        <f>UPPER(IF(Intro!$G$28="English",X8,Y8))</f>
        <v/>
      </c>
      <c r="M8" s="9"/>
      <c r="N8" s="20"/>
      <c r="O8" s="240" t="s">
        <v>575</v>
      </c>
      <c r="P8" s="240" t="s">
        <v>576</v>
      </c>
    </row>
    <row r="9" spans="1:16" s="11" customFormat="1" x14ac:dyDescent="0.25">
      <c r="A9" s="13"/>
      <c r="B9" s="28"/>
      <c r="C9" s="29"/>
      <c r="D9" s="29"/>
      <c r="E9" s="30"/>
      <c r="F9" s="30"/>
      <c r="G9" s="30"/>
      <c r="H9" s="30"/>
      <c r="I9" s="30"/>
      <c r="J9" s="30"/>
      <c r="K9" s="30"/>
      <c r="L9" s="31"/>
    </row>
    <row r="10" spans="1:16" s="149" customFormat="1" x14ac:dyDescent="0.25">
      <c r="A10" s="233"/>
      <c r="B10" s="655" t="str">
        <f>IF(Intro!$G$28="English",O10,P10)</f>
        <v xml:space="preserve">Le présent questionnaire est divisé en deux parties :
</v>
      </c>
      <c r="C10" s="656"/>
      <c r="D10" s="656"/>
      <c r="E10" s="656"/>
      <c r="F10" s="656"/>
      <c r="G10" s="656"/>
      <c r="H10" s="656"/>
      <c r="I10" s="656"/>
      <c r="J10" s="656"/>
      <c r="K10" s="656"/>
      <c r="L10" s="657"/>
      <c r="O10" s="149" t="s">
        <v>268</v>
      </c>
      <c r="P10" s="149" t="s">
        <v>269</v>
      </c>
    </row>
    <row r="11" spans="1:16" s="149" customFormat="1" x14ac:dyDescent="0.25">
      <c r="A11" s="233"/>
      <c r="B11" s="178"/>
      <c r="C11" s="179"/>
      <c r="D11" s="179"/>
      <c r="E11" s="179"/>
      <c r="F11" s="179"/>
      <c r="G11" s="179"/>
      <c r="H11" s="179"/>
      <c r="I11" s="179"/>
      <c r="J11" s="179"/>
      <c r="K11" s="179"/>
      <c r="L11" s="180"/>
    </row>
    <row r="12" spans="1:16" s="149" customFormat="1" x14ac:dyDescent="0.25">
      <c r="A12" s="233"/>
      <c r="B12" s="655" t="str">
        <f>IF(Intro!$G$28="English",O12,P12)</f>
        <v xml:space="preserve">PARTIE I (onglets bleus) - porte sur des renseignements de nature publique. Les demandes de traiter un ou des renseignements comme des renseignements confidentiels doivent être dûment justifiées par écrit et être accompagnées d’une version publique remaniée.
</v>
      </c>
      <c r="C12" s="656"/>
      <c r="D12" s="656"/>
      <c r="E12" s="656"/>
      <c r="F12" s="656"/>
      <c r="G12" s="656"/>
      <c r="H12" s="656"/>
      <c r="I12" s="656"/>
      <c r="J12" s="656"/>
      <c r="K12" s="656"/>
      <c r="L12" s="657"/>
      <c r="O12" s="149" t="s">
        <v>271</v>
      </c>
      <c r="P12" s="149" t="s">
        <v>272</v>
      </c>
    </row>
    <row r="13" spans="1:16" s="149" customFormat="1" x14ac:dyDescent="0.25">
      <c r="A13" s="233"/>
      <c r="B13" s="655"/>
      <c r="C13" s="656"/>
      <c r="D13" s="656"/>
      <c r="E13" s="656"/>
      <c r="F13" s="656"/>
      <c r="G13" s="656"/>
      <c r="H13" s="656"/>
      <c r="I13" s="656"/>
      <c r="J13" s="656"/>
      <c r="K13" s="656"/>
      <c r="L13" s="657"/>
    </row>
    <row r="14" spans="1:16" s="149" customFormat="1" x14ac:dyDescent="0.25">
      <c r="A14" s="233"/>
      <c r="B14" s="178"/>
      <c r="C14" s="179"/>
      <c r="D14" s="179"/>
      <c r="E14" s="179"/>
      <c r="F14" s="179"/>
      <c r="G14" s="179"/>
      <c r="H14" s="179"/>
      <c r="I14" s="179"/>
      <c r="J14" s="179"/>
      <c r="K14" s="179"/>
      <c r="L14" s="180"/>
    </row>
    <row r="15" spans="1:16" s="149" customFormat="1" x14ac:dyDescent="0.25">
      <c r="A15" s="233"/>
      <c r="B15" s="655" t="str">
        <f>IF(Intro!$G$28="English",O15,P15)</f>
        <v xml:space="preserve">PARTIE II (onglets verts) - Les renseignements de nature confidentielle seront traités conformément aux articles 43 à 49 de la Loi sur le Tribunal canadien du commerce extérieur, qui précisent que ces renseignements ne doivent pas être rendus publics de manière à pouvoir être utilisés par un concurrent de la personne, de l’entreprise ou de la société déclarante.
</v>
      </c>
      <c r="C15" s="656"/>
      <c r="D15" s="656"/>
      <c r="E15" s="656"/>
      <c r="F15" s="656"/>
      <c r="G15" s="656"/>
      <c r="H15" s="656"/>
      <c r="I15" s="656"/>
      <c r="J15" s="656"/>
      <c r="K15" s="656"/>
      <c r="L15" s="657"/>
      <c r="O15" s="149" t="s">
        <v>273</v>
      </c>
      <c r="P15" s="149" t="s">
        <v>274</v>
      </c>
    </row>
    <row r="16" spans="1:16" s="149" customFormat="1" x14ac:dyDescent="0.25">
      <c r="A16" s="233"/>
      <c r="B16" s="655"/>
      <c r="C16" s="656"/>
      <c r="D16" s="656"/>
      <c r="E16" s="656"/>
      <c r="F16" s="656"/>
      <c r="G16" s="656"/>
      <c r="H16" s="656"/>
      <c r="I16" s="656"/>
      <c r="J16" s="656"/>
      <c r="K16" s="656"/>
      <c r="L16" s="657"/>
    </row>
    <row r="17" spans="1:16" s="149" customFormat="1" x14ac:dyDescent="0.25">
      <c r="A17" s="233"/>
      <c r="B17" s="197"/>
      <c r="C17" s="198"/>
      <c r="D17" s="198"/>
      <c r="E17" s="198"/>
      <c r="F17" s="198"/>
      <c r="G17" s="198"/>
      <c r="H17" s="198"/>
      <c r="I17" s="198"/>
      <c r="J17" s="198"/>
      <c r="K17" s="198"/>
      <c r="L17" s="199"/>
    </row>
    <row r="18" spans="1:16" s="9" customFormat="1" x14ac:dyDescent="0.25">
      <c r="A18" s="19"/>
      <c r="B18" s="26"/>
      <c r="C18" s="26"/>
      <c r="D18" s="26"/>
      <c r="E18" s="27"/>
      <c r="F18" s="27"/>
      <c r="G18" s="27"/>
      <c r="H18" s="27"/>
      <c r="I18" s="27"/>
      <c r="J18" s="27"/>
      <c r="K18" s="27"/>
      <c r="L18" s="27"/>
      <c r="O18" s="10"/>
      <c r="P18" s="10"/>
    </row>
    <row r="19" spans="1:16" s="8" customFormat="1" x14ac:dyDescent="0.25">
      <c r="A19" s="15"/>
      <c r="B19" s="658" t="str">
        <f>IF(Intro!$G$28="English",O19,P19)</f>
        <v>TARIF DES DOUANES</v>
      </c>
      <c r="C19" s="659"/>
      <c r="D19" s="659" t="str">
        <f>UPPER(IF(Intro!$G$28="English",P19,Q19))</f>
        <v/>
      </c>
      <c r="E19" s="659" t="str">
        <f>UPPER(IF(Intro!$G$28="English",Q19,R19))</f>
        <v/>
      </c>
      <c r="F19" s="659" t="str">
        <f>UPPER(IF(Intro!$G$28="English",R19,S19))</f>
        <v/>
      </c>
      <c r="G19" s="659" t="str">
        <f>UPPER(IF(Intro!$G$28="English",S19,T19))</f>
        <v/>
      </c>
      <c r="H19" s="659" t="str">
        <f>UPPER(IF(Intro!$G$28="English",T19,U19))</f>
        <v/>
      </c>
      <c r="I19" s="659" t="str">
        <f>UPPER(IF(Intro!$G$28="English",U19,V19))</f>
        <v/>
      </c>
      <c r="J19" s="659" t="str">
        <f>UPPER(IF(Intro!$G$28="English",V19,W19))</f>
        <v/>
      </c>
      <c r="K19" s="659" t="str">
        <f>UPPER(IF(Intro!$G$28="English",W19,X19))</f>
        <v/>
      </c>
      <c r="L19" s="660" t="str">
        <f>UPPER(IF(Intro!$G$28="English",X19,Y19))</f>
        <v/>
      </c>
      <c r="M19" s="9"/>
      <c r="N19" s="20"/>
      <c r="O19" s="16" t="s">
        <v>103</v>
      </c>
      <c r="P19" s="16" t="s">
        <v>104</v>
      </c>
    </row>
    <row r="20" spans="1:16" s="11" customFormat="1" x14ac:dyDescent="0.25">
      <c r="A20" s="13"/>
      <c r="B20" s="28"/>
      <c r="C20" s="29"/>
      <c r="D20" s="29"/>
      <c r="E20" s="30"/>
      <c r="F20" s="30"/>
      <c r="G20" s="30"/>
      <c r="H20" s="30"/>
      <c r="I20" s="30"/>
      <c r="J20" s="30"/>
      <c r="K20" s="30"/>
      <c r="L20" s="31"/>
    </row>
    <row r="21" spans="1:16" s="149" customFormat="1" x14ac:dyDescent="0.25">
      <c r="A21" s="233"/>
      <c r="B21" s="646" t="str">
        <f>IF(Intro!$G$28="English",O21,P21)</f>
        <v>Les marchandises sont généralement classées dans le Tarif des douanes sous les numéros suivants du Système harmonisé de désignation et de codification des marchandises (SH) :</v>
      </c>
      <c r="C21" s="647"/>
      <c r="D21" s="647"/>
      <c r="E21" s="647"/>
      <c r="F21" s="647"/>
      <c r="G21" s="647"/>
      <c r="H21" s="647"/>
      <c r="I21" s="647"/>
      <c r="J21" s="647"/>
      <c r="K21" s="647"/>
      <c r="L21" s="648"/>
      <c r="O21" s="149" t="s">
        <v>736</v>
      </c>
      <c r="P21" s="149" t="s">
        <v>607</v>
      </c>
    </row>
    <row r="22" spans="1:16" s="149" customFormat="1" x14ac:dyDescent="0.25">
      <c r="A22" s="233" t="s">
        <v>490</v>
      </c>
      <c r="B22" s="183"/>
      <c r="C22" s="184"/>
      <c r="D22" s="184"/>
      <c r="E22" s="184"/>
      <c r="F22" s="184"/>
      <c r="G22" s="184"/>
      <c r="H22" s="184"/>
      <c r="I22" s="184"/>
      <c r="J22" s="184"/>
      <c r="K22" s="184"/>
      <c r="L22" s="185"/>
    </row>
    <row r="23" spans="1:16" s="149" customFormat="1" x14ac:dyDescent="0.25">
      <c r="A23" s="233"/>
      <c r="B23" s="767"/>
      <c r="C23" s="768"/>
      <c r="D23" s="769" t="str">
        <f>Variables!B20</f>
        <v>0710.22.00.10, 0710.21.00.00, 0710.22.00.90, 0710.40.00.00, 0710.80.00.20, 0710.80.00.90, 0710.90.00.00, 2005.40.00.00, 2005.51.90.19, 2005.51.90.90, 2005.59.00.00, 2005.80.00.00, 2005.99.11.00, 2005.99.19.00, 2005.99.20.19, 2005.99.20.99, 2005.99.90.15, 2005.99.90.18, 2005.99.90.19, 2005.99.90.98, 2005.99.90.99</v>
      </c>
      <c r="E23" s="770"/>
      <c r="F23" s="770"/>
      <c r="G23" s="770"/>
      <c r="H23" s="770"/>
      <c r="I23" s="770"/>
      <c r="J23" s="771"/>
      <c r="K23" s="181"/>
      <c r="L23" s="182"/>
      <c r="O23" s="149" t="str">
        <f>"Prior to "&amp;Variables!B19&amp;":"</f>
        <v>Prior to Date of change:</v>
      </c>
      <c r="P23" s="149" t="str">
        <f>"Avant la "&amp;Variables!C19&amp;":"</f>
        <v>Avant la date du changement:</v>
      </c>
    </row>
    <row r="24" spans="1:16" s="149" customFormat="1" x14ac:dyDescent="0.25">
      <c r="A24" s="233"/>
      <c r="B24" s="767"/>
      <c r="C24" s="768"/>
      <c r="D24" s="772"/>
      <c r="E24" s="773"/>
      <c r="F24" s="773"/>
      <c r="G24" s="773"/>
      <c r="H24" s="773"/>
      <c r="I24" s="773"/>
      <c r="J24" s="774"/>
      <c r="K24" s="377"/>
      <c r="L24" s="378"/>
    </row>
    <row r="25" spans="1:16" s="149" customFormat="1" x14ac:dyDescent="0.25">
      <c r="A25" s="233"/>
      <c r="B25" s="767"/>
      <c r="C25" s="768"/>
      <c r="D25" s="772"/>
      <c r="E25" s="773"/>
      <c r="F25" s="773"/>
      <c r="G25" s="773"/>
      <c r="H25" s="773"/>
      <c r="I25" s="773"/>
      <c r="J25" s="774"/>
      <c r="K25" s="248"/>
      <c r="L25" s="249"/>
    </row>
    <row r="26" spans="1:16" s="149" customFormat="1" x14ac:dyDescent="0.25">
      <c r="A26" s="233"/>
      <c r="B26" s="767"/>
      <c r="C26" s="768"/>
      <c r="D26" s="775"/>
      <c r="E26" s="776"/>
      <c r="F26" s="776"/>
      <c r="G26" s="776"/>
      <c r="H26" s="776"/>
      <c r="I26" s="776"/>
      <c r="J26" s="777"/>
      <c r="K26" s="248"/>
      <c r="L26" s="249"/>
    </row>
    <row r="27" spans="1:16" s="149" customFormat="1" x14ac:dyDescent="0.25">
      <c r="A27" s="233"/>
      <c r="B27" s="197"/>
      <c r="C27" s="198"/>
      <c r="D27" s="198"/>
      <c r="E27" s="198"/>
      <c r="F27" s="198"/>
      <c r="G27" s="198"/>
      <c r="H27" s="198"/>
      <c r="I27" s="198"/>
      <c r="J27" s="198"/>
      <c r="K27" s="198"/>
      <c r="L27" s="199"/>
    </row>
    <row r="28" spans="1:16" s="9" customFormat="1" x14ac:dyDescent="0.25">
      <c r="A28" s="19"/>
      <c r="B28" s="26"/>
      <c r="C28" s="26"/>
      <c r="D28" s="26"/>
      <c r="E28" s="27"/>
      <c r="F28" s="27"/>
      <c r="G28" s="27"/>
      <c r="H28" s="27"/>
      <c r="I28" s="27"/>
      <c r="J28" s="27"/>
      <c r="K28" s="27"/>
      <c r="L28" s="27"/>
      <c r="O28" s="10"/>
      <c r="P28" s="10"/>
    </row>
    <row r="29" spans="1:16" s="244" customFormat="1" x14ac:dyDescent="0.25">
      <c r="A29" s="242"/>
      <c r="B29" s="764" t="str">
        <f>(IF(Intro!$G$28="English",O29,P29))</f>
        <v>GLOSSAIRE</v>
      </c>
      <c r="C29" s="765"/>
      <c r="D29" s="765" t="s">
        <v>601</v>
      </c>
      <c r="E29" s="765" t="s">
        <v>606</v>
      </c>
      <c r="F29" s="765" t="s">
        <v>606</v>
      </c>
      <c r="G29" s="765" t="s">
        <v>606</v>
      </c>
      <c r="H29" s="765" t="s">
        <v>606</v>
      </c>
      <c r="I29" s="765" t="s">
        <v>606</v>
      </c>
      <c r="J29" s="765" t="s">
        <v>606</v>
      </c>
      <c r="K29" s="765" t="s">
        <v>606</v>
      </c>
      <c r="L29" s="766" t="s">
        <v>606</v>
      </c>
      <c r="M29" s="171"/>
      <c r="N29" s="243"/>
      <c r="O29" s="239" t="s">
        <v>600</v>
      </c>
      <c r="P29" s="239" t="s">
        <v>601</v>
      </c>
    </row>
    <row r="30" spans="1:16" s="148" customFormat="1" x14ac:dyDescent="0.25">
      <c r="A30" s="39"/>
      <c r="B30" s="750" t="str">
        <f>IF(Intro!$G$28="English",O30,P30)</f>
        <v>Coût des marchandises fabriquées</v>
      </c>
      <c r="C30" s="751"/>
      <c r="D30" s="754" t="str">
        <f>IF(Intro!$G$28="English",O31,P31)</f>
        <v xml:space="preserve">Les coûts directement liés à la production des marchandises, comme les coûts pour la main-d'œuvre, la matière première et les frais indirects de fabrication. Sont exclues les dépenses indirectes telles que les frais de distribution et les coûts liés à la force de vente. </v>
      </c>
      <c r="E30" s="672"/>
      <c r="F30" s="672"/>
      <c r="G30" s="672"/>
      <c r="H30" s="672"/>
      <c r="I30" s="672"/>
      <c r="J30" s="672"/>
      <c r="K30" s="672"/>
      <c r="L30" s="673"/>
      <c r="O30" s="148" t="s">
        <v>311</v>
      </c>
      <c r="P30" s="148" t="s">
        <v>217</v>
      </c>
    </row>
    <row r="31" spans="1:16" s="148" customFormat="1" x14ac:dyDescent="0.25">
      <c r="A31" s="39"/>
      <c r="B31" s="750"/>
      <c r="C31" s="751"/>
      <c r="D31" s="754"/>
      <c r="E31" s="755"/>
      <c r="F31" s="755"/>
      <c r="G31" s="755"/>
      <c r="H31" s="755"/>
      <c r="I31" s="755"/>
      <c r="J31" s="755"/>
      <c r="K31" s="755"/>
      <c r="L31" s="673"/>
      <c r="O31" s="148" t="s">
        <v>673</v>
      </c>
      <c r="P31" s="148" t="s">
        <v>674</v>
      </c>
    </row>
    <row r="32" spans="1:16" s="148" customFormat="1" x14ac:dyDescent="0.25">
      <c r="A32" s="39"/>
      <c r="B32" s="752"/>
      <c r="C32" s="753"/>
      <c r="D32" s="756"/>
      <c r="E32" s="757"/>
      <c r="F32" s="757"/>
      <c r="G32" s="757"/>
      <c r="H32" s="757"/>
      <c r="I32" s="757"/>
      <c r="J32" s="757"/>
      <c r="K32" s="757"/>
      <c r="L32" s="758"/>
    </row>
    <row r="33" spans="1:16" s="148" customFormat="1" x14ac:dyDescent="0.25">
      <c r="A33" s="39"/>
      <c r="B33" s="759" t="str">
        <f>IF(Intro!$G$28="English",O33,P33)</f>
        <v>Coût des marchandises vendues</v>
      </c>
      <c r="C33" s="760"/>
      <c r="D33" s="761" t="str">
        <f>IF(Intro!$G$28="English",O34,P34)</f>
        <v xml:space="preserve">Des coûts directs associés à la production des marchandises vendues par une entreprise. Ce montant comprend les coûts directement liés à la production des marchandises, comme les coûts pour la main-d'œuvre, la matière première et les frais indirects de fabrication (Coût des marchandises fabriquées). Sont exclues les dépenses indirectes telles que les frais de distribution et les coûts liés à la force de vente. </v>
      </c>
      <c r="E33" s="762"/>
      <c r="F33" s="762"/>
      <c r="G33" s="762"/>
      <c r="H33" s="762"/>
      <c r="I33" s="762"/>
      <c r="J33" s="762"/>
      <c r="K33" s="762"/>
      <c r="L33" s="763"/>
      <c r="O33" s="148" t="s">
        <v>312</v>
      </c>
      <c r="P33" s="148" t="s">
        <v>48</v>
      </c>
    </row>
    <row r="34" spans="1:16" s="148" customFormat="1" x14ac:dyDescent="0.25">
      <c r="A34" s="39"/>
      <c r="B34" s="750"/>
      <c r="C34" s="751"/>
      <c r="D34" s="754"/>
      <c r="E34" s="755"/>
      <c r="F34" s="755"/>
      <c r="G34" s="755"/>
      <c r="H34" s="755"/>
      <c r="I34" s="755"/>
      <c r="J34" s="755"/>
      <c r="K34" s="755"/>
      <c r="L34" s="673"/>
      <c r="O34" s="148" t="s">
        <v>325</v>
      </c>
      <c r="P34" s="148" t="s">
        <v>639</v>
      </c>
    </row>
    <row r="35" spans="1:16" s="148" customFormat="1" x14ac:dyDescent="0.25">
      <c r="A35" s="39"/>
      <c r="B35" s="750"/>
      <c r="C35" s="751"/>
      <c r="D35" s="754"/>
      <c r="E35" s="755"/>
      <c r="F35" s="755"/>
      <c r="G35" s="755"/>
      <c r="H35" s="755"/>
      <c r="I35" s="755"/>
      <c r="J35" s="755"/>
      <c r="K35" s="755"/>
      <c r="L35" s="673"/>
    </row>
    <row r="36" spans="1:16" s="148" customFormat="1" x14ac:dyDescent="0.25">
      <c r="A36" s="39"/>
      <c r="B36" s="752"/>
      <c r="C36" s="753"/>
      <c r="D36" s="756"/>
      <c r="E36" s="757"/>
      <c r="F36" s="757"/>
      <c r="G36" s="757"/>
      <c r="H36" s="757"/>
      <c r="I36" s="757"/>
      <c r="J36" s="757"/>
      <c r="K36" s="757"/>
      <c r="L36" s="758"/>
    </row>
    <row r="37" spans="1:16" s="148" customFormat="1" x14ac:dyDescent="0.25">
      <c r="A37" s="39"/>
      <c r="B37" s="759" t="str">
        <f>IF(Intro!$G$28="English",O37,P37)</f>
        <v>Coûts de livraison</v>
      </c>
      <c r="C37" s="760"/>
      <c r="D37" s="761" t="str">
        <f>IF(Intro!$G$28="English",O38,P38)</f>
        <v>Le fret, manutention et assurance, engagés par votre entreprise à partir du point d’expédition direct au Canada, et qui sont compris dans le prix de vente, ou une estimation des coûts de livraison engagés par vos clients.</v>
      </c>
      <c r="E37" s="762"/>
      <c r="F37" s="762"/>
      <c r="G37" s="762"/>
      <c r="H37" s="762"/>
      <c r="I37" s="762"/>
      <c r="J37" s="762"/>
      <c r="K37" s="762"/>
      <c r="L37" s="763"/>
      <c r="O37" s="148" t="s">
        <v>668</v>
      </c>
      <c r="P37" s="148" t="s">
        <v>669</v>
      </c>
    </row>
    <row r="38" spans="1:16" s="148" customFormat="1" x14ac:dyDescent="0.25">
      <c r="A38" s="39"/>
      <c r="B38" s="750"/>
      <c r="C38" s="751"/>
      <c r="D38" s="754"/>
      <c r="E38" s="755"/>
      <c r="F38" s="755"/>
      <c r="G38" s="755"/>
      <c r="H38" s="755"/>
      <c r="I38" s="755"/>
      <c r="J38" s="755"/>
      <c r="K38" s="755"/>
      <c r="L38" s="673"/>
      <c r="O38" s="148" t="s">
        <v>670</v>
      </c>
      <c r="P38" s="160" t="s">
        <v>671</v>
      </c>
    </row>
    <row r="39" spans="1:16" s="148" customFormat="1" x14ac:dyDescent="0.25">
      <c r="A39" s="39"/>
      <c r="B39" s="752"/>
      <c r="C39" s="753"/>
      <c r="D39" s="756"/>
      <c r="E39" s="757"/>
      <c r="F39" s="757"/>
      <c r="G39" s="757"/>
      <c r="H39" s="757"/>
      <c r="I39" s="757"/>
      <c r="J39" s="757"/>
      <c r="K39" s="757"/>
      <c r="L39" s="758"/>
    </row>
    <row r="40" spans="1:16" s="148" customFormat="1" x14ac:dyDescent="0.25">
      <c r="A40" s="39"/>
      <c r="B40" s="759" t="str">
        <f>IF(Intro!$G$28="English",O40,P40)</f>
        <v>L’emploi direct</v>
      </c>
      <c r="C40" s="760"/>
      <c r="D40" s="761" t="str">
        <f>IF(Intro!$G$28="English",O41,P41)</f>
        <v>Les coûts de main-d’œuvre des employés dont les tâches peuvent être facilement rattachées (par observation) à la production des marchandises et sont correctement considérées comme des coûts de main-d’œuvre directe dans la déclaration de l’entreprise sur le coût des marchandises fabriquées. Les marchandises peuvent être produites pour la vente intérieure, pour la vente à l’exportation et pour une utilisation interne ou une transformation interne ultérieure.</v>
      </c>
      <c r="E40" s="762"/>
      <c r="F40" s="762"/>
      <c r="G40" s="762"/>
      <c r="H40" s="762"/>
      <c r="I40" s="762"/>
      <c r="J40" s="762"/>
      <c r="K40" s="762"/>
      <c r="L40" s="763"/>
      <c r="O40" s="148" t="s">
        <v>313</v>
      </c>
      <c r="P40" s="148" t="s">
        <v>320</v>
      </c>
    </row>
    <row r="41" spans="1:16" s="148" customFormat="1" x14ac:dyDescent="0.25">
      <c r="A41" s="39"/>
      <c r="B41" s="750"/>
      <c r="C41" s="751"/>
      <c r="D41" s="754"/>
      <c r="E41" s="755"/>
      <c r="F41" s="755"/>
      <c r="G41" s="755"/>
      <c r="H41" s="755"/>
      <c r="I41" s="755"/>
      <c r="J41" s="755"/>
      <c r="K41" s="755"/>
      <c r="L41" s="673"/>
      <c r="O41" s="148" t="s">
        <v>676</v>
      </c>
      <c r="P41" s="148" t="s">
        <v>675</v>
      </c>
    </row>
    <row r="42" spans="1:16" s="148" customFormat="1" x14ac:dyDescent="0.25">
      <c r="A42" s="39"/>
      <c r="B42" s="750"/>
      <c r="C42" s="751"/>
      <c r="D42" s="754"/>
      <c r="E42" s="755"/>
      <c r="F42" s="755"/>
      <c r="G42" s="755"/>
      <c r="H42" s="755"/>
      <c r="I42" s="755"/>
      <c r="J42" s="755"/>
      <c r="K42" s="755"/>
      <c r="L42" s="673"/>
    </row>
    <row r="43" spans="1:16" s="148" customFormat="1" x14ac:dyDescent="0.25">
      <c r="A43" s="39"/>
      <c r="B43" s="752"/>
      <c r="C43" s="753"/>
      <c r="D43" s="756"/>
      <c r="E43" s="757"/>
      <c r="F43" s="757"/>
      <c r="G43" s="757"/>
      <c r="H43" s="757"/>
      <c r="I43" s="757"/>
      <c r="J43" s="757"/>
      <c r="K43" s="757"/>
      <c r="L43" s="758"/>
    </row>
    <row r="44" spans="1:16" s="148" customFormat="1" x14ac:dyDescent="0.25">
      <c r="A44" s="39"/>
      <c r="B44" s="759" t="str">
        <f>IF(Intro!$G$28="English",O44,P44)</f>
        <v>Charges financières</v>
      </c>
      <c r="C44" s="760"/>
      <c r="D44" s="761" t="str">
        <f>IF(Intro!$G$28="English",O45,P45)</f>
        <v>Les frais occasionnés par le financement d’une entreprise. Ces frais comprennent le versement de dividendes aux investisseurs, les intérêts des emprunts, les frais de rachat d’actions, les gains ou les pertes dans les opérations de change et autres dépenses occasionnées par le financement.</v>
      </c>
      <c r="E44" s="762"/>
      <c r="F44" s="762"/>
      <c r="G44" s="762"/>
      <c r="H44" s="762"/>
      <c r="I44" s="762"/>
      <c r="J44" s="762"/>
      <c r="K44" s="762"/>
      <c r="L44" s="763"/>
      <c r="O44" s="148" t="s">
        <v>314</v>
      </c>
      <c r="P44" s="148" t="s">
        <v>54</v>
      </c>
    </row>
    <row r="45" spans="1:16" s="148" customFormat="1" x14ac:dyDescent="0.25">
      <c r="A45" s="39"/>
      <c r="B45" s="750"/>
      <c r="C45" s="751"/>
      <c r="D45" s="754"/>
      <c r="E45" s="755"/>
      <c r="F45" s="755"/>
      <c r="G45" s="755"/>
      <c r="H45" s="755"/>
      <c r="I45" s="755"/>
      <c r="J45" s="755"/>
      <c r="K45" s="755"/>
      <c r="L45" s="673"/>
      <c r="O45" s="148" t="s">
        <v>342</v>
      </c>
      <c r="P45" s="148" t="s">
        <v>326</v>
      </c>
    </row>
    <row r="46" spans="1:16" s="148" customFormat="1" x14ac:dyDescent="0.25">
      <c r="A46" s="39"/>
      <c r="B46" s="752"/>
      <c r="C46" s="753"/>
      <c r="D46" s="756"/>
      <c r="E46" s="757"/>
      <c r="F46" s="757"/>
      <c r="G46" s="757"/>
      <c r="H46" s="757"/>
      <c r="I46" s="757"/>
      <c r="J46" s="757"/>
      <c r="K46" s="757"/>
      <c r="L46" s="758"/>
    </row>
    <row r="47" spans="1:16" s="148" customFormat="1" x14ac:dyDescent="0.25">
      <c r="A47" s="39"/>
      <c r="B47" s="759" t="str">
        <f>IF(Intro!$G$28="English",O47,P47)</f>
        <v>Frais généraux, de vente et d'administration</v>
      </c>
      <c r="C47" s="760"/>
      <c r="D47" s="761" t="str">
        <f>IF(Intro!$G$28="English",O48,P48)</f>
        <v>Frais liés au fonctionnement normal d’une entreprise et non directement à la fabrication d’un produit. Ceux-ci comprennent les dépenses liées à la vente et à la promotion d’un produit ainsi qu’à la gestion de l’entreprise. Ces frais peuvent aussi comprendre des dépenses telles que les salaires du personnel de gestion et de vente, la publicité, les frais de consultation, les honoraires d’avocats, le loyer, les fournitures de bureau et les assurances.</v>
      </c>
      <c r="E47" s="762"/>
      <c r="F47" s="762"/>
      <c r="G47" s="762"/>
      <c r="H47" s="762"/>
      <c r="I47" s="762"/>
      <c r="J47" s="762"/>
      <c r="K47" s="762"/>
      <c r="L47" s="763"/>
      <c r="O47" s="148" t="s">
        <v>315</v>
      </c>
      <c r="P47" s="148" t="s">
        <v>321</v>
      </c>
    </row>
    <row r="48" spans="1:16" s="148" customFormat="1" x14ac:dyDescent="0.25">
      <c r="A48" s="39"/>
      <c r="B48" s="750"/>
      <c r="C48" s="751"/>
      <c r="D48" s="754"/>
      <c r="E48" s="755"/>
      <c r="F48" s="755"/>
      <c r="G48" s="755"/>
      <c r="H48" s="755"/>
      <c r="I48" s="755"/>
      <c r="J48" s="755"/>
      <c r="K48" s="755"/>
      <c r="L48" s="673"/>
      <c r="O48" s="148" t="s">
        <v>343</v>
      </c>
      <c r="P48" s="148" t="s">
        <v>327</v>
      </c>
    </row>
    <row r="49" spans="1:18" s="148" customFormat="1" x14ac:dyDescent="0.25">
      <c r="A49" s="39"/>
      <c r="B49" s="750"/>
      <c r="C49" s="751"/>
      <c r="D49" s="754"/>
      <c r="E49" s="755"/>
      <c r="F49" s="755"/>
      <c r="G49" s="755"/>
      <c r="H49" s="755"/>
      <c r="I49" s="755"/>
      <c r="J49" s="755"/>
      <c r="K49" s="755"/>
      <c r="L49" s="673"/>
    </row>
    <row r="50" spans="1:18" s="148" customFormat="1" x14ac:dyDescent="0.25">
      <c r="A50" s="39"/>
      <c r="B50" s="752"/>
      <c r="C50" s="753"/>
      <c r="D50" s="756"/>
      <c r="E50" s="757"/>
      <c r="F50" s="757"/>
      <c r="G50" s="757"/>
      <c r="H50" s="757"/>
      <c r="I50" s="757"/>
      <c r="J50" s="757"/>
      <c r="K50" s="757"/>
      <c r="L50" s="758"/>
    </row>
    <row r="51" spans="1:18" s="148" customFormat="1" x14ac:dyDescent="0.25">
      <c r="A51" s="39"/>
      <c r="B51" s="759" t="str">
        <f>IF(Intro!$G$28="English",O51,P51)</f>
        <v>L'emploi indirect</v>
      </c>
      <c r="C51" s="760"/>
      <c r="D51" s="761" t="str">
        <f>IF(Intro!$G$28="English",O52,P52)</f>
        <v>Les coûts de main-d'œuvre du personnel des usines, comme les surveillants, les chefs d’usine et les préposés au contrôle de la qualité, mais exclus le personnel de vente et d’administration.</v>
      </c>
      <c r="E51" s="762"/>
      <c r="F51" s="762"/>
      <c r="G51" s="762"/>
      <c r="H51" s="762"/>
      <c r="I51" s="762"/>
      <c r="J51" s="762"/>
      <c r="K51" s="762"/>
      <c r="L51" s="763"/>
      <c r="O51" s="148" t="s">
        <v>316</v>
      </c>
      <c r="P51" s="148" t="s">
        <v>322</v>
      </c>
    </row>
    <row r="52" spans="1:18" s="148" customFormat="1" x14ac:dyDescent="0.25">
      <c r="A52" s="39"/>
      <c r="B52" s="750"/>
      <c r="C52" s="751"/>
      <c r="D52" s="754"/>
      <c r="E52" s="755"/>
      <c r="F52" s="755"/>
      <c r="G52" s="755"/>
      <c r="H52" s="755"/>
      <c r="I52" s="755"/>
      <c r="J52" s="755"/>
      <c r="K52" s="755"/>
      <c r="L52" s="673"/>
      <c r="O52" s="148" t="s">
        <v>677</v>
      </c>
      <c r="P52" s="148" t="s">
        <v>678</v>
      </c>
    </row>
    <row r="53" spans="1:18" s="148" customFormat="1" x14ac:dyDescent="0.25">
      <c r="A53" s="39"/>
      <c r="B53" s="752"/>
      <c r="C53" s="753"/>
      <c r="D53" s="756"/>
      <c r="E53" s="757"/>
      <c r="F53" s="757"/>
      <c r="G53" s="757"/>
      <c r="H53" s="757"/>
      <c r="I53" s="757"/>
      <c r="J53" s="757"/>
      <c r="K53" s="757"/>
      <c r="L53" s="758"/>
    </row>
    <row r="54" spans="1:18" s="148" customFormat="1" x14ac:dyDescent="0.25">
      <c r="A54" s="39"/>
      <c r="B54" s="759" t="str">
        <f>IF(Intro!$G$28="English",O54,P54)</f>
        <v>Valeur de vente nette rendue</v>
      </c>
      <c r="C54" s="760"/>
      <c r="D54" s="761" t="str">
        <f>IF(Intro!$G$28="English",O55,P55)</f>
        <v>La valeur de vos ventes après déduction des escomptes au comptant, des remises sur quantité et des escomptes reportés, des rabais, des taxes, des ristournes et des primes, qu’ils soient indiqués ou non sur la facture. Incluez le coût de livraison.</v>
      </c>
      <c r="E54" s="762"/>
      <c r="F54" s="762"/>
      <c r="G54" s="762"/>
      <c r="H54" s="762"/>
      <c r="I54" s="762"/>
      <c r="J54" s="762"/>
      <c r="K54" s="762"/>
      <c r="L54" s="763"/>
      <c r="O54" s="148" t="s">
        <v>317</v>
      </c>
      <c r="P54" s="148" t="s">
        <v>323</v>
      </c>
    </row>
    <row r="55" spans="1:18" s="148" customFormat="1" x14ac:dyDescent="0.25">
      <c r="A55" s="39"/>
      <c r="B55" s="750"/>
      <c r="C55" s="751"/>
      <c r="D55" s="754"/>
      <c r="E55" s="755"/>
      <c r="F55" s="755"/>
      <c r="G55" s="755"/>
      <c r="H55" s="755"/>
      <c r="I55" s="755"/>
      <c r="J55" s="755"/>
      <c r="K55" s="755"/>
      <c r="L55" s="673"/>
      <c r="O55" s="148" t="s">
        <v>672</v>
      </c>
      <c r="P55" s="160" t="s">
        <v>577</v>
      </c>
      <c r="R55" s="160"/>
    </row>
    <row r="56" spans="1:18" s="148" customFormat="1" x14ac:dyDescent="0.25">
      <c r="A56" s="39"/>
      <c r="B56" s="752"/>
      <c r="C56" s="753"/>
      <c r="D56" s="756"/>
      <c r="E56" s="757"/>
      <c r="F56" s="757"/>
      <c r="G56" s="757"/>
      <c r="H56" s="757"/>
      <c r="I56" s="757"/>
      <c r="J56" s="757"/>
      <c r="K56" s="757"/>
      <c r="L56" s="758"/>
      <c r="R56" s="160"/>
    </row>
    <row r="57" spans="1:18" s="148" customFormat="1" x14ac:dyDescent="0.25">
      <c r="A57" s="39"/>
      <c r="B57" s="759" t="str">
        <f>IF(Intro!$G$28="English",O57,P57)</f>
        <v>Valeur de vente nette</v>
      </c>
      <c r="C57" s="760"/>
      <c r="D57" s="761" t="str">
        <f>IF(Intro!$G$28="English",O58,P58)</f>
        <v>La valeur de vos ventes après déduction des retours, rabais pour marchandises endommagées ou manquantes et tous rabais, escomptes et incitatifs offerts.</v>
      </c>
      <c r="E57" s="762"/>
      <c r="F57" s="762"/>
      <c r="G57" s="762"/>
      <c r="H57" s="762"/>
      <c r="I57" s="762"/>
      <c r="J57" s="762"/>
      <c r="K57" s="762"/>
      <c r="L57" s="763"/>
      <c r="O57" s="148" t="s">
        <v>318</v>
      </c>
      <c r="P57" s="148" t="s">
        <v>71</v>
      </c>
    </row>
    <row r="58" spans="1:18" s="148" customFormat="1" x14ac:dyDescent="0.25">
      <c r="A58" s="39"/>
      <c r="B58" s="750"/>
      <c r="C58" s="751"/>
      <c r="D58" s="754"/>
      <c r="E58" s="755"/>
      <c r="F58" s="755"/>
      <c r="G58" s="755"/>
      <c r="H58" s="755"/>
      <c r="I58" s="755"/>
      <c r="J58" s="755"/>
      <c r="K58" s="755"/>
      <c r="L58" s="673"/>
      <c r="O58" s="148" t="s">
        <v>578</v>
      </c>
      <c r="P58" s="148" t="s">
        <v>579</v>
      </c>
    </row>
    <row r="59" spans="1:18" s="148" customFormat="1" x14ac:dyDescent="0.25">
      <c r="A59" s="39"/>
      <c r="B59" s="759" t="str">
        <f>IF(Intro!$G$28="English",O59,P59)</f>
        <v xml:space="preserve">La capacité pratique des usines
</v>
      </c>
      <c r="C59" s="760"/>
      <c r="D59" s="761" t="str">
        <f>IF(Intro!$G$28="English",O60,P60)</f>
        <v>Correspond au niveau de rendement le plus élevé du matériel et de l’outillage utilisés dans la production des marchandises et de tous les autres produits (utilisant le même équipement) que vos usines peuvent atteindre en continu, tout en appliquant un régime de travail réaliste. Il convient de tenir compte de la gamme de produits fabriqués, du nombre de périodes de travail par jour, du nombre de jours d’exploitation par année, etc., au cours des cinq dernières années.</v>
      </c>
      <c r="E59" s="762"/>
      <c r="F59" s="762"/>
      <c r="G59" s="762"/>
      <c r="H59" s="762"/>
      <c r="I59" s="762"/>
      <c r="J59" s="762"/>
      <c r="K59" s="762"/>
      <c r="L59" s="763"/>
      <c r="O59" s="148" t="s">
        <v>319</v>
      </c>
      <c r="P59" s="148" t="s">
        <v>324</v>
      </c>
    </row>
    <row r="60" spans="1:18" s="148" customFormat="1" x14ac:dyDescent="0.25">
      <c r="A60" s="39"/>
      <c r="B60" s="750"/>
      <c r="C60" s="751"/>
      <c r="D60" s="754"/>
      <c r="E60" s="672"/>
      <c r="F60" s="672"/>
      <c r="G60" s="672"/>
      <c r="H60" s="672"/>
      <c r="I60" s="672"/>
      <c r="J60" s="672"/>
      <c r="K60" s="672"/>
      <c r="L60" s="673"/>
      <c r="M60" s="160"/>
      <c r="O60" s="148" t="s">
        <v>539</v>
      </c>
      <c r="P60" s="148" t="s">
        <v>626</v>
      </c>
    </row>
    <row r="61" spans="1:18" s="148" customFormat="1" x14ac:dyDescent="0.25">
      <c r="A61" s="39"/>
      <c r="B61" s="750"/>
      <c r="C61" s="751"/>
      <c r="D61" s="754"/>
      <c r="E61" s="672"/>
      <c r="F61" s="672"/>
      <c r="G61" s="672"/>
      <c r="H61" s="672"/>
      <c r="I61" s="672"/>
      <c r="J61" s="672"/>
      <c r="K61" s="672"/>
      <c r="L61" s="673"/>
      <c r="M61" s="160"/>
    </row>
    <row r="62" spans="1:18" s="148" customFormat="1" x14ac:dyDescent="0.25">
      <c r="A62" s="39"/>
      <c r="B62" s="750"/>
      <c r="C62" s="751"/>
      <c r="D62" s="754"/>
      <c r="E62" s="672"/>
      <c r="F62" s="672"/>
      <c r="G62" s="672"/>
      <c r="H62" s="672"/>
      <c r="I62" s="672"/>
      <c r="J62" s="672"/>
      <c r="K62" s="672"/>
      <c r="L62" s="673"/>
      <c r="M62" s="160"/>
    </row>
    <row r="63" spans="1:18" s="148" customFormat="1" x14ac:dyDescent="0.25">
      <c r="A63" s="39"/>
      <c r="B63" s="738" t="str">
        <f>IF(Intro!$G$28="English",O63,P63)</f>
        <v>Entreprises affiliées</v>
      </c>
      <c r="C63" s="739"/>
      <c r="D63" s="744" t="str">
        <f>IF(Intro!$G$28="English",O64,P64)</f>
        <v>Des entreprises liées l’une à l’autre de quelque façon que ce soit autre qu’une relation client-fournisseur sans lien de dépendance. Par exemple, des entreprises sont associées ou liées si un cadre ou un directeur de l’une est cadre ou directeur de l’autre, si une entreprise, directement ou indirectement, possède, détient ou contrôle des actions de l’autre entreprise.</v>
      </c>
      <c r="E63" s="744"/>
      <c r="F63" s="744"/>
      <c r="G63" s="744"/>
      <c r="H63" s="744"/>
      <c r="I63" s="744"/>
      <c r="J63" s="744"/>
      <c r="K63" s="744"/>
      <c r="L63" s="745"/>
      <c r="O63" s="148" t="s">
        <v>540</v>
      </c>
      <c r="P63" s="148" t="s">
        <v>541</v>
      </c>
    </row>
    <row r="64" spans="1:18" s="148" customFormat="1" x14ac:dyDescent="0.25">
      <c r="A64" s="39"/>
      <c r="B64" s="740"/>
      <c r="C64" s="741"/>
      <c r="D64" s="746"/>
      <c r="E64" s="746"/>
      <c r="F64" s="746"/>
      <c r="G64" s="746"/>
      <c r="H64" s="746"/>
      <c r="I64" s="746"/>
      <c r="J64" s="746"/>
      <c r="K64" s="746"/>
      <c r="L64" s="747"/>
      <c r="O64" s="148" t="s">
        <v>537</v>
      </c>
      <c r="P64" s="148" t="s">
        <v>538</v>
      </c>
    </row>
    <row r="65" spans="1:12" s="148" customFormat="1" x14ac:dyDescent="0.25">
      <c r="A65" s="39"/>
      <c r="B65" s="740"/>
      <c r="C65" s="741"/>
      <c r="D65" s="746"/>
      <c r="E65" s="746"/>
      <c r="F65" s="746"/>
      <c r="G65" s="746"/>
      <c r="H65" s="746"/>
      <c r="I65" s="746"/>
      <c r="J65" s="746"/>
      <c r="K65" s="746"/>
      <c r="L65" s="747"/>
    </row>
    <row r="66" spans="1:12" s="148" customFormat="1" x14ac:dyDescent="0.25">
      <c r="A66" s="39"/>
      <c r="B66" s="742"/>
      <c r="C66" s="743"/>
      <c r="D66" s="748"/>
      <c r="E66" s="748"/>
      <c r="F66" s="748"/>
      <c r="G66" s="748"/>
      <c r="H66" s="748"/>
      <c r="I66" s="748"/>
      <c r="J66" s="748"/>
      <c r="K66" s="748"/>
      <c r="L66" s="749"/>
    </row>
  </sheetData>
  <sheetProtection algorithmName="SHA-512" hashValue="IJ5aXCQfuK+oIbK0V//bDX9ts8xEzj4mhSeQeuy6Jql647m/q0AX/qHfTeM9kj5pX5saleFuQ6TMKIhN+c1w9Q==" saltValue="ORGfEQZ386NlQgkd7Bkkwg==" spinCount="100000" sheet="1" objects="1" scenarios="1" selectLockedCells="1"/>
  <mergeCells count="34">
    <mergeCell ref="B12:L13"/>
    <mergeCell ref="B15:L16"/>
    <mergeCell ref="B29:L29"/>
    <mergeCell ref="B19:L19"/>
    <mergeCell ref="B21:L21"/>
    <mergeCell ref="B23:C26"/>
    <mergeCell ref="D23:J26"/>
    <mergeCell ref="B4:L4"/>
    <mergeCell ref="B5:L5"/>
    <mergeCell ref="B6:L6"/>
    <mergeCell ref="B8:L8"/>
    <mergeCell ref="B10:L10"/>
    <mergeCell ref="B47:C50"/>
    <mergeCell ref="D47:L50"/>
    <mergeCell ref="B51:C53"/>
    <mergeCell ref="D51:L53"/>
    <mergeCell ref="B54:C56"/>
    <mergeCell ref="D54:L56"/>
    <mergeCell ref="B63:C66"/>
    <mergeCell ref="D63:L66"/>
    <mergeCell ref="B30:C32"/>
    <mergeCell ref="D30:L32"/>
    <mergeCell ref="B33:C36"/>
    <mergeCell ref="D33:L36"/>
    <mergeCell ref="B40:C43"/>
    <mergeCell ref="D40:L43"/>
    <mergeCell ref="B37:C39"/>
    <mergeCell ref="D37:L39"/>
    <mergeCell ref="B44:C46"/>
    <mergeCell ref="D44:L46"/>
    <mergeCell ref="B57:C58"/>
    <mergeCell ref="D57:L58"/>
    <mergeCell ref="B59:C62"/>
    <mergeCell ref="D59:L62"/>
  </mergeCells>
  <printOptions horizontalCentered="1"/>
  <pageMargins left="0.25" right="0.25" top="0.75" bottom="0.75" header="0.3" footer="0.3"/>
  <pageSetup scale="63" fitToHeight="0" orientation="portrait" r:id="rId1"/>
  <headerFooter>
    <oddFooter>&amp;L&amp;A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17A62E-6D01-4FA3-92E3-82C90F93AE0C}">
  <sheetPr>
    <tabColor rgb="FF00B0F0"/>
    <pageSetUpPr fitToPage="1"/>
  </sheetPr>
  <dimension ref="A1:Q447"/>
  <sheetViews>
    <sheetView showGridLines="0" zoomScale="99" zoomScaleNormal="99" workbookViewId="0"/>
  </sheetViews>
  <sheetFormatPr defaultColWidth="9.140625" defaultRowHeight="14.25" x14ac:dyDescent="0.25"/>
  <cols>
    <col min="1" max="1" width="1.85546875" style="14" customWidth="1"/>
    <col min="2" max="12" width="14.5703125" style="23" customWidth="1"/>
    <col min="13" max="13" width="6.140625" style="1" customWidth="1"/>
    <col min="14" max="14" width="9.140625" style="330" customWidth="1"/>
    <col min="15" max="16" width="15.5703125" style="17" hidden="1" customWidth="1"/>
    <col min="17" max="17" width="9.140625" style="2" customWidth="1"/>
    <col min="18" max="16384" width="9.140625" style="2"/>
  </cols>
  <sheetData>
    <row r="1" spans="1:16" x14ac:dyDescent="0.25">
      <c r="O1" s="2" t="s">
        <v>665</v>
      </c>
      <c r="P1" s="2" t="s">
        <v>665</v>
      </c>
    </row>
    <row r="2" spans="1:16" x14ac:dyDescent="0.25">
      <c r="B2" s="24" t="s">
        <v>0</v>
      </c>
      <c r="C2" s="24"/>
      <c r="D2" s="24"/>
      <c r="O2" s="3" t="s">
        <v>130</v>
      </c>
      <c r="P2" s="3" t="s">
        <v>131</v>
      </c>
    </row>
    <row r="3" spans="1:16" x14ac:dyDescent="0.25">
      <c r="B3" s="25"/>
      <c r="C3" s="25"/>
      <c r="D3" s="25"/>
      <c r="O3" s="8"/>
      <c r="P3" s="8"/>
    </row>
    <row r="4" spans="1:16" s="8" customFormat="1" x14ac:dyDescent="0.25">
      <c r="A4" s="15"/>
      <c r="B4" s="663" t="str">
        <f>Info!B4</f>
        <v>QUESTIONNAIRE À L’INTENTION DES PRODUCTEURS</v>
      </c>
      <c r="C4" s="664"/>
      <c r="D4" s="664"/>
      <c r="E4" s="664"/>
      <c r="F4" s="664"/>
      <c r="G4" s="664"/>
      <c r="H4" s="664"/>
      <c r="I4" s="664"/>
      <c r="J4" s="664"/>
      <c r="K4" s="664"/>
      <c r="L4" s="665"/>
      <c r="M4" s="6"/>
      <c r="N4" s="329"/>
      <c r="O4" s="16"/>
      <c r="P4" s="16"/>
    </row>
    <row r="5" spans="1:16" s="8" customFormat="1" x14ac:dyDescent="0.25">
      <c r="A5" s="15"/>
      <c r="B5" s="666" t="str">
        <f>Info!B5</f>
        <v>GC-2025-001</v>
      </c>
      <c r="C5" s="667"/>
      <c r="D5" s="667"/>
      <c r="E5" s="667"/>
      <c r="F5" s="667"/>
      <c r="G5" s="667"/>
      <c r="H5" s="667"/>
      <c r="I5" s="667"/>
      <c r="J5" s="667"/>
      <c r="K5" s="667"/>
      <c r="L5" s="668"/>
      <c r="M5" s="6"/>
      <c r="N5" s="329"/>
      <c r="O5" s="16"/>
      <c r="P5" s="16"/>
    </row>
    <row r="6" spans="1:16" s="17" customFormat="1" x14ac:dyDescent="0.25">
      <c r="A6" s="15"/>
      <c r="B6" s="666" t="str">
        <f>Info!B6</f>
        <v>PRODUITS DE LÉGUMES</v>
      </c>
      <c r="C6" s="667"/>
      <c r="D6" s="667"/>
      <c r="E6" s="667"/>
      <c r="F6" s="667"/>
      <c r="G6" s="667"/>
      <c r="H6" s="667"/>
      <c r="I6" s="667"/>
      <c r="J6" s="667"/>
      <c r="K6" s="667"/>
      <c r="L6" s="668"/>
      <c r="M6" s="16"/>
      <c r="N6" s="332"/>
      <c r="O6" s="18"/>
      <c r="P6" s="18"/>
    </row>
    <row r="7" spans="1:16" s="17" customFormat="1" x14ac:dyDescent="0.25">
      <c r="A7" s="15"/>
      <c r="B7" s="293"/>
      <c r="C7" s="32"/>
      <c r="D7" s="32"/>
      <c r="E7" s="32"/>
      <c r="F7" s="32"/>
      <c r="G7" s="32"/>
      <c r="H7" s="32"/>
      <c r="I7" s="32"/>
      <c r="J7" s="32"/>
      <c r="K7" s="32"/>
      <c r="L7" s="294"/>
      <c r="M7" s="16"/>
      <c r="N7" s="332"/>
      <c r="O7" s="5"/>
    </row>
    <row r="8" spans="1:16" s="17" customFormat="1" x14ac:dyDescent="0.25">
      <c r="A8" s="15"/>
      <c r="B8" s="810" t="str">
        <f>IF(Intro!$G$28="English",O8,P8)</f>
        <v>Les questions suivantes font référence aux marchandises comme définies dans la description du produit de l'onglet Intro.</v>
      </c>
      <c r="C8" s="811"/>
      <c r="D8" s="811"/>
      <c r="E8" s="811"/>
      <c r="F8" s="811"/>
      <c r="G8" s="811"/>
      <c r="H8" s="811"/>
      <c r="I8" s="811"/>
      <c r="J8" s="811"/>
      <c r="K8" s="811"/>
      <c r="L8" s="812"/>
      <c r="M8" s="16"/>
      <c r="N8" s="332"/>
      <c r="O8" s="18" t="str">
        <f>"The following questions refer to the goods as defined in the product description on the Intro tab."</f>
        <v>The following questions refer to the goods as defined in the product description on the Intro tab.</v>
      </c>
      <c r="P8" s="18" t="str">
        <f>"Les questions suivantes font référence aux marchandises comme définies dans la description du produit de l'onglet Intro."</f>
        <v>Les questions suivantes font référence aux marchandises comme définies dans la description du produit de l'onglet Intro.</v>
      </c>
    </row>
    <row r="9" spans="1:16" s="17" customFormat="1" x14ac:dyDescent="0.25">
      <c r="A9" s="15"/>
      <c r="B9" s="810" t="str">
        <f>IF(Intro!$G$28="English",O9,P9)</f>
        <v>Des informations sur le produit et un glossaire de termes sont disponibles dans l'onglet Info.</v>
      </c>
      <c r="C9" s="811"/>
      <c r="D9" s="811"/>
      <c r="E9" s="811"/>
      <c r="F9" s="811"/>
      <c r="G9" s="811"/>
      <c r="H9" s="811"/>
      <c r="I9" s="811"/>
      <c r="J9" s="811"/>
      <c r="K9" s="811"/>
      <c r="L9" s="812"/>
      <c r="M9" s="16"/>
      <c r="N9" s="332"/>
      <c r="O9" s="18" t="s">
        <v>140</v>
      </c>
      <c r="P9" s="17" t="s">
        <v>141</v>
      </c>
    </row>
    <row r="10" spans="1:16" s="17" customFormat="1" x14ac:dyDescent="0.25">
      <c r="A10" s="15"/>
      <c r="B10" s="813" t="str">
        <f>IF(Intro!$G$28="English",O10,P10)</f>
        <v>Utilisez l'onglet AddPub si vous avez besoin de plus d'espace.</v>
      </c>
      <c r="C10" s="814"/>
      <c r="D10" s="814"/>
      <c r="E10" s="814"/>
      <c r="F10" s="814"/>
      <c r="G10" s="814"/>
      <c r="H10" s="814"/>
      <c r="I10" s="814"/>
      <c r="J10" s="814"/>
      <c r="K10" s="814"/>
      <c r="L10" s="815"/>
      <c r="M10" s="16"/>
      <c r="N10" s="332"/>
      <c r="O10" s="18" t="s">
        <v>235</v>
      </c>
      <c r="P10" s="18" t="s">
        <v>236</v>
      </c>
    </row>
    <row r="11" spans="1:16" s="17" customFormat="1" x14ac:dyDescent="0.25">
      <c r="A11" s="15"/>
      <c r="B11" s="819" t="str">
        <f>IF(Intro!$G$28="English",O11,P11)</f>
        <v>Toute information dans ce questionnaire se rapporte aux MARCHANDISES EN CONSERVE seulement</v>
      </c>
      <c r="C11" s="820"/>
      <c r="D11" s="820"/>
      <c r="E11" s="820"/>
      <c r="F11" s="820"/>
      <c r="G11" s="820"/>
      <c r="H11" s="820"/>
      <c r="I11" s="820"/>
      <c r="J11" s="820"/>
      <c r="K11" s="820"/>
      <c r="L11" s="821"/>
      <c r="M11" s="16"/>
      <c r="N11" s="332"/>
      <c r="O11" s="18" t="s">
        <v>921</v>
      </c>
      <c r="P11" s="18" t="s">
        <v>922</v>
      </c>
    </row>
    <row r="12" spans="1:16" s="9" customFormat="1" x14ac:dyDescent="0.25">
      <c r="A12" s="19"/>
      <c r="B12" s="26"/>
      <c r="C12" s="26"/>
      <c r="D12" s="26"/>
      <c r="E12" s="27"/>
      <c r="F12" s="27"/>
      <c r="G12" s="27"/>
      <c r="H12" s="27"/>
      <c r="I12" s="27"/>
      <c r="J12" s="27"/>
      <c r="K12" s="27"/>
      <c r="L12" s="27"/>
      <c r="N12" s="333"/>
      <c r="O12" s="10"/>
      <c r="P12" s="10"/>
    </row>
    <row r="13" spans="1:16" x14ac:dyDescent="0.25">
      <c r="B13" s="658" t="str">
        <f>IF(Intro!$G$28="English",O13,P13)</f>
        <v>INFORMATIONS GÉNÉRALES SUR L'ENTREPRISE</v>
      </c>
      <c r="C13" s="659"/>
      <c r="D13" s="659"/>
      <c r="E13" s="659"/>
      <c r="F13" s="659"/>
      <c r="G13" s="659"/>
      <c r="H13" s="659"/>
      <c r="I13" s="659"/>
      <c r="J13" s="659"/>
      <c r="K13" s="659"/>
      <c r="L13" s="660"/>
      <c r="M13" s="174"/>
      <c r="O13" s="241" t="s">
        <v>580</v>
      </c>
      <c r="P13" s="241" t="s">
        <v>581</v>
      </c>
    </row>
    <row r="14" spans="1:16" x14ac:dyDescent="0.25">
      <c r="B14" s="816" t="s">
        <v>20</v>
      </c>
      <c r="C14" s="817"/>
      <c r="D14" s="817"/>
      <c r="E14" s="817"/>
      <c r="F14" s="817"/>
      <c r="G14" s="817"/>
      <c r="H14" s="817"/>
      <c r="I14" s="817"/>
      <c r="J14" s="817"/>
      <c r="K14" s="817"/>
      <c r="L14" s="818"/>
      <c r="M14" s="2"/>
      <c r="N14" s="338"/>
    </row>
    <row r="15" spans="1:16" s="11" customFormat="1" x14ac:dyDescent="0.25">
      <c r="A15" s="13"/>
      <c r="B15" s="28"/>
      <c r="C15" s="29"/>
      <c r="D15" s="29"/>
      <c r="E15" s="30"/>
      <c r="F15" s="30"/>
      <c r="G15" s="30"/>
      <c r="H15" s="30"/>
      <c r="I15" s="30"/>
      <c r="J15" s="30"/>
      <c r="K15" s="30"/>
      <c r="L15" s="31"/>
      <c r="N15" s="334"/>
      <c r="O15" s="9"/>
      <c r="P15" s="9"/>
    </row>
    <row r="16" spans="1:16" s="11" customFormat="1" x14ac:dyDescent="0.25">
      <c r="A16" s="13"/>
      <c r="B16" s="655" t="str">
        <f>IF(Intro!$G$28="English",O16,P16)</f>
        <v>Donnez un bref historique de votre entreprise, en insistant plus particulièrement sur les activités entourant les marchandises.</v>
      </c>
      <c r="C16" s="656"/>
      <c r="D16" s="656"/>
      <c r="E16" s="656"/>
      <c r="F16" s="656"/>
      <c r="G16" s="656"/>
      <c r="H16" s="656"/>
      <c r="I16" s="656"/>
      <c r="J16" s="656"/>
      <c r="K16" s="656"/>
      <c r="L16" s="657"/>
      <c r="N16" s="334"/>
      <c r="O16" s="169" t="s">
        <v>109</v>
      </c>
      <c r="P16" s="9" t="s">
        <v>110</v>
      </c>
    </row>
    <row r="17" spans="1:16" s="174" customFormat="1" x14ac:dyDescent="0.25">
      <c r="A17" s="194"/>
      <c r="B17" s="210"/>
      <c r="C17" s="211"/>
      <c r="D17" s="211"/>
      <c r="E17" s="211"/>
      <c r="F17" s="211"/>
      <c r="G17" s="211"/>
      <c r="H17" s="211"/>
      <c r="I17" s="211"/>
      <c r="J17" s="211"/>
      <c r="K17" s="211"/>
      <c r="L17" s="196"/>
      <c r="N17" s="335"/>
      <c r="O17" s="170"/>
      <c r="P17" s="170"/>
    </row>
    <row r="18" spans="1:16" s="3" customFormat="1" x14ac:dyDescent="0.25">
      <c r="A18" s="14"/>
      <c r="B18" s="789"/>
      <c r="C18" s="790"/>
      <c r="D18" s="790"/>
      <c r="E18" s="790"/>
      <c r="F18" s="790"/>
      <c r="G18" s="790"/>
      <c r="H18" s="790"/>
      <c r="I18" s="790"/>
      <c r="J18" s="790"/>
      <c r="K18" s="790"/>
      <c r="L18" s="791"/>
      <c r="M18" s="174"/>
      <c r="N18" s="330"/>
      <c r="O18" s="168"/>
      <c r="P18" s="168"/>
    </row>
    <row r="19" spans="1:16" s="3" customFormat="1" x14ac:dyDescent="0.25">
      <c r="A19" s="14"/>
      <c r="B19" s="789"/>
      <c r="C19" s="790"/>
      <c r="D19" s="790"/>
      <c r="E19" s="790"/>
      <c r="F19" s="790"/>
      <c r="G19" s="790"/>
      <c r="H19" s="790"/>
      <c r="I19" s="790"/>
      <c r="J19" s="790"/>
      <c r="K19" s="790"/>
      <c r="L19" s="791"/>
      <c r="M19" s="174"/>
      <c r="N19" s="330"/>
      <c r="O19" s="168"/>
      <c r="P19" s="168"/>
    </row>
    <row r="20" spans="1:16" s="3" customFormat="1" x14ac:dyDescent="0.25">
      <c r="A20" s="14"/>
      <c r="B20" s="789"/>
      <c r="C20" s="790"/>
      <c r="D20" s="790"/>
      <c r="E20" s="790"/>
      <c r="F20" s="790"/>
      <c r="G20" s="790"/>
      <c r="H20" s="790"/>
      <c r="I20" s="790"/>
      <c r="J20" s="790"/>
      <c r="K20" s="790"/>
      <c r="L20" s="791"/>
      <c r="M20" s="174"/>
      <c r="N20" s="330"/>
      <c r="O20" s="168"/>
      <c r="P20" s="168"/>
    </row>
    <row r="21" spans="1:16" s="3" customFormat="1" x14ac:dyDescent="0.25">
      <c r="A21" s="14"/>
      <c r="B21" s="789"/>
      <c r="C21" s="790"/>
      <c r="D21" s="790"/>
      <c r="E21" s="790"/>
      <c r="F21" s="790"/>
      <c r="G21" s="790"/>
      <c r="H21" s="790"/>
      <c r="I21" s="790"/>
      <c r="J21" s="790"/>
      <c r="K21" s="790"/>
      <c r="L21" s="791"/>
      <c r="M21" s="174"/>
      <c r="N21" s="330"/>
      <c r="O21" s="168"/>
      <c r="P21" s="168"/>
    </row>
    <row r="22" spans="1:16" s="3" customFormat="1" x14ac:dyDescent="0.25">
      <c r="A22" s="14"/>
      <c r="B22" s="789"/>
      <c r="C22" s="790"/>
      <c r="D22" s="790"/>
      <c r="E22" s="790"/>
      <c r="F22" s="790"/>
      <c r="G22" s="790"/>
      <c r="H22" s="790"/>
      <c r="I22" s="790"/>
      <c r="J22" s="790"/>
      <c r="K22" s="790"/>
      <c r="L22" s="791"/>
      <c r="M22" s="174"/>
      <c r="N22" s="330"/>
      <c r="O22" s="168"/>
      <c r="P22" s="168"/>
    </row>
    <row r="23" spans="1:16" s="3" customFormat="1" x14ac:dyDescent="0.25">
      <c r="A23" s="14"/>
      <c r="B23" s="789"/>
      <c r="C23" s="790"/>
      <c r="D23" s="790"/>
      <c r="E23" s="790"/>
      <c r="F23" s="790"/>
      <c r="G23" s="790"/>
      <c r="H23" s="790"/>
      <c r="I23" s="790"/>
      <c r="J23" s="790"/>
      <c r="K23" s="790"/>
      <c r="L23" s="791"/>
      <c r="M23" s="174"/>
      <c r="N23" s="330"/>
      <c r="O23" s="168"/>
      <c r="P23" s="168"/>
    </row>
    <row r="24" spans="1:16" s="3" customFormat="1" x14ac:dyDescent="0.25">
      <c r="A24" s="14"/>
      <c r="B24" s="789"/>
      <c r="C24" s="790"/>
      <c r="D24" s="790"/>
      <c r="E24" s="790"/>
      <c r="F24" s="790"/>
      <c r="G24" s="790"/>
      <c r="H24" s="790"/>
      <c r="I24" s="790"/>
      <c r="J24" s="790"/>
      <c r="K24" s="790"/>
      <c r="L24" s="791"/>
      <c r="M24" s="174"/>
      <c r="N24" s="330"/>
      <c r="O24" s="168"/>
      <c r="P24" s="168"/>
    </row>
    <row r="25" spans="1:16" s="3" customFormat="1" x14ac:dyDescent="0.25">
      <c r="A25" s="14"/>
      <c r="B25" s="789"/>
      <c r="C25" s="790"/>
      <c r="D25" s="790"/>
      <c r="E25" s="790"/>
      <c r="F25" s="790"/>
      <c r="G25" s="790"/>
      <c r="H25" s="790"/>
      <c r="I25" s="790"/>
      <c r="J25" s="790"/>
      <c r="K25" s="790"/>
      <c r="L25" s="791"/>
      <c r="M25" s="174"/>
      <c r="N25" s="330"/>
      <c r="O25" s="168"/>
      <c r="P25" s="168"/>
    </row>
    <row r="26" spans="1:16" s="174" customFormat="1" x14ac:dyDescent="0.25">
      <c r="A26" s="194"/>
      <c r="B26" s="213"/>
      <c r="C26" s="214"/>
      <c r="D26" s="214"/>
      <c r="E26" s="214"/>
      <c r="F26" s="214"/>
      <c r="G26" s="214"/>
      <c r="H26" s="214"/>
      <c r="I26" s="214"/>
      <c r="J26" s="214"/>
      <c r="K26" s="214"/>
      <c r="L26" s="212"/>
      <c r="N26" s="335"/>
      <c r="O26" s="170"/>
      <c r="P26" s="170"/>
    </row>
    <row r="27" spans="1:16" s="3" customFormat="1" x14ac:dyDescent="0.25">
      <c r="A27" s="14"/>
      <c r="B27" s="795" t="s">
        <v>21</v>
      </c>
      <c r="C27" s="796"/>
      <c r="D27" s="796"/>
      <c r="E27" s="796"/>
      <c r="F27" s="796"/>
      <c r="G27" s="796"/>
      <c r="H27" s="796"/>
      <c r="I27" s="796"/>
      <c r="J27" s="796"/>
      <c r="K27" s="796"/>
      <c r="L27" s="797"/>
      <c r="M27" s="206"/>
      <c r="N27" s="330"/>
      <c r="O27" s="168"/>
      <c r="P27" s="168"/>
    </row>
    <row r="28" spans="1:16" s="174" customFormat="1" x14ac:dyDescent="0.25">
      <c r="A28" s="194"/>
      <c r="B28" s="210"/>
      <c r="C28" s="211"/>
      <c r="D28" s="211"/>
      <c r="E28" s="211"/>
      <c r="F28" s="211"/>
      <c r="G28" s="211"/>
      <c r="H28" s="211"/>
      <c r="I28" s="211"/>
      <c r="J28" s="211"/>
      <c r="K28" s="211"/>
      <c r="L28" s="196"/>
      <c r="N28" s="335"/>
      <c r="O28" s="170"/>
      <c r="P28" s="170"/>
    </row>
    <row r="29" spans="1:16" s="174" customFormat="1" x14ac:dyDescent="0.25">
      <c r="A29" s="194"/>
      <c r="B29" s="646" t="str">
        <f>IF(Intro!$G$28="English",O29,P29)</f>
        <v>Dressez la liste des dénominations et adresses de toutes les entreprises canadiennes ou étrangères auxquelles votre entreprise est reliée (voir définition dans l'onglet Info) et qui participent à la production, à l’exportation, à l’importation, à la vente, à l’achat de marchandises ou à l’approvisionnement de matières premières pour la production des marchandises. Pour chaque entreprise, veuillez indiquer le type d’affiliation et son rôle dans l'industrie.</v>
      </c>
      <c r="C29" s="647"/>
      <c r="D29" s="647"/>
      <c r="E29" s="647"/>
      <c r="F29" s="647"/>
      <c r="G29" s="647"/>
      <c r="H29" s="647"/>
      <c r="I29" s="647"/>
      <c r="J29" s="647"/>
      <c r="K29" s="647"/>
      <c r="L29" s="648"/>
      <c r="N29" s="335"/>
      <c r="O29" s="148" t="s">
        <v>542</v>
      </c>
      <c r="P29" s="148" t="s">
        <v>543</v>
      </c>
    </row>
    <row r="30" spans="1:16" s="174" customFormat="1" x14ac:dyDescent="0.25">
      <c r="A30" s="194"/>
      <c r="B30" s="646"/>
      <c r="C30" s="647"/>
      <c r="D30" s="647"/>
      <c r="E30" s="647"/>
      <c r="F30" s="647"/>
      <c r="G30" s="647"/>
      <c r="H30" s="647"/>
      <c r="I30" s="647"/>
      <c r="J30" s="647"/>
      <c r="K30" s="647"/>
      <c r="L30" s="648"/>
      <c r="N30" s="335"/>
      <c r="O30" s="170" t="s">
        <v>22</v>
      </c>
      <c r="P30" s="170" t="s">
        <v>23</v>
      </c>
    </row>
    <row r="31" spans="1:16" s="174" customFormat="1" x14ac:dyDescent="0.25">
      <c r="A31" s="194"/>
      <c r="B31" s="646"/>
      <c r="C31" s="647"/>
      <c r="D31" s="647"/>
      <c r="E31" s="647"/>
      <c r="F31" s="647"/>
      <c r="G31" s="647"/>
      <c r="H31" s="647"/>
      <c r="I31" s="647"/>
      <c r="J31" s="647"/>
      <c r="K31" s="647"/>
      <c r="L31" s="648"/>
      <c r="N31" s="335"/>
      <c r="O31" s="170" t="s">
        <v>7</v>
      </c>
      <c r="P31" s="170" t="s">
        <v>8</v>
      </c>
    </row>
    <row r="32" spans="1:16" s="174" customFormat="1" x14ac:dyDescent="0.25">
      <c r="A32" s="194"/>
      <c r="B32" s="210"/>
      <c r="C32" s="211"/>
      <c r="D32" s="211"/>
      <c r="E32" s="211"/>
      <c r="F32" s="211"/>
      <c r="G32" s="211"/>
      <c r="H32" s="211"/>
      <c r="I32" s="211"/>
      <c r="J32" s="211"/>
      <c r="K32" s="211"/>
      <c r="L32" s="196"/>
      <c r="N32" s="335"/>
      <c r="O32" s="170" t="s">
        <v>344</v>
      </c>
      <c r="P32" s="170" t="s">
        <v>640</v>
      </c>
    </row>
    <row r="33" spans="1:16" s="11" customFormat="1" x14ac:dyDescent="0.25">
      <c r="A33" s="13"/>
      <c r="B33" s="177"/>
      <c r="C33" s="808" t="str">
        <f>IF(Intro!$G$28="English",O30,P30)</f>
        <v xml:space="preserve">Dénomination sociale de l'entreprise </v>
      </c>
      <c r="D33" s="808"/>
      <c r="E33" s="808" t="str">
        <f>IF(Intro!$G$28="English",O31,P31)</f>
        <v>Adresse de l'entreprise</v>
      </c>
      <c r="F33" s="808"/>
      <c r="G33" s="808" t="str">
        <f>IF(Intro!$G$28="English",O32,P32)</f>
        <v>Type d'affiliation</v>
      </c>
      <c r="H33" s="808"/>
      <c r="I33" s="808"/>
      <c r="J33" s="808" t="str">
        <f>IF(Intro!$G$28="English",O33,P33)</f>
        <v>Rôle dans l'industrie</v>
      </c>
      <c r="K33" s="808"/>
      <c r="L33" s="809"/>
      <c r="N33" s="334"/>
      <c r="O33" s="170" t="s">
        <v>24</v>
      </c>
      <c r="P33" s="170" t="s">
        <v>25</v>
      </c>
    </row>
    <row r="34" spans="1:16" s="11" customFormat="1" x14ac:dyDescent="0.25">
      <c r="A34" s="13"/>
      <c r="B34" s="177"/>
      <c r="C34" s="808"/>
      <c r="D34" s="808"/>
      <c r="E34" s="808"/>
      <c r="F34" s="808"/>
      <c r="G34" s="808"/>
      <c r="H34" s="808"/>
      <c r="I34" s="808"/>
      <c r="J34" s="808"/>
      <c r="K34" s="808"/>
      <c r="L34" s="809"/>
      <c r="N34" s="334"/>
    </row>
    <row r="35" spans="1:16" s="149" customFormat="1" x14ac:dyDescent="0.25">
      <c r="A35" s="190"/>
      <c r="B35" s="807">
        <v>1</v>
      </c>
      <c r="C35" s="787"/>
      <c r="D35" s="787"/>
      <c r="E35" s="787"/>
      <c r="F35" s="787"/>
      <c r="G35" s="787"/>
      <c r="H35" s="787"/>
      <c r="I35" s="787"/>
      <c r="J35" s="787"/>
      <c r="K35" s="787"/>
      <c r="L35" s="788"/>
      <c r="N35" s="336"/>
      <c r="O35" s="170"/>
      <c r="P35" s="170"/>
    </row>
    <row r="36" spans="1:16" s="149" customFormat="1" x14ac:dyDescent="0.25">
      <c r="A36" s="190"/>
      <c r="B36" s="807"/>
      <c r="C36" s="787"/>
      <c r="D36" s="787"/>
      <c r="E36" s="787"/>
      <c r="F36" s="787"/>
      <c r="G36" s="787"/>
      <c r="H36" s="787"/>
      <c r="I36" s="787"/>
      <c r="J36" s="787"/>
      <c r="K36" s="787"/>
      <c r="L36" s="788"/>
      <c r="N36" s="336"/>
    </row>
    <row r="37" spans="1:16" s="149" customFormat="1" x14ac:dyDescent="0.25">
      <c r="A37" s="190"/>
      <c r="B37" s="807">
        <v>2</v>
      </c>
      <c r="C37" s="787"/>
      <c r="D37" s="787"/>
      <c r="E37" s="787"/>
      <c r="F37" s="787"/>
      <c r="G37" s="787"/>
      <c r="H37" s="787"/>
      <c r="I37" s="787"/>
      <c r="J37" s="787"/>
      <c r="K37" s="787"/>
      <c r="L37" s="788"/>
      <c r="N37" s="336"/>
    </row>
    <row r="38" spans="1:16" s="149" customFormat="1" x14ac:dyDescent="0.25">
      <c r="A38" s="190"/>
      <c r="B38" s="807"/>
      <c r="C38" s="787"/>
      <c r="D38" s="787"/>
      <c r="E38" s="787"/>
      <c r="F38" s="787"/>
      <c r="G38" s="787"/>
      <c r="H38" s="787"/>
      <c r="I38" s="787"/>
      <c r="J38" s="787"/>
      <c r="K38" s="787"/>
      <c r="L38" s="788"/>
      <c r="N38" s="336"/>
    </row>
    <row r="39" spans="1:16" s="149" customFormat="1" x14ac:dyDescent="0.25">
      <c r="A39" s="190"/>
      <c r="B39" s="807">
        <v>3</v>
      </c>
      <c r="C39" s="787"/>
      <c r="D39" s="787"/>
      <c r="E39" s="787"/>
      <c r="F39" s="787"/>
      <c r="G39" s="787"/>
      <c r="H39" s="787"/>
      <c r="I39" s="787"/>
      <c r="J39" s="787"/>
      <c r="K39" s="787"/>
      <c r="L39" s="788"/>
      <c r="N39" s="336"/>
    </row>
    <row r="40" spans="1:16" s="149" customFormat="1" x14ac:dyDescent="0.25">
      <c r="A40" s="190"/>
      <c r="B40" s="807"/>
      <c r="C40" s="787"/>
      <c r="D40" s="787"/>
      <c r="E40" s="787"/>
      <c r="F40" s="787"/>
      <c r="G40" s="787"/>
      <c r="H40" s="787"/>
      <c r="I40" s="787"/>
      <c r="J40" s="787"/>
      <c r="K40" s="787"/>
      <c r="L40" s="788"/>
      <c r="N40" s="336"/>
      <c r="O40" s="170"/>
      <c r="P40" s="170"/>
    </row>
    <row r="41" spans="1:16" s="149" customFormat="1" x14ac:dyDescent="0.25">
      <c r="A41" s="190"/>
      <c r="B41" s="807">
        <v>4</v>
      </c>
      <c r="C41" s="787"/>
      <c r="D41" s="787"/>
      <c r="E41" s="787"/>
      <c r="F41" s="787"/>
      <c r="G41" s="787"/>
      <c r="H41" s="787"/>
      <c r="I41" s="787"/>
      <c r="J41" s="787"/>
      <c r="K41" s="787"/>
      <c r="L41" s="788"/>
      <c r="N41" s="336"/>
    </row>
    <row r="42" spans="1:16" s="149" customFormat="1" x14ac:dyDescent="0.25">
      <c r="A42" s="190"/>
      <c r="B42" s="807"/>
      <c r="C42" s="787"/>
      <c r="D42" s="787"/>
      <c r="E42" s="787"/>
      <c r="F42" s="787"/>
      <c r="G42" s="787"/>
      <c r="H42" s="787"/>
      <c r="I42" s="787"/>
      <c r="J42" s="787"/>
      <c r="K42" s="787"/>
      <c r="L42" s="788"/>
      <c r="N42" s="336"/>
    </row>
    <row r="43" spans="1:16" s="149" customFormat="1" x14ac:dyDescent="0.25">
      <c r="A43" s="190"/>
      <c r="B43" s="807">
        <v>5</v>
      </c>
      <c r="C43" s="787"/>
      <c r="D43" s="787"/>
      <c r="E43" s="787"/>
      <c r="F43" s="787"/>
      <c r="G43" s="787"/>
      <c r="H43" s="787"/>
      <c r="I43" s="787"/>
      <c r="J43" s="787"/>
      <c r="K43" s="787"/>
      <c r="L43" s="788"/>
      <c r="N43" s="336"/>
      <c r="O43" s="170"/>
      <c r="P43" s="170"/>
    </row>
    <row r="44" spans="1:16" s="149" customFormat="1" x14ac:dyDescent="0.25">
      <c r="A44" s="190"/>
      <c r="B44" s="807"/>
      <c r="C44" s="787"/>
      <c r="D44" s="787"/>
      <c r="E44" s="787"/>
      <c r="F44" s="787"/>
      <c r="G44" s="787"/>
      <c r="H44" s="787"/>
      <c r="I44" s="787"/>
      <c r="J44" s="787"/>
      <c r="K44" s="787"/>
      <c r="L44" s="788"/>
      <c r="N44" s="336"/>
      <c r="O44" s="170"/>
      <c r="P44" s="170"/>
    </row>
    <row r="45" spans="1:16" s="149" customFormat="1" x14ac:dyDescent="0.25">
      <c r="A45" s="190"/>
      <c r="B45" s="807">
        <v>6</v>
      </c>
      <c r="C45" s="787"/>
      <c r="D45" s="787"/>
      <c r="E45" s="787"/>
      <c r="F45" s="787"/>
      <c r="G45" s="787"/>
      <c r="H45" s="787"/>
      <c r="I45" s="787"/>
      <c r="J45" s="787"/>
      <c r="K45" s="787"/>
      <c r="L45" s="788"/>
      <c r="N45" s="336"/>
      <c r="O45" s="170"/>
      <c r="P45" s="170"/>
    </row>
    <row r="46" spans="1:16" s="149" customFormat="1" x14ac:dyDescent="0.25">
      <c r="A46" s="190"/>
      <c r="B46" s="807"/>
      <c r="C46" s="787"/>
      <c r="D46" s="787"/>
      <c r="E46" s="787"/>
      <c r="F46" s="787"/>
      <c r="G46" s="787"/>
      <c r="H46" s="787"/>
      <c r="I46" s="787"/>
      <c r="J46" s="787"/>
      <c r="K46" s="787"/>
      <c r="L46" s="788"/>
      <c r="N46" s="336"/>
      <c r="O46" s="170"/>
      <c r="P46" s="170"/>
    </row>
    <row r="47" spans="1:16" s="149" customFormat="1" x14ac:dyDescent="0.25">
      <c r="A47" s="190"/>
      <c r="B47" s="807">
        <v>7</v>
      </c>
      <c r="C47" s="787"/>
      <c r="D47" s="787"/>
      <c r="E47" s="787"/>
      <c r="F47" s="787"/>
      <c r="G47" s="787"/>
      <c r="H47" s="787"/>
      <c r="I47" s="787"/>
      <c r="J47" s="787"/>
      <c r="K47" s="787"/>
      <c r="L47" s="788"/>
      <c r="N47" s="336"/>
      <c r="O47" s="170"/>
      <c r="P47" s="170"/>
    </row>
    <row r="48" spans="1:16" s="149" customFormat="1" x14ac:dyDescent="0.25">
      <c r="A48" s="190"/>
      <c r="B48" s="807"/>
      <c r="C48" s="787"/>
      <c r="D48" s="787"/>
      <c r="E48" s="787"/>
      <c r="F48" s="787"/>
      <c r="G48" s="787"/>
      <c r="H48" s="787"/>
      <c r="I48" s="787"/>
      <c r="J48" s="787"/>
      <c r="K48" s="787"/>
      <c r="L48" s="788"/>
      <c r="N48" s="336"/>
      <c r="O48" s="170"/>
      <c r="P48" s="170"/>
    </row>
    <row r="49" spans="1:16" s="149" customFormat="1" x14ac:dyDescent="0.25">
      <c r="A49" s="190"/>
      <c r="B49" s="807">
        <v>8</v>
      </c>
      <c r="C49" s="787"/>
      <c r="D49" s="787"/>
      <c r="E49" s="787"/>
      <c r="F49" s="787"/>
      <c r="G49" s="787"/>
      <c r="H49" s="787"/>
      <c r="I49" s="787"/>
      <c r="J49" s="787"/>
      <c r="K49" s="787"/>
      <c r="L49" s="788"/>
      <c r="N49" s="336"/>
      <c r="O49" s="170"/>
      <c r="P49" s="170"/>
    </row>
    <row r="50" spans="1:16" s="149" customFormat="1" x14ac:dyDescent="0.25">
      <c r="A50" s="190"/>
      <c r="B50" s="807"/>
      <c r="C50" s="787"/>
      <c r="D50" s="787"/>
      <c r="E50" s="787"/>
      <c r="F50" s="787"/>
      <c r="G50" s="787"/>
      <c r="H50" s="787"/>
      <c r="I50" s="787"/>
      <c r="J50" s="787"/>
      <c r="K50" s="787"/>
      <c r="L50" s="788"/>
      <c r="N50" s="336"/>
      <c r="O50" s="170"/>
      <c r="P50" s="170"/>
    </row>
    <row r="51" spans="1:16" s="149" customFormat="1" x14ac:dyDescent="0.25">
      <c r="A51" s="190"/>
      <c r="B51" s="807">
        <v>9</v>
      </c>
      <c r="C51" s="787"/>
      <c r="D51" s="787"/>
      <c r="E51" s="787"/>
      <c r="F51" s="787"/>
      <c r="G51" s="787"/>
      <c r="H51" s="787"/>
      <c r="I51" s="787"/>
      <c r="J51" s="787"/>
      <c r="K51" s="787"/>
      <c r="L51" s="788"/>
      <c r="N51" s="336"/>
      <c r="O51" s="170"/>
      <c r="P51" s="170"/>
    </row>
    <row r="52" spans="1:16" s="149" customFormat="1" x14ac:dyDescent="0.25">
      <c r="A52" s="190"/>
      <c r="B52" s="807"/>
      <c r="C52" s="787"/>
      <c r="D52" s="787"/>
      <c r="E52" s="787"/>
      <c r="F52" s="787"/>
      <c r="G52" s="787"/>
      <c r="H52" s="787"/>
      <c r="I52" s="787"/>
      <c r="J52" s="787"/>
      <c r="K52" s="787"/>
      <c r="L52" s="788"/>
      <c r="N52" s="336"/>
      <c r="O52" s="170"/>
      <c r="P52" s="170"/>
    </row>
    <row r="53" spans="1:16" s="149" customFormat="1" x14ac:dyDescent="0.25">
      <c r="A53" s="190"/>
      <c r="B53" s="807">
        <v>10</v>
      </c>
      <c r="C53" s="787"/>
      <c r="D53" s="787"/>
      <c r="E53" s="787"/>
      <c r="F53" s="787"/>
      <c r="G53" s="787"/>
      <c r="H53" s="787"/>
      <c r="I53" s="787"/>
      <c r="J53" s="787"/>
      <c r="K53" s="787"/>
      <c r="L53" s="788"/>
      <c r="N53" s="336"/>
      <c r="O53" s="170"/>
      <c r="P53" s="170"/>
    </row>
    <row r="54" spans="1:16" s="149" customFormat="1" x14ac:dyDescent="0.25">
      <c r="A54" s="190"/>
      <c r="B54" s="807"/>
      <c r="C54" s="787"/>
      <c r="D54" s="787"/>
      <c r="E54" s="787"/>
      <c r="F54" s="787"/>
      <c r="G54" s="787"/>
      <c r="H54" s="787"/>
      <c r="I54" s="787"/>
      <c r="J54" s="787"/>
      <c r="K54" s="787"/>
      <c r="L54" s="788"/>
      <c r="N54" s="336"/>
      <c r="O54" s="170"/>
      <c r="P54" s="170"/>
    </row>
    <row r="55" spans="1:16" s="174" customFormat="1" x14ac:dyDescent="0.25">
      <c r="A55" s="194"/>
      <c r="B55" s="213"/>
      <c r="C55" s="214"/>
      <c r="D55" s="214"/>
      <c r="E55" s="214"/>
      <c r="F55" s="214"/>
      <c r="G55" s="214"/>
      <c r="H55" s="214"/>
      <c r="I55" s="214"/>
      <c r="J55" s="214"/>
      <c r="K55" s="214"/>
      <c r="L55" s="212"/>
      <c r="N55" s="335"/>
      <c r="O55" s="170"/>
      <c r="P55" s="170"/>
    </row>
    <row r="56" spans="1:16" s="3" customFormat="1" x14ac:dyDescent="0.25">
      <c r="A56" s="14"/>
      <c r="B56" s="795" t="s">
        <v>26</v>
      </c>
      <c r="C56" s="796"/>
      <c r="D56" s="796"/>
      <c r="E56" s="796"/>
      <c r="F56" s="796"/>
      <c r="G56" s="796"/>
      <c r="H56" s="796"/>
      <c r="I56" s="796"/>
      <c r="J56" s="796"/>
      <c r="K56" s="796"/>
      <c r="L56" s="797"/>
      <c r="M56" s="206"/>
      <c r="N56" s="330"/>
      <c r="O56" s="168"/>
      <c r="P56" s="168"/>
    </row>
    <row r="57" spans="1:16" s="174" customFormat="1" x14ac:dyDescent="0.25">
      <c r="A57" s="194"/>
      <c r="B57" s="210"/>
      <c r="C57" s="211"/>
      <c r="D57" s="211"/>
      <c r="E57" s="211"/>
      <c r="F57" s="211"/>
      <c r="G57" s="211"/>
      <c r="H57" s="211"/>
      <c r="I57" s="211"/>
      <c r="J57" s="211"/>
      <c r="K57" s="211"/>
      <c r="L57" s="196"/>
      <c r="N57" s="335"/>
      <c r="O57" s="170"/>
      <c r="P57" s="170"/>
    </row>
    <row r="58" spans="1:16" s="174" customFormat="1" x14ac:dyDescent="0.25">
      <c r="A58" s="194"/>
      <c r="B58" s="655" t="str">
        <f>IF(Intro!$G$28="English",O58,P58)</f>
        <v>Fournissez des détails sur tout changement dans la propriété majoritaire de votre entreprise depuis le 1er janvier 2023.</v>
      </c>
      <c r="C58" s="656"/>
      <c r="D58" s="656"/>
      <c r="E58" s="656"/>
      <c r="F58" s="656"/>
      <c r="G58" s="656"/>
      <c r="H58" s="656"/>
      <c r="I58" s="656"/>
      <c r="J58" s="656"/>
      <c r="K58" s="656"/>
      <c r="L58" s="657"/>
      <c r="N58" s="335"/>
      <c r="O58" s="170" t="str">
        <f>"Provide details of any change of majority ownership of your firm since January 1, "&amp;Variables!B6&amp;"."</f>
        <v>Provide details of any change of majority ownership of your firm since January 1, 2023.</v>
      </c>
      <c r="P58" s="170" t="str">
        <f>"Fournissez des détails sur tout changement dans la propriété majoritaire de votre entreprise depuis le 1er janvier "&amp;Variables!B6&amp;"."</f>
        <v>Fournissez des détails sur tout changement dans la propriété majoritaire de votre entreprise depuis le 1er janvier 2023.</v>
      </c>
    </row>
    <row r="59" spans="1:16" s="174" customFormat="1" x14ac:dyDescent="0.25">
      <c r="A59" s="194"/>
      <c r="B59" s="210"/>
      <c r="C59" s="211"/>
      <c r="D59" s="211"/>
      <c r="E59" s="211"/>
      <c r="F59" s="211"/>
      <c r="G59" s="211"/>
      <c r="H59" s="211"/>
      <c r="I59" s="211"/>
      <c r="J59" s="211"/>
      <c r="K59" s="211"/>
      <c r="L59" s="196"/>
      <c r="N59" s="335"/>
      <c r="O59" s="170"/>
      <c r="P59" s="170"/>
    </row>
    <row r="60" spans="1:16" s="3" customFormat="1" x14ac:dyDescent="0.25">
      <c r="A60" s="14"/>
      <c r="B60" s="789"/>
      <c r="C60" s="790"/>
      <c r="D60" s="790"/>
      <c r="E60" s="790"/>
      <c r="F60" s="790"/>
      <c r="G60" s="790"/>
      <c r="H60" s="790"/>
      <c r="I60" s="790"/>
      <c r="J60" s="790"/>
      <c r="K60" s="790"/>
      <c r="L60" s="791"/>
      <c r="M60" s="174"/>
      <c r="N60" s="330"/>
      <c r="O60" s="168"/>
      <c r="P60" s="168"/>
    </row>
    <row r="61" spans="1:16" s="3" customFormat="1" x14ac:dyDescent="0.25">
      <c r="A61" s="14"/>
      <c r="B61" s="789"/>
      <c r="C61" s="790"/>
      <c r="D61" s="790"/>
      <c r="E61" s="790"/>
      <c r="F61" s="790"/>
      <c r="G61" s="790"/>
      <c r="H61" s="790"/>
      <c r="I61" s="790"/>
      <c r="J61" s="790"/>
      <c r="K61" s="790"/>
      <c r="L61" s="791"/>
      <c r="M61" s="174"/>
      <c r="N61" s="330"/>
      <c r="O61" s="168"/>
      <c r="P61" s="168"/>
    </row>
    <row r="62" spans="1:16" s="3" customFormat="1" x14ac:dyDescent="0.25">
      <c r="A62" s="14"/>
      <c r="B62" s="789"/>
      <c r="C62" s="790"/>
      <c r="D62" s="790"/>
      <c r="E62" s="790"/>
      <c r="F62" s="790"/>
      <c r="G62" s="790"/>
      <c r="H62" s="790"/>
      <c r="I62" s="790"/>
      <c r="J62" s="790"/>
      <c r="K62" s="790"/>
      <c r="L62" s="791"/>
      <c r="M62" s="174"/>
      <c r="N62" s="330"/>
      <c r="O62" s="168"/>
      <c r="P62" s="168"/>
    </row>
    <row r="63" spans="1:16" s="3" customFormat="1" x14ac:dyDescent="0.25">
      <c r="A63" s="14"/>
      <c r="B63" s="789"/>
      <c r="C63" s="790"/>
      <c r="D63" s="790"/>
      <c r="E63" s="790"/>
      <c r="F63" s="790"/>
      <c r="G63" s="790"/>
      <c r="H63" s="790"/>
      <c r="I63" s="790"/>
      <c r="J63" s="790"/>
      <c r="K63" s="790"/>
      <c r="L63" s="791"/>
      <c r="M63" s="174"/>
      <c r="N63" s="330"/>
      <c r="O63" s="168"/>
      <c r="P63" s="168"/>
    </row>
    <row r="64" spans="1:16" s="3" customFormat="1" x14ac:dyDescent="0.25">
      <c r="A64" s="14"/>
      <c r="B64" s="789"/>
      <c r="C64" s="790"/>
      <c r="D64" s="790"/>
      <c r="E64" s="790"/>
      <c r="F64" s="790"/>
      <c r="G64" s="790"/>
      <c r="H64" s="790"/>
      <c r="I64" s="790"/>
      <c r="J64" s="790"/>
      <c r="K64" s="790"/>
      <c r="L64" s="791"/>
      <c r="M64" s="174"/>
      <c r="N64" s="330"/>
      <c r="O64" s="168"/>
      <c r="P64" s="168"/>
    </row>
    <row r="65" spans="1:16" s="3" customFormat="1" x14ac:dyDescent="0.25">
      <c r="A65" s="14"/>
      <c r="B65" s="789"/>
      <c r="C65" s="790"/>
      <c r="D65" s="790"/>
      <c r="E65" s="790"/>
      <c r="F65" s="790"/>
      <c r="G65" s="790"/>
      <c r="H65" s="790"/>
      <c r="I65" s="790"/>
      <c r="J65" s="790"/>
      <c r="K65" s="790"/>
      <c r="L65" s="791"/>
      <c r="M65" s="174"/>
      <c r="N65" s="330"/>
      <c r="O65" s="168"/>
      <c r="P65" s="168"/>
    </row>
    <row r="66" spans="1:16" s="3" customFormat="1" x14ac:dyDescent="0.25">
      <c r="A66" s="14"/>
      <c r="B66" s="789"/>
      <c r="C66" s="790"/>
      <c r="D66" s="790"/>
      <c r="E66" s="790"/>
      <c r="F66" s="790"/>
      <c r="G66" s="790"/>
      <c r="H66" s="790"/>
      <c r="I66" s="790"/>
      <c r="J66" s="790"/>
      <c r="K66" s="790"/>
      <c r="L66" s="791"/>
      <c r="M66" s="174"/>
      <c r="N66" s="330"/>
      <c r="O66" s="168"/>
      <c r="P66" s="168"/>
    </row>
    <row r="67" spans="1:16" s="3" customFormat="1" x14ac:dyDescent="0.25">
      <c r="A67" s="14"/>
      <c r="B67" s="789"/>
      <c r="C67" s="790"/>
      <c r="D67" s="790"/>
      <c r="E67" s="790"/>
      <c r="F67" s="790"/>
      <c r="G67" s="790"/>
      <c r="H67" s="790"/>
      <c r="I67" s="790"/>
      <c r="J67" s="790"/>
      <c r="K67" s="790"/>
      <c r="L67" s="791"/>
      <c r="M67" s="174"/>
      <c r="N67" s="330"/>
      <c r="O67" s="168"/>
      <c r="P67" s="168"/>
    </row>
    <row r="68" spans="1:16" s="174" customFormat="1" x14ac:dyDescent="0.25">
      <c r="A68" s="194"/>
      <c r="B68" s="213"/>
      <c r="C68" s="214"/>
      <c r="D68" s="214"/>
      <c r="E68" s="214"/>
      <c r="F68" s="214"/>
      <c r="G68" s="214"/>
      <c r="H68" s="214"/>
      <c r="I68" s="214"/>
      <c r="J68" s="214"/>
      <c r="K68" s="214"/>
      <c r="L68" s="212"/>
      <c r="N68" s="335"/>
      <c r="O68" s="170"/>
      <c r="P68" s="170"/>
    </row>
    <row r="69" spans="1:16" s="3" customFormat="1" x14ac:dyDescent="0.25">
      <c r="A69" s="14"/>
      <c r="B69" s="795" t="s">
        <v>27</v>
      </c>
      <c r="C69" s="796"/>
      <c r="D69" s="796"/>
      <c r="E69" s="796"/>
      <c r="F69" s="796"/>
      <c r="G69" s="796"/>
      <c r="H69" s="796"/>
      <c r="I69" s="796"/>
      <c r="J69" s="796"/>
      <c r="K69" s="796"/>
      <c r="L69" s="797"/>
      <c r="M69" s="206"/>
      <c r="N69" s="338"/>
      <c r="O69" s="168"/>
      <c r="P69" s="168"/>
    </row>
    <row r="70" spans="1:16" s="174" customFormat="1" x14ac:dyDescent="0.25">
      <c r="A70" s="194"/>
      <c r="B70" s="210"/>
      <c r="C70" s="211"/>
      <c r="D70" s="211"/>
      <c r="E70" s="211"/>
      <c r="F70" s="211"/>
      <c r="G70" s="211"/>
      <c r="H70" s="211"/>
      <c r="I70" s="211"/>
      <c r="J70" s="211"/>
      <c r="K70" s="211"/>
      <c r="L70" s="196"/>
      <c r="N70" s="335"/>
      <c r="O70" s="170"/>
      <c r="P70" s="170"/>
    </row>
    <row r="71" spans="1:16" s="174" customFormat="1" x14ac:dyDescent="0.25">
      <c r="A71" s="194"/>
      <c r="B71" s="655" t="str">
        <f>IF(Intro!$G$28="English",O71,P71)</f>
        <v>Si votre entreprise est cotée en bourse, précisez quelle bourse et le symbole boursier.</v>
      </c>
      <c r="C71" s="656"/>
      <c r="D71" s="656"/>
      <c r="E71" s="656"/>
      <c r="F71" s="656"/>
      <c r="G71" s="656"/>
      <c r="H71" s="656"/>
      <c r="I71" s="656"/>
      <c r="J71" s="656"/>
      <c r="K71" s="656"/>
      <c r="L71" s="657"/>
      <c r="N71" s="335"/>
      <c r="O71" s="170" t="s">
        <v>111</v>
      </c>
      <c r="P71" s="170" t="s">
        <v>112</v>
      </c>
    </row>
    <row r="72" spans="1:16" s="174" customFormat="1" x14ac:dyDescent="0.25">
      <c r="A72" s="194"/>
      <c r="B72" s="210"/>
      <c r="C72" s="211"/>
      <c r="D72" s="211"/>
      <c r="E72" s="211"/>
      <c r="F72" s="211"/>
      <c r="G72" s="211"/>
      <c r="H72" s="211"/>
      <c r="I72" s="211"/>
      <c r="J72" s="211"/>
      <c r="K72" s="211"/>
      <c r="L72" s="196"/>
      <c r="N72" s="335"/>
      <c r="O72" s="170"/>
      <c r="P72" s="170"/>
    </row>
    <row r="73" spans="1:16" s="3" customFormat="1" x14ac:dyDescent="0.25">
      <c r="A73" s="14"/>
      <c r="B73" s="789"/>
      <c r="C73" s="790"/>
      <c r="D73" s="790"/>
      <c r="E73" s="790"/>
      <c r="F73" s="790"/>
      <c r="G73" s="790"/>
      <c r="H73" s="790"/>
      <c r="I73" s="790"/>
      <c r="J73" s="790"/>
      <c r="K73" s="790"/>
      <c r="L73" s="791"/>
      <c r="M73" s="174"/>
      <c r="N73" s="330"/>
      <c r="O73" s="168"/>
      <c r="P73" s="168"/>
    </row>
    <row r="74" spans="1:16" s="3" customFormat="1" x14ac:dyDescent="0.25">
      <c r="A74" s="14"/>
      <c r="B74" s="789"/>
      <c r="C74" s="790"/>
      <c r="D74" s="790"/>
      <c r="E74" s="790"/>
      <c r="F74" s="790"/>
      <c r="G74" s="790"/>
      <c r="H74" s="790"/>
      <c r="I74" s="790"/>
      <c r="J74" s="790"/>
      <c r="K74" s="790"/>
      <c r="L74" s="791"/>
      <c r="M74" s="174"/>
      <c r="N74" s="330"/>
      <c r="O74" s="168"/>
      <c r="P74" s="168"/>
    </row>
    <row r="75" spans="1:16" s="3" customFormat="1" x14ac:dyDescent="0.25">
      <c r="A75" s="14"/>
      <c r="B75" s="789"/>
      <c r="C75" s="790"/>
      <c r="D75" s="790"/>
      <c r="E75" s="790"/>
      <c r="F75" s="790"/>
      <c r="G75" s="790"/>
      <c r="H75" s="790"/>
      <c r="I75" s="790"/>
      <c r="J75" s="790"/>
      <c r="K75" s="790"/>
      <c r="L75" s="791"/>
      <c r="M75" s="174"/>
      <c r="N75" s="330"/>
      <c r="O75" s="168"/>
      <c r="P75" s="168"/>
    </row>
    <row r="76" spans="1:16" s="3" customFormat="1" x14ac:dyDescent="0.25">
      <c r="A76" s="14"/>
      <c r="B76" s="789"/>
      <c r="C76" s="790"/>
      <c r="D76" s="790"/>
      <c r="E76" s="790"/>
      <c r="F76" s="790"/>
      <c r="G76" s="790"/>
      <c r="H76" s="790"/>
      <c r="I76" s="790"/>
      <c r="J76" s="790"/>
      <c r="K76" s="790"/>
      <c r="L76" s="791"/>
      <c r="M76" s="174"/>
      <c r="N76" s="330"/>
      <c r="O76" s="168"/>
      <c r="P76" s="168"/>
    </row>
    <row r="77" spans="1:16" s="3" customFormat="1" x14ac:dyDescent="0.25">
      <c r="A77" s="14"/>
      <c r="B77" s="789"/>
      <c r="C77" s="790"/>
      <c r="D77" s="790"/>
      <c r="E77" s="790"/>
      <c r="F77" s="790"/>
      <c r="G77" s="790"/>
      <c r="H77" s="790"/>
      <c r="I77" s="790"/>
      <c r="J77" s="790"/>
      <c r="K77" s="790"/>
      <c r="L77" s="791"/>
      <c r="M77" s="174"/>
      <c r="N77" s="330"/>
      <c r="O77" s="168"/>
      <c r="P77" s="168"/>
    </row>
    <row r="78" spans="1:16" s="3" customFormat="1" x14ac:dyDescent="0.25">
      <c r="A78" s="14"/>
      <c r="B78" s="789"/>
      <c r="C78" s="790"/>
      <c r="D78" s="790"/>
      <c r="E78" s="790"/>
      <c r="F78" s="790"/>
      <c r="G78" s="790"/>
      <c r="H78" s="790"/>
      <c r="I78" s="790"/>
      <c r="J78" s="790"/>
      <c r="K78" s="790"/>
      <c r="L78" s="791"/>
      <c r="M78" s="174"/>
      <c r="N78" s="330"/>
      <c r="O78" s="168"/>
      <c r="P78" s="168"/>
    </row>
    <row r="79" spans="1:16" s="3" customFormat="1" x14ac:dyDescent="0.25">
      <c r="A79" s="14"/>
      <c r="B79" s="789"/>
      <c r="C79" s="790"/>
      <c r="D79" s="790"/>
      <c r="E79" s="790"/>
      <c r="F79" s="790"/>
      <c r="G79" s="790"/>
      <c r="H79" s="790"/>
      <c r="I79" s="790"/>
      <c r="J79" s="790"/>
      <c r="K79" s="790"/>
      <c r="L79" s="791"/>
      <c r="M79" s="174"/>
      <c r="N79" s="330"/>
      <c r="O79" s="168"/>
      <c r="P79" s="168"/>
    </row>
    <row r="80" spans="1:16" s="3" customFormat="1" x14ac:dyDescent="0.25">
      <c r="A80" s="14"/>
      <c r="B80" s="789"/>
      <c r="C80" s="790"/>
      <c r="D80" s="790"/>
      <c r="E80" s="790"/>
      <c r="F80" s="790"/>
      <c r="G80" s="790"/>
      <c r="H80" s="790"/>
      <c r="I80" s="790"/>
      <c r="J80" s="790"/>
      <c r="K80" s="790"/>
      <c r="L80" s="791"/>
      <c r="M80" s="174"/>
      <c r="N80" s="330"/>
      <c r="O80" s="168"/>
      <c r="P80" s="168"/>
    </row>
    <row r="81" spans="1:16" s="174" customFormat="1" x14ac:dyDescent="0.25">
      <c r="A81" s="194"/>
      <c r="B81" s="213"/>
      <c r="C81" s="214"/>
      <c r="D81" s="214"/>
      <c r="E81" s="214"/>
      <c r="F81" s="214"/>
      <c r="G81" s="214"/>
      <c r="H81" s="214"/>
      <c r="I81" s="214"/>
      <c r="J81" s="214"/>
      <c r="K81" s="214"/>
      <c r="L81" s="212"/>
      <c r="N81" s="335"/>
      <c r="O81" s="170"/>
      <c r="P81" s="170"/>
    </row>
    <row r="82" spans="1:16" s="3" customFormat="1" x14ac:dyDescent="0.25">
      <c r="A82" s="14"/>
      <c r="B82" s="795" t="s">
        <v>28</v>
      </c>
      <c r="C82" s="796"/>
      <c r="D82" s="796"/>
      <c r="E82" s="796"/>
      <c r="F82" s="796"/>
      <c r="G82" s="796"/>
      <c r="H82" s="796"/>
      <c r="I82" s="796"/>
      <c r="J82" s="796"/>
      <c r="K82" s="796"/>
      <c r="L82" s="797"/>
      <c r="M82" s="206"/>
      <c r="N82" s="330"/>
      <c r="O82" s="168"/>
      <c r="P82" s="168"/>
    </row>
    <row r="83" spans="1:16" s="174" customFormat="1" x14ac:dyDescent="0.25">
      <c r="A83" s="194"/>
      <c r="B83" s="210"/>
      <c r="C83" s="211"/>
      <c r="D83" s="211"/>
      <c r="E83" s="211"/>
      <c r="F83" s="211"/>
      <c r="G83" s="211"/>
      <c r="H83" s="211"/>
      <c r="I83" s="211"/>
      <c r="J83" s="211"/>
      <c r="K83" s="211"/>
      <c r="L83" s="196"/>
      <c r="N83" s="335"/>
      <c r="O83" s="170"/>
      <c r="P83" s="170"/>
    </row>
    <row r="84" spans="1:16" s="174" customFormat="1" x14ac:dyDescent="0.25">
      <c r="A84" s="194"/>
      <c r="B84" s="792" t="str">
        <f>IF(Intro!$G$28="English",O84,P84)</f>
        <v>Si votre entreprise publie un rapport annuel à l’intention de ses actionnaires, fournissez une copie électronique pour chaque année depuis le 1er janvier 2023.</v>
      </c>
      <c r="C84" s="793"/>
      <c r="D84" s="793"/>
      <c r="E84" s="793"/>
      <c r="F84" s="793"/>
      <c r="G84" s="793"/>
      <c r="H84" s="793"/>
      <c r="I84" s="793"/>
      <c r="J84" s="793"/>
      <c r="K84" s="793"/>
      <c r="L84" s="794"/>
      <c r="N84" s="335"/>
      <c r="O84" s="170" t="str">
        <f>"If your firm publishes an annual report to shareholders, provide an electronic copy for each year since January 1, "&amp;Variables!B6&amp;"."</f>
        <v>If your firm publishes an annual report to shareholders, provide an electronic copy for each year since January 1, 2023.</v>
      </c>
      <c r="P84" s="170" t="str">
        <f>"Si votre entreprise publie un rapport annuel à l’intention de ses actionnaires, fournissez une copie électronique pour chaque année depuis le 1er janvier "&amp;Variables!B6&amp;"."</f>
        <v>Si votre entreprise publie un rapport annuel à l’intention de ses actionnaires, fournissez une copie électronique pour chaque année depuis le 1er janvier 2023.</v>
      </c>
    </row>
    <row r="85" spans="1:16" s="174" customFormat="1" x14ac:dyDescent="0.25">
      <c r="A85" s="194"/>
      <c r="B85" s="213"/>
      <c r="C85" s="214"/>
      <c r="D85" s="214"/>
      <c r="E85" s="214"/>
      <c r="F85" s="214"/>
      <c r="G85" s="214"/>
      <c r="H85" s="214"/>
      <c r="I85" s="214"/>
      <c r="J85" s="214"/>
      <c r="K85" s="214"/>
      <c r="L85" s="212"/>
      <c r="N85" s="335"/>
      <c r="O85" s="170"/>
      <c r="P85" s="170"/>
    </row>
    <row r="86" spans="1:16" s="9" customFormat="1" x14ac:dyDescent="0.25">
      <c r="A86" s="19"/>
      <c r="B86" s="26"/>
      <c r="C86" s="26"/>
      <c r="D86" s="26"/>
      <c r="E86" s="27"/>
      <c r="F86" s="27"/>
      <c r="G86" s="27"/>
      <c r="H86" s="27"/>
      <c r="I86" s="27"/>
      <c r="J86" s="27"/>
      <c r="K86" s="27"/>
      <c r="L86" s="27"/>
      <c r="N86" s="333"/>
      <c r="O86" s="10"/>
      <c r="P86" s="10"/>
    </row>
    <row r="87" spans="1:16" x14ac:dyDescent="0.25">
      <c r="B87" s="658" t="str">
        <f>IF(Intro!$G$28="English",O87,P87)</f>
        <v>PRODUCTION ET CAPACITÉ</v>
      </c>
      <c r="C87" s="659"/>
      <c r="D87" s="659"/>
      <c r="E87" s="659"/>
      <c r="F87" s="659"/>
      <c r="G87" s="659"/>
      <c r="H87" s="659"/>
      <c r="I87" s="659"/>
      <c r="J87" s="659"/>
      <c r="K87" s="659"/>
      <c r="L87" s="660"/>
      <c r="M87" s="174"/>
      <c r="O87" s="245" t="s">
        <v>582</v>
      </c>
      <c r="P87" s="245" t="s">
        <v>583</v>
      </c>
    </row>
    <row r="88" spans="1:16" s="3" customFormat="1" x14ac:dyDescent="0.25">
      <c r="A88" s="14"/>
      <c r="B88" s="795" t="s">
        <v>30</v>
      </c>
      <c r="C88" s="796"/>
      <c r="D88" s="796"/>
      <c r="E88" s="796"/>
      <c r="F88" s="796"/>
      <c r="G88" s="796"/>
      <c r="H88" s="796"/>
      <c r="I88" s="796"/>
      <c r="J88" s="796"/>
      <c r="K88" s="796"/>
      <c r="L88" s="797"/>
      <c r="M88" s="206"/>
      <c r="N88" s="330"/>
      <c r="O88" s="168"/>
      <c r="P88" s="168"/>
    </row>
    <row r="89" spans="1:16" s="174" customFormat="1" x14ac:dyDescent="0.25">
      <c r="A89" s="194"/>
      <c r="B89" s="210"/>
      <c r="C89" s="211"/>
      <c r="D89" s="211"/>
      <c r="E89" s="211"/>
      <c r="F89" s="211"/>
      <c r="G89" s="211"/>
      <c r="H89" s="211"/>
      <c r="I89" s="211"/>
      <c r="J89" s="211"/>
      <c r="K89" s="211"/>
      <c r="L89" s="196"/>
      <c r="N89" s="335"/>
      <c r="O89" s="170"/>
      <c r="P89" s="170"/>
    </row>
    <row r="90" spans="1:16" s="174" customFormat="1" x14ac:dyDescent="0.25">
      <c r="A90" s="194"/>
      <c r="B90" s="792" t="str">
        <f>IF(Intro!$G$28="English",O90,P90)</f>
        <v>Fournissez les renseignements suivants associés à la production canadienne de tous les produits de votre entreprise.</v>
      </c>
      <c r="C90" s="793"/>
      <c r="D90" s="793"/>
      <c r="E90" s="793"/>
      <c r="F90" s="793"/>
      <c r="G90" s="793"/>
      <c r="H90" s="793"/>
      <c r="I90" s="793"/>
      <c r="J90" s="793"/>
      <c r="K90" s="793"/>
      <c r="L90" s="794"/>
      <c r="N90" s="335"/>
      <c r="O90" s="170" t="s">
        <v>237</v>
      </c>
      <c r="P90" s="170" t="s">
        <v>238</v>
      </c>
    </row>
    <row r="91" spans="1:16" s="174" customFormat="1" x14ac:dyDescent="0.25">
      <c r="A91" s="194"/>
      <c r="B91" s="210"/>
      <c r="C91" s="211"/>
      <c r="D91" s="211"/>
      <c r="E91" s="211"/>
      <c r="F91" s="211"/>
      <c r="G91" s="211"/>
      <c r="H91" s="211"/>
      <c r="I91" s="211"/>
      <c r="J91" s="211"/>
      <c r="K91" s="211"/>
      <c r="L91" s="196"/>
      <c r="N91" s="335"/>
    </row>
    <row r="92" spans="1:16" s="11" customFormat="1" x14ac:dyDescent="0.25">
      <c r="A92" s="13"/>
      <c r="B92" s="262"/>
      <c r="C92" s="825" t="str">
        <f>IF(Intro!$G$28="English",O92,P92)</f>
        <v xml:space="preserve">Dénomination sociale et emplacement de l'établissement </v>
      </c>
      <c r="D92" s="825"/>
      <c r="E92" s="825" t="str">
        <f>IF(Intro!$G$28="English",O93,P93)</f>
        <v>Expliquez si cette installation produit les marchandises destinées au marché canadien et/ou au marché d'exportation</v>
      </c>
      <c r="F92" s="825"/>
      <c r="G92" s="825" t="str">
        <f>IF(Intro!$G$28="English",O94,P94)</f>
        <v>Description et spécifications des marchandises produites</v>
      </c>
      <c r="H92" s="825"/>
      <c r="I92" s="825" t="str">
        <f>IF(Intro!$G$28="English",O95,P95)</f>
        <v>Si cette installation ne produit pas les marchandises, quelles modifications seraient nécessaires pour pouvoir produire les marchandises?</v>
      </c>
      <c r="J92" s="825"/>
      <c r="K92" s="825" t="str">
        <f>IF(Intro!$G$28="English",O96,P96)</f>
        <v>Quels autres produits, le cas échéant, pourraient être fabriqués à l’aide du même outillage utilisé pour la production des marchandises?</v>
      </c>
      <c r="L92" s="826"/>
      <c r="N92" s="334"/>
      <c r="O92" s="170" t="s">
        <v>29</v>
      </c>
      <c r="P92" s="170" t="s">
        <v>113</v>
      </c>
    </row>
    <row r="93" spans="1:16" s="11" customFormat="1" x14ac:dyDescent="0.25">
      <c r="A93" s="13"/>
      <c r="B93" s="262"/>
      <c r="C93" s="825"/>
      <c r="D93" s="825"/>
      <c r="E93" s="825"/>
      <c r="F93" s="825"/>
      <c r="G93" s="825"/>
      <c r="H93" s="825"/>
      <c r="I93" s="825"/>
      <c r="J93" s="825"/>
      <c r="K93" s="825"/>
      <c r="L93" s="826"/>
      <c r="N93" s="334"/>
      <c r="O93" s="170" t="s">
        <v>533</v>
      </c>
      <c r="P93" s="170" t="s">
        <v>532</v>
      </c>
    </row>
    <row r="94" spans="1:16" s="11" customFormat="1" x14ac:dyDescent="0.25">
      <c r="A94" s="13"/>
      <c r="B94" s="262"/>
      <c r="C94" s="825"/>
      <c r="D94" s="825"/>
      <c r="E94" s="825"/>
      <c r="F94" s="825"/>
      <c r="G94" s="825"/>
      <c r="H94" s="825"/>
      <c r="I94" s="825"/>
      <c r="J94" s="825"/>
      <c r="K94" s="825"/>
      <c r="L94" s="826"/>
      <c r="N94" s="334"/>
      <c r="O94" s="170" t="s">
        <v>290</v>
      </c>
      <c r="P94" s="170" t="s">
        <v>291</v>
      </c>
    </row>
    <row r="95" spans="1:16" s="11" customFormat="1" x14ac:dyDescent="0.25">
      <c r="A95" s="13"/>
      <c r="B95" s="262"/>
      <c r="C95" s="825"/>
      <c r="D95" s="825"/>
      <c r="E95" s="825"/>
      <c r="F95" s="825"/>
      <c r="G95" s="825"/>
      <c r="H95" s="825"/>
      <c r="I95" s="825"/>
      <c r="J95" s="825"/>
      <c r="K95" s="825"/>
      <c r="L95" s="826"/>
      <c r="N95" s="334"/>
      <c r="O95" s="170" t="s">
        <v>293</v>
      </c>
      <c r="P95" s="170" t="s">
        <v>292</v>
      </c>
    </row>
    <row r="96" spans="1:16" s="11" customFormat="1" x14ac:dyDescent="0.25">
      <c r="A96" s="13"/>
      <c r="B96" s="262"/>
      <c r="C96" s="825"/>
      <c r="D96" s="825"/>
      <c r="E96" s="825"/>
      <c r="F96" s="825"/>
      <c r="G96" s="825"/>
      <c r="H96" s="825"/>
      <c r="I96" s="825"/>
      <c r="J96" s="825"/>
      <c r="K96" s="825"/>
      <c r="L96" s="826"/>
      <c r="N96" s="334"/>
      <c r="O96" s="170" t="s">
        <v>32</v>
      </c>
      <c r="P96" s="170" t="s">
        <v>98</v>
      </c>
    </row>
    <row r="97" spans="1:16" s="11" customFormat="1" x14ac:dyDescent="0.25">
      <c r="A97" s="13"/>
      <c r="B97" s="262"/>
      <c r="C97" s="825"/>
      <c r="D97" s="825"/>
      <c r="E97" s="825"/>
      <c r="F97" s="825"/>
      <c r="G97" s="825"/>
      <c r="H97" s="825"/>
      <c r="I97" s="825"/>
      <c r="J97" s="825"/>
      <c r="K97" s="825"/>
      <c r="L97" s="826"/>
      <c r="N97" s="334"/>
      <c r="O97" s="170"/>
      <c r="P97" s="170"/>
    </row>
    <row r="98" spans="1:16" s="149" customFormat="1" x14ac:dyDescent="0.25">
      <c r="A98" s="190"/>
      <c r="B98" s="807">
        <v>1</v>
      </c>
      <c r="C98" s="822"/>
      <c r="D98" s="787"/>
      <c r="E98" s="787"/>
      <c r="F98" s="787"/>
      <c r="G98" s="787"/>
      <c r="H98" s="787"/>
      <c r="I98" s="787"/>
      <c r="J98" s="787"/>
      <c r="K98" s="787"/>
      <c r="L98" s="788"/>
      <c r="N98" s="336"/>
    </row>
    <row r="99" spans="1:16" s="149" customFormat="1" x14ac:dyDescent="0.25">
      <c r="A99" s="190"/>
      <c r="B99" s="807"/>
      <c r="C99" s="822"/>
      <c r="D99" s="787"/>
      <c r="E99" s="787"/>
      <c r="F99" s="787"/>
      <c r="G99" s="787"/>
      <c r="H99" s="787"/>
      <c r="I99" s="787"/>
      <c r="J99" s="787"/>
      <c r="K99" s="787"/>
      <c r="L99" s="788"/>
      <c r="N99" s="336"/>
    </row>
    <row r="100" spans="1:16" s="149" customFormat="1" x14ac:dyDescent="0.25">
      <c r="A100" s="190"/>
      <c r="B100" s="807"/>
      <c r="C100" s="822"/>
      <c r="D100" s="787"/>
      <c r="E100" s="787"/>
      <c r="F100" s="787"/>
      <c r="G100" s="787"/>
      <c r="H100" s="787"/>
      <c r="I100" s="787"/>
      <c r="J100" s="787"/>
      <c r="K100" s="787"/>
      <c r="L100" s="788"/>
      <c r="N100" s="336"/>
    </row>
    <row r="101" spans="1:16" s="149" customFormat="1" x14ac:dyDescent="0.25">
      <c r="A101" s="190"/>
      <c r="B101" s="807"/>
      <c r="C101" s="822"/>
      <c r="D101" s="787"/>
      <c r="E101" s="787"/>
      <c r="F101" s="787"/>
      <c r="G101" s="787"/>
      <c r="H101" s="787"/>
      <c r="I101" s="787"/>
      <c r="J101" s="787"/>
      <c r="K101" s="787"/>
      <c r="L101" s="788"/>
      <c r="N101" s="336"/>
    </row>
    <row r="102" spans="1:16" s="149" customFormat="1" x14ac:dyDescent="0.25">
      <c r="A102" s="190"/>
      <c r="B102" s="807"/>
      <c r="C102" s="822"/>
      <c r="D102" s="787"/>
      <c r="E102" s="787"/>
      <c r="F102" s="787"/>
      <c r="G102" s="787"/>
      <c r="H102" s="787"/>
      <c r="I102" s="787"/>
      <c r="J102" s="787"/>
      <c r="K102" s="787"/>
      <c r="L102" s="788"/>
      <c r="N102" s="336"/>
    </row>
    <row r="103" spans="1:16" s="149" customFormat="1" x14ac:dyDescent="0.25">
      <c r="A103" s="190"/>
      <c r="B103" s="807"/>
      <c r="C103" s="822"/>
      <c r="D103" s="787"/>
      <c r="E103" s="787"/>
      <c r="F103" s="787"/>
      <c r="G103" s="787"/>
      <c r="H103" s="787"/>
      <c r="I103" s="787"/>
      <c r="J103" s="787"/>
      <c r="K103" s="787"/>
      <c r="L103" s="788"/>
      <c r="N103" s="336"/>
    </row>
    <row r="104" spans="1:16" s="149" customFormat="1" x14ac:dyDescent="0.25">
      <c r="A104" s="190"/>
      <c r="B104" s="807"/>
      <c r="C104" s="822"/>
      <c r="D104" s="787"/>
      <c r="E104" s="787"/>
      <c r="F104" s="787"/>
      <c r="G104" s="787"/>
      <c r="H104" s="787"/>
      <c r="I104" s="787"/>
      <c r="J104" s="787"/>
      <c r="K104" s="787"/>
      <c r="L104" s="788"/>
      <c r="N104" s="336"/>
    </row>
    <row r="105" spans="1:16" s="149" customFormat="1" x14ac:dyDescent="0.25">
      <c r="A105" s="190"/>
      <c r="B105" s="807"/>
      <c r="C105" s="822"/>
      <c r="D105" s="787"/>
      <c r="E105" s="787"/>
      <c r="F105" s="787"/>
      <c r="G105" s="787"/>
      <c r="H105" s="787"/>
      <c r="I105" s="787"/>
      <c r="J105" s="787"/>
      <c r="K105" s="787"/>
      <c r="L105" s="788"/>
      <c r="N105" s="336"/>
    </row>
    <row r="106" spans="1:16" s="149" customFormat="1" x14ac:dyDescent="0.25">
      <c r="A106" s="190"/>
      <c r="B106" s="807"/>
      <c r="C106" s="822"/>
      <c r="D106" s="787"/>
      <c r="E106" s="787"/>
      <c r="F106" s="787"/>
      <c r="G106" s="787"/>
      <c r="H106" s="787"/>
      <c r="I106" s="787"/>
      <c r="J106" s="787"/>
      <c r="K106" s="787"/>
      <c r="L106" s="788"/>
      <c r="N106" s="336"/>
    </row>
    <row r="107" spans="1:16" s="149" customFormat="1" x14ac:dyDescent="0.25">
      <c r="A107" s="190"/>
      <c r="B107" s="807"/>
      <c r="C107" s="822"/>
      <c r="D107" s="787"/>
      <c r="E107" s="787"/>
      <c r="F107" s="787"/>
      <c r="G107" s="787"/>
      <c r="H107" s="787"/>
      <c r="I107" s="787"/>
      <c r="J107" s="787"/>
      <c r="K107" s="787"/>
      <c r="L107" s="788"/>
      <c r="N107" s="336"/>
    </row>
    <row r="108" spans="1:16" s="149" customFormat="1" x14ac:dyDescent="0.25">
      <c r="A108" s="190"/>
      <c r="B108" s="807">
        <v>2</v>
      </c>
      <c r="C108" s="822"/>
      <c r="D108" s="787"/>
      <c r="E108" s="787"/>
      <c r="F108" s="787"/>
      <c r="G108" s="787"/>
      <c r="H108" s="787"/>
      <c r="I108" s="787"/>
      <c r="J108" s="787"/>
      <c r="K108" s="787"/>
      <c r="L108" s="788"/>
      <c r="N108" s="336"/>
    </row>
    <row r="109" spans="1:16" s="149" customFormat="1" x14ac:dyDescent="0.25">
      <c r="A109" s="190"/>
      <c r="B109" s="807"/>
      <c r="C109" s="822"/>
      <c r="D109" s="787"/>
      <c r="E109" s="787"/>
      <c r="F109" s="787"/>
      <c r="G109" s="787"/>
      <c r="H109" s="787"/>
      <c r="I109" s="787"/>
      <c r="J109" s="787"/>
      <c r="K109" s="787"/>
      <c r="L109" s="788"/>
      <c r="N109" s="336"/>
    </row>
    <row r="110" spans="1:16" s="149" customFormat="1" x14ac:dyDescent="0.25">
      <c r="A110" s="190"/>
      <c r="B110" s="807"/>
      <c r="C110" s="822"/>
      <c r="D110" s="787"/>
      <c r="E110" s="787"/>
      <c r="F110" s="787"/>
      <c r="G110" s="787"/>
      <c r="H110" s="787"/>
      <c r="I110" s="787"/>
      <c r="J110" s="787"/>
      <c r="K110" s="787"/>
      <c r="L110" s="788"/>
      <c r="N110" s="336"/>
    </row>
    <row r="111" spans="1:16" s="149" customFormat="1" x14ac:dyDescent="0.25">
      <c r="A111" s="190"/>
      <c r="B111" s="807"/>
      <c r="C111" s="822"/>
      <c r="D111" s="787"/>
      <c r="E111" s="787"/>
      <c r="F111" s="787"/>
      <c r="G111" s="787"/>
      <c r="H111" s="787"/>
      <c r="I111" s="787"/>
      <c r="J111" s="787"/>
      <c r="K111" s="787"/>
      <c r="L111" s="788"/>
      <c r="N111" s="336"/>
    </row>
    <row r="112" spans="1:16" s="149" customFormat="1" x14ac:dyDescent="0.25">
      <c r="A112" s="190"/>
      <c r="B112" s="807"/>
      <c r="C112" s="822"/>
      <c r="D112" s="787"/>
      <c r="E112" s="787"/>
      <c r="F112" s="787"/>
      <c r="G112" s="787"/>
      <c r="H112" s="787"/>
      <c r="I112" s="787"/>
      <c r="J112" s="787"/>
      <c r="K112" s="787"/>
      <c r="L112" s="788"/>
      <c r="N112" s="336"/>
    </row>
    <row r="113" spans="1:14" s="149" customFormat="1" x14ac:dyDescent="0.25">
      <c r="A113" s="190"/>
      <c r="B113" s="807"/>
      <c r="C113" s="822"/>
      <c r="D113" s="787"/>
      <c r="E113" s="787"/>
      <c r="F113" s="787"/>
      <c r="G113" s="787"/>
      <c r="H113" s="787"/>
      <c r="I113" s="787"/>
      <c r="J113" s="787"/>
      <c r="K113" s="787"/>
      <c r="L113" s="788"/>
      <c r="N113" s="336"/>
    </row>
    <row r="114" spans="1:14" s="149" customFormat="1" x14ac:dyDescent="0.25">
      <c r="A114" s="190"/>
      <c r="B114" s="807"/>
      <c r="C114" s="822"/>
      <c r="D114" s="787"/>
      <c r="E114" s="787"/>
      <c r="F114" s="787"/>
      <c r="G114" s="787"/>
      <c r="H114" s="787"/>
      <c r="I114" s="787"/>
      <c r="J114" s="787"/>
      <c r="K114" s="787"/>
      <c r="L114" s="788"/>
      <c r="N114" s="336"/>
    </row>
    <row r="115" spans="1:14" s="149" customFormat="1" x14ac:dyDescent="0.25">
      <c r="A115" s="190"/>
      <c r="B115" s="807"/>
      <c r="C115" s="822"/>
      <c r="D115" s="787"/>
      <c r="E115" s="787"/>
      <c r="F115" s="787"/>
      <c r="G115" s="787"/>
      <c r="H115" s="787"/>
      <c r="I115" s="787"/>
      <c r="J115" s="787"/>
      <c r="K115" s="787"/>
      <c r="L115" s="788"/>
      <c r="N115" s="336"/>
    </row>
    <row r="116" spans="1:14" s="149" customFormat="1" x14ac:dyDescent="0.25">
      <c r="A116" s="190"/>
      <c r="B116" s="807"/>
      <c r="C116" s="822"/>
      <c r="D116" s="787"/>
      <c r="E116" s="787"/>
      <c r="F116" s="787"/>
      <c r="G116" s="787"/>
      <c r="H116" s="787"/>
      <c r="I116" s="787"/>
      <c r="J116" s="787"/>
      <c r="K116" s="787"/>
      <c r="L116" s="788"/>
      <c r="N116" s="336"/>
    </row>
    <row r="117" spans="1:14" s="149" customFormat="1" x14ac:dyDescent="0.25">
      <c r="A117" s="190"/>
      <c r="B117" s="807"/>
      <c r="C117" s="822"/>
      <c r="D117" s="787"/>
      <c r="E117" s="787"/>
      <c r="F117" s="787"/>
      <c r="G117" s="787"/>
      <c r="H117" s="787"/>
      <c r="I117" s="787"/>
      <c r="J117" s="787"/>
      <c r="K117" s="787"/>
      <c r="L117" s="788"/>
      <c r="N117" s="336"/>
    </row>
    <row r="118" spans="1:14" s="149" customFormat="1" x14ac:dyDescent="0.25">
      <c r="A118" s="190"/>
      <c r="B118" s="807">
        <v>3</v>
      </c>
      <c r="C118" s="822"/>
      <c r="D118" s="787"/>
      <c r="E118" s="787"/>
      <c r="F118" s="787"/>
      <c r="G118" s="787"/>
      <c r="H118" s="787"/>
      <c r="I118" s="787"/>
      <c r="J118" s="787"/>
      <c r="K118" s="787"/>
      <c r="L118" s="788"/>
      <c r="N118" s="336"/>
    </row>
    <row r="119" spans="1:14" s="149" customFormat="1" x14ac:dyDescent="0.25">
      <c r="A119" s="190"/>
      <c r="B119" s="807"/>
      <c r="C119" s="822"/>
      <c r="D119" s="787"/>
      <c r="E119" s="787"/>
      <c r="F119" s="787"/>
      <c r="G119" s="787"/>
      <c r="H119" s="787"/>
      <c r="I119" s="787"/>
      <c r="J119" s="787"/>
      <c r="K119" s="787"/>
      <c r="L119" s="788"/>
      <c r="N119" s="336"/>
    </row>
    <row r="120" spans="1:14" s="149" customFormat="1" x14ac:dyDescent="0.25">
      <c r="A120" s="190"/>
      <c r="B120" s="807"/>
      <c r="C120" s="822"/>
      <c r="D120" s="787"/>
      <c r="E120" s="787"/>
      <c r="F120" s="787"/>
      <c r="G120" s="787"/>
      <c r="H120" s="787"/>
      <c r="I120" s="787"/>
      <c r="J120" s="787"/>
      <c r="K120" s="787"/>
      <c r="L120" s="788"/>
      <c r="N120" s="336"/>
    </row>
    <row r="121" spans="1:14" s="149" customFormat="1" x14ac:dyDescent="0.25">
      <c r="A121" s="190"/>
      <c r="B121" s="807"/>
      <c r="C121" s="822"/>
      <c r="D121" s="787"/>
      <c r="E121" s="787"/>
      <c r="F121" s="787"/>
      <c r="G121" s="787"/>
      <c r="H121" s="787"/>
      <c r="I121" s="787"/>
      <c r="J121" s="787"/>
      <c r="K121" s="787"/>
      <c r="L121" s="788"/>
      <c r="N121" s="336"/>
    </row>
    <row r="122" spans="1:14" s="149" customFormat="1" x14ac:dyDescent="0.25">
      <c r="A122" s="190"/>
      <c r="B122" s="807"/>
      <c r="C122" s="822"/>
      <c r="D122" s="787"/>
      <c r="E122" s="787"/>
      <c r="F122" s="787"/>
      <c r="G122" s="787"/>
      <c r="H122" s="787"/>
      <c r="I122" s="787"/>
      <c r="J122" s="787"/>
      <c r="K122" s="787"/>
      <c r="L122" s="788"/>
      <c r="N122" s="336"/>
    </row>
    <row r="123" spans="1:14" s="149" customFormat="1" x14ac:dyDescent="0.25">
      <c r="A123" s="190"/>
      <c r="B123" s="807"/>
      <c r="C123" s="822"/>
      <c r="D123" s="787"/>
      <c r="E123" s="787"/>
      <c r="F123" s="787"/>
      <c r="G123" s="787"/>
      <c r="H123" s="787"/>
      <c r="I123" s="787"/>
      <c r="J123" s="787"/>
      <c r="K123" s="787"/>
      <c r="L123" s="788"/>
      <c r="N123" s="336"/>
    </row>
    <row r="124" spans="1:14" s="149" customFormat="1" x14ac:dyDescent="0.25">
      <c r="A124" s="190"/>
      <c r="B124" s="807"/>
      <c r="C124" s="822"/>
      <c r="D124" s="787"/>
      <c r="E124" s="787"/>
      <c r="F124" s="787"/>
      <c r="G124" s="787"/>
      <c r="H124" s="787"/>
      <c r="I124" s="787"/>
      <c r="J124" s="787"/>
      <c r="K124" s="787"/>
      <c r="L124" s="788"/>
      <c r="N124" s="336"/>
    </row>
    <row r="125" spans="1:14" s="149" customFormat="1" x14ac:dyDescent="0.25">
      <c r="A125" s="190"/>
      <c r="B125" s="807"/>
      <c r="C125" s="822"/>
      <c r="D125" s="787"/>
      <c r="E125" s="787"/>
      <c r="F125" s="787"/>
      <c r="G125" s="787"/>
      <c r="H125" s="787"/>
      <c r="I125" s="787"/>
      <c r="J125" s="787"/>
      <c r="K125" s="787"/>
      <c r="L125" s="788"/>
      <c r="N125" s="336"/>
    </row>
    <row r="126" spans="1:14" s="149" customFormat="1" x14ac:dyDescent="0.25">
      <c r="A126" s="190"/>
      <c r="B126" s="807"/>
      <c r="C126" s="822"/>
      <c r="D126" s="787"/>
      <c r="E126" s="787"/>
      <c r="F126" s="787"/>
      <c r="G126" s="787"/>
      <c r="H126" s="787"/>
      <c r="I126" s="787"/>
      <c r="J126" s="787"/>
      <c r="K126" s="787"/>
      <c r="L126" s="788"/>
      <c r="N126" s="336"/>
    </row>
    <row r="127" spans="1:14" s="149" customFormat="1" x14ac:dyDescent="0.25">
      <c r="A127" s="190"/>
      <c r="B127" s="807"/>
      <c r="C127" s="822"/>
      <c r="D127" s="787"/>
      <c r="E127" s="787"/>
      <c r="F127" s="787"/>
      <c r="G127" s="787"/>
      <c r="H127" s="787"/>
      <c r="I127" s="787"/>
      <c r="J127" s="787"/>
      <c r="K127" s="787"/>
      <c r="L127" s="788"/>
      <c r="N127" s="336"/>
    </row>
    <row r="128" spans="1:14" s="149" customFormat="1" x14ac:dyDescent="0.25">
      <c r="A128" s="190"/>
      <c r="B128" s="807">
        <v>4</v>
      </c>
      <c r="C128" s="822"/>
      <c r="D128" s="787"/>
      <c r="E128" s="787"/>
      <c r="F128" s="787"/>
      <c r="G128" s="787"/>
      <c r="H128" s="787"/>
      <c r="I128" s="787"/>
      <c r="J128" s="787"/>
      <c r="K128" s="787"/>
      <c r="L128" s="788"/>
      <c r="N128" s="336"/>
    </row>
    <row r="129" spans="1:14" s="149" customFormat="1" x14ac:dyDescent="0.25">
      <c r="A129" s="190"/>
      <c r="B129" s="807"/>
      <c r="C129" s="822"/>
      <c r="D129" s="787"/>
      <c r="E129" s="787"/>
      <c r="F129" s="787"/>
      <c r="G129" s="787"/>
      <c r="H129" s="787"/>
      <c r="I129" s="787"/>
      <c r="J129" s="787"/>
      <c r="K129" s="787"/>
      <c r="L129" s="788"/>
      <c r="N129" s="336"/>
    </row>
    <row r="130" spans="1:14" s="149" customFormat="1" x14ac:dyDescent="0.25">
      <c r="A130" s="190"/>
      <c r="B130" s="807"/>
      <c r="C130" s="822"/>
      <c r="D130" s="787"/>
      <c r="E130" s="787"/>
      <c r="F130" s="787"/>
      <c r="G130" s="787"/>
      <c r="H130" s="787"/>
      <c r="I130" s="787"/>
      <c r="J130" s="787"/>
      <c r="K130" s="787"/>
      <c r="L130" s="788"/>
      <c r="N130" s="336"/>
    </row>
    <row r="131" spans="1:14" s="149" customFormat="1" x14ac:dyDescent="0.25">
      <c r="A131" s="190"/>
      <c r="B131" s="807"/>
      <c r="C131" s="822"/>
      <c r="D131" s="787"/>
      <c r="E131" s="787"/>
      <c r="F131" s="787"/>
      <c r="G131" s="787"/>
      <c r="H131" s="787"/>
      <c r="I131" s="787"/>
      <c r="J131" s="787"/>
      <c r="K131" s="787"/>
      <c r="L131" s="788"/>
      <c r="N131" s="336"/>
    </row>
    <row r="132" spans="1:14" s="149" customFormat="1" x14ac:dyDescent="0.25">
      <c r="A132" s="190"/>
      <c r="B132" s="807"/>
      <c r="C132" s="822"/>
      <c r="D132" s="787"/>
      <c r="E132" s="787"/>
      <c r="F132" s="787"/>
      <c r="G132" s="787"/>
      <c r="H132" s="787"/>
      <c r="I132" s="787"/>
      <c r="J132" s="787"/>
      <c r="K132" s="787"/>
      <c r="L132" s="788"/>
      <c r="N132" s="336"/>
    </row>
    <row r="133" spans="1:14" s="149" customFormat="1" x14ac:dyDescent="0.25">
      <c r="A133" s="190"/>
      <c r="B133" s="807"/>
      <c r="C133" s="822"/>
      <c r="D133" s="787"/>
      <c r="E133" s="787"/>
      <c r="F133" s="787"/>
      <c r="G133" s="787"/>
      <c r="H133" s="787"/>
      <c r="I133" s="787"/>
      <c r="J133" s="787"/>
      <c r="K133" s="787"/>
      <c r="L133" s="788"/>
      <c r="N133" s="336"/>
    </row>
    <row r="134" spans="1:14" s="149" customFormat="1" x14ac:dyDescent="0.25">
      <c r="A134" s="190"/>
      <c r="B134" s="807"/>
      <c r="C134" s="822"/>
      <c r="D134" s="787"/>
      <c r="E134" s="787"/>
      <c r="F134" s="787"/>
      <c r="G134" s="787"/>
      <c r="H134" s="787"/>
      <c r="I134" s="787"/>
      <c r="J134" s="787"/>
      <c r="K134" s="787"/>
      <c r="L134" s="788"/>
      <c r="N134" s="336"/>
    </row>
    <row r="135" spans="1:14" s="149" customFormat="1" x14ac:dyDescent="0.25">
      <c r="A135" s="190"/>
      <c r="B135" s="807"/>
      <c r="C135" s="822"/>
      <c r="D135" s="787"/>
      <c r="E135" s="787"/>
      <c r="F135" s="787"/>
      <c r="G135" s="787"/>
      <c r="H135" s="787"/>
      <c r="I135" s="787"/>
      <c r="J135" s="787"/>
      <c r="K135" s="787"/>
      <c r="L135" s="788"/>
      <c r="N135" s="336"/>
    </row>
    <row r="136" spans="1:14" s="149" customFormat="1" x14ac:dyDescent="0.25">
      <c r="A136" s="190"/>
      <c r="B136" s="807"/>
      <c r="C136" s="822"/>
      <c r="D136" s="787"/>
      <c r="E136" s="787"/>
      <c r="F136" s="787"/>
      <c r="G136" s="787"/>
      <c r="H136" s="787"/>
      <c r="I136" s="787"/>
      <c r="J136" s="787"/>
      <c r="K136" s="787"/>
      <c r="L136" s="788"/>
      <c r="N136" s="336"/>
    </row>
    <row r="137" spans="1:14" s="149" customFormat="1" x14ac:dyDescent="0.25">
      <c r="A137" s="190"/>
      <c r="B137" s="807"/>
      <c r="C137" s="822"/>
      <c r="D137" s="787"/>
      <c r="E137" s="787"/>
      <c r="F137" s="787"/>
      <c r="G137" s="787"/>
      <c r="H137" s="787"/>
      <c r="I137" s="787"/>
      <c r="J137" s="787"/>
      <c r="K137" s="787"/>
      <c r="L137" s="788"/>
      <c r="N137" s="336"/>
    </row>
    <row r="138" spans="1:14" s="149" customFormat="1" x14ac:dyDescent="0.25">
      <c r="A138" s="190"/>
      <c r="B138" s="807">
        <v>5</v>
      </c>
      <c r="C138" s="822"/>
      <c r="D138" s="787"/>
      <c r="E138" s="787"/>
      <c r="F138" s="787"/>
      <c r="G138" s="787"/>
      <c r="H138" s="787"/>
      <c r="I138" s="787"/>
      <c r="J138" s="787"/>
      <c r="K138" s="787"/>
      <c r="L138" s="788"/>
      <c r="N138" s="336"/>
    </row>
    <row r="139" spans="1:14" s="149" customFormat="1" x14ac:dyDescent="0.25">
      <c r="A139" s="190"/>
      <c r="B139" s="807"/>
      <c r="C139" s="822"/>
      <c r="D139" s="787"/>
      <c r="E139" s="787"/>
      <c r="F139" s="787"/>
      <c r="G139" s="787"/>
      <c r="H139" s="787"/>
      <c r="I139" s="787"/>
      <c r="J139" s="787"/>
      <c r="K139" s="787"/>
      <c r="L139" s="788"/>
      <c r="N139" s="336"/>
    </row>
    <row r="140" spans="1:14" s="149" customFormat="1" x14ac:dyDescent="0.25">
      <c r="A140" s="190"/>
      <c r="B140" s="807"/>
      <c r="C140" s="822"/>
      <c r="D140" s="787"/>
      <c r="E140" s="787"/>
      <c r="F140" s="787"/>
      <c r="G140" s="787"/>
      <c r="H140" s="787"/>
      <c r="I140" s="787"/>
      <c r="J140" s="787"/>
      <c r="K140" s="787"/>
      <c r="L140" s="788"/>
      <c r="N140" s="336"/>
    </row>
    <row r="141" spans="1:14" s="149" customFormat="1" x14ac:dyDescent="0.25">
      <c r="A141" s="190"/>
      <c r="B141" s="807"/>
      <c r="C141" s="822"/>
      <c r="D141" s="787"/>
      <c r="E141" s="787"/>
      <c r="F141" s="787"/>
      <c r="G141" s="787"/>
      <c r="H141" s="787"/>
      <c r="I141" s="787"/>
      <c r="J141" s="787"/>
      <c r="K141" s="787"/>
      <c r="L141" s="788"/>
      <c r="N141" s="336"/>
    </row>
    <row r="142" spans="1:14" s="149" customFormat="1" x14ac:dyDescent="0.25">
      <c r="A142" s="190"/>
      <c r="B142" s="807"/>
      <c r="C142" s="822"/>
      <c r="D142" s="787"/>
      <c r="E142" s="787"/>
      <c r="F142" s="787"/>
      <c r="G142" s="787"/>
      <c r="H142" s="787"/>
      <c r="I142" s="787"/>
      <c r="J142" s="787"/>
      <c r="K142" s="787"/>
      <c r="L142" s="788"/>
      <c r="N142" s="336"/>
    </row>
    <row r="143" spans="1:14" s="149" customFormat="1" x14ac:dyDescent="0.25">
      <c r="A143" s="190"/>
      <c r="B143" s="807"/>
      <c r="C143" s="822"/>
      <c r="D143" s="787"/>
      <c r="E143" s="787"/>
      <c r="F143" s="787"/>
      <c r="G143" s="787"/>
      <c r="H143" s="787"/>
      <c r="I143" s="787"/>
      <c r="J143" s="787"/>
      <c r="K143" s="787"/>
      <c r="L143" s="788"/>
      <c r="N143" s="336"/>
    </row>
    <row r="144" spans="1:14" s="149" customFormat="1" x14ac:dyDescent="0.25">
      <c r="A144" s="190"/>
      <c r="B144" s="807"/>
      <c r="C144" s="822"/>
      <c r="D144" s="787"/>
      <c r="E144" s="787"/>
      <c r="F144" s="787"/>
      <c r="G144" s="787"/>
      <c r="H144" s="787"/>
      <c r="I144" s="787"/>
      <c r="J144" s="787"/>
      <c r="K144" s="787"/>
      <c r="L144" s="788"/>
      <c r="N144" s="336"/>
    </row>
    <row r="145" spans="1:16" s="149" customFormat="1" x14ac:dyDescent="0.25">
      <c r="A145" s="190"/>
      <c r="B145" s="807"/>
      <c r="C145" s="822"/>
      <c r="D145" s="787"/>
      <c r="E145" s="787"/>
      <c r="F145" s="787"/>
      <c r="G145" s="787"/>
      <c r="H145" s="787"/>
      <c r="I145" s="787"/>
      <c r="J145" s="787"/>
      <c r="K145" s="787"/>
      <c r="L145" s="788"/>
      <c r="N145" s="336"/>
    </row>
    <row r="146" spans="1:16" s="149" customFormat="1" x14ac:dyDescent="0.25">
      <c r="A146" s="190"/>
      <c r="B146" s="807"/>
      <c r="C146" s="822"/>
      <c r="D146" s="787"/>
      <c r="E146" s="787"/>
      <c r="F146" s="787"/>
      <c r="G146" s="787"/>
      <c r="H146" s="787"/>
      <c r="I146" s="787"/>
      <c r="J146" s="787"/>
      <c r="K146" s="787"/>
      <c r="L146" s="788"/>
      <c r="N146" s="336"/>
    </row>
    <row r="147" spans="1:16" s="149" customFormat="1" x14ac:dyDescent="0.25">
      <c r="A147" s="190"/>
      <c r="B147" s="807"/>
      <c r="C147" s="822"/>
      <c r="D147" s="787"/>
      <c r="E147" s="787"/>
      <c r="F147" s="787"/>
      <c r="G147" s="787"/>
      <c r="H147" s="787"/>
      <c r="I147" s="787"/>
      <c r="J147" s="787"/>
      <c r="K147" s="787"/>
      <c r="L147" s="788"/>
      <c r="N147" s="336"/>
    </row>
    <row r="148" spans="1:16" s="174" customFormat="1" x14ac:dyDescent="0.25">
      <c r="A148" s="194"/>
      <c r="B148" s="213"/>
      <c r="C148" s="214"/>
      <c r="D148" s="214"/>
      <c r="E148" s="214"/>
      <c r="F148" s="214"/>
      <c r="G148" s="214"/>
      <c r="H148" s="214"/>
      <c r="I148" s="214"/>
      <c r="J148" s="214"/>
      <c r="K148" s="214"/>
      <c r="L148" s="212"/>
      <c r="N148" s="335"/>
      <c r="O148" s="170"/>
      <c r="P148" s="170"/>
    </row>
    <row r="149" spans="1:16" s="3" customFormat="1" x14ac:dyDescent="0.25">
      <c r="A149" s="14"/>
      <c r="B149" s="795" t="s">
        <v>31</v>
      </c>
      <c r="C149" s="796"/>
      <c r="D149" s="796"/>
      <c r="E149" s="796"/>
      <c r="F149" s="796"/>
      <c r="G149" s="796"/>
      <c r="H149" s="796"/>
      <c r="I149" s="796"/>
      <c r="J149" s="796"/>
      <c r="K149" s="796"/>
      <c r="L149" s="797"/>
      <c r="M149" s="206"/>
      <c r="N149" s="330"/>
      <c r="O149" s="168"/>
      <c r="P149" s="168"/>
    </row>
    <row r="150" spans="1:16" s="174" customFormat="1" x14ac:dyDescent="0.25">
      <c r="A150" s="194"/>
      <c r="B150" s="210"/>
      <c r="C150" s="211"/>
      <c r="D150" s="211"/>
      <c r="E150" s="211"/>
      <c r="F150" s="211"/>
      <c r="G150" s="211"/>
      <c r="H150" s="211"/>
      <c r="I150" s="211"/>
      <c r="J150" s="211"/>
      <c r="K150" s="211"/>
      <c r="L150" s="196"/>
      <c r="N150" s="335"/>
      <c r="O150" s="170"/>
      <c r="P150" s="170"/>
    </row>
    <row r="151" spans="1:16" s="174" customFormat="1" x14ac:dyDescent="0.25">
      <c r="A151" s="194"/>
      <c r="B151" s="792" t="str">
        <f>IF(Intro!$G$28="English",O151,P151)</f>
        <v>Décrivez les processus de production de votre entreprise pour les marchandises et fournissez des organigrammes illustrant les processus.</v>
      </c>
      <c r="C151" s="793"/>
      <c r="D151" s="793"/>
      <c r="E151" s="793"/>
      <c r="F151" s="793"/>
      <c r="G151" s="793"/>
      <c r="H151" s="793"/>
      <c r="I151" s="793"/>
      <c r="J151" s="793"/>
      <c r="K151" s="793"/>
      <c r="L151" s="794"/>
      <c r="N151" s="335"/>
      <c r="O151" s="170" t="s">
        <v>281</v>
      </c>
      <c r="P151" s="170" t="s">
        <v>282</v>
      </c>
    </row>
    <row r="152" spans="1:16" s="174" customFormat="1" x14ac:dyDescent="0.25">
      <c r="A152" s="194"/>
      <c r="B152" s="210"/>
      <c r="C152" s="211"/>
      <c r="D152" s="211"/>
      <c r="E152" s="211"/>
      <c r="F152" s="211"/>
      <c r="G152" s="211"/>
      <c r="H152" s="211"/>
      <c r="I152" s="211"/>
      <c r="J152" s="211"/>
      <c r="K152" s="211"/>
      <c r="L152" s="196"/>
      <c r="N152" s="335"/>
      <c r="O152" s="170"/>
      <c r="P152" s="170"/>
    </row>
    <row r="153" spans="1:16" s="3" customFormat="1" x14ac:dyDescent="0.25">
      <c r="A153" s="14"/>
      <c r="B153" s="789"/>
      <c r="C153" s="790"/>
      <c r="D153" s="790"/>
      <c r="E153" s="790"/>
      <c r="F153" s="790"/>
      <c r="G153" s="790"/>
      <c r="H153" s="790"/>
      <c r="I153" s="790"/>
      <c r="J153" s="790"/>
      <c r="K153" s="790"/>
      <c r="L153" s="791"/>
      <c r="M153" s="174"/>
      <c r="N153" s="330"/>
      <c r="O153" s="168"/>
      <c r="P153" s="168"/>
    </row>
    <row r="154" spans="1:16" s="3" customFormat="1" x14ac:dyDescent="0.25">
      <c r="A154" s="14"/>
      <c r="B154" s="789"/>
      <c r="C154" s="790"/>
      <c r="D154" s="790"/>
      <c r="E154" s="790"/>
      <c r="F154" s="790"/>
      <c r="G154" s="790"/>
      <c r="H154" s="790"/>
      <c r="I154" s="790"/>
      <c r="J154" s="790"/>
      <c r="K154" s="790"/>
      <c r="L154" s="791"/>
      <c r="M154" s="174"/>
      <c r="N154" s="330"/>
      <c r="O154" s="168"/>
      <c r="P154" s="168"/>
    </row>
    <row r="155" spans="1:16" s="3" customFormat="1" x14ac:dyDescent="0.25">
      <c r="A155" s="14"/>
      <c r="B155" s="789"/>
      <c r="C155" s="790"/>
      <c r="D155" s="790"/>
      <c r="E155" s="790"/>
      <c r="F155" s="790"/>
      <c r="G155" s="790"/>
      <c r="H155" s="790"/>
      <c r="I155" s="790"/>
      <c r="J155" s="790"/>
      <c r="K155" s="790"/>
      <c r="L155" s="791"/>
      <c r="M155" s="174"/>
      <c r="N155" s="330"/>
      <c r="O155" s="168"/>
      <c r="P155" s="168"/>
    </row>
    <row r="156" spans="1:16" s="3" customFormat="1" x14ac:dyDescent="0.25">
      <c r="A156" s="14"/>
      <c r="B156" s="789"/>
      <c r="C156" s="790"/>
      <c r="D156" s="790"/>
      <c r="E156" s="790"/>
      <c r="F156" s="790"/>
      <c r="G156" s="790"/>
      <c r="H156" s="790"/>
      <c r="I156" s="790"/>
      <c r="J156" s="790"/>
      <c r="K156" s="790"/>
      <c r="L156" s="791"/>
      <c r="M156" s="174"/>
      <c r="N156" s="330"/>
      <c r="O156" s="168"/>
      <c r="P156" s="168"/>
    </row>
    <row r="157" spans="1:16" s="3" customFormat="1" x14ac:dyDescent="0.25">
      <c r="A157" s="14"/>
      <c r="B157" s="789"/>
      <c r="C157" s="790"/>
      <c r="D157" s="790"/>
      <c r="E157" s="790"/>
      <c r="F157" s="790"/>
      <c r="G157" s="790"/>
      <c r="H157" s="790"/>
      <c r="I157" s="790"/>
      <c r="J157" s="790"/>
      <c r="K157" s="790"/>
      <c r="L157" s="791"/>
      <c r="M157" s="174"/>
      <c r="N157" s="330"/>
      <c r="O157" s="168"/>
      <c r="P157" s="168"/>
    </row>
    <row r="158" spans="1:16" s="3" customFormat="1" x14ac:dyDescent="0.25">
      <c r="A158" s="14"/>
      <c r="B158" s="789"/>
      <c r="C158" s="790"/>
      <c r="D158" s="790"/>
      <c r="E158" s="790"/>
      <c r="F158" s="790"/>
      <c r="G158" s="790"/>
      <c r="H158" s="790"/>
      <c r="I158" s="790"/>
      <c r="J158" s="790"/>
      <c r="K158" s="790"/>
      <c r="L158" s="791"/>
      <c r="M158" s="174"/>
      <c r="N158" s="330"/>
      <c r="O158" s="168"/>
      <c r="P158" s="168"/>
    </row>
    <row r="159" spans="1:16" s="3" customFormat="1" x14ac:dyDescent="0.25">
      <c r="A159" s="14"/>
      <c r="B159" s="789"/>
      <c r="C159" s="790"/>
      <c r="D159" s="790"/>
      <c r="E159" s="790"/>
      <c r="F159" s="790"/>
      <c r="G159" s="790"/>
      <c r="H159" s="790"/>
      <c r="I159" s="790"/>
      <c r="J159" s="790"/>
      <c r="K159" s="790"/>
      <c r="L159" s="791"/>
      <c r="M159" s="174"/>
      <c r="N159" s="330"/>
      <c r="O159" s="168"/>
      <c r="P159" s="168"/>
    </row>
    <row r="160" spans="1:16" s="3" customFormat="1" x14ac:dyDescent="0.25">
      <c r="A160" s="14"/>
      <c r="B160" s="789"/>
      <c r="C160" s="790"/>
      <c r="D160" s="790"/>
      <c r="E160" s="790"/>
      <c r="F160" s="790"/>
      <c r="G160" s="790"/>
      <c r="H160" s="790"/>
      <c r="I160" s="790"/>
      <c r="J160" s="790"/>
      <c r="K160" s="790"/>
      <c r="L160" s="791"/>
      <c r="M160" s="174"/>
      <c r="N160" s="330"/>
      <c r="O160" s="168"/>
      <c r="P160" s="168"/>
    </row>
    <row r="161" spans="1:16" s="174" customFormat="1" x14ac:dyDescent="0.25">
      <c r="A161" s="194"/>
      <c r="B161" s="213"/>
      <c r="C161" s="214"/>
      <c r="D161" s="214"/>
      <c r="E161" s="214"/>
      <c r="F161" s="214"/>
      <c r="G161" s="214"/>
      <c r="H161" s="214"/>
      <c r="I161" s="214"/>
      <c r="J161" s="214"/>
      <c r="K161" s="214"/>
      <c r="L161" s="212"/>
      <c r="N161" s="335"/>
      <c r="O161" s="170"/>
      <c r="P161" s="170"/>
    </row>
    <row r="162" spans="1:16" s="3" customFormat="1" x14ac:dyDescent="0.25">
      <c r="A162" s="13"/>
      <c r="B162" s="795" t="s">
        <v>33</v>
      </c>
      <c r="C162" s="796"/>
      <c r="D162" s="796"/>
      <c r="E162" s="796"/>
      <c r="F162" s="796"/>
      <c r="G162" s="796"/>
      <c r="H162" s="796"/>
      <c r="I162" s="796"/>
      <c r="J162" s="796"/>
      <c r="K162" s="796"/>
      <c r="L162" s="797"/>
      <c r="M162" s="206"/>
      <c r="N162" s="330"/>
    </row>
    <row r="163" spans="1:16" s="149" customFormat="1" x14ac:dyDescent="0.25">
      <c r="A163" s="190"/>
      <c r="B163" s="191"/>
      <c r="C163" s="192"/>
      <c r="D163" s="192"/>
      <c r="E163" s="192"/>
      <c r="F163" s="192"/>
      <c r="G163" s="192"/>
      <c r="H163" s="192"/>
      <c r="I163" s="192"/>
      <c r="J163" s="192"/>
      <c r="K163" s="192"/>
      <c r="L163" s="193"/>
      <c r="N163" s="336"/>
    </row>
    <row r="164" spans="1:16" s="11" customFormat="1" x14ac:dyDescent="0.25">
      <c r="A164" s="13"/>
      <c r="B164" s="655" t="str">
        <f>IF(Intro!$G$28="English",O164,P164)</f>
        <v>Énumérez les trois principales matières directes utilisées dans la production des marchandises par votre entreprise, en fonction de leur valeur.</v>
      </c>
      <c r="C164" s="656"/>
      <c r="D164" s="656"/>
      <c r="E164" s="656"/>
      <c r="F164" s="656"/>
      <c r="G164" s="656"/>
      <c r="H164" s="656"/>
      <c r="I164" s="656"/>
      <c r="J164" s="656"/>
      <c r="K164" s="656"/>
      <c r="L164" s="657"/>
      <c r="N164" s="334"/>
      <c r="O164" s="12" t="s">
        <v>171</v>
      </c>
      <c r="P164" s="11" t="s">
        <v>172</v>
      </c>
    </row>
    <row r="165" spans="1:16" s="11" customFormat="1" x14ac:dyDescent="0.25">
      <c r="A165" s="13"/>
      <c r="B165" s="178"/>
      <c r="C165" s="179"/>
      <c r="D165" s="29"/>
      <c r="E165" s="30"/>
      <c r="F165" s="30"/>
      <c r="G165" s="30"/>
      <c r="H165" s="30"/>
      <c r="I165" s="30"/>
      <c r="J165" s="30"/>
      <c r="K165" s="30"/>
      <c r="L165" s="31"/>
      <c r="N165" s="334"/>
      <c r="O165" s="12"/>
    </row>
    <row r="166" spans="1:16" s="11" customFormat="1" x14ac:dyDescent="0.25">
      <c r="A166" s="13"/>
      <c r="B166" s="823" t="str">
        <f>IF(Intro!$G$28="English",O166,P166)</f>
        <v>La matière directe utilisée 1</v>
      </c>
      <c r="C166" s="824"/>
      <c r="D166" s="804"/>
      <c r="E166" s="805"/>
      <c r="F166" s="805"/>
      <c r="G166" s="805"/>
      <c r="H166" s="805"/>
      <c r="I166" s="805"/>
      <c r="J166" s="805"/>
      <c r="K166" s="805"/>
      <c r="L166" s="806"/>
      <c r="N166" s="334"/>
      <c r="O166" s="12" t="s">
        <v>173</v>
      </c>
      <c r="P166" s="11" t="s">
        <v>174</v>
      </c>
    </row>
    <row r="167" spans="1:16" s="11" customFormat="1" x14ac:dyDescent="0.25">
      <c r="A167" s="13"/>
      <c r="B167" s="823" t="str">
        <f>IF(Intro!$G$28="English",O167,P167)</f>
        <v>La matière directe utilisée 2</v>
      </c>
      <c r="C167" s="824"/>
      <c r="D167" s="804"/>
      <c r="E167" s="805"/>
      <c r="F167" s="805"/>
      <c r="G167" s="805"/>
      <c r="H167" s="805"/>
      <c r="I167" s="805"/>
      <c r="J167" s="805"/>
      <c r="K167" s="805"/>
      <c r="L167" s="806"/>
      <c r="N167" s="334"/>
      <c r="O167" s="12" t="s">
        <v>175</v>
      </c>
      <c r="P167" s="11" t="s">
        <v>176</v>
      </c>
    </row>
    <row r="168" spans="1:16" s="11" customFormat="1" x14ac:dyDescent="0.25">
      <c r="A168" s="13"/>
      <c r="B168" s="823" t="str">
        <f>IF(Intro!$G$28="English",O168,P168)</f>
        <v>La matière directe utilisée 3</v>
      </c>
      <c r="C168" s="824"/>
      <c r="D168" s="804"/>
      <c r="E168" s="805"/>
      <c r="F168" s="805"/>
      <c r="G168" s="805"/>
      <c r="H168" s="805"/>
      <c r="I168" s="805"/>
      <c r="J168" s="805"/>
      <c r="K168" s="805"/>
      <c r="L168" s="806"/>
      <c r="N168" s="334"/>
      <c r="O168" s="12" t="s">
        <v>177</v>
      </c>
      <c r="P168" s="11" t="s">
        <v>178</v>
      </c>
    </row>
    <row r="169" spans="1:16" s="11" customFormat="1" x14ac:dyDescent="0.25">
      <c r="A169" s="13"/>
      <c r="B169" s="178"/>
      <c r="C169" s="179"/>
      <c r="D169" s="29"/>
      <c r="E169" s="30"/>
      <c r="F169" s="30"/>
      <c r="G169" s="30"/>
      <c r="H169" s="30"/>
      <c r="I169" s="30"/>
      <c r="J169" s="30"/>
      <c r="K169" s="30"/>
      <c r="L169" s="31"/>
      <c r="N169" s="334"/>
      <c r="O169" s="12"/>
    </row>
    <row r="170" spans="1:16" s="3" customFormat="1" x14ac:dyDescent="0.25">
      <c r="A170" s="14"/>
      <c r="B170" s="795" t="s">
        <v>34</v>
      </c>
      <c r="C170" s="796"/>
      <c r="D170" s="796"/>
      <c r="E170" s="796"/>
      <c r="F170" s="796"/>
      <c r="G170" s="796"/>
      <c r="H170" s="796"/>
      <c r="I170" s="796"/>
      <c r="J170" s="796"/>
      <c r="K170" s="796"/>
      <c r="L170" s="797"/>
      <c r="M170" s="206"/>
      <c r="N170" s="330"/>
      <c r="O170" s="168"/>
      <c r="P170" s="168"/>
    </row>
    <row r="171" spans="1:16" s="174" customFormat="1" x14ac:dyDescent="0.25">
      <c r="A171" s="194"/>
      <c r="B171" s="210"/>
      <c r="C171" s="211"/>
      <c r="D171" s="211"/>
      <c r="E171" s="211"/>
      <c r="F171" s="211"/>
      <c r="G171" s="211"/>
      <c r="H171" s="211"/>
      <c r="I171" s="211"/>
      <c r="J171" s="211"/>
      <c r="K171" s="211"/>
      <c r="L171" s="196"/>
      <c r="N171" s="335"/>
      <c r="O171" s="170"/>
      <c r="P171" s="170"/>
    </row>
    <row r="172" spans="1:16" s="174" customFormat="1" x14ac:dyDescent="0.25">
      <c r="A172" s="194"/>
      <c r="B172" s="792" t="str">
        <f>IF(Intro!$G$28="English",O172,P172)</f>
        <v>Quelles publications ou indices votre entreprise utilise-t-elle pour suivre les prix des matières directes utilisées dans la production des marchandises?</v>
      </c>
      <c r="C172" s="793"/>
      <c r="D172" s="793"/>
      <c r="E172" s="793"/>
      <c r="F172" s="793"/>
      <c r="G172" s="793"/>
      <c r="H172" s="793"/>
      <c r="I172" s="793"/>
      <c r="J172" s="793"/>
      <c r="K172" s="793"/>
      <c r="L172" s="794"/>
      <c r="N172" s="335"/>
      <c r="O172" s="170" t="s">
        <v>345</v>
      </c>
      <c r="P172" s="170" t="s">
        <v>346</v>
      </c>
    </row>
    <row r="173" spans="1:16" s="174" customFormat="1" x14ac:dyDescent="0.25">
      <c r="A173" s="194"/>
      <c r="B173" s="210"/>
      <c r="C173" s="211"/>
      <c r="D173" s="211"/>
      <c r="E173" s="211"/>
      <c r="F173" s="211"/>
      <c r="G173" s="211"/>
      <c r="H173" s="211"/>
      <c r="I173" s="211"/>
      <c r="J173" s="211"/>
      <c r="K173" s="211"/>
      <c r="L173" s="196"/>
      <c r="N173" s="335"/>
      <c r="O173" s="170"/>
      <c r="P173" s="170"/>
    </row>
    <row r="174" spans="1:16" s="3" customFormat="1" x14ac:dyDescent="0.25">
      <c r="A174" s="14"/>
      <c r="B174" s="789"/>
      <c r="C174" s="790"/>
      <c r="D174" s="790"/>
      <c r="E174" s="790"/>
      <c r="F174" s="790"/>
      <c r="G174" s="790"/>
      <c r="H174" s="790"/>
      <c r="I174" s="790"/>
      <c r="J174" s="790"/>
      <c r="K174" s="790"/>
      <c r="L174" s="791"/>
      <c r="M174" s="174"/>
      <c r="N174" s="330"/>
      <c r="O174" s="168"/>
      <c r="P174" s="168"/>
    </row>
    <row r="175" spans="1:16" s="3" customFormat="1" x14ac:dyDescent="0.25">
      <c r="A175" s="14"/>
      <c r="B175" s="789"/>
      <c r="C175" s="790"/>
      <c r="D175" s="790"/>
      <c r="E175" s="790"/>
      <c r="F175" s="790"/>
      <c r="G175" s="790"/>
      <c r="H175" s="790"/>
      <c r="I175" s="790"/>
      <c r="J175" s="790"/>
      <c r="K175" s="790"/>
      <c r="L175" s="791"/>
      <c r="M175" s="174"/>
      <c r="N175" s="330"/>
      <c r="O175" s="168"/>
      <c r="P175" s="168"/>
    </row>
    <row r="176" spans="1:16" s="3" customFormat="1" x14ac:dyDescent="0.25">
      <c r="A176" s="14"/>
      <c r="B176" s="789"/>
      <c r="C176" s="790"/>
      <c r="D176" s="790"/>
      <c r="E176" s="790"/>
      <c r="F176" s="790"/>
      <c r="G176" s="790"/>
      <c r="H176" s="790"/>
      <c r="I176" s="790"/>
      <c r="J176" s="790"/>
      <c r="K176" s="790"/>
      <c r="L176" s="791"/>
      <c r="M176" s="174"/>
      <c r="N176" s="330"/>
      <c r="O176" s="168"/>
      <c r="P176" s="168"/>
    </row>
    <row r="177" spans="1:16" s="3" customFormat="1" x14ac:dyDescent="0.25">
      <c r="A177" s="14"/>
      <c r="B177" s="789"/>
      <c r="C177" s="790"/>
      <c r="D177" s="790"/>
      <c r="E177" s="790"/>
      <c r="F177" s="790"/>
      <c r="G177" s="790"/>
      <c r="H177" s="790"/>
      <c r="I177" s="790"/>
      <c r="J177" s="790"/>
      <c r="K177" s="790"/>
      <c r="L177" s="791"/>
      <c r="M177" s="174"/>
      <c r="N177" s="330"/>
      <c r="O177" s="168"/>
      <c r="P177" s="168"/>
    </row>
    <row r="178" spans="1:16" s="3" customFormat="1" x14ac:dyDescent="0.25">
      <c r="A178" s="14"/>
      <c r="B178" s="789"/>
      <c r="C178" s="790"/>
      <c r="D178" s="790"/>
      <c r="E178" s="790"/>
      <c r="F178" s="790"/>
      <c r="G178" s="790"/>
      <c r="H178" s="790"/>
      <c r="I178" s="790"/>
      <c r="J178" s="790"/>
      <c r="K178" s="790"/>
      <c r="L178" s="791"/>
      <c r="M178" s="174"/>
      <c r="N178" s="330"/>
      <c r="O178" s="168"/>
      <c r="P178" s="168"/>
    </row>
    <row r="179" spans="1:16" s="3" customFormat="1" x14ac:dyDescent="0.25">
      <c r="A179" s="14"/>
      <c r="B179" s="789"/>
      <c r="C179" s="790"/>
      <c r="D179" s="790"/>
      <c r="E179" s="790"/>
      <c r="F179" s="790"/>
      <c r="G179" s="790"/>
      <c r="H179" s="790"/>
      <c r="I179" s="790"/>
      <c r="J179" s="790"/>
      <c r="K179" s="790"/>
      <c r="L179" s="791"/>
      <c r="M179" s="174"/>
      <c r="N179" s="330"/>
      <c r="O179" s="168"/>
      <c r="P179" s="168"/>
    </row>
    <row r="180" spans="1:16" s="3" customFormat="1" x14ac:dyDescent="0.25">
      <c r="A180" s="14"/>
      <c r="B180" s="789"/>
      <c r="C180" s="790"/>
      <c r="D180" s="790"/>
      <c r="E180" s="790"/>
      <c r="F180" s="790"/>
      <c r="G180" s="790"/>
      <c r="H180" s="790"/>
      <c r="I180" s="790"/>
      <c r="J180" s="790"/>
      <c r="K180" s="790"/>
      <c r="L180" s="791"/>
      <c r="M180" s="174"/>
      <c r="N180" s="330"/>
      <c r="O180" s="168"/>
      <c r="P180" s="168"/>
    </row>
    <row r="181" spans="1:16" s="3" customFormat="1" x14ac:dyDescent="0.25">
      <c r="A181" s="14"/>
      <c r="B181" s="789"/>
      <c r="C181" s="790"/>
      <c r="D181" s="790"/>
      <c r="E181" s="790"/>
      <c r="F181" s="790"/>
      <c r="G181" s="790"/>
      <c r="H181" s="790"/>
      <c r="I181" s="790"/>
      <c r="J181" s="790"/>
      <c r="K181" s="790"/>
      <c r="L181" s="791"/>
      <c r="M181" s="174"/>
      <c r="N181" s="330"/>
      <c r="O181" s="168"/>
      <c r="P181" s="168"/>
    </row>
    <row r="182" spans="1:16" s="174" customFormat="1" x14ac:dyDescent="0.25">
      <c r="A182" s="194"/>
      <c r="B182" s="213"/>
      <c r="C182" s="214"/>
      <c r="D182" s="214"/>
      <c r="E182" s="214"/>
      <c r="F182" s="214"/>
      <c r="G182" s="214"/>
      <c r="H182" s="214"/>
      <c r="I182" s="214"/>
      <c r="J182" s="214"/>
      <c r="K182" s="214"/>
      <c r="L182" s="212"/>
      <c r="N182" s="335"/>
      <c r="O182" s="170"/>
      <c r="P182" s="170"/>
    </row>
    <row r="183" spans="1:16" s="3" customFormat="1" x14ac:dyDescent="0.25">
      <c r="A183" s="14"/>
      <c r="B183" s="795" t="s">
        <v>35</v>
      </c>
      <c r="C183" s="796"/>
      <c r="D183" s="796"/>
      <c r="E183" s="796"/>
      <c r="F183" s="796"/>
      <c r="G183" s="796"/>
      <c r="H183" s="796"/>
      <c r="I183" s="796"/>
      <c r="J183" s="796"/>
      <c r="K183" s="796"/>
      <c r="L183" s="797"/>
      <c r="M183" s="206"/>
      <c r="N183" s="338"/>
      <c r="O183" s="168"/>
      <c r="P183" s="168"/>
    </row>
    <row r="184" spans="1:16" s="174" customFormat="1" x14ac:dyDescent="0.25">
      <c r="A184" s="194"/>
      <c r="B184" s="210"/>
      <c r="C184" s="211"/>
      <c r="D184" s="211"/>
      <c r="E184" s="211"/>
      <c r="F184" s="211"/>
      <c r="G184" s="211"/>
      <c r="H184" s="211"/>
      <c r="I184" s="211"/>
      <c r="J184" s="211"/>
      <c r="K184" s="211"/>
      <c r="L184" s="196"/>
      <c r="N184" s="335"/>
      <c r="O184" s="170"/>
      <c r="P184" s="170"/>
    </row>
    <row r="185" spans="1:16" s="174" customFormat="1" x14ac:dyDescent="0.25">
      <c r="A185" s="194"/>
      <c r="B185" s="792" t="str">
        <f>IF(Intro!$G$28="English",O185,P185)</f>
        <v>Fournissez des détails si votre entreprise a modifié la gamme de marchandises qu'elle produit depuis le 1er janvier 2023.</v>
      </c>
      <c r="C185" s="793"/>
      <c r="D185" s="793"/>
      <c r="E185" s="793"/>
      <c r="F185" s="793"/>
      <c r="G185" s="793"/>
      <c r="H185" s="793"/>
      <c r="I185" s="793"/>
      <c r="J185" s="793"/>
      <c r="K185" s="793"/>
      <c r="L185" s="794"/>
      <c r="N185" s="335"/>
      <c r="O185" s="170" t="str">
        <f>"Provide details if your firm has changed the product mix of the goods produced since January 1, "&amp;Variables!B6&amp;"."</f>
        <v>Provide details if your firm has changed the product mix of the goods produced since January 1, 2023.</v>
      </c>
      <c r="P185" s="170" t="str">
        <f>"Fournissez des détails si votre entreprise a modifié la gamme de marchandises qu'elle produit depuis le 1er janvier "&amp;Variables!B6&amp;"."</f>
        <v>Fournissez des détails si votre entreprise a modifié la gamme de marchandises qu'elle produit depuis le 1er janvier 2023.</v>
      </c>
    </row>
    <row r="186" spans="1:16" s="174" customFormat="1" x14ac:dyDescent="0.25">
      <c r="A186" s="194"/>
      <c r="B186" s="210"/>
      <c r="C186" s="211"/>
      <c r="D186" s="211"/>
      <c r="E186" s="211"/>
      <c r="F186" s="211"/>
      <c r="G186" s="211"/>
      <c r="H186" s="211"/>
      <c r="I186" s="211"/>
      <c r="J186" s="211"/>
      <c r="K186" s="211"/>
      <c r="L186" s="196"/>
      <c r="N186" s="335"/>
      <c r="O186" s="170"/>
      <c r="P186" s="170"/>
    </row>
    <row r="187" spans="1:16" s="3" customFormat="1" x14ac:dyDescent="0.25">
      <c r="A187" s="14"/>
      <c r="B187" s="789"/>
      <c r="C187" s="790"/>
      <c r="D187" s="790"/>
      <c r="E187" s="790"/>
      <c r="F187" s="790"/>
      <c r="G187" s="790"/>
      <c r="H187" s="790"/>
      <c r="I187" s="790"/>
      <c r="J187" s="790"/>
      <c r="K187" s="790"/>
      <c r="L187" s="791"/>
      <c r="M187" s="174"/>
      <c r="N187" s="330"/>
      <c r="O187" s="168"/>
      <c r="P187" s="168"/>
    </row>
    <row r="188" spans="1:16" s="3" customFormat="1" x14ac:dyDescent="0.25">
      <c r="A188" s="14"/>
      <c r="B188" s="789"/>
      <c r="C188" s="790"/>
      <c r="D188" s="790"/>
      <c r="E188" s="790"/>
      <c r="F188" s="790"/>
      <c r="G188" s="790"/>
      <c r="H188" s="790"/>
      <c r="I188" s="790"/>
      <c r="J188" s="790"/>
      <c r="K188" s="790"/>
      <c r="L188" s="791"/>
      <c r="M188" s="174"/>
      <c r="N188" s="330"/>
      <c r="O188" s="168"/>
      <c r="P188" s="168"/>
    </row>
    <row r="189" spans="1:16" s="3" customFormat="1" x14ac:dyDescent="0.25">
      <c r="A189" s="14"/>
      <c r="B189" s="789"/>
      <c r="C189" s="790"/>
      <c r="D189" s="790"/>
      <c r="E189" s="790"/>
      <c r="F189" s="790"/>
      <c r="G189" s="790"/>
      <c r="H189" s="790"/>
      <c r="I189" s="790"/>
      <c r="J189" s="790"/>
      <c r="K189" s="790"/>
      <c r="L189" s="791"/>
      <c r="M189" s="174"/>
      <c r="N189" s="330"/>
      <c r="O189" s="168"/>
      <c r="P189" s="168"/>
    </row>
    <row r="190" spans="1:16" s="3" customFormat="1" x14ac:dyDescent="0.25">
      <c r="A190" s="14"/>
      <c r="B190" s="789"/>
      <c r="C190" s="790"/>
      <c r="D190" s="790"/>
      <c r="E190" s="790"/>
      <c r="F190" s="790"/>
      <c r="G190" s="790"/>
      <c r="H190" s="790"/>
      <c r="I190" s="790"/>
      <c r="J190" s="790"/>
      <c r="K190" s="790"/>
      <c r="L190" s="791"/>
      <c r="M190" s="174"/>
      <c r="N190" s="330"/>
      <c r="O190" s="168"/>
      <c r="P190" s="168"/>
    </row>
    <row r="191" spans="1:16" s="3" customFormat="1" x14ac:dyDescent="0.25">
      <c r="A191" s="14"/>
      <c r="B191" s="789"/>
      <c r="C191" s="790"/>
      <c r="D191" s="790"/>
      <c r="E191" s="790"/>
      <c r="F191" s="790"/>
      <c r="G191" s="790"/>
      <c r="H191" s="790"/>
      <c r="I191" s="790"/>
      <c r="J191" s="790"/>
      <c r="K191" s="790"/>
      <c r="L191" s="791"/>
      <c r="M191" s="174"/>
      <c r="N191" s="330"/>
      <c r="O191" s="168"/>
      <c r="P191" s="168"/>
    </row>
    <row r="192" spans="1:16" s="3" customFormat="1" x14ac:dyDescent="0.25">
      <c r="A192" s="14"/>
      <c r="B192" s="789"/>
      <c r="C192" s="790"/>
      <c r="D192" s="790"/>
      <c r="E192" s="790"/>
      <c r="F192" s="790"/>
      <c r="G192" s="790"/>
      <c r="H192" s="790"/>
      <c r="I192" s="790"/>
      <c r="J192" s="790"/>
      <c r="K192" s="790"/>
      <c r="L192" s="791"/>
      <c r="M192" s="174"/>
      <c r="N192" s="330"/>
      <c r="O192" s="168"/>
      <c r="P192" s="168"/>
    </row>
    <row r="193" spans="1:16" s="3" customFormat="1" x14ac:dyDescent="0.25">
      <c r="A193" s="14"/>
      <c r="B193" s="789"/>
      <c r="C193" s="790"/>
      <c r="D193" s="790"/>
      <c r="E193" s="790"/>
      <c r="F193" s="790"/>
      <c r="G193" s="790"/>
      <c r="H193" s="790"/>
      <c r="I193" s="790"/>
      <c r="J193" s="790"/>
      <c r="K193" s="790"/>
      <c r="L193" s="791"/>
      <c r="M193" s="174"/>
      <c r="N193" s="330"/>
      <c r="O193" s="168"/>
      <c r="P193" s="168"/>
    </row>
    <row r="194" spans="1:16" s="3" customFormat="1" x14ac:dyDescent="0.25">
      <c r="A194" s="14"/>
      <c r="B194" s="789"/>
      <c r="C194" s="790"/>
      <c r="D194" s="790"/>
      <c r="E194" s="790"/>
      <c r="F194" s="790"/>
      <c r="G194" s="790"/>
      <c r="H194" s="790"/>
      <c r="I194" s="790"/>
      <c r="J194" s="790"/>
      <c r="K194" s="790"/>
      <c r="L194" s="791"/>
      <c r="M194" s="174"/>
      <c r="N194" s="330"/>
      <c r="O194" s="168"/>
      <c r="P194" s="168"/>
    </row>
    <row r="195" spans="1:16" s="174" customFormat="1" x14ac:dyDescent="0.25">
      <c r="A195" s="194"/>
      <c r="B195" s="213"/>
      <c r="C195" s="214"/>
      <c r="D195" s="214"/>
      <c r="E195" s="214"/>
      <c r="F195" s="214"/>
      <c r="G195" s="214"/>
      <c r="H195" s="214"/>
      <c r="I195" s="214"/>
      <c r="J195" s="214"/>
      <c r="K195" s="214"/>
      <c r="L195" s="212"/>
      <c r="N195" s="335"/>
      <c r="O195" s="170"/>
      <c r="P195" s="170"/>
    </row>
    <row r="196" spans="1:16" x14ac:dyDescent="0.25">
      <c r="B196" s="42"/>
      <c r="L196" s="43"/>
    </row>
    <row r="197" spans="1:16" x14ac:dyDescent="0.25">
      <c r="B197" s="658" t="str">
        <f>IF(Intro!$G$28="English",O197,P197)</f>
        <v>CARACTÉRISTIQUES DU MARCHÉ DES MARCHANDISES</v>
      </c>
      <c r="C197" s="659"/>
      <c r="D197" s="659"/>
      <c r="E197" s="659"/>
      <c r="F197" s="659"/>
      <c r="G197" s="659"/>
      <c r="H197" s="659"/>
      <c r="I197" s="659"/>
      <c r="J197" s="659"/>
      <c r="K197" s="659"/>
      <c r="L197" s="660"/>
      <c r="M197" s="174"/>
      <c r="O197" s="245" t="s">
        <v>584</v>
      </c>
      <c r="P197" s="245" t="s">
        <v>585</v>
      </c>
    </row>
    <row r="198" spans="1:16" s="3" customFormat="1" x14ac:dyDescent="0.25">
      <c r="A198" s="14"/>
      <c r="B198" s="795" t="s">
        <v>36</v>
      </c>
      <c r="C198" s="796"/>
      <c r="D198" s="796"/>
      <c r="E198" s="796"/>
      <c r="F198" s="796"/>
      <c r="G198" s="796"/>
      <c r="H198" s="796"/>
      <c r="I198" s="796"/>
      <c r="J198" s="796"/>
      <c r="K198" s="796"/>
      <c r="L198" s="797"/>
      <c r="M198" s="206"/>
      <c r="N198" s="330"/>
      <c r="O198" s="168"/>
      <c r="P198" s="168"/>
    </row>
    <row r="199" spans="1:16" s="159" customFormat="1" x14ac:dyDescent="0.25">
      <c r="A199" s="226"/>
      <c r="B199" s="227"/>
      <c r="C199" s="228"/>
      <c r="D199" s="228"/>
      <c r="E199" s="228"/>
      <c r="F199" s="228"/>
      <c r="G199" s="228"/>
      <c r="H199" s="228"/>
      <c r="I199" s="228"/>
      <c r="J199" s="228"/>
      <c r="K199" s="228"/>
      <c r="L199" s="229"/>
      <c r="N199" s="337"/>
      <c r="O199" s="171"/>
      <c r="P199" s="171"/>
    </row>
    <row r="200" spans="1:16" s="159" customFormat="1" x14ac:dyDescent="0.25">
      <c r="A200" s="226"/>
      <c r="B200" s="801" t="str">
        <f>IF(Intro!$G$28="English",O200,P200)</f>
        <v>Indiquez dans quels segments de marché ces marchandises sont vendues.</v>
      </c>
      <c r="C200" s="802"/>
      <c r="D200" s="802"/>
      <c r="E200" s="802"/>
      <c r="F200" s="802"/>
      <c r="G200" s="802"/>
      <c r="H200" s="802"/>
      <c r="I200" s="802"/>
      <c r="J200" s="802"/>
      <c r="K200" s="802"/>
      <c r="L200" s="803"/>
      <c r="N200" s="337"/>
      <c r="O200" s="171" t="s">
        <v>298</v>
      </c>
      <c r="P200" s="171" t="s">
        <v>641</v>
      </c>
    </row>
    <row r="201" spans="1:16" s="159" customFormat="1" x14ac:dyDescent="0.25">
      <c r="A201" s="226"/>
      <c r="B201" s="227"/>
      <c r="C201" s="228"/>
      <c r="D201" s="228"/>
      <c r="E201" s="228"/>
      <c r="F201" s="228"/>
      <c r="G201" s="228"/>
      <c r="H201" s="228"/>
      <c r="I201" s="228"/>
      <c r="J201" s="228"/>
      <c r="K201" s="228"/>
      <c r="L201" s="229"/>
      <c r="N201" s="337"/>
      <c r="O201" s="171"/>
      <c r="P201" s="171"/>
    </row>
    <row r="202" spans="1:16" s="148" customFormat="1" x14ac:dyDescent="0.25">
      <c r="A202" s="39"/>
      <c r="B202" s="785" t="str">
        <f>IF(Intro!$G$28="English",O202,P202)</f>
        <v>Segment de marché 1</v>
      </c>
      <c r="C202" s="786"/>
      <c r="D202" s="786"/>
      <c r="E202" s="787"/>
      <c r="F202" s="787"/>
      <c r="G202" s="787"/>
      <c r="H202" s="787"/>
      <c r="I202" s="787"/>
      <c r="J202" s="787"/>
      <c r="K202" s="787"/>
      <c r="L202" s="788"/>
      <c r="N202" s="331"/>
      <c r="O202" s="171" t="s">
        <v>299</v>
      </c>
      <c r="P202" s="171" t="s">
        <v>300</v>
      </c>
    </row>
    <row r="203" spans="1:16" s="148" customFormat="1" x14ac:dyDescent="0.25">
      <c r="A203" s="39"/>
      <c r="B203" s="785"/>
      <c r="C203" s="786"/>
      <c r="D203" s="786"/>
      <c r="E203" s="787"/>
      <c r="F203" s="787"/>
      <c r="G203" s="787"/>
      <c r="H203" s="787"/>
      <c r="I203" s="787"/>
      <c r="J203" s="787"/>
      <c r="K203" s="787"/>
      <c r="L203" s="788"/>
      <c r="N203" s="331"/>
      <c r="O203" s="171"/>
      <c r="P203" s="171"/>
    </row>
    <row r="204" spans="1:16" s="148" customFormat="1" x14ac:dyDescent="0.25">
      <c r="A204" s="39"/>
      <c r="B204" s="785"/>
      <c r="C204" s="786"/>
      <c r="D204" s="786"/>
      <c r="E204" s="787"/>
      <c r="F204" s="787"/>
      <c r="G204" s="787"/>
      <c r="H204" s="787"/>
      <c r="I204" s="787"/>
      <c r="J204" s="787"/>
      <c r="K204" s="787"/>
      <c r="L204" s="788"/>
      <c r="N204" s="331"/>
      <c r="O204" s="171"/>
      <c r="P204" s="171"/>
    </row>
    <row r="205" spans="1:16" s="148" customFormat="1" x14ac:dyDescent="0.25">
      <c r="A205" s="39"/>
      <c r="B205" s="785"/>
      <c r="C205" s="786"/>
      <c r="D205" s="786"/>
      <c r="E205" s="787"/>
      <c r="F205" s="787"/>
      <c r="G205" s="787"/>
      <c r="H205" s="787"/>
      <c r="I205" s="787"/>
      <c r="J205" s="787"/>
      <c r="K205" s="787"/>
      <c r="L205" s="788"/>
      <c r="N205" s="331"/>
      <c r="O205" s="171"/>
      <c r="P205" s="171"/>
    </row>
    <row r="206" spans="1:16" s="148" customFormat="1" x14ac:dyDescent="0.25">
      <c r="A206" s="39"/>
      <c r="B206" s="785"/>
      <c r="C206" s="786"/>
      <c r="D206" s="786"/>
      <c r="E206" s="787"/>
      <c r="F206" s="787"/>
      <c r="G206" s="787"/>
      <c r="H206" s="787"/>
      <c r="I206" s="787"/>
      <c r="J206" s="787"/>
      <c r="K206" s="787"/>
      <c r="L206" s="788"/>
      <c r="N206" s="331"/>
      <c r="O206" s="171"/>
      <c r="P206" s="171"/>
    </row>
    <row r="207" spans="1:16" s="148" customFormat="1" x14ac:dyDescent="0.25">
      <c r="A207" s="39"/>
      <c r="B207" s="785" t="str">
        <f>IF(Intro!$G$28="English",O207,P207)</f>
        <v>Segment de marché 2</v>
      </c>
      <c r="C207" s="786"/>
      <c r="D207" s="786"/>
      <c r="E207" s="787"/>
      <c r="F207" s="787"/>
      <c r="G207" s="787"/>
      <c r="H207" s="787"/>
      <c r="I207" s="787"/>
      <c r="J207" s="787"/>
      <c r="K207" s="787"/>
      <c r="L207" s="788"/>
      <c r="N207" s="331"/>
      <c r="O207" s="171" t="s">
        <v>301</v>
      </c>
      <c r="P207" s="171" t="s">
        <v>302</v>
      </c>
    </row>
    <row r="208" spans="1:16" s="148" customFormat="1" x14ac:dyDescent="0.25">
      <c r="A208" s="39"/>
      <c r="B208" s="785"/>
      <c r="C208" s="786"/>
      <c r="D208" s="786"/>
      <c r="E208" s="787"/>
      <c r="F208" s="787"/>
      <c r="G208" s="787"/>
      <c r="H208" s="787"/>
      <c r="I208" s="787"/>
      <c r="J208" s="787"/>
      <c r="K208" s="787"/>
      <c r="L208" s="788"/>
      <c r="N208" s="331"/>
      <c r="O208" s="171"/>
      <c r="P208" s="171"/>
    </row>
    <row r="209" spans="1:16" s="148" customFormat="1" x14ac:dyDescent="0.25">
      <c r="A209" s="39"/>
      <c r="B209" s="785"/>
      <c r="C209" s="786"/>
      <c r="D209" s="786"/>
      <c r="E209" s="787"/>
      <c r="F209" s="787"/>
      <c r="G209" s="787"/>
      <c r="H209" s="787"/>
      <c r="I209" s="787"/>
      <c r="J209" s="787"/>
      <c r="K209" s="787"/>
      <c r="L209" s="788"/>
      <c r="N209" s="331"/>
      <c r="O209" s="171"/>
      <c r="P209" s="171"/>
    </row>
    <row r="210" spans="1:16" s="148" customFormat="1" x14ac:dyDescent="0.25">
      <c r="A210" s="39"/>
      <c r="B210" s="785"/>
      <c r="C210" s="786"/>
      <c r="D210" s="786"/>
      <c r="E210" s="787"/>
      <c r="F210" s="787"/>
      <c r="G210" s="787"/>
      <c r="H210" s="787"/>
      <c r="I210" s="787"/>
      <c r="J210" s="787"/>
      <c r="K210" s="787"/>
      <c r="L210" s="788"/>
      <c r="N210" s="331"/>
      <c r="O210" s="171"/>
      <c r="P210" s="171"/>
    </row>
    <row r="211" spans="1:16" s="148" customFormat="1" x14ac:dyDescent="0.25">
      <c r="A211" s="39"/>
      <c r="B211" s="785"/>
      <c r="C211" s="786"/>
      <c r="D211" s="786"/>
      <c r="E211" s="787"/>
      <c r="F211" s="787"/>
      <c r="G211" s="787"/>
      <c r="H211" s="787"/>
      <c r="I211" s="787"/>
      <c r="J211" s="787"/>
      <c r="K211" s="787"/>
      <c r="L211" s="788"/>
      <c r="N211" s="331"/>
    </row>
    <row r="212" spans="1:16" s="148" customFormat="1" x14ac:dyDescent="0.25">
      <c r="A212" s="39"/>
      <c r="B212" s="785" t="str">
        <f>IF(Intro!$G$28="English",O212,P212)</f>
        <v>Segment de marché 3</v>
      </c>
      <c r="C212" s="786"/>
      <c r="D212" s="786"/>
      <c r="E212" s="787"/>
      <c r="F212" s="787"/>
      <c r="G212" s="787"/>
      <c r="H212" s="787"/>
      <c r="I212" s="787"/>
      <c r="J212" s="787"/>
      <c r="K212" s="787"/>
      <c r="L212" s="788"/>
      <c r="N212" s="331"/>
      <c r="O212" s="171" t="s">
        <v>303</v>
      </c>
      <c r="P212" s="171" t="s">
        <v>304</v>
      </c>
    </row>
    <row r="213" spans="1:16" s="148" customFormat="1" x14ac:dyDescent="0.25">
      <c r="A213" s="39"/>
      <c r="B213" s="785"/>
      <c r="C213" s="786"/>
      <c r="D213" s="786"/>
      <c r="E213" s="787"/>
      <c r="F213" s="787"/>
      <c r="G213" s="787"/>
      <c r="H213" s="787"/>
      <c r="I213" s="787"/>
      <c r="J213" s="787"/>
      <c r="K213" s="787"/>
      <c r="L213" s="788"/>
      <c r="N213" s="331"/>
      <c r="O213" s="171"/>
      <c r="P213" s="171"/>
    </row>
    <row r="214" spans="1:16" s="148" customFormat="1" x14ac:dyDescent="0.25">
      <c r="A214" s="39"/>
      <c r="B214" s="785"/>
      <c r="C214" s="786"/>
      <c r="D214" s="786"/>
      <c r="E214" s="787"/>
      <c r="F214" s="787"/>
      <c r="G214" s="787"/>
      <c r="H214" s="787"/>
      <c r="I214" s="787"/>
      <c r="J214" s="787"/>
      <c r="K214" s="787"/>
      <c r="L214" s="788"/>
      <c r="N214" s="331"/>
      <c r="O214" s="171"/>
      <c r="P214" s="171"/>
    </row>
    <row r="215" spans="1:16" s="148" customFormat="1" x14ac:dyDescent="0.25">
      <c r="A215" s="39"/>
      <c r="B215" s="785"/>
      <c r="C215" s="786"/>
      <c r="D215" s="786"/>
      <c r="E215" s="787"/>
      <c r="F215" s="787"/>
      <c r="G215" s="787"/>
      <c r="H215" s="787"/>
      <c r="I215" s="787"/>
      <c r="J215" s="787"/>
      <c r="K215" s="787"/>
      <c r="L215" s="788"/>
      <c r="N215" s="331"/>
      <c r="O215" s="171"/>
      <c r="P215" s="171"/>
    </row>
    <row r="216" spans="1:16" s="148" customFormat="1" x14ac:dyDescent="0.25">
      <c r="A216" s="39"/>
      <c r="B216" s="785"/>
      <c r="C216" s="786"/>
      <c r="D216" s="786"/>
      <c r="E216" s="787"/>
      <c r="F216" s="787"/>
      <c r="G216" s="787"/>
      <c r="H216" s="787"/>
      <c r="I216" s="787"/>
      <c r="J216" s="787"/>
      <c r="K216" s="787"/>
      <c r="L216" s="788"/>
      <c r="N216" s="331"/>
      <c r="O216" s="171"/>
      <c r="P216" s="171"/>
    </row>
    <row r="217" spans="1:16" s="159" customFormat="1" x14ac:dyDescent="0.25">
      <c r="A217" s="226"/>
      <c r="B217" s="230"/>
      <c r="C217" s="231"/>
      <c r="D217" s="231"/>
      <c r="E217" s="231"/>
      <c r="F217" s="231"/>
      <c r="G217" s="231"/>
      <c r="H217" s="231"/>
      <c r="I217" s="231"/>
      <c r="J217" s="231"/>
      <c r="K217" s="231"/>
      <c r="L217" s="232"/>
      <c r="N217" s="337"/>
      <c r="O217" s="171"/>
      <c r="P217" s="171"/>
    </row>
    <row r="218" spans="1:16" s="3" customFormat="1" x14ac:dyDescent="0.25">
      <c r="A218" s="14"/>
      <c r="B218" s="795" t="s">
        <v>37</v>
      </c>
      <c r="C218" s="796"/>
      <c r="D218" s="796"/>
      <c r="E218" s="796"/>
      <c r="F218" s="796"/>
      <c r="G218" s="796"/>
      <c r="H218" s="796"/>
      <c r="I218" s="796"/>
      <c r="J218" s="796"/>
      <c r="K218" s="796"/>
      <c r="L218" s="797"/>
      <c r="M218" s="206"/>
      <c r="N218" s="338"/>
      <c r="O218" s="168"/>
      <c r="P218" s="168"/>
    </row>
    <row r="219" spans="1:16" s="174" customFormat="1" x14ac:dyDescent="0.25">
      <c r="A219" s="194"/>
      <c r="B219" s="210"/>
      <c r="C219" s="211"/>
      <c r="D219" s="211"/>
      <c r="E219" s="211"/>
      <c r="F219" s="211"/>
      <c r="G219" s="211"/>
      <c r="H219" s="211"/>
      <c r="I219" s="211"/>
      <c r="J219" s="211"/>
      <c r="K219" s="211"/>
      <c r="L219" s="196"/>
      <c r="N219" s="335"/>
      <c r="O219" s="170"/>
      <c r="P219" s="170"/>
    </row>
    <row r="220" spans="1:16" s="174" customFormat="1" x14ac:dyDescent="0.25">
      <c r="A220" s="194"/>
      <c r="B220" s="655" t="str">
        <f>IF(Intro!$G$28="English",O220,P220)</f>
        <v>Décrivez s'il y a une saisonnalité sur le marché canadien pour les marchandises. Décrivez toute variation saisonnière de la production, du volume des stocks ou des ventes de la production de votre entreprise au Canada.</v>
      </c>
      <c r="C220" s="656"/>
      <c r="D220" s="656"/>
      <c r="E220" s="656"/>
      <c r="F220" s="656"/>
      <c r="G220" s="656"/>
      <c r="H220" s="656"/>
      <c r="I220" s="656"/>
      <c r="J220" s="656"/>
      <c r="K220" s="656"/>
      <c r="L220" s="657"/>
      <c r="N220" s="335"/>
      <c r="O220" s="170" t="s">
        <v>328</v>
      </c>
      <c r="P220" s="170" t="s">
        <v>329</v>
      </c>
    </row>
    <row r="221" spans="1:16" s="174" customFormat="1" x14ac:dyDescent="0.25">
      <c r="A221" s="194"/>
      <c r="B221" s="655"/>
      <c r="C221" s="656"/>
      <c r="D221" s="656"/>
      <c r="E221" s="656"/>
      <c r="F221" s="656"/>
      <c r="G221" s="656"/>
      <c r="H221" s="656"/>
      <c r="I221" s="656"/>
      <c r="J221" s="656"/>
      <c r="K221" s="656"/>
      <c r="L221" s="657"/>
      <c r="N221" s="335"/>
      <c r="O221" s="170"/>
      <c r="P221" s="170"/>
    </row>
    <row r="222" spans="1:16" s="174" customFormat="1" x14ac:dyDescent="0.25">
      <c r="A222" s="194"/>
      <c r="B222" s="210"/>
      <c r="C222" s="211"/>
      <c r="D222" s="211"/>
      <c r="E222" s="211"/>
      <c r="F222" s="211"/>
      <c r="G222" s="211"/>
      <c r="H222" s="211"/>
      <c r="I222" s="211"/>
      <c r="J222" s="211"/>
      <c r="K222" s="211"/>
      <c r="L222" s="196"/>
      <c r="N222" s="335"/>
      <c r="O222" s="170"/>
      <c r="P222" s="170"/>
    </row>
    <row r="223" spans="1:16" s="3" customFormat="1" x14ac:dyDescent="0.25">
      <c r="A223" s="14"/>
      <c r="B223" s="789"/>
      <c r="C223" s="790"/>
      <c r="D223" s="790"/>
      <c r="E223" s="790"/>
      <c r="F223" s="790"/>
      <c r="G223" s="790"/>
      <c r="H223" s="790"/>
      <c r="I223" s="790"/>
      <c r="J223" s="790"/>
      <c r="K223" s="790"/>
      <c r="L223" s="791"/>
      <c r="M223" s="174"/>
      <c r="N223" s="330"/>
      <c r="O223" s="168"/>
      <c r="P223" s="168"/>
    </row>
    <row r="224" spans="1:16" s="3" customFormat="1" x14ac:dyDescent="0.25">
      <c r="A224" s="14"/>
      <c r="B224" s="789"/>
      <c r="C224" s="790"/>
      <c r="D224" s="790"/>
      <c r="E224" s="790"/>
      <c r="F224" s="790"/>
      <c r="G224" s="790"/>
      <c r="H224" s="790"/>
      <c r="I224" s="790"/>
      <c r="J224" s="790"/>
      <c r="K224" s="790"/>
      <c r="L224" s="791"/>
      <c r="M224" s="174"/>
      <c r="N224" s="330"/>
      <c r="O224" s="168"/>
      <c r="P224" s="168"/>
    </row>
    <row r="225" spans="1:16" s="3" customFormat="1" x14ac:dyDescent="0.25">
      <c r="A225" s="14"/>
      <c r="B225" s="789"/>
      <c r="C225" s="790"/>
      <c r="D225" s="790"/>
      <c r="E225" s="790"/>
      <c r="F225" s="790"/>
      <c r="G225" s="790"/>
      <c r="H225" s="790"/>
      <c r="I225" s="790"/>
      <c r="J225" s="790"/>
      <c r="K225" s="790"/>
      <c r="L225" s="791"/>
      <c r="M225" s="174"/>
      <c r="N225" s="330"/>
      <c r="O225" s="168"/>
      <c r="P225" s="168"/>
    </row>
    <row r="226" spans="1:16" s="3" customFormat="1" x14ac:dyDescent="0.25">
      <c r="A226" s="14"/>
      <c r="B226" s="789"/>
      <c r="C226" s="790"/>
      <c r="D226" s="790"/>
      <c r="E226" s="790"/>
      <c r="F226" s="790"/>
      <c r="G226" s="790"/>
      <c r="H226" s="790"/>
      <c r="I226" s="790"/>
      <c r="J226" s="790"/>
      <c r="K226" s="790"/>
      <c r="L226" s="791"/>
      <c r="M226" s="174"/>
      <c r="N226" s="330"/>
      <c r="O226" s="168"/>
      <c r="P226" s="168"/>
    </row>
    <row r="227" spans="1:16" s="3" customFormat="1" x14ac:dyDescent="0.25">
      <c r="A227" s="14"/>
      <c r="B227" s="789"/>
      <c r="C227" s="790"/>
      <c r="D227" s="790"/>
      <c r="E227" s="790"/>
      <c r="F227" s="790"/>
      <c r="G227" s="790"/>
      <c r="H227" s="790"/>
      <c r="I227" s="790"/>
      <c r="J227" s="790"/>
      <c r="K227" s="790"/>
      <c r="L227" s="791"/>
      <c r="M227" s="174"/>
      <c r="N227" s="330"/>
      <c r="O227" s="168"/>
      <c r="P227" s="168"/>
    </row>
    <row r="228" spans="1:16" s="3" customFormat="1" x14ac:dyDescent="0.25">
      <c r="A228" s="14"/>
      <c r="B228" s="789"/>
      <c r="C228" s="790"/>
      <c r="D228" s="790"/>
      <c r="E228" s="790"/>
      <c r="F228" s="790"/>
      <c r="G228" s="790"/>
      <c r="H228" s="790"/>
      <c r="I228" s="790"/>
      <c r="J228" s="790"/>
      <c r="K228" s="790"/>
      <c r="L228" s="791"/>
      <c r="M228" s="174"/>
      <c r="N228" s="330"/>
      <c r="O228" s="168"/>
      <c r="P228" s="168"/>
    </row>
    <row r="229" spans="1:16" s="3" customFormat="1" x14ac:dyDescent="0.25">
      <c r="A229" s="14"/>
      <c r="B229" s="789"/>
      <c r="C229" s="790"/>
      <c r="D229" s="790"/>
      <c r="E229" s="790"/>
      <c r="F229" s="790"/>
      <c r="G229" s="790"/>
      <c r="H229" s="790"/>
      <c r="I229" s="790"/>
      <c r="J229" s="790"/>
      <c r="K229" s="790"/>
      <c r="L229" s="791"/>
      <c r="M229" s="174"/>
      <c r="N229" s="330"/>
      <c r="O229" s="168"/>
      <c r="P229" s="168"/>
    </row>
    <row r="230" spans="1:16" s="3" customFormat="1" x14ac:dyDescent="0.25">
      <c r="A230" s="14"/>
      <c r="B230" s="789"/>
      <c r="C230" s="790"/>
      <c r="D230" s="790"/>
      <c r="E230" s="790"/>
      <c r="F230" s="790"/>
      <c r="G230" s="790"/>
      <c r="H230" s="790"/>
      <c r="I230" s="790"/>
      <c r="J230" s="790"/>
      <c r="K230" s="790"/>
      <c r="L230" s="791"/>
      <c r="M230" s="174"/>
      <c r="N230" s="330"/>
      <c r="O230" s="168"/>
      <c r="P230" s="168"/>
    </row>
    <row r="231" spans="1:16" s="174" customFormat="1" x14ac:dyDescent="0.25">
      <c r="A231" s="194"/>
      <c r="B231" s="213"/>
      <c r="C231" s="214"/>
      <c r="D231" s="214"/>
      <c r="E231" s="214"/>
      <c r="F231" s="214"/>
      <c r="G231" s="214"/>
      <c r="H231" s="214"/>
      <c r="I231" s="214"/>
      <c r="J231" s="214"/>
      <c r="K231" s="214"/>
      <c r="L231" s="212"/>
      <c r="N231" s="335"/>
      <c r="O231" s="170"/>
      <c r="P231" s="170"/>
    </row>
    <row r="232" spans="1:16" s="3" customFormat="1" x14ac:dyDescent="0.25">
      <c r="A232" s="14"/>
      <c r="B232" s="795" t="s">
        <v>38</v>
      </c>
      <c r="C232" s="796"/>
      <c r="D232" s="796"/>
      <c r="E232" s="796"/>
      <c r="F232" s="796"/>
      <c r="G232" s="796"/>
      <c r="H232" s="796"/>
      <c r="I232" s="796"/>
      <c r="J232" s="796"/>
      <c r="K232" s="796"/>
      <c r="L232" s="797"/>
      <c r="M232" s="206"/>
      <c r="N232" s="330"/>
      <c r="O232" s="168"/>
      <c r="P232" s="168"/>
    </row>
    <row r="233" spans="1:16" s="174" customFormat="1" x14ac:dyDescent="0.25">
      <c r="A233" s="194"/>
      <c r="B233" s="210"/>
      <c r="C233" s="211"/>
      <c r="D233" s="211"/>
      <c r="E233" s="211"/>
      <c r="F233" s="211"/>
      <c r="G233" s="211"/>
      <c r="H233" s="211"/>
      <c r="I233" s="211"/>
      <c r="J233" s="211"/>
      <c r="K233" s="211"/>
      <c r="L233" s="196"/>
      <c r="N233" s="335"/>
      <c r="O233" s="170"/>
      <c r="P233" s="170"/>
    </row>
    <row r="234" spans="1:16" s="174" customFormat="1" x14ac:dyDescent="0.25">
      <c r="A234" s="194"/>
      <c r="B234" s="655" t="str">
        <f>IF(Intro!$G$28="English",O234,P234)</f>
        <v>Quels ont été les principaux facteurs affectant la demande des marchandises depuis le 1er janvier 2023 (par exemple, les préférences des utilisateurs, la politique gouvernementale, les conditions économiques, le taux de change)?</v>
      </c>
      <c r="C234" s="656"/>
      <c r="D234" s="656"/>
      <c r="E234" s="656"/>
      <c r="F234" s="656"/>
      <c r="G234" s="656"/>
      <c r="H234" s="656"/>
      <c r="I234" s="656"/>
      <c r="J234" s="656"/>
      <c r="K234" s="656"/>
      <c r="L234" s="657"/>
      <c r="N234" s="335"/>
      <c r="O234" s="170" t="str">
        <f>"What have been the principal factors affecting the demand for the goods since January 1, "&amp;Variables!B6&amp;" (e.g., user preferences, government policy, economic conditions, exchange rate)?"</f>
        <v>What have been the principal factors affecting the demand for the goods since January 1, 2023 (e.g., user preferences, government policy, economic conditions, exchange rate)?</v>
      </c>
      <c r="P234" s="170" t="str">
        <f>"Quels ont été les principaux facteurs affectant la demande des marchandises depuis le 1er janvier "&amp;Variables!B6&amp;" (par exemple, les préférences des utilisateurs, la politique gouvernementale, les conditions économiques, le taux de change)?"</f>
        <v>Quels ont été les principaux facteurs affectant la demande des marchandises depuis le 1er janvier 2023 (par exemple, les préférences des utilisateurs, la politique gouvernementale, les conditions économiques, le taux de change)?</v>
      </c>
    </row>
    <row r="235" spans="1:16" s="174" customFormat="1" x14ac:dyDescent="0.25">
      <c r="A235" s="194"/>
      <c r="B235" s="655"/>
      <c r="C235" s="656"/>
      <c r="D235" s="656"/>
      <c r="E235" s="656"/>
      <c r="F235" s="656"/>
      <c r="G235" s="656"/>
      <c r="H235" s="656"/>
      <c r="I235" s="656"/>
      <c r="J235" s="656"/>
      <c r="K235" s="656"/>
      <c r="L235" s="657"/>
      <c r="N235" s="335"/>
      <c r="O235" s="170"/>
      <c r="P235" s="170"/>
    </row>
    <row r="236" spans="1:16" s="174" customFormat="1" x14ac:dyDescent="0.25">
      <c r="A236" s="194"/>
      <c r="B236" s="210"/>
      <c r="C236" s="211"/>
      <c r="D236" s="211"/>
      <c r="E236" s="211"/>
      <c r="F236" s="211"/>
      <c r="G236" s="211"/>
      <c r="H236" s="211"/>
      <c r="I236" s="211"/>
      <c r="J236" s="211"/>
      <c r="K236" s="211"/>
      <c r="L236" s="196"/>
      <c r="N236" s="335"/>
      <c r="O236" s="170"/>
      <c r="P236" s="170"/>
    </row>
    <row r="237" spans="1:16" s="3" customFormat="1" x14ac:dyDescent="0.25">
      <c r="A237" s="14"/>
      <c r="B237" s="789"/>
      <c r="C237" s="790"/>
      <c r="D237" s="790"/>
      <c r="E237" s="790"/>
      <c r="F237" s="790"/>
      <c r="G237" s="790"/>
      <c r="H237" s="790"/>
      <c r="I237" s="790"/>
      <c r="J237" s="790"/>
      <c r="K237" s="790"/>
      <c r="L237" s="791"/>
      <c r="M237" s="174"/>
      <c r="N237" s="330"/>
      <c r="O237" s="168"/>
      <c r="P237" s="168"/>
    </row>
    <row r="238" spans="1:16" s="3" customFormat="1" x14ac:dyDescent="0.25">
      <c r="A238" s="14"/>
      <c r="B238" s="789"/>
      <c r="C238" s="790"/>
      <c r="D238" s="790"/>
      <c r="E238" s="790"/>
      <c r="F238" s="790"/>
      <c r="G238" s="790"/>
      <c r="H238" s="790"/>
      <c r="I238" s="790"/>
      <c r="J238" s="790"/>
      <c r="K238" s="790"/>
      <c r="L238" s="791"/>
      <c r="M238" s="174"/>
      <c r="N238" s="330"/>
      <c r="O238" s="168"/>
      <c r="P238" s="168"/>
    </row>
    <row r="239" spans="1:16" s="3" customFormat="1" x14ac:dyDescent="0.25">
      <c r="A239" s="14"/>
      <c r="B239" s="789"/>
      <c r="C239" s="790"/>
      <c r="D239" s="790"/>
      <c r="E239" s="790"/>
      <c r="F239" s="790"/>
      <c r="G239" s="790"/>
      <c r="H239" s="790"/>
      <c r="I239" s="790"/>
      <c r="J239" s="790"/>
      <c r="K239" s="790"/>
      <c r="L239" s="791"/>
      <c r="M239" s="174"/>
      <c r="N239" s="330"/>
      <c r="O239" s="168"/>
      <c r="P239" s="168"/>
    </row>
    <row r="240" spans="1:16" s="3" customFormat="1" x14ac:dyDescent="0.25">
      <c r="A240" s="14"/>
      <c r="B240" s="789"/>
      <c r="C240" s="790"/>
      <c r="D240" s="790"/>
      <c r="E240" s="790"/>
      <c r="F240" s="790"/>
      <c r="G240" s="790"/>
      <c r="H240" s="790"/>
      <c r="I240" s="790"/>
      <c r="J240" s="790"/>
      <c r="K240" s="790"/>
      <c r="L240" s="791"/>
      <c r="M240" s="174"/>
      <c r="N240" s="330"/>
      <c r="O240" s="168"/>
      <c r="P240" s="168"/>
    </row>
    <row r="241" spans="1:16" s="3" customFormat="1" x14ac:dyDescent="0.25">
      <c r="A241" s="14"/>
      <c r="B241" s="789"/>
      <c r="C241" s="790"/>
      <c r="D241" s="790"/>
      <c r="E241" s="790"/>
      <c r="F241" s="790"/>
      <c r="G241" s="790"/>
      <c r="H241" s="790"/>
      <c r="I241" s="790"/>
      <c r="J241" s="790"/>
      <c r="K241" s="790"/>
      <c r="L241" s="791"/>
      <c r="M241" s="174"/>
      <c r="N241" s="330"/>
      <c r="O241" s="168"/>
      <c r="P241" s="168"/>
    </row>
    <row r="242" spans="1:16" s="3" customFormat="1" x14ac:dyDescent="0.25">
      <c r="A242" s="14"/>
      <c r="B242" s="789"/>
      <c r="C242" s="790"/>
      <c r="D242" s="790"/>
      <c r="E242" s="790"/>
      <c r="F242" s="790"/>
      <c r="G242" s="790"/>
      <c r="H242" s="790"/>
      <c r="I242" s="790"/>
      <c r="J242" s="790"/>
      <c r="K242" s="790"/>
      <c r="L242" s="791"/>
      <c r="M242" s="174"/>
      <c r="N242" s="330"/>
      <c r="O242" s="168"/>
      <c r="P242" s="168"/>
    </row>
    <row r="243" spans="1:16" s="3" customFormat="1" x14ac:dyDescent="0.25">
      <c r="A243" s="14"/>
      <c r="B243" s="789"/>
      <c r="C243" s="790"/>
      <c r="D243" s="790"/>
      <c r="E243" s="790"/>
      <c r="F243" s="790"/>
      <c r="G243" s="790"/>
      <c r="H243" s="790"/>
      <c r="I243" s="790"/>
      <c r="J243" s="790"/>
      <c r="K243" s="790"/>
      <c r="L243" s="791"/>
      <c r="M243" s="174"/>
      <c r="N243" s="330"/>
      <c r="O243" s="168"/>
      <c r="P243" s="168"/>
    </row>
    <row r="244" spans="1:16" s="3" customFormat="1" x14ac:dyDescent="0.25">
      <c r="A244" s="14"/>
      <c r="B244" s="789"/>
      <c r="C244" s="790"/>
      <c r="D244" s="790"/>
      <c r="E244" s="790"/>
      <c r="F244" s="790"/>
      <c r="G244" s="790"/>
      <c r="H244" s="790"/>
      <c r="I244" s="790"/>
      <c r="J244" s="790"/>
      <c r="K244" s="790"/>
      <c r="L244" s="791"/>
      <c r="M244" s="174"/>
      <c r="N244" s="330"/>
      <c r="O244" s="168"/>
      <c r="P244" s="168"/>
    </row>
    <row r="245" spans="1:16" s="174" customFormat="1" x14ac:dyDescent="0.25">
      <c r="A245" s="194"/>
      <c r="B245" s="213"/>
      <c r="C245" s="214"/>
      <c r="D245" s="214"/>
      <c r="E245" s="214"/>
      <c r="F245" s="214"/>
      <c r="G245" s="214"/>
      <c r="H245" s="214"/>
      <c r="I245" s="214"/>
      <c r="J245" s="214"/>
      <c r="K245" s="214"/>
      <c r="L245" s="212"/>
      <c r="N245" s="335"/>
      <c r="O245" s="170"/>
      <c r="P245" s="170"/>
    </row>
    <row r="246" spans="1:16" s="3" customFormat="1" x14ac:dyDescent="0.25">
      <c r="A246" s="14"/>
      <c r="B246" s="795" t="s">
        <v>39</v>
      </c>
      <c r="C246" s="796"/>
      <c r="D246" s="796"/>
      <c r="E246" s="796"/>
      <c r="F246" s="796"/>
      <c r="G246" s="796"/>
      <c r="H246" s="796"/>
      <c r="I246" s="796"/>
      <c r="J246" s="796"/>
      <c r="K246" s="796"/>
      <c r="L246" s="797"/>
      <c r="M246" s="206"/>
      <c r="N246" s="330"/>
      <c r="O246" s="168"/>
      <c r="P246" s="168"/>
    </row>
    <row r="247" spans="1:16" s="174" customFormat="1" x14ac:dyDescent="0.25">
      <c r="A247" s="194"/>
      <c r="B247" s="210"/>
      <c r="C247" s="211"/>
      <c r="D247" s="211"/>
      <c r="E247" s="211"/>
      <c r="F247" s="211"/>
      <c r="G247" s="211"/>
      <c r="H247" s="211"/>
      <c r="I247" s="211"/>
      <c r="J247" s="211"/>
      <c r="K247" s="211"/>
      <c r="L247" s="196"/>
      <c r="N247" s="335"/>
      <c r="O247" s="170"/>
      <c r="P247" s="170"/>
    </row>
    <row r="248" spans="1:16" s="174" customFormat="1" x14ac:dyDescent="0.25">
      <c r="A248" s="194"/>
      <c r="B248" s="792" t="str">
        <f>IF(Intro!$G$28="English",O248,P248)</f>
        <v>Décrivez tout changement technologique qui a eu une incidence sur le marché canadien des marchandises depuis le 1er janvier 2023.</v>
      </c>
      <c r="C248" s="793"/>
      <c r="D248" s="793"/>
      <c r="E248" s="793"/>
      <c r="F248" s="793"/>
      <c r="G248" s="793"/>
      <c r="H248" s="793"/>
      <c r="I248" s="793"/>
      <c r="J248" s="793"/>
      <c r="K248" s="793"/>
      <c r="L248" s="794"/>
      <c r="N248" s="335"/>
      <c r="O248" s="170" t="str">
        <f>"Describe any changes in technology that have impacted the Canadian market for the goods since January 1, "&amp;Variables!B6&amp;"."</f>
        <v>Describe any changes in technology that have impacted the Canadian market for the goods since January 1, 2023.</v>
      </c>
      <c r="P248" s="170" t="str">
        <f>"Décrivez tout changement technologique qui a eu une incidence sur le marché canadien des marchandises depuis le 1er janvier "&amp;Variables!B6&amp;"."</f>
        <v>Décrivez tout changement technologique qui a eu une incidence sur le marché canadien des marchandises depuis le 1er janvier 2023.</v>
      </c>
    </row>
    <row r="249" spans="1:16" s="174" customFormat="1" x14ac:dyDescent="0.25">
      <c r="A249" s="194"/>
      <c r="B249" s="210"/>
      <c r="C249" s="211"/>
      <c r="D249" s="211"/>
      <c r="E249" s="211"/>
      <c r="F249" s="211"/>
      <c r="G249" s="211"/>
      <c r="H249" s="211"/>
      <c r="I249" s="211"/>
      <c r="J249" s="211"/>
      <c r="K249" s="211"/>
      <c r="L249" s="196"/>
      <c r="N249" s="335"/>
      <c r="O249" s="170"/>
      <c r="P249" s="170"/>
    </row>
    <row r="250" spans="1:16" s="3" customFormat="1" x14ac:dyDescent="0.25">
      <c r="A250" s="14"/>
      <c r="B250" s="789"/>
      <c r="C250" s="790"/>
      <c r="D250" s="790"/>
      <c r="E250" s="790"/>
      <c r="F250" s="790"/>
      <c r="G250" s="790"/>
      <c r="H250" s="790"/>
      <c r="I250" s="790"/>
      <c r="J250" s="790"/>
      <c r="K250" s="790"/>
      <c r="L250" s="791"/>
      <c r="M250" s="174"/>
      <c r="N250" s="330"/>
      <c r="O250" s="168"/>
      <c r="P250" s="168"/>
    </row>
    <row r="251" spans="1:16" s="3" customFormat="1" x14ac:dyDescent="0.25">
      <c r="A251" s="14"/>
      <c r="B251" s="789"/>
      <c r="C251" s="790"/>
      <c r="D251" s="790"/>
      <c r="E251" s="790"/>
      <c r="F251" s="790"/>
      <c r="G251" s="790"/>
      <c r="H251" s="790"/>
      <c r="I251" s="790"/>
      <c r="J251" s="790"/>
      <c r="K251" s="790"/>
      <c r="L251" s="791"/>
      <c r="M251" s="174"/>
      <c r="N251" s="330"/>
      <c r="O251" s="168"/>
      <c r="P251" s="168"/>
    </row>
    <row r="252" spans="1:16" s="3" customFormat="1" x14ac:dyDescent="0.25">
      <c r="A252" s="14"/>
      <c r="B252" s="789"/>
      <c r="C252" s="790"/>
      <c r="D252" s="790"/>
      <c r="E252" s="790"/>
      <c r="F252" s="790"/>
      <c r="G252" s="790"/>
      <c r="H252" s="790"/>
      <c r="I252" s="790"/>
      <c r="J252" s="790"/>
      <c r="K252" s="790"/>
      <c r="L252" s="791"/>
      <c r="M252" s="174"/>
      <c r="N252" s="330"/>
      <c r="O252" s="168"/>
      <c r="P252" s="168"/>
    </row>
    <row r="253" spans="1:16" s="3" customFormat="1" x14ac:dyDescent="0.25">
      <c r="A253" s="14"/>
      <c r="B253" s="789"/>
      <c r="C253" s="790"/>
      <c r="D253" s="790"/>
      <c r="E253" s="790"/>
      <c r="F253" s="790"/>
      <c r="G253" s="790"/>
      <c r="H253" s="790"/>
      <c r="I253" s="790"/>
      <c r="J253" s="790"/>
      <c r="K253" s="790"/>
      <c r="L253" s="791"/>
      <c r="M253" s="174"/>
      <c r="N253" s="330"/>
      <c r="O253" s="168"/>
      <c r="P253" s="168"/>
    </row>
    <row r="254" spans="1:16" s="3" customFormat="1" x14ac:dyDescent="0.25">
      <c r="A254" s="14"/>
      <c r="B254" s="789"/>
      <c r="C254" s="790"/>
      <c r="D254" s="790"/>
      <c r="E254" s="790"/>
      <c r="F254" s="790"/>
      <c r="G254" s="790"/>
      <c r="H254" s="790"/>
      <c r="I254" s="790"/>
      <c r="J254" s="790"/>
      <c r="K254" s="790"/>
      <c r="L254" s="791"/>
      <c r="M254" s="174"/>
      <c r="N254" s="330"/>
      <c r="O254" s="168"/>
      <c r="P254" s="168"/>
    </row>
    <row r="255" spans="1:16" s="3" customFormat="1" x14ac:dyDescent="0.25">
      <c r="A255" s="14"/>
      <c r="B255" s="789"/>
      <c r="C255" s="790"/>
      <c r="D255" s="790"/>
      <c r="E255" s="790"/>
      <c r="F255" s="790"/>
      <c r="G255" s="790"/>
      <c r="H255" s="790"/>
      <c r="I255" s="790"/>
      <c r="J255" s="790"/>
      <c r="K255" s="790"/>
      <c r="L255" s="791"/>
      <c r="M255" s="174"/>
      <c r="N255" s="330"/>
      <c r="O255" s="168"/>
      <c r="P255" s="168"/>
    </row>
    <row r="256" spans="1:16" s="3" customFormat="1" x14ac:dyDescent="0.25">
      <c r="A256" s="14"/>
      <c r="B256" s="789"/>
      <c r="C256" s="790"/>
      <c r="D256" s="790"/>
      <c r="E256" s="790"/>
      <c r="F256" s="790"/>
      <c r="G256" s="790"/>
      <c r="H256" s="790"/>
      <c r="I256" s="790"/>
      <c r="J256" s="790"/>
      <c r="K256" s="790"/>
      <c r="L256" s="791"/>
      <c r="M256" s="174"/>
      <c r="N256" s="330"/>
      <c r="O256" s="168"/>
      <c r="P256" s="168"/>
    </row>
    <row r="257" spans="1:16" s="3" customFormat="1" x14ac:dyDescent="0.25">
      <c r="A257" s="14"/>
      <c r="B257" s="789"/>
      <c r="C257" s="790"/>
      <c r="D257" s="790"/>
      <c r="E257" s="790"/>
      <c r="F257" s="790"/>
      <c r="G257" s="790"/>
      <c r="H257" s="790"/>
      <c r="I257" s="790"/>
      <c r="J257" s="790"/>
      <c r="K257" s="790"/>
      <c r="L257" s="791"/>
      <c r="M257" s="174"/>
      <c r="N257" s="330"/>
      <c r="O257" s="168"/>
      <c r="P257" s="168"/>
    </row>
    <row r="258" spans="1:16" s="174" customFormat="1" x14ac:dyDescent="0.25">
      <c r="A258" s="194"/>
      <c r="B258" s="213"/>
      <c r="C258" s="214"/>
      <c r="D258" s="214"/>
      <c r="E258" s="214"/>
      <c r="F258" s="214"/>
      <c r="G258" s="214"/>
      <c r="H258" s="214"/>
      <c r="I258" s="214"/>
      <c r="J258" s="214"/>
      <c r="K258" s="214"/>
      <c r="L258" s="212"/>
      <c r="N258" s="335"/>
      <c r="O258" s="170"/>
      <c r="P258" s="170"/>
    </row>
    <row r="259" spans="1:16" s="3" customFormat="1" x14ac:dyDescent="0.25">
      <c r="A259" s="14"/>
      <c r="B259" s="795" t="s">
        <v>242</v>
      </c>
      <c r="C259" s="796"/>
      <c r="D259" s="796"/>
      <c r="E259" s="796"/>
      <c r="F259" s="796"/>
      <c r="G259" s="796"/>
      <c r="H259" s="796"/>
      <c r="I259" s="796"/>
      <c r="J259" s="796"/>
      <c r="K259" s="796"/>
      <c r="L259" s="797"/>
      <c r="M259" s="206"/>
      <c r="N259" s="330"/>
      <c r="O259" s="168"/>
      <c r="P259" s="168"/>
    </row>
    <row r="260" spans="1:16" s="174" customFormat="1" x14ac:dyDescent="0.25">
      <c r="A260" s="194"/>
      <c r="B260" s="210"/>
      <c r="C260" s="211"/>
      <c r="D260" s="211"/>
      <c r="E260" s="211"/>
      <c r="F260" s="211"/>
      <c r="G260" s="211"/>
      <c r="H260" s="211"/>
      <c r="I260" s="211"/>
      <c r="J260" s="211"/>
      <c r="K260" s="211"/>
      <c r="L260" s="196"/>
      <c r="N260" s="335"/>
      <c r="O260" s="170"/>
      <c r="P260" s="170"/>
    </row>
    <row r="261" spans="1:16" s="174" customFormat="1" x14ac:dyDescent="0.25">
      <c r="A261" s="194"/>
      <c r="B261" s="646" t="str">
        <f>IF(Intro!$G$28="English",O261,P261)</f>
        <v>Expliquez les circonstances dans lesquelles les acheteurs canadiens sont prêts à payer une prime pour les marchandises produites au Canada. Quel serait le montant de cette prime?</v>
      </c>
      <c r="C261" s="647"/>
      <c r="D261" s="647"/>
      <c r="E261" s="647"/>
      <c r="F261" s="647"/>
      <c r="G261" s="647"/>
      <c r="H261" s="647"/>
      <c r="I261" s="647"/>
      <c r="J261" s="647"/>
      <c r="K261" s="647"/>
      <c r="L261" s="648"/>
      <c r="N261" s="335"/>
      <c r="O261" s="170" t="s">
        <v>294</v>
      </c>
      <c r="P261" s="170" t="s">
        <v>348</v>
      </c>
    </row>
    <row r="262" spans="1:16" s="174" customFormat="1" x14ac:dyDescent="0.25">
      <c r="A262" s="194"/>
      <c r="B262" s="646"/>
      <c r="C262" s="647"/>
      <c r="D262" s="647"/>
      <c r="E262" s="647"/>
      <c r="F262" s="647"/>
      <c r="G262" s="647"/>
      <c r="H262" s="647"/>
      <c r="I262" s="647"/>
      <c r="J262" s="647"/>
      <c r="K262" s="647"/>
      <c r="L262" s="648"/>
      <c r="N262" s="335"/>
      <c r="O262" s="170"/>
      <c r="P262" s="170"/>
    </row>
    <row r="263" spans="1:16" s="174" customFormat="1" x14ac:dyDescent="0.25">
      <c r="A263" s="194"/>
      <c r="B263" s="210"/>
      <c r="C263" s="211"/>
      <c r="D263" s="211"/>
      <c r="E263" s="211"/>
      <c r="F263" s="211"/>
      <c r="G263" s="211"/>
      <c r="H263" s="211"/>
      <c r="I263" s="211"/>
      <c r="J263" s="211"/>
      <c r="K263" s="211"/>
      <c r="L263" s="196"/>
      <c r="N263" s="335"/>
      <c r="O263" s="170"/>
      <c r="P263" s="170"/>
    </row>
    <row r="264" spans="1:16" s="149" customFormat="1" x14ac:dyDescent="0.25">
      <c r="A264" s="190"/>
      <c r="B264" s="661" t="str">
        <f>IF(Intro!$G$28="English",O264,P264)</f>
        <v xml:space="preserve"> Majoration du prix</v>
      </c>
      <c r="C264" s="662"/>
      <c r="D264" s="252" t="s">
        <v>152</v>
      </c>
      <c r="E264" s="253"/>
      <c r="F264" s="211"/>
      <c r="G264" s="211"/>
      <c r="H264" s="211"/>
      <c r="I264" s="211"/>
      <c r="J264" s="211"/>
      <c r="K264" s="211"/>
      <c r="L264" s="196"/>
      <c r="N264" s="336"/>
      <c r="O264" s="170" t="s">
        <v>240</v>
      </c>
      <c r="P264" s="170" t="s">
        <v>241</v>
      </c>
    </row>
    <row r="265" spans="1:16" s="174" customFormat="1" x14ac:dyDescent="0.25">
      <c r="A265" s="194"/>
      <c r="B265" s="210"/>
      <c r="C265" s="211"/>
      <c r="D265" s="211"/>
      <c r="E265" s="211"/>
      <c r="F265" s="211"/>
      <c r="G265" s="211"/>
      <c r="H265" s="211"/>
      <c r="I265" s="211"/>
      <c r="J265" s="211"/>
      <c r="K265" s="211"/>
      <c r="L265" s="196"/>
      <c r="N265" s="335"/>
      <c r="O265" s="170"/>
      <c r="P265" s="170"/>
    </row>
    <row r="266" spans="1:16" s="3" customFormat="1" x14ac:dyDescent="0.25">
      <c r="A266" s="14"/>
      <c r="B266" s="789"/>
      <c r="C266" s="790"/>
      <c r="D266" s="790"/>
      <c r="E266" s="790"/>
      <c r="F266" s="790"/>
      <c r="G266" s="790"/>
      <c r="H266" s="790"/>
      <c r="I266" s="790"/>
      <c r="J266" s="790"/>
      <c r="K266" s="790"/>
      <c r="L266" s="791"/>
      <c r="M266" s="174"/>
      <c r="N266" s="330"/>
      <c r="O266" s="168"/>
      <c r="P266" s="168"/>
    </row>
    <row r="267" spans="1:16" s="3" customFormat="1" x14ac:dyDescent="0.25">
      <c r="A267" s="14"/>
      <c r="B267" s="789"/>
      <c r="C267" s="790"/>
      <c r="D267" s="790"/>
      <c r="E267" s="790"/>
      <c r="F267" s="790"/>
      <c r="G267" s="790"/>
      <c r="H267" s="790"/>
      <c r="I267" s="790"/>
      <c r="J267" s="790"/>
      <c r="K267" s="790"/>
      <c r="L267" s="791"/>
      <c r="M267" s="174"/>
      <c r="N267" s="330"/>
      <c r="O267" s="168"/>
      <c r="P267" s="168"/>
    </row>
    <row r="268" spans="1:16" s="3" customFormat="1" x14ac:dyDescent="0.25">
      <c r="A268" s="14"/>
      <c r="B268" s="789"/>
      <c r="C268" s="790"/>
      <c r="D268" s="790"/>
      <c r="E268" s="790"/>
      <c r="F268" s="790"/>
      <c r="G268" s="790"/>
      <c r="H268" s="790"/>
      <c r="I268" s="790"/>
      <c r="J268" s="790"/>
      <c r="K268" s="790"/>
      <c r="L268" s="791"/>
      <c r="M268" s="174"/>
      <c r="N268" s="330"/>
      <c r="O268" s="168"/>
      <c r="P268" s="168"/>
    </row>
    <row r="269" spans="1:16" s="3" customFormat="1" x14ac:dyDescent="0.25">
      <c r="A269" s="14"/>
      <c r="B269" s="789"/>
      <c r="C269" s="790"/>
      <c r="D269" s="790"/>
      <c r="E269" s="790"/>
      <c r="F269" s="790"/>
      <c r="G269" s="790"/>
      <c r="H269" s="790"/>
      <c r="I269" s="790"/>
      <c r="J269" s="790"/>
      <c r="K269" s="790"/>
      <c r="L269" s="791"/>
      <c r="M269" s="174"/>
      <c r="N269" s="330"/>
      <c r="O269" s="168"/>
      <c r="P269" s="168"/>
    </row>
    <row r="270" spans="1:16" s="3" customFormat="1" x14ac:dyDescent="0.25">
      <c r="A270" s="14"/>
      <c r="B270" s="789"/>
      <c r="C270" s="790"/>
      <c r="D270" s="790"/>
      <c r="E270" s="790"/>
      <c r="F270" s="790"/>
      <c r="G270" s="790"/>
      <c r="H270" s="790"/>
      <c r="I270" s="790"/>
      <c r="J270" s="790"/>
      <c r="K270" s="790"/>
      <c r="L270" s="791"/>
      <c r="M270" s="174"/>
      <c r="N270" s="330"/>
      <c r="O270" s="168"/>
      <c r="P270" s="168"/>
    </row>
    <row r="271" spans="1:16" s="3" customFormat="1" x14ac:dyDescent="0.25">
      <c r="A271" s="14"/>
      <c r="B271" s="789"/>
      <c r="C271" s="790"/>
      <c r="D271" s="790"/>
      <c r="E271" s="790"/>
      <c r="F271" s="790"/>
      <c r="G271" s="790"/>
      <c r="H271" s="790"/>
      <c r="I271" s="790"/>
      <c r="J271" s="790"/>
      <c r="K271" s="790"/>
      <c r="L271" s="791"/>
      <c r="M271" s="174"/>
      <c r="N271" s="330"/>
      <c r="O271" s="168"/>
      <c r="P271" s="168"/>
    </row>
    <row r="272" spans="1:16" s="3" customFormat="1" x14ac:dyDescent="0.25">
      <c r="A272" s="14"/>
      <c r="B272" s="789"/>
      <c r="C272" s="790"/>
      <c r="D272" s="790"/>
      <c r="E272" s="790"/>
      <c r="F272" s="790"/>
      <c r="G272" s="790"/>
      <c r="H272" s="790"/>
      <c r="I272" s="790"/>
      <c r="J272" s="790"/>
      <c r="K272" s="790"/>
      <c r="L272" s="791"/>
      <c r="M272" s="174"/>
      <c r="N272" s="330"/>
      <c r="O272" s="168"/>
      <c r="P272" s="168"/>
    </row>
    <row r="273" spans="1:16" s="3" customFormat="1" x14ac:dyDescent="0.25">
      <c r="A273" s="14"/>
      <c r="B273" s="789"/>
      <c r="C273" s="790"/>
      <c r="D273" s="790"/>
      <c r="E273" s="790"/>
      <c r="F273" s="790"/>
      <c r="G273" s="790"/>
      <c r="H273" s="790"/>
      <c r="I273" s="790"/>
      <c r="J273" s="790"/>
      <c r="K273" s="790"/>
      <c r="L273" s="791"/>
      <c r="M273" s="174"/>
      <c r="N273" s="330"/>
      <c r="O273" s="168"/>
      <c r="P273" s="168"/>
    </row>
    <row r="274" spans="1:16" s="174" customFormat="1" x14ac:dyDescent="0.25">
      <c r="A274" s="194"/>
      <c r="B274" s="213"/>
      <c r="C274" s="214"/>
      <c r="D274" s="214"/>
      <c r="E274" s="214"/>
      <c r="F274" s="214"/>
      <c r="G274" s="214"/>
      <c r="H274" s="214"/>
      <c r="I274" s="214"/>
      <c r="J274" s="214"/>
      <c r="K274" s="214"/>
      <c r="L274" s="212"/>
      <c r="N274" s="335"/>
      <c r="O274" s="170"/>
      <c r="P274" s="170"/>
    </row>
    <row r="275" spans="1:16" s="3" customFormat="1" x14ac:dyDescent="0.25">
      <c r="A275" s="14"/>
      <c r="B275" s="795" t="s">
        <v>243</v>
      </c>
      <c r="C275" s="796"/>
      <c r="D275" s="796"/>
      <c r="E275" s="796"/>
      <c r="F275" s="796"/>
      <c r="G275" s="796"/>
      <c r="H275" s="796"/>
      <c r="I275" s="796"/>
      <c r="J275" s="796"/>
      <c r="K275" s="796"/>
      <c r="L275" s="797"/>
      <c r="M275" s="206"/>
      <c r="N275" s="330"/>
      <c r="O275" s="168"/>
      <c r="P275" s="168"/>
    </row>
    <row r="276" spans="1:16" s="174" customFormat="1" x14ac:dyDescent="0.25">
      <c r="A276" s="194"/>
      <c r="B276" s="210"/>
      <c r="C276" s="211"/>
      <c r="D276" s="211"/>
      <c r="E276" s="211"/>
      <c r="F276" s="211"/>
      <c r="G276" s="211"/>
      <c r="H276" s="211"/>
      <c r="I276" s="211"/>
      <c r="J276" s="211"/>
      <c r="K276" s="211"/>
      <c r="L276" s="196"/>
      <c r="M276" s="373"/>
      <c r="N276" s="335"/>
      <c r="O276" s="170"/>
      <c r="P276" s="170"/>
    </row>
    <row r="277" spans="1:16" s="174" customFormat="1" x14ac:dyDescent="0.25">
      <c r="A277" s="194"/>
      <c r="B277" s="792" t="str">
        <f>IF(Intro!$G$28="English",O277,P277)</f>
        <v>Dans quelle mesure les marchandises produites au Canada sont-elles interchangeables avec les marchandises importées des autres pays?</v>
      </c>
      <c r="C277" s="793"/>
      <c r="D277" s="793"/>
      <c r="E277" s="793"/>
      <c r="F277" s="793"/>
      <c r="G277" s="793"/>
      <c r="H277" s="793"/>
      <c r="I277" s="793"/>
      <c r="J277" s="793"/>
      <c r="K277" s="793"/>
      <c r="L277" s="794"/>
      <c r="M277" s="373"/>
      <c r="N277" s="335"/>
      <c r="O277" s="170" t="str">
        <f>"To what extent are the goods produced in Canada interchangeable with the goods imported from "&amp;Variables!B5&amp;"?"</f>
        <v>To what extent are the goods produced in Canada interchangeable with the goods imported from other countries?</v>
      </c>
      <c r="P277" s="170" t="str">
        <f>"Dans quelle mesure les marchandises produites au Canada sont-elles interchangeables avec les marchandises importées "&amp;Variables!C5&amp;"?"</f>
        <v>Dans quelle mesure les marchandises produites au Canada sont-elles interchangeables avec les marchandises importées des autres pays?</v>
      </c>
    </row>
    <row r="278" spans="1:16" s="174" customFormat="1" x14ac:dyDescent="0.25">
      <c r="A278" s="194"/>
      <c r="B278" s="210"/>
      <c r="C278" s="211"/>
      <c r="D278" s="211"/>
      <c r="E278" s="211"/>
      <c r="F278" s="211"/>
      <c r="G278" s="211"/>
      <c r="H278" s="211"/>
      <c r="I278" s="211"/>
      <c r="J278" s="211"/>
      <c r="K278" s="211"/>
      <c r="L278" s="196"/>
      <c r="N278" s="335"/>
      <c r="O278" s="170"/>
      <c r="P278" s="170"/>
    </row>
    <row r="279" spans="1:16" s="3" customFormat="1" x14ac:dyDescent="0.25">
      <c r="A279" s="14"/>
      <c r="B279" s="789"/>
      <c r="C279" s="790"/>
      <c r="D279" s="790"/>
      <c r="E279" s="790"/>
      <c r="F279" s="790"/>
      <c r="G279" s="790"/>
      <c r="H279" s="790"/>
      <c r="I279" s="790"/>
      <c r="J279" s="790"/>
      <c r="K279" s="790"/>
      <c r="L279" s="791"/>
      <c r="M279" s="174"/>
      <c r="N279" s="330"/>
      <c r="O279" s="168"/>
      <c r="P279" s="168"/>
    </row>
    <row r="280" spans="1:16" s="3" customFormat="1" x14ac:dyDescent="0.25">
      <c r="A280" s="14"/>
      <c r="B280" s="789"/>
      <c r="C280" s="790"/>
      <c r="D280" s="790"/>
      <c r="E280" s="790"/>
      <c r="F280" s="790"/>
      <c r="G280" s="790"/>
      <c r="H280" s="790"/>
      <c r="I280" s="790"/>
      <c r="J280" s="790"/>
      <c r="K280" s="790"/>
      <c r="L280" s="791"/>
      <c r="M280" s="174"/>
      <c r="N280" s="330"/>
      <c r="O280" s="168"/>
      <c r="P280" s="168"/>
    </row>
    <row r="281" spans="1:16" s="3" customFormat="1" x14ac:dyDescent="0.25">
      <c r="A281" s="14"/>
      <c r="B281" s="789"/>
      <c r="C281" s="790"/>
      <c r="D281" s="790"/>
      <c r="E281" s="790"/>
      <c r="F281" s="790"/>
      <c r="G281" s="790"/>
      <c r="H281" s="790"/>
      <c r="I281" s="790"/>
      <c r="J281" s="790"/>
      <c r="K281" s="790"/>
      <c r="L281" s="791"/>
      <c r="M281" s="174"/>
      <c r="N281" s="330"/>
      <c r="O281" s="168"/>
      <c r="P281" s="168"/>
    </row>
    <row r="282" spans="1:16" s="3" customFormat="1" x14ac:dyDescent="0.25">
      <c r="A282" s="14"/>
      <c r="B282" s="789"/>
      <c r="C282" s="790"/>
      <c r="D282" s="790"/>
      <c r="E282" s="790"/>
      <c r="F282" s="790"/>
      <c r="G282" s="790"/>
      <c r="H282" s="790"/>
      <c r="I282" s="790"/>
      <c r="J282" s="790"/>
      <c r="K282" s="790"/>
      <c r="L282" s="791"/>
      <c r="M282" s="174"/>
      <c r="N282" s="330"/>
      <c r="O282" s="168"/>
      <c r="P282" s="168"/>
    </row>
    <row r="283" spans="1:16" s="3" customFormat="1" x14ac:dyDescent="0.25">
      <c r="A283" s="14"/>
      <c r="B283" s="789"/>
      <c r="C283" s="790"/>
      <c r="D283" s="790"/>
      <c r="E283" s="790"/>
      <c r="F283" s="790"/>
      <c r="G283" s="790"/>
      <c r="H283" s="790"/>
      <c r="I283" s="790"/>
      <c r="J283" s="790"/>
      <c r="K283" s="790"/>
      <c r="L283" s="791"/>
      <c r="M283" s="174"/>
      <c r="N283" s="330"/>
      <c r="O283" s="168"/>
      <c r="P283" s="168"/>
    </row>
    <row r="284" spans="1:16" s="3" customFormat="1" x14ac:dyDescent="0.25">
      <c r="A284" s="14"/>
      <c r="B284" s="789"/>
      <c r="C284" s="790"/>
      <c r="D284" s="790"/>
      <c r="E284" s="790"/>
      <c r="F284" s="790"/>
      <c r="G284" s="790"/>
      <c r="H284" s="790"/>
      <c r="I284" s="790"/>
      <c r="J284" s="790"/>
      <c r="K284" s="790"/>
      <c r="L284" s="791"/>
      <c r="M284" s="174"/>
      <c r="N284" s="330"/>
      <c r="O284" s="168"/>
      <c r="P284" s="168"/>
    </row>
    <row r="285" spans="1:16" s="3" customFormat="1" x14ac:dyDescent="0.25">
      <c r="A285" s="14"/>
      <c r="B285" s="789"/>
      <c r="C285" s="790"/>
      <c r="D285" s="790"/>
      <c r="E285" s="790"/>
      <c r="F285" s="790"/>
      <c r="G285" s="790"/>
      <c r="H285" s="790"/>
      <c r="I285" s="790"/>
      <c r="J285" s="790"/>
      <c r="K285" s="790"/>
      <c r="L285" s="791"/>
      <c r="M285" s="174"/>
      <c r="N285" s="330"/>
      <c r="O285" s="168"/>
      <c r="P285" s="168"/>
    </row>
    <row r="286" spans="1:16" s="3" customFormat="1" x14ac:dyDescent="0.25">
      <c r="A286" s="14"/>
      <c r="B286" s="789"/>
      <c r="C286" s="790"/>
      <c r="D286" s="790"/>
      <c r="E286" s="790"/>
      <c r="F286" s="790"/>
      <c r="G286" s="790"/>
      <c r="H286" s="790"/>
      <c r="I286" s="790"/>
      <c r="J286" s="790"/>
      <c r="K286" s="790"/>
      <c r="L286" s="791"/>
      <c r="M286" s="174"/>
      <c r="N286" s="330"/>
      <c r="O286" s="168"/>
      <c r="P286" s="168"/>
    </row>
    <row r="287" spans="1:16" s="174" customFormat="1" x14ac:dyDescent="0.25">
      <c r="A287" s="194"/>
      <c r="B287" s="213"/>
      <c r="C287" s="214"/>
      <c r="D287" s="214"/>
      <c r="E287" s="214"/>
      <c r="F287" s="214"/>
      <c r="G287" s="214"/>
      <c r="H287" s="214"/>
      <c r="I287" s="214"/>
      <c r="J287" s="214"/>
      <c r="K287" s="214"/>
      <c r="L287" s="212"/>
      <c r="N287" s="335"/>
      <c r="O287" s="170"/>
      <c r="P287" s="170"/>
    </row>
    <row r="288" spans="1:16" s="3" customFormat="1" x14ac:dyDescent="0.25">
      <c r="A288" s="14"/>
      <c r="B288" s="795" t="s">
        <v>244</v>
      </c>
      <c r="C288" s="796"/>
      <c r="D288" s="796"/>
      <c r="E288" s="796"/>
      <c r="F288" s="796"/>
      <c r="G288" s="796"/>
      <c r="H288" s="796"/>
      <c r="I288" s="796"/>
      <c r="J288" s="796"/>
      <c r="K288" s="796"/>
      <c r="L288" s="797"/>
      <c r="M288" s="206"/>
      <c r="N288" s="330"/>
      <c r="O288" s="168"/>
      <c r="P288" s="168"/>
    </row>
    <row r="289" spans="1:16" s="174" customFormat="1" x14ac:dyDescent="0.25">
      <c r="A289" s="194"/>
      <c r="B289" s="210"/>
      <c r="C289" s="211"/>
      <c r="D289" s="211"/>
      <c r="E289" s="211"/>
      <c r="F289" s="211"/>
      <c r="G289" s="211"/>
      <c r="H289" s="211"/>
      <c r="I289" s="211"/>
      <c r="J289" s="211"/>
      <c r="K289" s="211"/>
      <c r="L289" s="196"/>
      <c r="M289" s="373"/>
      <c r="N289" s="335"/>
      <c r="O289" s="170"/>
      <c r="P289" s="170"/>
    </row>
    <row r="290" spans="1:16" s="174" customFormat="1" x14ac:dyDescent="0.25">
      <c r="A290" s="194"/>
      <c r="B290" s="792" t="str">
        <f>IF(Intro!$G$28="English",O290,P290)</f>
        <v>Dans quelle mesure les marchandises produites au Canada sont-elles comparables en prix aux marchandises importées des autres pays?</v>
      </c>
      <c r="C290" s="793"/>
      <c r="D290" s="793"/>
      <c r="E290" s="793"/>
      <c r="F290" s="793"/>
      <c r="G290" s="793"/>
      <c r="H290" s="793"/>
      <c r="I290" s="793"/>
      <c r="J290" s="793"/>
      <c r="K290" s="793"/>
      <c r="L290" s="794"/>
      <c r="M290" s="373"/>
      <c r="N290" s="335"/>
      <c r="O290" s="170" t="str">
        <f>"To what extent are the goods produced in Canada comparable in price with the goods imported from "&amp;Variables!B5&amp;"?"</f>
        <v>To what extent are the goods produced in Canada comparable in price with the goods imported from other countries?</v>
      </c>
      <c r="P290" s="170" t="str">
        <f>"Dans quelle mesure les marchandises produites au Canada sont-elles comparables en prix aux marchandises importées "&amp;Variables!C5&amp;"?"</f>
        <v>Dans quelle mesure les marchandises produites au Canada sont-elles comparables en prix aux marchandises importées des autres pays?</v>
      </c>
    </row>
    <row r="291" spans="1:16" s="174" customFormat="1" x14ac:dyDescent="0.25">
      <c r="A291" s="194"/>
      <c r="B291" s="210"/>
      <c r="C291" s="211"/>
      <c r="D291" s="211"/>
      <c r="E291" s="211"/>
      <c r="F291" s="211"/>
      <c r="G291" s="211"/>
      <c r="H291" s="211"/>
      <c r="I291" s="211"/>
      <c r="J291" s="211"/>
      <c r="K291" s="211"/>
      <c r="L291" s="196"/>
      <c r="N291" s="335"/>
      <c r="O291" s="170"/>
      <c r="P291" s="170"/>
    </row>
    <row r="292" spans="1:16" s="3" customFormat="1" x14ac:dyDescent="0.25">
      <c r="A292" s="14"/>
      <c r="B292" s="789"/>
      <c r="C292" s="790"/>
      <c r="D292" s="790"/>
      <c r="E292" s="790"/>
      <c r="F292" s="790"/>
      <c r="G292" s="790"/>
      <c r="H292" s="790"/>
      <c r="I292" s="790"/>
      <c r="J292" s="790"/>
      <c r="K292" s="790"/>
      <c r="L292" s="791"/>
      <c r="M292" s="174"/>
      <c r="N292" s="330"/>
      <c r="O292" s="168"/>
      <c r="P292" s="168"/>
    </row>
    <row r="293" spans="1:16" s="3" customFormat="1" x14ac:dyDescent="0.25">
      <c r="A293" s="14"/>
      <c r="B293" s="789"/>
      <c r="C293" s="790"/>
      <c r="D293" s="790"/>
      <c r="E293" s="790"/>
      <c r="F293" s="790"/>
      <c r="G293" s="790"/>
      <c r="H293" s="790"/>
      <c r="I293" s="790"/>
      <c r="J293" s="790"/>
      <c r="K293" s="790"/>
      <c r="L293" s="791"/>
      <c r="M293" s="174"/>
      <c r="N293" s="330"/>
      <c r="O293" s="168"/>
      <c r="P293" s="168"/>
    </row>
    <row r="294" spans="1:16" s="3" customFormat="1" x14ac:dyDescent="0.25">
      <c r="A294" s="14"/>
      <c r="B294" s="789"/>
      <c r="C294" s="790"/>
      <c r="D294" s="790"/>
      <c r="E294" s="790"/>
      <c r="F294" s="790"/>
      <c r="G294" s="790"/>
      <c r="H294" s="790"/>
      <c r="I294" s="790"/>
      <c r="J294" s="790"/>
      <c r="K294" s="790"/>
      <c r="L294" s="791"/>
      <c r="M294" s="174"/>
      <c r="N294" s="330"/>
      <c r="O294" s="168"/>
      <c r="P294" s="168"/>
    </row>
    <row r="295" spans="1:16" s="3" customFormat="1" x14ac:dyDescent="0.25">
      <c r="A295" s="14"/>
      <c r="B295" s="789"/>
      <c r="C295" s="790"/>
      <c r="D295" s="790"/>
      <c r="E295" s="790"/>
      <c r="F295" s="790"/>
      <c r="G295" s="790"/>
      <c r="H295" s="790"/>
      <c r="I295" s="790"/>
      <c r="J295" s="790"/>
      <c r="K295" s="790"/>
      <c r="L295" s="791"/>
      <c r="M295" s="174"/>
      <c r="N295" s="330"/>
      <c r="O295" s="168"/>
      <c r="P295" s="168"/>
    </row>
    <row r="296" spans="1:16" s="3" customFormat="1" x14ac:dyDescent="0.25">
      <c r="A296" s="14"/>
      <c r="B296" s="789"/>
      <c r="C296" s="790"/>
      <c r="D296" s="790"/>
      <c r="E296" s="790"/>
      <c r="F296" s="790"/>
      <c r="G296" s="790"/>
      <c r="H296" s="790"/>
      <c r="I296" s="790"/>
      <c r="J296" s="790"/>
      <c r="K296" s="790"/>
      <c r="L296" s="791"/>
      <c r="M296" s="174"/>
      <c r="N296" s="330"/>
      <c r="O296" s="168"/>
      <c r="P296" s="168"/>
    </row>
    <row r="297" spans="1:16" s="3" customFormat="1" x14ac:dyDescent="0.25">
      <c r="A297" s="14"/>
      <c r="B297" s="789"/>
      <c r="C297" s="790"/>
      <c r="D297" s="790"/>
      <c r="E297" s="790"/>
      <c r="F297" s="790"/>
      <c r="G297" s="790"/>
      <c r="H297" s="790"/>
      <c r="I297" s="790"/>
      <c r="J297" s="790"/>
      <c r="K297" s="790"/>
      <c r="L297" s="791"/>
      <c r="M297" s="174"/>
      <c r="N297" s="330"/>
      <c r="O297" s="168"/>
      <c r="P297" s="168"/>
    </row>
    <row r="298" spans="1:16" s="3" customFormat="1" x14ac:dyDescent="0.25">
      <c r="A298" s="14"/>
      <c r="B298" s="789"/>
      <c r="C298" s="790"/>
      <c r="D298" s="790"/>
      <c r="E298" s="790"/>
      <c r="F298" s="790"/>
      <c r="G298" s="790"/>
      <c r="H298" s="790"/>
      <c r="I298" s="790"/>
      <c r="J298" s="790"/>
      <c r="K298" s="790"/>
      <c r="L298" s="791"/>
      <c r="M298" s="174"/>
      <c r="N298" s="330"/>
      <c r="O298" s="168"/>
      <c r="P298" s="168"/>
    </row>
    <row r="299" spans="1:16" s="3" customFormat="1" x14ac:dyDescent="0.25">
      <c r="A299" s="14"/>
      <c r="B299" s="789"/>
      <c r="C299" s="790"/>
      <c r="D299" s="790"/>
      <c r="E299" s="790"/>
      <c r="F299" s="790"/>
      <c r="G299" s="790"/>
      <c r="H299" s="790"/>
      <c r="I299" s="790"/>
      <c r="J299" s="790"/>
      <c r="K299" s="790"/>
      <c r="L299" s="791"/>
      <c r="M299" s="174"/>
      <c r="N299" s="330"/>
      <c r="O299" s="168"/>
      <c r="P299" s="168"/>
    </row>
    <row r="300" spans="1:16" s="174" customFormat="1" x14ac:dyDescent="0.25">
      <c r="A300" s="194"/>
      <c r="B300" s="213"/>
      <c r="C300" s="214"/>
      <c r="D300" s="214"/>
      <c r="E300" s="214"/>
      <c r="F300" s="214"/>
      <c r="G300" s="214"/>
      <c r="H300" s="214"/>
      <c r="I300" s="214"/>
      <c r="J300" s="214"/>
      <c r="K300" s="214"/>
      <c r="L300" s="212"/>
      <c r="N300" s="335"/>
      <c r="O300" s="170"/>
      <c r="P300" s="170"/>
    </row>
    <row r="301" spans="1:16" s="3" customFormat="1" x14ac:dyDescent="0.25">
      <c r="A301" s="14"/>
      <c r="B301" s="795" t="s">
        <v>245</v>
      </c>
      <c r="C301" s="796"/>
      <c r="D301" s="796"/>
      <c r="E301" s="796"/>
      <c r="F301" s="796"/>
      <c r="G301" s="796"/>
      <c r="H301" s="796"/>
      <c r="I301" s="796"/>
      <c r="J301" s="796"/>
      <c r="K301" s="796"/>
      <c r="L301" s="797"/>
      <c r="M301" s="206"/>
      <c r="N301" s="330"/>
      <c r="O301" s="168"/>
      <c r="P301" s="168"/>
    </row>
    <row r="302" spans="1:16" s="174" customFormat="1" x14ac:dyDescent="0.25">
      <c r="A302" s="194"/>
      <c r="B302" s="210"/>
      <c r="C302" s="211"/>
      <c r="D302" s="211"/>
      <c r="E302" s="211"/>
      <c r="F302" s="211"/>
      <c r="G302" s="211"/>
      <c r="H302" s="211"/>
      <c r="I302" s="211"/>
      <c r="J302" s="211"/>
      <c r="K302" s="211"/>
      <c r="L302" s="196"/>
      <c r="M302" s="373"/>
      <c r="N302" s="335"/>
      <c r="O302" s="170"/>
      <c r="P302" s="170"/>
    </row>
    <row r="303" spans="1:16" s="174" customFormat="1" x14ac:dyDescent="0.25">
      <c r="A303" s="194"/>
      <c r="B303" s="646" t="str">
        <f>IF(Intro!$G$28="English",O303,P303)</f>
        <v>Dans quelle mesure les marchandises produites au Canada sont-elles comparables en termes de facteurs autres que le prix (y compris la qualité du produit, les délais d'exécution et de livraison, la fiabilité de l'approvisionnement, etc.) avec les marchandises importées des autres pays?</v>
      </c>
      <c r="C303" s="647"/>
      <c r="D303" s="647"/>
      <c r="E303" s="647"/>
      <c r="F303" s="647"/>
      <c r="G303" s="647"/>
      <c r="H303" s="647"/>
      <c r="I303" s="647"/>
      <c r="J303" s="647"/>
      <c r="K303" s="647"/>
      <c r="L303" s="648"/>
      <c r="M303" s="373"/>
      <c r="N303" s="335"/>
      <c r="O303" s="170" t="str">
        <f>"To what extent are the goods produced in Canada comparable in non-price factors (including product quality, lead and delivery times, reliability of supply) with the goods imported from "&amp;Variables!B5&amp;"?"</f>
        <v>To what extent are the goods produced in Canada comparable in non-price factors (including product quality, lead and delivery times, reliability of supply) with the goods imported from other countries?</v>
      </c>
      <c r="P303" s="170" t="str">
        <f>"Dans quelle mesure les marchandises produites au Canada sont-elles comparables en termes de facteurs autres que le prix (y compris la qualité du produit, les délais d'exécution et de livraison, la fiabilité de l'approvisionnement, etc.)"&amp;" avec les marchandises importées "&amp;Variables!C5&amp;"?"</f>
        <v>Dans quelle mesure les marchandises produites au Canada sont-elles comparables en termes de facteurs autres que le prix (y compris la qualité du produit, les délais d'exécution et de livraison, la fiabilité de l'approvisionnement, etc.) avec les marchandises importées des autres pays?</v>
      </c>
    </row>
    <row r="304" spans="1:16" s="174" customFormat="1" x14ac:dyDescent="0.25">
      <c r="A304" s="194"/>
      <c r="B304" s="646"/>
      <c r="C304" s="647"/>
      <c r="D304" s="647"/>
      <c r="E304" s="647"/>
      <c r="F304" s="647"/>
      <c r="G304" s="647"/>
      <c r="H304" s="647"/>
      <c r="I304" s="647"/>
      <c r="J304" s="647"/>
      <c r="K304" s="647"/>
      <c r="L304" s="648"/>
      <c r="N304" s="335"/>
      <c r="O304" s="170"/>
      <c r="P304" s="170"/>
    </row>
    <row r="305" spans="1:16" s="174" customFormat="1" x14ac:dyDescent="0.25">
      <c r="A305" s="194"/>
      <c r="B305" s="210"/>
      <c r="C305" s="211"/>
      <c r="D305" s="211"/>
      <c r="E305" s="211"/>
      <c r="F305" s="211"/>
      <c r="G305" s="211"/>
      <c r="H305" s="211"/>
      <c r="I305" s="211"/>
      <c r="J305" s="211"/>
      <c r="K305" s="211"/>
      <c r="L305" s="196"/>
      <c r="N305" s="335"/>
      <c r="O305" s="170"/>
      <c r="P305" s="170"/>
    </row>
    <row r="306" spans="1:16" s="3" customFormat="1" x14ac:dyDescent="0.25">
      <c r="A306" s="14"/>
      <c r="B306" s="789"/>
      <c r="C306" s="790"/>
      <c r="D306" s="790"/>
      <c r="E306" s="790"/>
      <c r="F306" s="790"/>
      <c r="G306" s="790"/>
      <c r="H306" s="790"/>
      <c r="I306" s="790"/>
      <c r="J306" s="790"/>
      <c r="K306" s="790"/>
      <c r="L306" s="791"/>
      <c r="M306" s="174"/>
      <c r="N306" s="330"/>
      <c r="O306" s="168"/>
      <c r="P306" s="168"/>
    </row>
    <row r="307" spans="1:16" s="3" customFormat="1" x14ac:dyDescent="0.25">
      <c r="A307" s="14"/>
      <c r="B307" s="789"/>
      <c r="C307" s="790"/>
      <c r="D307" s="790"/>
      <c r="E307" s="790"/>
      <c r="F307" s="790"/>
      <c r="G307" s="790"/>
      <c r="H307" s="790"/>
      <c r="I307" s="790"/>
      <c r="J307" s="790"/>
      <c r="K307" s="790"/>
      <c r="L307" s="791"/>
      <c r="M307" s="174"/>
      <c r="N307" s="330"/>
      <c r="O307" s="168"/>
      <c r="P307" s="168"/>
    </row>
    <row r="308" spans="1:16" s="3" customFormat="1" x14ac:dyDescent="0.25">
      <c r="A308" s="14"/>
      <c r="B308" s="789"/>
      <c r="C308" s="790"/>
      <c r="D308" s="790"/>
      <c r="E308" s="790"/>
      <c r="F308" s="790"/>
      <c r="G308" s="790"/>
      <c r="H308" s="790"/>
      <c r="I308" s="790"/>
      <c r="J308" s="790"/>
      <c r="K308" s="790"/>
      <c r="L308" s="791"/>
      <c r="M308" s="174"/>
      <c r="N308" s="330"/>
      <c r="O308" s="168"/>
      <c r="P308" s="168"/>
    </row>
    <row r="309" spans="1:16" s="3" customFormat="1" x14ac:dyDescent="0.25">
      <c r="A309" s="14"/>
      <c r="B309" s="789"/>
      <c r="C309" s="790"/>
      <c r="D309" s="790"/>
      <c r="E309" s="790"/>
      <c r="F309" s="790"/>
      <c r="G309" s="790"/>
      <c r="H309" s="790"/>
      <c r="I309" s="790"/>
      <c r="J309" s="790"/>
      <c r="K309" s="790"/>
      <c r="L309" s="791"/>
      <c r="M309" s="174"/>
      <c r="N309" s="330"/>
      <c r="O309" s="168"/>
      <c r="P309" s="168"/>
    </row>
    <row r="310" spans="1:16" s="3" customFormat="1" x14ac:dyDescent="0.25">
      <c r="A310" s="14"/>
      <c r="B310" s="789"/>
      <c r="C310" s="790"/>
      <c r="D310" s="790"/>
      <c r="E310" s="790"/>
      <c r="F310" s="790"/>
      <c r="G310" s="790"/>
      <c r="H310" s="790"/>
      <c r="I310" s="790"/>
      <c r="J310" s="790"/>
      <c r="K310" s="790"/>
      <c r="L310" s="791"/>
      <c r="M310" s="174"/>
      <c r="N310" s="330"/>
      <c r="O310" s="168"/>
      <c r="P310" s="168"/>
    </row>
    <row r="311" spans="1:16" s="3" customFormat="1" x14ac:dyDescent="0.25">
      <c r="A311" s="14"/>
      <c r="B311" s="789"/>
      <c r="C311" s="790"/>
      <c r="D311" s="790"/>
      <c r="E311" s="790"/>
      <c r="F311" s="790"/>
      <c r="G311" s="790"/>
      <c r="H311" s="790"/>
      <c r="I311" s="790"/>
      <c r="J311" s="790"/>
      <c r="K311" s="790"/>
      <c r="L311" s="791"/>
      <c r="M311" s="174"/>
      <c r="N311" s="330"/>
      <c r="O311" s="168"/>
      <c r="P311" s="168"/>
    </row>
    <row r="312" spans="1:16" s="3" customFormat="1" x14ac:dyDescent="0.25">
      <c r="A312" s="14"/>
      <c r="B312" s="789"/>
      <c r="C312" s="790"/>
      <c r="D312" s="790"/>
      <c r="E312" s="790"/>
      <c r="F312" s="790"/>
      <c r="G312" s="790"/>
      <c r="H312" s="790"/>
      <c r="I312" s="790"/>
      <c r="J312" s="790"/>
      <c r="K312" s="790"/>
      <c r="L312" s="791"/>
      <c r="M312" s="174"/>
      <c r="N312" s="330"/>
      <c r="O312" s="168"/>
      <c r="P312" s="168"/>
    </row>
    <row r="313" spans="1:16" s="3" customFormat="1" x14ac:dyDescent="0.25">
      <c r="A313" s="14"/>
      <c r="B313" s="789"/>
      <c r="C313" s="790"/>
      <c r="D313" s="790"/>
      <c r="E313" s="790"/>
      <c r="F313" s="790"/>
      <c r="G313" s="790"/>
      <c r="H313" s="790"/>
      <c r="I313" s="790"/>
      <c r="J313" s="790"/>
      <c r="K313" s="790"/>
      <c r="L313" s="791"/>
      <c r="M313" s="174"/>
      <c r="N313" s="330"/>
      <c r="O313" s="168"/>
      <c r="P313" s="168"/>
    </row>
    <row r="314" spans="1:16" s="174" customFormat="1" x14ac:dyDescent="0.25">
      <c r="A314" s="194"/>
      <c r="B314" s="213"/>
      <c r="C314" s="214"/>
      <c r="D314" s="214"/>
      <c r="E314" s="214"/>
      <c r="F314" s="214"/>
      <c r="G314" s="214"/>
      <c r="H314" s="214"/>
      <c r="I314" s="214"/>
      <c r="J314" s="214"/>
      <c r="K314" s="214"/>
      <c r="L314" s="212"/>
      <c r="N314" s="335"/>
      <c r="O314" s="170"/>
      <c r="P314" s="170"/>
    </row>
    <row r="316" spans="1:16" x14ac:dyDescent="0.25">
      <c r="B316" s="658" t="str">
        <f>IF(Intro!$G$28="English",O316,P316)</f>
        <v>VENTES</v>
      </c>
      <c r="C316" s="659"/>
      <c r="D316" s="659"/>
      <c r="E316" s="659"/>
      <c r="F316" s="659"/>
      <c r="G316" s="659"/>
      <c r="H316" s="659"/>
      <c r="I316" s="659"/>
      <c r="J316" s="659"/>
      <c r="K316" s="659"/>
      <c r="L316" s="660"/>
      <c r="M316" s="174"/>
      <c r="O316" s="171" t="s">
        <v>586</v>
      </c>
      <c r="P316" s="171" t="s">
        <v>587</v>
      </c>
    </row>
    <row r="317" spans="1:16" s="3" customFormat="1" x14ac:dyDescent="0.25">
      <c r="A317" s="14"/>
      <c r="B317" s="795" t="s">
        <v>258</v>
      </c>
      <c r="C317" s="796"/>
      <c r="D317" s="796"/>
      <c r="E317" s="796"/>
      <c r="F317" s="796"/>
      <c r="G317" s="796"/>
      <c r="H317" s="796"/>
      <c r="I317" s="796"/>
      <c r="J317" s="796"/>
      <c r="K317" s="796"/>
      <c r="L317" s="797"/>
      <c r="M317" s="206"/>
      <c r="N317" s="330"/>
      <c r="O317" s="168"/>
      <c r="P317" s="168"/>
    </row>
    <row r="318" spans="1:16" s="174" customFormat="1" x14ac:dyDescent="0.25">
      <c r="A318" s="194"/>
      <c r="B318" s="210"/>
      <c r="C318" s="211"/>
      <c r="D318" s="211"/>
      <c r="E318" s="211"/>
      <c r="F318" s="211"/>
      <c r="G318" s="211"/>
      <c r="H318" s="211"/>
      <c r="I318" s="211"/>
      <c r="J318" s="211"/>
      <c r="K318" s="211"/>
      <c r="L318" s="196"/>
      <c r="N318" s="335"/>
      <c r="O318" s="170"/>
      <c r="P318" s="170"/>
    </row>
    <row r="319" spans="1:16" s="174" customFormat="1" x14ac:dyDescent="0.25">
      <c r="A319" s="194"/>
      <c r="B319" s="792" t="str">
        <f>IF(Intro!$G$28="English",O319,P319)</f>
        <v>Décrivez tout changement dans les canaux de distribution de votre entreprise depuis le 1er janvier 2023.</v>
      </c>
      <c r="C319" s="793"/>
      <c r="D319" s="793"/>
      <c r="E319" s="793"/>
      <c r="F319" s="793"/>
      <c r="G319" s="793"/>
      <c r="H319" s="793"/>
      <c r="I319" s="793"/>
      <c r="J319" s="793"/>
      <c r="K319" s="793"/>
      <c r="L319" s="794"/>
      <c r="N319" s="335"/>
      <c r="O319" s="170" t="str">
        <f>"Describe any changes in your firm's channels of distribution since January 1, "&amp;Variables!B6&amp;"."</f>
        <v>Describe any changes in your firm's channels of distribution since January 1, 2023.</v>
      </c>
      <c r="P319" s="170" t="str">
        <f>"Décrivez tout changement dans les canaux de distribution de votre entreprise depuis le 1er janvier "&amp;Variables!B6&amp;"."</f>
        <v>Décrivez tout changement dans les canaux de distribution de votre entreprise depuis le 1er janvier 2023.</v>
      </c>
    </row>
    <row r="320" spans="1:16" s="174" customFormat="1" x14ac:dyDescent="0.25">
      <c r="A320" s="194"/>
      <c r="B320" s="210"/>
      <c r="C320" s="211"/>
      <c r="D320" s="211"/>
      <c r="E320" s="211"/>
      <c r="F320" s="211"/>
      <c r="G320" s="211"/>
      <c r="H320" s="211"/>
      <c r="I320" s="211"/>
      <c r="J320" s="211"/>
      <c r="K320" s="211"/>
      <c r="L320" s="196"/>
      <c r="N320" s="335"/>
      <c r="O320" s="170"/>
      <c r="P320" s="170"/>
    </row>
    <row r="321" spans="1:16" s="3" customFormat="1" x14ac:dyDescent="0.25">
      <c r="A321" s="14"/>
      <c r="B321" s="789"/>
      <c r="C321" s="790"/>
      <c r="D321" s="790"/>
      <c r="E321" s="790"/>
      <c r="F321" s="790"/>
      <c r="G321" s="790"/>
      <c r="H321" s="790"/>
      <c r="I321" s="790"/>
      <c r="J321" s="790"/>
      <c r="K321" s="790"/>
      <c r="L321" s="791"/>
      <c r="M321" s="174"/>
      <c r="N321" s="330"/>
      <c r="O321" s="168"/>
      <c r="P321" s="168"/>
    </row>
    <row r="322" spans="1:16" s="3" customFormat="1" x14ac:dyDescent="0.25">
      <c r="A322" s="14"/>
      <c r="B322" s="789"/>
      <c r="C322" s="790"/>
      <c r="D322" s="790"/>
      <c r="E322" s="790"/>
      <c r="F322" s="790"/>
      <c r="G322" s="790"/>
      <c r="H322" s="790"/>
      <c r="I322" s="790"/>
      <c r="J322" s="790"/>
      <c r="K322" s="790"/>
      <c r="L322" s="791"/>
      <c r="M322" s="174"/>
      <c r="N322" s="330"/>
      <c r="O322" s="168"/>
      <c r="P322" s="168"/>
    </row>
    <row r="323" spans="1:16" s="3" customFormat="1" x14ac:dyDescent="0.25">
      <c r="A323" s="14"/>
      <c r="B323" s="789"/>
      <c r="C323" s="790"/>
      <c r="D323" s="790"/>
      <c r="E323" s="790"/>
      <c r="F323" s="790"/>
      <c r="G323" s="790"/>
      <c r="H323" s="790"/>
      <c r="I323" s="790"/>
      <c r="J323" s="790"/>
      <c r="K323" s="790"/>
      <c r="L323" s="791"/>
      <c r="M323" s="174"/>
      <c r="N323" s="330"/>
      <c r="O323" s="168"/>
      <c r="P323" s="168"/>
    </row>
    <row r="324" spans="1:16" s="3" customFormat="1" x14ac:dyDescent="0.25">
      <c r="A324" s="14"/>
      <c r="B324" s="789"/>
      <c r="C324" s="790"/>
      <c r="D324" s="790"/>
      <c r="E324" s="790"/>
      <c r="F324" s="790"/>
      <c r="G324" s="790"/>
      <c r="H324" s="790"/>
      <c r="I324" s="790"/>
      <c r="J324" s="790"/>
      <c r="K324" s="790"/>
      <c r="L324" s="791"/>
      <c r="M324" s="174"/>
      <c r="N324" s="330"/>
      <c r="O324" s="168"/>
      <c r="P324" s="168"/>
    </row>
    <row r="325" spans="1:16" s="3" customFormat="1" x14ac:dyDescent="0.25">
      <c r="A325" s="14"/>
      <c r="B325" s="789"/>
      <c r="C325" s="790"/>
      <c r="D325" s="790"/>
      <c r="E325" s="790"/>
      <c r="F325" s="790"/>
      <c r="G325" s="790"/>
      <c r="H325" s="790"/>
      <c r="I325" s="790"/>
      <c r="J325" s="790"/>
      <c r="K325" s="790"/>
      <c r="L325" s="791"/>
      <c r="M325" s="174"/>
      <c r="N325" s="330"/>
      <c r="O325" s="168"/>
      <c r="P325" s="168"/>
    </row>
    <row r="326" spans="1:16" s="3" customFormat="1" x14ac:dyDescent="0.25">
      <c r="A326" s="14"/>
      <c r="B326" s="789"/>
      <c r="C326" s="790"/>
      <c r="D326" s="790"/>
      <c r="E326" s="790"/>
      <c r="F326" s="790"/>
      <c r="G326" s="790"/>
      <c r="H326" s="790"/>
      <c r="I326" s="790"/>
      <c r="J326" s="790"/>
      <c r="K326" s="790"/>
      <c r="L326" s="791"/>
      <c r="M326" s="174"/>
      <c r="N326" s="330"/>
      <c r="O326" s="168"/>
      <c r="P326" s="168"/>
    </row>
    <row r="327" spans="1:16" s="3" customFormat="1" x14ac:dyDescent="0.25">
      <c r="A327" s="14"/>
      <c r="B327" s="789"/>
      <c r="C327" s="790"/>
      <c r="D327" s="790"/>
      <c r="E327" s="790"/>
      <c r="F327" s="790"/>
      <c r="G327" s="790"/>
      <c r="H327" s="790"/>
      <c r="I327" s="790"/>
      <c r="J327" s="790"/>
      <c r="K327" s="790"/>
      <c r="L327" s="791"/>
      <c r="M327" s="174"/>
      <c r="N327" s="330"/>
      <c r="O327" s="168"/>
      <c r="P327" s="168"/>
    </row>
    <row r="328" spans="1:16" s="3" customFormat="1" x14ac:dyDescent="0.25">
      <c r="A328" s="14"/>
      <c r="B328" s="789"/>
      <c r="C328" s="790"/>
      <c r="D328" s="790"/>
      <c r="E328" s="790"/>
      <c r="F328" s="790"/>
      <c r="G328" s="790"/>
      <c r="H328" s="790"/>
      <c r="I328" s="790"/>
      <c r="J328" s="790"/>
      <c r="K328" s="790"/>
      <c r="L328" s="791"/>
      <c r="M328" s="174"/>
      <c r="N328" s="330"/>
      <c r="O328" s="168"/>
      <c r="P328" s="168"/>
    </row>
    <row r="329" spans="1:16" s="174" customFormat="1" x14ac:dyDescent="0.25">
      <c r="A329" s="194"/>
      <c r="B329" s="213"/>
      <c r="C329" s="214"/>
      <c r="D329" s="214"/>
      <c r="E329" s="214"/>
      <c r="F329" s="214"/>
      <c r="G329" s="214"/>
      <c r="H329" s="214"/>
      <c r="I329" s="214"/>
      <c r="J329" s="214"/>
      <c r="K329" s="214"/>
      <c r="L329" s="212"/>
      <c r="N329" s="335"/>
      <c r="O329" s="170"/>
      <c r="P329" s="170"/>
    </row>
    <row r="330" spans="1:16" s="3" customFormat="1" x14ac:dyDescent="0.25">
      <c r="A330" s="14"/>
      <c r="B330" s="795" t="s">
        <v>259</v>
      </c>
      <c r="C330" s="796"/>
      <c r="D330" s="796"/>
      <c r="E330" s="796"/>
      <c r="F330" s="796"/>
      <c r="G330" s="796"/>
      <c r="H330" s="796"/>
      <c r="I330" s="796"/>
      <c r="J330" s="796"/>
      <c r="K330" s="796"/>
      <c r="L330" s="797"/>
      <c r="M330" s="206"/>
      <c r="N330" s="338"/>
      <c r="O330" s="168"/>
      <c r="P330" s="168"/>
    </row>
    <row r="331" spans="1:16" s="174" customFormat="1" x14ac:dyDescent="0.25">
      <c r="A331" s="194"/>
      <c r="B331" s="210"/>
      <c r="C331" s="211"/>
      <c r="D331" s="211"/>
      <c r="E331" s="211"/>
      <c r="F331" s="211"/>
      <c r="G331" s="211"/>
      <c r="H331" s="211"/>
      <c r="I331" s="211"/>
      <c r="J331" s="211"/>
      <c r="K331" s="211"/>
      <c r="L331" s="196"/>
      <c r="N331" s="335"/>
      <c r="O331" s="170"/>
      <c r="P331" s="170"/>
    </row>
    <row r="332" spans="1:16" s="174" customFormat="1" x14ac:dyDescent="0.25">
      <c r="A332" s="194"/>
      <c r="B332" s="646" t="str">
        <f>IF(Intro!$G$28="English",O332,P332)</f>
        <v>Comment votre entreprise favorise-t-elle les ventes des marchandises sur le marché canadien? Vos méthodes ont-elles changées depuis le 1er janvier 2023?</v>
      </c>
      <c r="C332" s="647"/>
      <c r="D332" s="647"/>
      <c r="E332" s="647"/>
      <c r="F332" s="647"/>
      <c r="G332" s="647"/>
      <c r="H332" s="647"/>
      <c r="I332" s="647"/>
      <c r="J332" s="647"/>
      <c r="K332" s="647"/>
      <c r="L332" s="648"/>
      <c r="N332" s="335"/>
      <c r="O332" s="170" t="str">
        <f>"How does your firm promote sales of the goods in the Canadian market? Have these methods changed since January 1, "&amp;Variables!B6&amp;"?"</f>
        <v>How does your firm promote sales of the goods in the Canadian market? Have these methods changed since January 1, 2023?</v>
      </c>
      <c r="P332" s="170" t="str">
        <f>"Comment votre entreprise favorise-t-elle les ventes des marchandises sur le marché canadien? Vos méthodes ont-elles changées depuis le 1er janvier "&amp;Variables!B6&amp;"?"</f>
        <v>Comment votre entreprise favorise-t-elle les ventes des marchandises sur le marché canadien? Vos méthodes ont-elles changées depuis le 1er janvier 2023?</v>
      </c>
    </row>
    <row r="333" spans="1:16" s="174" customFormat="1" x14ac:dyDescent="0.25">
      <c r="A333" s="194"/>
      <c r="B333" s="646"/>
      <c r="C333" s="647"/>
      <c r="D333" s="647"/>
      <c r="E333" s="647"/>
      <c r="F333" s="647"/>
      <c r="G333" s="647"/>
      <c r="H333" s="647"/>
      <c r="I333" s="647"/>
      <c r="J333" s="647"/>
      <c r="K333" s="647"/>
      <c r="L333" s="648"/>
      <c r="N333" s="335"/>
      <c r="O333" s="170"/>
      <c r="P333" s="170"/>
    </row>
    <row r="334" spans="1:16" s="174" customFormat="1" x14ac:dyDescent="0.25">
      <c r="A334" s="194"/>
      <c r="B334" s="210"/>
      <c r="C334" s="211"/>
      <c r="D334" s="211"/>
      <c r="E334" s="211"/>
      <c r="F334" s="211"/>
      <c r="G334" s="211"/>
      <c r="H334" s="211"/>
      <c r="I334" s="211"/>
      <c r="J334" s="211"/>
      <c r="K334" s="211"/>
      <c r="L334" s="196"/>
      <c r="N334" s="335"/>
      <c r="O334" s="170"/>
      <c r="P334" s="170"/>
    </row>
    <row r="335" spans="1:16" s="3" customFormat="1" x14ac:dyDescent="0.25">
      <c r="A335" s="14"/>
      <c r="B335" s="789"/>
      <c r="C335" s="790"/>
      <c r="D335" s="790"/>
      <c r="E335" s="790"/>
      <c r="F335" s="790"/>
      <c r="G335" s="790"/>
      <c r="H335" s="790"/>
      <c r="I335" s="790"/>
      <c r="J335" s="790"/>
      <c r="K335" s="790"/>
      <c r="L335" s="791"/>
      <c r="M335" s="174"/>
      <c r="N335" s="330"/>
      <c r="O335" s="168"/>
      <c r="P335" s="168"/>
    </row>
    <row r="336" spans="1:16" s="3" customFormat="1" x14ac:dyDescent="0.25">
      <c r="A336" s="14"/>
      <c r="B336" s="789"/>
      <c r="C336" s="790"/>
      <c r="D336" s="790"/>
      <c r="E336" s="790"/>
      <c r="F336" s="790"/>
      <c r="G336" s="790"/>
      <c r="H336" s="790"/>
      <c r="I336" s="790"/>
      <c r="J336" s="790"/>
      <c r="K336" s="790"/>
      <c r="L336" s="791"/>
      <c r="M336" s="174"/>
      <c r="N336" s="330"/>
      <c r="O336" s="168"/>
      <c r="P336" s="168"/>
    </row>
    <row r="337" spans="1:16" s="3" customFormat="1" x14ac:dyDescent="0.25">
      <c r="A337" s="14"/>
      <c r="B337" s="789"/>
      <c r="C337" s="790"/>
      <c r="D337" s="790"/>
      <c r="E337" s="790"/>
      <c r="F337" s="790"/>
      <c r="G337" s="790"/>
      <c r="H337" s="790"/>
      <c r="I337" s="790"/>
      <c r="J337" s="790"/>
      <c r="K337" s="790"/>
      <c r="L337" s="791"/>
      <c r="M337" s="174"/>
      <c r="N337" s="330"/>
      <c r="O337" s="168"/>
      <c r="P337" s="168"/>
    </row>
    <row r="338" spans="1:16" s="3" customFormat="1" x14ac:dyDescent="0.25">
      <c r="A338" s="14"/>
      <c r="B338" s="789"/>
      <c r="C338" s="790"/>
      <c r="D338" s="790"/>
      <c r="E338" s="790"/>
      <c r="F338" s="790"/>
      <c r="G338" s="790"/>
      <c r="H338" s="790"/>
      <c r="I338" s="790"/>
      <c r="J338" s="790"/>
      <c r="K338" s="790"/>
      <c r="L338" s="791"/>
      <c r="M338" s="174"/>
      <c r="N338" s="330"/>
      <c r="O338" s="168"/>
      <c r="P338" s="168"/>
    </row>
    <row r="339" spans="1:16" s="3" customFormat="1" x14ac:dyDescent="0.25">
      <c r="A339" s="14"/>
      <c r="B339" s="789"/>
      <c r="C339" s="790"/>
      <c r="D339" s="790"/>
      <c r="E339" s="790"/>
      <c r="F339" s="790"/>
      <c r="G339" s="790"/>
      <c r="H339" s="790"/>
      <c r="I339" s="790"/>
      <c r="J339" s="790"/>
      <c r="K339" s="790"/>
      <c r="L339" s="791"/>
      <c r="M339" s="174"/>
      <c r="N339" s="330"/>
      <c r="O339" s="168"/>
      <c r="P339" s="168"/>
    </row>
    <row r="340" spans="1:16" s="3" customFormat="1" x14ac:dyDescent="0.25">
      <c r="A340" s="14"/>
      <c r="B340" s="789"/>
      <c r="C340" s="790"/>
      <c r="D340" s="790"/>
      <c r="E340" s="790"/>
      <c r="F340" s="790"/>
      <c r="G340" s="790"/>
      <c r="H340" s="790"/>
      <c r="I340" s="790"/>
      <c r="J340" s="790"/>
      <c r="K340" s="790"/>
      <c r="L340" s="791"/>
      <c r="M340" s="174"/>
      <c r="N340" s="330"/>
      <c r="O340" s="168"/>
      <c r="P340" s="168"/>
    </row>
    <row r="341" spans="1:16" s="3" customFormat="1" x14ac:dyDescent="0.25">
      <c r="A341" s="14"/>
      <c r="B341" s="789"/>
      <c r="C341" s="790"/>
      <c r="D341" s="790"/>
      <c r="E341" s="790"/>
      <c r="F341" s="790"/>
      <c r="G341" s="790"/>
      <c r="H341" s="790"/>
      <c r="I341" s="790"/>
      <c r="J341" s="790"/>
      <c r="K341" s="790"/>
      <c r="L341" s="791"/>
      <c r="M341" s="174"/>
      <c r="N341" s="330"/>
      <c r="O341" s="168"/>
      <c r="P341" s="168"/>
    </row>
    <row r="342" spans="1:16" s="3" customFormat="1" x14ac:dyDescent="0.25">
      <c r="A342" s="14"/>
      <c r="B342" s="789"/>
      <c r="C342" s="790"/>
      <c r="D342" s="790"/>
      <c r="E342" s="790"/>
      <c r="F342" s="790"/>
      <c r="G342" s="790"/>
      <c r="H342" s="790"/>
      <c r="I342" s="790"/>
      <c r="J342" s="790"/>
      <c r="K342" s="790"/>
      <c r="L342" s="791"/>
      <c r="M342" s="174"/>
      <c r="N342" s="330"/>
      <c r="O342" s="168"/>
      <c r="P342" s="168"/>
    </row>
    <row r="343" spans="1:16" s="174" customFormat="1" x14ac:dyDescent="0.25">
      <c r="A343" s="194"/>
      <c r="B343" s="213"/>
      <c r="C343" s="214"/>
      <c r="D343" s="214"/>
      <c r="E343" s="214"/>
      <c r="F343" s="214"/>
      <c r="G343" s="214"/>
      <c r="H343" s="214"/>
      <c r="I343" s="214"/>
      <c r="J343" s="214"/>
      <c r="K343" s="214"/>
      <c r="L343" s="212"/>
      <c r="N343" s="335"/>
      <c r="O343" s="170"/>
      <c r="P343" s="170"/>
    </row>
    <row r="344" spans="1:16" s="3" customFormat="1" x14ac:dyDescent="0.25">
      <c r="A344" s="14"/>
      <c r="B344" s="795" t="s">
        <v>260</v>
      </c>
      <c r="C344" s="796"/>
      <c r="D344" s="796"/>
      <c r="E344" s="796"/>
      <c r="F344" s="796"/>
      <c r="G344" s="796"/>
      <c r="H344" s="796"/>
      <c r="I344" s="796"/>
      <c r="J344" s="796"/>
      <c r="K344" s="796"/>
      <c r="L344" s="797"/>
      <c r="M344" s="206"/>
      <c r="N344" s="330"/>
      <c r="O344" s="168"/>
      <c r="P344" s="168"/>
    </row>
    <row r="345" spans="1:16" s="174" customFormat="1" x14ac:dyDescent="0.25">
      <c r="A345" s="194"/>
      <c r="B345" s="210"/>
      <c r="C345" s="211"/>
      <c r="D345" s="211"/>
      <c r="E345" s="211"/>
      <c r="F345" s="211"/>
      <c r="G345" s="211"/>
      <c r="H345" s="211"/>
      <c r="I345" s="211"/>
      <c r="J345" s="211"/>
      <c r="K345" s="211"/>
      <c r="L345" s="196"/>
      <c r="N345" s="335"/>
      <c r="O345" s="170"/>
      <c r="P345" s="170"/>
    </row>
    <row r="346" spans="1:16" s="174" customFormat="1" x14ac:dyDescent="0.25">
      <c r="A346" s="194"/>
      <c r="B346" s="646" t="str">
        <f>IF(Intro!$G$28="English",O346,P346)</f>
        <v>Comment votre entreprise fixe-t-elle le prix des marchandises sur le marché canadien? Expliquez en détail les termes spécifiques à votre entreprise. Indiquez si ces pratiques générales de fixation des prix ont changé depuis le 1er janvier 2023.</v>
      </c>
      <c r="C346" s="647"/>
      <c r="D346" s="647"/>
      <c r="E346" s="647"/>
      <c r="F346" s="647"/>
      <c r="G346" s="647"/>
      <c r="H346" s="647"/>
      <c r="I346" s="647"/>
      <c r="J346" s="647"/>
      <c r="K346" s="647"/>
      <c r="L346" s="648"/>
      <c r="N346" s="335"/>
      <c r="O346" s="170" t="str">
        <f>"How does your firm price the goods in the Canadian market? Explain any firm-specific terms used. Explain whether these general pricing practices have changed since January 1, "&amp;Variables!B6&amp;"."</f>
        <v>How does your firm price the goods in the Canadian market? Explain any firm-specific terms used. Explain whether these general pricing practices have changed since January 1, 2023.</v>
      </c>
      <c r="P346" s="170" t="str">
        <f>"Comment votre entreprise fixe-t-elle le prix des marchandises sur le marché canadien? Expliquez en détail les termes spécifiques à votre entreprise. Indiquez si ces pratiques générales de fixation des prix ont changé depuis le 1er janvier "&amp;Variables!B6&amp;"."</f>
        <v>Comment votre entreprise fixe-t-elle le prix des marchandises sur le marché canadien? Expliquez en détail les termes spécifiques à votre entreprise. Indiquez si ces pratiques générales de fixation des prix ont changé depuis le 1er janvier 2023.</v>
      </c>
    </row>
    <row r="347" spans="1:16" s="174" customFormat="1" x14ac:dyDescent="0.25">
      <c r="A347" s="194"/>
      <c r="B347" s="646"/>
      <c r="C347" s="647"/>
      <c r="D347" s="647"/>
      <c r="E347" s="647"/>
      <c r="F347" s="647"/>
      <c r="G347" s="647"/>
      <c r="H347" s="647"/>
      <c r="I347" s="647"/>
      <c r="J347" s="647"/>
      <c r="K347" s="647"/>
      <c r="L347" s="648"/>
      <c r="N347" s="335"/>
      <c r="O347" s="170"/>
      <c r="P347" s="170"/>
    </row>
    <row r="348" spans="1:16" s="174" customFormat="1" x14ac:dyDescent="0.25">
      <c r="A348" s="194"/>
      <c r="B348" s="210"/>
      <c r="C348" s="211"/>
      <c r="D348" s="211"/>
      <c r="E348" s="211"/>
      <c r="F348" s="211"/>
      <c r="G348" s="211"/>
      <c r="H348" s="211"/>
      <c r="I348" s="211"/>
      <c r="J348" s="211"/>
      <c r="K348" s="211"/>
      <c r="L348" s="196"/>
      <c r="N348" s="335"/>
      <c r="O348" s="170"/>
      <c r="P348" s="170"/>
    </row>
    <row r="349" spans="1:16" s="3" customFormat="1" x14ac:dyDescent="0.25">
      <c r="A349" s="14"/>
      <c r="B349" s="789"/>
      <c r="C349" s="790"/>
      <c r="D349" s="790"/>
      <c r="E349" s="790"/>
      <c r="F349" s="790"/>
      <c r="G349" s="790"/>
      <c r="H349" s="790"/>
      <c r="I349" s="790"/>
      <c r="J349" s="790"/>
      <c r="K349" s="790"/>
      <c r="L349" s="791"/>
      <c r="M349" s="174"/>
      <c r="N349" s="330"/>
      <c r="O349" s="168"/>
      <c r="P349" s="168"/>
    </row>
    <row r="350" spans="1:16" s="3" customFormat="1" x14ac:dyDescent="0.25">
      <c r="A350" s="14"/>
      <c r="B350" s="789"/>
      <c r="C350" s="790"/>
      <c r="D350" s="790"/>
      <c r="E350" s="790"/>
      <c r="F350" s="790"/>
      <c r="G350" s="790"/>
      <c r="H350" s="790"/>
      <c r="I350" s="790"/>
      <c r="J350" s="790"/>
      <c r="K350" s="790"/>
      <c r="L350" s="791"/>
      <c r="M350" s="174"/>
      <c r="N350" s="330"/>
      <c r="O350" s="168"/>
      <c r="P350" s="168"/>
    </row>
    <row r="351" spans="1:16" s="3" customFormat="1" x14ac:dyDescent="0.25">
      <c r="A351" s="14"/>
      <c r="B351" s="789"/>
      <c r="C351" s="790"/>
      <c r="D351" s="790"/>
      <c r="E351" s="790"/>
      <c r="F351" s="790"/>
      <c r="G351" s="790"/>
      <c r="H351" s="790"/>
      <c r="I351" s="790"/>
      <c r="J351" s="790"/>
      <c r="K351" s="790"/>
      <c r="L351" s="791"/>
      <c r="M351" s="174"/>
      <c r="N351" s="330"/>
      <c r="O351" s="168"/>
      <c r="P351" s="168"/>
    </row>
    <row r="352" spans="1:16" s="3" customFormat="1" x14ac:dyDescent="0.25">
      <c r="A352" s="14"/>
      <c r="B352" s="789"/>
      <c r="C352" s="790"/>
      <c r="D352" s="790"/>
      <c r="E352" s="790"/>
      <c r="F352" s="790"/>
      <c r="G352" s="790"/>
      <c r="H352" s="790"/>
      <c r="I352" s="790"/>
      <c r="J352" s="790"/>
      <c r="K352" s="790"/>
      <c r="L352" s="791"/>
      <c r="M352" s="174"/>
      <c r="N352" s="330"/>
      <c r="O352" s="168"/>
      <c r="P352" s="168"/>
    </row>
    <row r="353" spans="1:16" s="3" customFormat="1" x14ac:dyDescent="0.25">
      <c r="A353" s="14"/>
      <c r="B353" s="789"/>
      <c r="C353" s="790"/>
      <c r="D353" s="790"/>
      <c r="E353" s="790"/>
      <c r="F353" s="790"/>
      <c r="G353" s="790"/>
      <c r="H353" s="790"/>
      <c r="I353" s="790"/>
      <c r="J353" s="790"/>
      <c r="K353" s="790"/>
      <c r="L353" s="791"/>
      <c r="M353" s="174"/>
      <c r="N353" s="330"/>
      <c r="O353" s="168"/>
      <c r="P353" s="168"/>
    </row>
    <row r="354" spans="1:16" s="3" customFormat="1" x14ac:dyDescent="0.25">
      <c r="A354" s="14"/>
      <c r="B354" s="789"/>
      <c r="C354" s="790"/>
      <c r="D354" s="790"/>
      <c r="E354" s="790"/>
      <c r="F354" s="790"/>
      <c r="G354" s="790"/>
      <c r="H354" s="790"/>
      <c r="I354" s="790"/>
      <c r="J354" s="790"/>
      <c r="K354" s="790"/>
      <c r="L354" s="791"/>
      <c r="M354" s="174"/>
      <c r="N354" s="330"/>
      <c r="O354" s="168"/>
      <c r="P354" s="168"/>
    </row>
    <row r="355" spans="1:16" s="3" customFormat="1" x14ac:dyDescent="0.25">
      <c r="A355" s="14"/>
      <c r="B355" s="789"/>
      <c r="C355" s="790"/>
      <c r="D355" s="790"/>
      <c r="E355" s="790"/>
      <c r="F355" s="790"/>
      <c r="G355" s="790"/>
      <c r="H355" s="790"/>
      <c r="I355" s="790"/>
      <c r="J355" s="790"/>
      <c r="K355" s="790"/>
      <c r="L355" s="791"/>
      <c r="M355" s="174"/>
      <c r="N355" s="330"/>
      <c r="O355" s="168"/>
      <c r="P355" s="168"/>
    </row>
    <row r="356" spans="1:16" s="3" customFormat="1" x14ac:dyDescent="0.25">
      <c r="A356" s="14"/>
      <c r="B356" s="789"/>
      <c r="C356" s="790"/>
      <c r="D356" s="790"/>
      <c r="E356" s="790"/>
      <c r="F356" s="790"/>
      <c r="G356" s="790"/>
      <c r="H356" s="790"/>
      <c r="I356" s="790"/>
      <c r="J356" s="790"/>
      <c r="K356" s="790"/>
      <c r="L356" s="791"/>
      <c r="M356" s="174"/>
      <c r="N356" s="330"/>
      <c r="O356" s="168"/>
      <c r="P356" s="168"/>
    </row>
    <row r="357" spans="1:16" s="174" customFormat="1" x14ac:dyDescent="0.25">
      <c r="A357" s="194"/>
      <c r="B357" s="213"/>
      <c r="C357" s="214"/>
      <c r="D357" s="214"/>
      <c r="E357" s="214"/>
      <c r="F357" s="214"/>
      <c r="G357" s="214"/>
      <c r="H357" s="214"/>
      <c r="I357" s="214"/>
      <c r="J357" s="214"/>
      <c r="K357" s="214"/>
      <c r="L357" s="212"/>
      <c r="N357" s="335"/>
      <c r="O357" s="170"/>
      <c r="P357" s="170"/>
    </row>
    <row r="358" spans="1:16" s="3" customFormat="1" x14ac:dyDescent="0.25">
      <c r="A358" s="14"/>
      <c r="B358" s="795" t="s">
        <v>261</v>
      </c>
      <c r="C358" s="796"/>
      <c r="D358" s="796"/>
      <c r="E358" s="796"/>
      <c r="F358" s="796"/>
      <c r="G358" s="796"/>
      <c r="H358" s="796"/>
      <c r="I358" s="796"/>
      <c r="J358" s="796"/>
      <c r="K358" s="796"/>
      <c r="L358" s="797"/>
      <c r="M358" s="206"/>
      <c r="N358" s="338"/>
      <c r="O358" s="168"/>
      <c r="P358" s="168"/>
    </row>
    <row r="359" spans="1:16" s="174" customFormat="1" x14ac:dyDescent="0.25">
      <c r="A359" s="194"/>
      <c r="B359" s="210"/>
      <c r="C359" s="211"/>
      <c r="D359" s="211"/>
      <c r="E359" s="211"/>
      <c r="F359" s="211"/>
      <c r="G359" s="211"/>
      <c r="H359" s="211"/>
      <c r="I359" s="211"/>
      <c r="J359" s="211"/>
      <c r="K359" s="211"/>
      <c r="L359" s="196"/>
      <c r="N359" s="335"/>
      <c r="O359" s="170"/>
      <c r="P359" s="170"/>
    </row>
    <row r="360" spans="1:16" s="174" customFormat="1" x14ac:dyDescent="0.25">
      <c r="A360" s="194"/>
      <c r="B360" s="646" t="str">
        <f>IF(Intro!$G$28="English",O360,P360)</f>
        <v>Fournissez des détails sur tous les facteurs autres que les coûts des matériaux (par exemple, les fluctuations du taux de change) qui ont affecté les prix des marchandises sur le marché canadien depuis le 1er janvier 2023.</v>
      </c>
      <c r="C360" s="647"/>
      <c r="D360" s="647"/>
      <c r="E360" s="647"/>
      <c r="F360" s="647"/>
      <c r="G360" s="647"/>
      <c r="H360" s="647"/>
      <c r="I360" s="647"/>
      <c r="J360" s="647"/>
      <c r="K360" s="647"/>
      <c r="L360" s="648"/>
      <c r="N360" s="335"/>
      <c r="O360" s="170" t="str">
        <f>"Provide details of any factors other than material costs (for example, exchange rate fluctuations) that have affected the prices of the goods in the Canadian market since January 1, "&amp;Variables!B6&amp;"."</f>
        <v>Provide details of any factors other than material costs (for example, exchange rate fluctuations) that have affected the prices of the goods in the Canadian market since January 1, 2023.</v>
      </c>
      <c r="P360" s="170" t="str">
        <f>"Fournissez des détails sur tous les facteurs autres que les coûts des matériaux (par exemple, les fluctuations du taux de change) qui ont affecté les prix des marchandises sur le marché canadien depuis le 1er janvier "&amp;Variables!B6&amp;"."</f>
        <v>Fournissez des détails sur tous les facteurs autres que les coûts des matériaux (par exemple, les fluctuations du taux de change) qui ont affecté les prix des marchandises sur le marché canadien depuis le 1er janvier 2023.</v>
      </c>
    </row>
    <row r="361" spans="1:16" s="174" customFormat="1" x14ac:dyDescent="0.25">
      <c r="A361" s="194"/>
      <c r="B361" s="646"/>
      <c r="C361" s="647"/>
      <c r="D361" s="647"/>
      <c r="E361" s="647"/>
      <c r="F361" s="647"/>
      <c r="G361" s="647"/>
      <c r="H361" s="647"/>
      <c r="I361" s="647"/>
      <c r="J361" s="647"/>
      <c r="K361" s="647"/>
      <c r="L361" s="648"/>
      <c r="N361" s="335"/>
      <c r="O361" s="170"/>
      <c r="P361" s="170"/>
    </row>
    <row r="362" spans="1:16" s="174" customFormat="1" x14ac:dyDescent="0.25">
      <c r="A362" s="194"/>
      <c r="B362" s="210"/>
      <c r="C362" s="211"/>
      <c r="D362" s="211"/>
      <c r="E362" s="211"/>
      <c r="F362" s="211"/>
      <c r="G362" s="211"/>
      <c r="H362" s="211"/>
      <c r="I362" s="211"/>
      <c r="J362" s="211"/>
      <c r="K362" s="211"/>
      <c r="L362" s="196"/>
      <c r="N362" s="335"/>
      <c r="O362" s="170"/>
      <c r="P362" s="170"/>
    </row>
    <row r="363" spans="1:16" s="3" customFormat="1" x14ac:dyDescent="0.25">
      <c r="A363" s="14"/>
      <c r="B363" s="789"/>
      <c r="C363" s="790"/>
      <c r="D363" s="790"/>
      <c r="E363" s="790"/>
      <c r="F363" s="790"/>
      <c r="G363" s="790"/>
      <c r="H363" s="790"/>
      <c r="I363" s="790"/>
      <c r="J363" s="790"/>
      <c r="K363" s="790"/>
      <c r="L363" s="791"/>
      <c r="M363" s="174"/>
      <c r="N363" s="330"/>
      <c r="O363" s="168"/>
      <c r="P363" s="168"/>
    </row>
    <row r="364" spans="1:16" s="3" customFormat="1" x14ac:dyDescent="0.25">
      <c r="A364" s="14"/>
      <c r="B364" s="789"/>
      <c r="C364" s="790"/>
      <c r="D364" s="790"/>
      <c r="E364" s="790"/>
      <c r="F364" s="790"/>
      <c r="G364" s="790"/>
      <c r="H364" s="790"/>
      <c r="I364" s="790"/>
      <c r="J364" s="790"/>
      <c r="K364" s="790"/>
      <c r="L364" s="791"/>
      <c r="M364" s="174"/>
      <c r="N364" s="330"/>
      <c r="O364" s="168"/>
      <c r="P364" s="168"/>
    </row>
    <row r="365" spans="1:16" s="3" customFormat="1" x14ac:dyDescent="0.25">
      <c r="A365" s="14"/>
      <c r="B365" s="789"/>
      <c r="C365" s="790"/>
      <c r="D365" s="790"/>
      <c r="E365" s="790"/>
      <c r="F365" s="790"/>
      <c r="G365" s="790"/>
      <c r="H365" s="790"/>
      <c r="I365" s="790"/>
      <c r="J365" s="790"/>
      <c r="K365" s="790"/>
      <c r="L365" s="791"/>
      <c r="M365" s="174"/>
      <c r="N365" s="330"/>
      <c r="O365" s="168"/>
      <c r="P365" s="168"/>
    </row>
    <row r="366" spans="1:16" s="3" customFormat="1" x14ac:dyDescent="0.25">
      <c r="A366" s="14"/>
      <c r="B366" s="789"/>
      <c r="C366" s="790"/>
      <c r="D366" s="790"/>
      <c r="E366" s="790"/>
      <c r="F366" s="790"/>
      <c r="G366" s="790"/>
      <c r="H366" s="790"/>
      <c r="I366" s="790"/>
      <c r="J366" s="790"/>
      <c r="K366" s="790"/>
      <c r="L366" s="791"/>
      <c r="M366" s="174"/>
      <c r="N366" s="330"/>
      <c r="O366" s="168"/>
      <c r="P366" s="168"/>
    </row>
    <row r="367" spans="1:16" s="3" customFormat="1" x14ac:dyDescent="0.25">
      <c r="A367" s="14"/>
      <c r="B367" s="789"/>
      <c r="C367" s="790"/>
      <c r="D367" s="790"/>
      <c r="E367" s="790"/>
      <c r="F367" s="790"/>
      <c r="G367" s="790"/>
      <c r="H367" s="790"/>
      <c r="I367" s="790"/>
      <c r="J367" s="790"/>
      <c r="K367" s="790"/>
      <c r="L367" s="791"/>
      <c r="M367" s="174"/>
      <c r="N367" s="330"/>
      <c r="O367" s="168"/>
      <c r="P367" s="168"/>
    </row>
    <row r="368" spans="1:16" s="3" customFormat="1" x14ac:dyDescent="0.25">
      <c r="A368" s="14"/>
      <c r="B368" s="789"/>
      <c r="C368" s="790"/>
      <c r="D368" s="790"/>
      <c r="E368" s="790"/>
      <c r="F368" s="790"/>
      <c r="G368" s="790"/>
      <c r="H368" s="790"/>
      <c r="I368" s="790"/>
      <c r="J368" s="790"/>
      <c r="K368" s="790"/>
      <c r="L368" s="791"/>
      <c r="M368" s="174"/>
      <c r="N368" s="330"/>
      <c r="O368" s="168"/>
      <c r="P368" s="168"/>
    </row>
    <row r="369" spans="1:16" s="3" customFormat="1" x14ac:dyDescent="0.25">
      <c r="A369" s="14"/>
      <c r="B369" s="789"/>
      <c r="C369" s="790"/>
      <c r="D369" s="790"/>
      <c r="E369" s="790"/>
      <c r="F369" s="790"/>
      <c r="G369" s="790"/>
      <c r="H369" s="790"/>
      <c r="I369" s="790"/>
      <c r="J369" s="790"/>
      <c r="K369" s="790"/>
      <c r="L369" s="791"/>
      <c r="M369" s="174"/>
      <c r="N369" s="330"/>
      <c r="O369" s="168"/>
      <c r="P369" s="168"/>
    </row>
    <row r="370" spans="1:16" s="3" customFormat="1" x14ac:dyDescent="0.25">
      <c r="A370" s="14"/>
      <c r="B370" s="789"/>
      <c r="C370" s="790"/>
      <c r="D370" s="790"/>
      <c r="E370" s="790"/>
      <c r="F370" s="790"/>
      <c r="G370" s="790"/>
      <c r="H370" s="790"/>
      <c r="I370" s="790"/>
      <c r="J370" s="790"/>
      <c r="K370" s="790"/>
      <c r="L370" s="791"/>
      <c r="M370" s="174"/>
      <c r="N370" s="330"/>
      <c r="O370" s="168"/>
      <c r="P370" s="168"/>
    </row>
    <row r="371" spans="1:16" s="174" customFormat="1" x14ac:dyDescent="0.25">
      <c r="A371" s="194"/>
      <c r="B371" s="213"/>
      <c r="C371" s="214"/>
      <c r="D371" s="214"/>
      <c r="E371" s="214"/>
      <c r="F371" s="214"/>
      <c r="G371" s="214"/>
      <c r="H371" s="214"/>
      <c r="I371" s="214"/>
      <c r="J371" s="214"/>
      <c r="K371" s="214"/>
      <c r="L371" s="212"/>
      <c r="N371" s="335"/>
      <c r="O371" s="170"/>
      <c r="P371" s="170"/>
    </row>
    <row r="372" spans="1:16" s="3" customFormat="1" x14ac:dyDescent="0.25">
      <c r="A372" s="14"/>
      <c r="B372" s="795" t="s">
        <v>262</v>
      </c>
      <c r="C372" s="796"/>
      <c r="D372" s="796"/>
      <c r="E372" s="796"/>
      <c r="F372" s="796"/>
      <c r="G372" s="796"/>
      <c r="H372" s="796"/>
      <c r="I372" s="796"/>
      <c r="J372" s="796"/>
      <c r="K372" s="796"/>
      <c r="L372" s="797"/>
      <c r="M372" s="206"/>
      <c r="N372" s="330"/>
      <c r="O372" s="168"/>
      <c r="P372" s="168"/>
    </row>
    <row r="373" spans="1:16" s="174" customFormat="1" x14ac:dyDescent="0.25">
      <c r="A373" s="194"/>
      <c r="B373" s="210"/>
      <c r="C373" s="211"/>
      <c r="D373" s="211"/>
      <c r="E373" s="211"/>
      <c r="F373" s="211"/>
      <c r="G373" s="211"/>
      <c r="H373" s="211"/>
      <c r="I373" s="211"/>
      <c r="J373" s="211"/>
      <c r="K373" s="211"/>
      <c r="L373" s="196"/>
      <c r="N373" s="335"/>
      <c r="O373" s="170"/>
      <c r="P373" s="170"/>
    </row>
    <row r="374" spans="1:16" s="174" customFormat="1" x14ac:dyDescent="0.25">
      <c r="A374" s="194"/>
      <c r="B374" s="792" t="str">
        <f>IF(Intro!$G$28="English",O374,P374)</f>
        <v>Décrivez comment les coûts de livraison des marchandises vendues par votre entreprise sont payés.</v>
      </c>
      <c r="C374" s="793"/>
      <c r="D374" s="793"/>
      <c r="E374" s="793"/>
      <c r="F374" s="793"/>
      <c r="G374" s="793"/>
      <c r="H374" s="793"/>
      <c r="I374" s="793"/>
      <c r="J374" s="793"/>
      <c r="K374" s="793"/>
      <c r="L374" s="794"/>
      <c r="N374" s="335"/>
      <c r="O374" s="170" t="s">
        <v>239</v>
      </c>
      <c r="P374" s="170" t="s">
        <v>347</v>
      </c>
    </row>
    <row r="375" spans="1:16" s="174" customFormat="1" x14ac:dyDescent="0.25">
      <c r="A375" s="194"/>
      <c r="B375" s="210"/>
      <c r="C375" s="211"/>
      <c r="D375" s="211"/>
      <c r="E375" s="211"/>
      <c r="F375" s="211"/>
      <c r="G375" s="211"/>
      <c r="H375" s="313" t="str">
        <f>IF(Intro!$G$28="English",O375,P375)</f>
        <v>Sélectionnez toutes les réponses qui s'appliquent</v>
      </c>
      <c r="I375" s="314"/>
      <c r="J375" s="314"/>
      <c r="K375" s="314"/>
      <c r="L375" s="229"/>
      <c r="M375" s="159"/>
      <c r="N375" s="337"/>
      <c r="O375" s="148" t="s">
        <v>699</v>
      </c>
      <c r="P375" s="148" t="s">
        <v>700</v>
      </c>
    </row>
    <row r="376" spans="1:16" s="149" customFormat="1" x14ac:dyDescent="0.25">
      <c r="A376" s="190"/>
      <c r="B376" s="827" t="str">
        <f>IF(Intro!$G$28="English",O376,P376)</f>
        <v>Votre entreprise s'occupe de la livraison et les frais de livraison sont inclus dans le prix de vente.</v>
      </c>
      <c r="C376" s="828"/>
      <c r="D376" s="828"/>
      <c r="E376" s="828"/>
      <c r="F376" s="828"/>
      <c r="G376" s="829"/>
      <c r="H376" s="276"/>
      <c r="I376" s="211"/>
      <c r="J376" s="211"/>
      <c r="K376" s="211"/>
      <c r="L376" s="196"/>
      <c r="N376" s="336"/>
      <c r="O376" s="170" t="s">
        <v>630</v>
      </c>
      <c r="P376" s="277" t="s">
        <v>635</v>
      </c>
    </row>
    <row r="377" spans="1:16" s="149" customFormat="1" x14ac:dyDescent="0.25">
      <c r="A377" s="190"/>
      <c r="B377" s="827" t="str">
        <f>IF(Intro!$G$28="English",O377,P377)</f>
        <v>Votre entreprise s'occupe de la livraison mais les frais de livraison sont facturés séparément à l’acheteur.</v>
      </c>
      <c r="C377" s="828"/>
      <c r="D377" s="828"/>
      <c r="E377" s="828"/>
      <c r="F377" s="828"/>
      <c r="G377" s="829"/>
      <c r="H377" s="276"/>
      <c r="I377" s="211"/>
      <c r="J377" s="211"/>
      <c r="K377" s="211"/>
      <c r="L377" s="196"/>
      <c r="N377" s="336"/>
      <c r="O377" s="170" t="s">
        <v>632</v>
      </c>
      <c r="P377" s="277" t="s">
        <v>634</v>
      </c>
    </row>
    <row r="378" spans="1:16" s="149" customFormat="1" ht="14.25" customHeight="1" x14ac:dyDescent="0.25">
      <c r="A378" s="190"/>
      <c r="B378" s="827" t="str">
        <f>IF(Intro!$G$28="English",O378,P378)</f>
        <v>La livraison et ses frais sont pris en charge par l’acheteur.</v>
      </c>
      <c r="C378" s="828"/>
      <c r="D378" s="828"/>
      <c r="E378" s="828"/>
      <c r="F378" s="828"/>
      <c r="G378" s="829"/>
      <c r="H378" s="276"/>
      <c r="I378" s="211"/>
      <c r="J378" s="211"/>
      <c r="K378" s="211"/>
      <c r="L378" s="196"/>
      <c r="N378" s="336"/>
      <c r="O378" s="170" t="s">
        <v>631</v>
      </c>
      <c r="P378" s="277" t="s">
        <v>633</v>
      </c>
    </row>
    <row r="379" spans="1:16" s="174" customFormat="1" x14ac:dyDescent="0.25">
      <c r="A379" s="194"/>
      <c r="B379" s="210"/>
      <c r="C379" s="211"/>
      <c r="D379" s="211"/>
      <c r="E379" s="211"/>
      <c r="F379" s="211"/>
      <c r="G379" s="211"/>
      <c r="H379" s="211"/>
      <c r="I379" s="211"/>
      <c r="J379" s="211"/>
      <c r="K379" s="211"/>
      <c r="L379" s="196"/>
      <c r="N379" s="335"/>
      <c r="O379" s="170"/>
      <c r="P379" s="170"/>
    </row>
    <row r="380" spans="1:16" s="174" customFormat="1" x14ac:dyDescent="0.25">
      <c r="A380" s="194"/>
      <c r="B380" s="792" t="str">
        <f>IF(Intro!$G$28="English",O380,P380)</f>
        <v>Expliquez si le mode de paiement de la livraison des marchandises vendues par votre entreprise a changé depuis le 1er janvier 2023.</v>
      </c>
      <c r="C380" s="793"/>
      <c r="D380" s="793"/>
      <c r="E380" s="793"/>
      <c r="F380" s="793"/>
      <c r="G380" s="793"/>
      <c r="H380" s="793"/>
      <c r="I380" s="793"/>
      <c r="J380" s="793"/>
      <c r="K380" s="793"/>
      <c r="L380" s="794"/>
      <c r="N380" s="335"/>
      <c r="O380" s="170" t="str">
        <f>"Explain if the method of paying for delivery of the goods sold by your firm has changed since January 1, "&amp;Variables!B6&amp;"."</f>
        <v>Explain if the method of paying for delivery of the goods sold by your firm has changed since January 1, 2023.</v>
      </c>
      <c r="P380" s="170" t="str">
        <f>"Expliquez si le mode de paiement de la livraison des marchandises vendues par votre entreprise a changé depuis le 1er janvier "&amp;Variables!B6&amp;"."</f>
        <v>Expliquez si le mode de paiement de la livraison des marchandises vendues par votre entreprise a changé depuis le 1er janvier 2023.</v>
      </c>
    </row>
    <row r="381" spans="1:16" s="174" customFormat="1" x14ac:dyDescent="0.25">
      <c r="A381" s="194"/>
      <c r="B381" s="210"/>
      <c r="C381" s="211"/>
      <c r="D381" s="211"/>
      <c r="E381" s="211"/>
      <c r="F381" s="211"/>
      <c r="G381" s="211"/>
      <c r="H381" s="211"/>
      <c r="I381" s="211"/>
      <c r="J381" s="211"/>
      <c r="K381" s="211"/>
      <c r="L381" s="196"/>
      <c r="N381" s="335"/>
      <c r="O381" s="170"/>
      <c r="P381" s="170"/>
    </row>
    <row r="382" spans="1:16" s="3" customFormat="1" x14ac:dyDescent="0.25">
      <c r="A382" s="14"/>
      <c r="B382" s="789"/>
      <c r="C382" s="790"/>
      <c r="D382" s="790"/>
      <c r="E382" s="790"/>
      <c r="F382" s="790"/>
      <c r="G382" s="790"/>
      <c r="H382" s="790"/>
      <c r="I382" s="790"/>
      <c r="J382" s="790"/>
      <c r="K382" s="790"/>
      <c r="L382" s="791"/>
      <c r="M382" s="174"/>
      <c r="N382" s="330"/>
      <c r="O382" s="168"/>
      <c r="P382" s="168"/>
    </row>
    <row r="383" spans="1:16" s="3" customFormat="1" x14ac:dyDescent="0.25">
      <c r="A383" s="14"/>
      <c r="B383" s="789"/>
      <c r="C383" s="790"/>
      <c r="D383" s="790"/>
      <c r="E383" s="790"/>
      <c r="F383" s="790"/>
      <c r="G383" s="790"/>
      <c r="H383" s="790"/>
      <c r="I383" s="790"/>
      <c r="J383" s="790"/>
      <c r="K383" s="790"/>
      <c r="L383" s="791"/>
      <c r="M383" s="174"/>
      <c r="N383" s="330"/>
      <c r="O383" s="168"/>
      <c r="P383" s="168"/>
    </row>
    <row r="384" spans="1:16" s="3" customFormat="1" x14ac:dyDescent="0.25">
      <c r="A384" s="14"/>
      <c r="B384" s="789"/>
      <c r="C384" s="790"/>
      <c r="D384" s="790"/>
      <c r="E384" s="790"/>
      <c r="F384" s="790"/>
      <c r="G384" s="790"/>
      <c r="H384" s="790"/>
      <c r="I384" s="790"/>
      <c r="J384" s="790"/>
      <c r="K384" s="790"/>
      <c r="L384" s="791"/>
      <c r="M384" s="174"/>
      <c r="N384" s="330"/>
      <c r="O384" s="168"/>
      <c r="P384" s="168"/>
    </row>
    <row r="385" spans="1:16" s="3" customFormat="1" x14ac:dyDescent="0.25">
      <c r="A385" s="14"/>
      <c r="B385" s="789"/>
      <c r="C385" s="790"/>
      <c r="D385" s="790"/>
      <c r="E385" s="790"/>
      <c r="F385" s="790"/>
      <c r="G385" s="790"/>
      <c r="H385" s="790"/>
      <c r="I385" s="790"/>
      <c r="J385" s="790"/>
      <c r="K385" s="790"/>
      <c r="L385" s="791"/>
      <c r="M385" s="174"/>
      <c r="N385" s="330"/>
      <c r="O385" s="168"/>
      <c r="P385" s="168"/>
    </row>
    <row r="386" spans="1:16" s="3" customFormat="1" x14ac:dyDescent="0.25">
      <c r="A386" s="14"/>
      <c r="B386" s="789"/>
      <c r="C386" s="790"/>
      <c r="D386" s="790"/>
      <c r="E386" s="790"/>
      <c r="F386" s="790"/>
      <c r="G386" s="790"/>
      <c r="H386" s="790"/>
      <c r="I386" s="790"/>
      <c r="J386" s="790"/>
      <c r="K386" s="790"/>
      <c r="L386" s="791"/>
      <c r="M386" s="174"/>
      <c r="N386" s="330"/>
      <c r="O386" s="168"/>
      <c r="P386" s="168"/>
    </row>
    <row r="387" spans="1:16" s="3" customFormat="1" x14ac:dyDescent="0.25">
      <c r="A387" s="14"/>
      <c r="B387" s="789"/>
      <c r="C387" s="790"/>
      <c r="D387" s="790"/>
      <c r="E387" s="790"/>
      <c r="F387" s="790"/>
      <c r="G387" s="790"/>
      <c r="H387" s="790"/>
      <c r="I387" s="790"/>
      <c r="J387" s="790"/>
      <c r="K387" s="790"/>
      <c r="L387" s="791"/>
      <c r="M387" s="174"/>
      <c r="N387" s="330"/>
      <c r="O387" s="168"/>
      <c r="P387" s="168"/>
    </row>
    <row r="388" spans="1:16" s="3" customFormat="1" x14ac:dyDescent="0.25">
      <c r="A388" s="14"/>
      <c r="B388" s="789"/>
      <c r="C388" s="790"/>
      <c r="D388" s="790"/>
      <c r="E388" s="790"/>
      <c r="F388" s="790"/>
      <c r="G388" s="790"/>
      <c r="H388" s="790"/>
      <c r="I388" s="790"/>
      <c r="J388" s="790"/>
      <c r="K388" s="790"/>
      <c r="L388" s="791"/>
      <c r="M388" s="174"/>
      <c r="N388" s="330"/>
      <c r="O388" s="168"/>
      <c r="P388" s="168"/>
    </row>
    <row r="389" spans="1:16" s="3" customFormat="1" x14ac:dyDescent="0.25">
      <c r="A389" s="14"/>
      <c r="B389" s="789"/>
      <c r="C389" s="790"/>
      <c r="D389" s="790"/>
      <c r="E389" s="790"/>
      <c r="F389" s="790"/>
      <c r="G389" s="790"/>
      <c r="H389" s="790"/>
      <c r="I389" s="790"/>
      <c r="J389" s="790"/>
      <c r="K389" s="790"/>
      <c r="L389" s="791"/>
      <c r="M389" s="174"/>
      <c r="N389" s="330"/>
      <c r="O389" s="168"/>
      <c r="P389" s="168"/>
    </row>
    <row r="390" spans="1:16" s="174" customFormat="1" x14ac:dyDescent="0.25">
      <c r="A390" s="194"/>
      <c r="B390" s="213"/>
      <c r="C390" s="214"/>
      <c r="D390" s="214"/>
      <c r="E390" s="214"/>
      <c r="F390" s="214"/>
      <c r="G390" s="214"/>
      <c r="H390" s="214"/>
      <c r="I390" s="214"/>
      <c r="J390" s="214"/>
      <c r="K390" s="214"/>
      <c r="L390" s="212"/>
      <c r="N390" s="335"/>
      <c r="O390" s="170"/>
      <c r="P390" s="170"/>
    </row>
    <row r="391" spans="1:16" s="3" customFormat="1" x14ac:dyDescent="0.25">
      <c r="A391" s="14"/>
      <c r="B391" s="795" t="s">
        <v>263</v>
      </c>
      <c r="C391" s="796"/>
      <c r="D391" s="796"/>
      <c r="E391" s="796"/>
      <c r="F391" s="796"/>
      <c r="G391" s="796"/>
      <c r="H391" s="796"/>
      <c r="I391" s="796"/>
      <c r="J391" s="796"/>
      <c r="K391" s="796"/>
      <c r="L391" s="797"/>
      <c r="M391" s="206"/>
      <c r="N391" s="330"/>
      <c r="O391" s="168"/>
      <c r="P391" s="168"/>
    </row>
    <row r="392" spans="1:16" s="174" customFormat="1" x14ac:dyDescent="0.25">
      <c r="A392" s="194"/>
      <c r="B392" s="210"/>
      <c r="C392" s="211"/>
      <c r="D392" s="211"/>
      <c r="E392" s="211"/>
      <c r="F392" s="211"/>
      <c r="G392" s="211"/>
      <c r="H392" s="211"/>
      <c r="I392" s="211"/>
      <c r="J392" s="211"/>
      <c r="K392" s="211"/>
      <c r="L392" s="196"/>
      <c r="N392" s="374"/>
      <c r="O392" s="170"/>
      <c r="P392" s="170"/>
    </row>
    <row r="393" spans="1:16" s="174" customFormat="1" x14ac:dyDescent="0.25">
      <c r="A393" s="194"/>
      <c r="B393" s="792" t="str">
        <f>IF(Intro!$G$28="English",O393,P393)</f>
        <v>Expliquez si la demande pour les marchandises ou les ventes de marchandises ont changé depuis le 1er janvier 2023.</v>
      </c>
      <c r="C393" s="793"/>
      <c r="D393" s="793"/>
      <c r="E393" s="793"/>
      <c r="F393" s="793"/>
      <c r="G393" s="793"/>
      <c r="H393" s="793"/>
      <c r="I393" s="793"/>
      <c r="J393" s="793"/>
      <c r="K393" s="793"/>
      <c r="L393" s="794"/>
      <c r="N393" s="335"/>
      <c r="O393" s="170" t="str">
        <f>"Explain if demand for the goods or sales of the goods have changed since January 1, "&amp;Variables!B6&amp;"."</f>
        <v>Explain if demand for the goods or sales of the goods have changed since January 1, 2023.</v>
      </c>
      <c r="P393" s="170" t="str">
        <f>"Expliquez si la demande pour les marchandises ou les ventes de marchandises ont changé depuis le 1er janvier "&amp;Variables!B6&amp;"."</f>
        <v>Expliquez si la demande pour les marchandises ou les ventes de marchandises ont changé depuis le 1er janvier 2023.</v>
      </c>
    </row>
    <row r="394" spans="1:16" s="174" customFormat="1" x14ac:dyDescent="0.25">
      <c r="A394" s="194"/>
      <c r="B394" s="210"/>
      <c r="C394" s="211"/>
      <c r="D394" s="211"/>
      <c r="E394" s="211"/>
      <c r="F394" s="211"/>
      <c r="G394" s="211"/>
      <c r="H394" s="211"/>
      <c r="I394" s="211"/>
      <c r="J394" s="211"/>
      <c r="K394" s="211"/>
      <c r="L394" s="196"/>
      <c r="N394" s="335"/>
      <c r="O394" s="170"/>
      <c r="P394" s="170"/>
    </row>
    <row r="395" spans="1:16" s="3" customFormat="1" x14ac:dyDescent="0.25">
      <c r="A395" s="14"/>
      <c r="B395" s="789"/>
      <c r="C395" s="790"/>
      <c r="D395" s="790"/>
      <c r="E395" s="790"/>
      <c r="F395" s="790"/>
      <c r="G395" s="790"/>
      <c r="H395" s="790"/>
      <c r="I395" s="790"/>
      <c r="J395" s="790"/>
      <c r="K395" s="790"/>
      <c r="L395" s="791"/>
      <c r="M395" s="174"/>
      <c r="N395" s="330"/>
      <c r="O395" s="168"/>
      <c r="P395" s="168"/>
    </row>
    <row r="396" spans="1:16" s="3" customFormat="1" x14ac:dyDescent="0.25">
      <c r="A396" s="14"/>
      <c r="B396" s="789"/>
      <c r="C396" s="790"/>
      <c r="D396" s="790"/>
      <c r="E396" s="790"/>
      <c r="F396" s="790"/>
      <c r="G396" s="790"/>
      <c r="H396" s="790"/>
      <c r="I396" s="790"/>
      <c r="J396" s="790"/>
      <c r="K396" s="790"/>
      <c r="L396" s="791"/>
      <c r="M396" s="174"/>
      <c r="N396" s="330"/>
      <c r="O396" s="168"/>
      <c r="P396" s="168"/>
    </row>
    <row r="397" spans="1:16" s="3" customFormat="1" x14ac:dyDescent="0.25">
      <c r="A397" s="14"/>
      <c r="B397" s="789"/>
      <c r="C397" s="790"/>
      <c r="D397" s="790"/>
      <c r="E397" s="790"/>
      <c r="F397" s="790"/>
      <c r="G397" s="790"/>
      <c r="H397" s="790"/>
      <c r="I397" s="790"/>
      <c r="J397" s="790"/>
      <c r="K397" s="790"/>
      <c r="L397" s="791"/>
      <c r="M397" s="174"/>
      <c r="N397" s="330"/>
      <c r="O397" s="168"/>
      <c r="P397" s="168"/>
    </row>
    <row r="398" spans="1:16" s="3" customFormat="1" x14ac:dyDescent="0.25">
      <c r="A398" s="14"/>
      <c r="B398" s="789"/>
      <c r="C398" s="790"/>
      <c r="D398" s="790"/>
      <c r="E398" s="790"/>
      <c r="F398" s="790"/>
      <c r="G398" s="790"/>
      <c r="H398" s="790"/>
      <c r="I398" s="790"/>
      <c r="J398" s="790"/>
      <c r="K398" s="790"/>
      <c r="L398" s="791"/>
      <c r="M398" s="174"/>
      <c r="N398" s="330"/>
      <c r="O398" s="168"/>
      <c r="P398" s="168"/>
    </row>
    <row r="399" spans="1:16" s="3" customFormat="1" x14ac:dyDescent="0.25">
      <c r="A399" s="14"/>
      <c r="B399" s="789"/>
      <c r="C399" s="790"/>
      <c r="D399" s="790"/>
      <c r="E399" s="790"/>
      <c r="F399" s="790"/>
      <c r="G399" s="790"/>
      <c r="H399" s="790"/>
      <c r="I399" s="790"/>
      <c r="J399" s="790"/>
      <c r="K399" s="790"/>
      <c r="L399" s="791"/>
      <c r="M399" s="174"/>
      <c r="N399" s="330"/>
      <c r="O399" s="168"/>
      <c r="P399" s="168"/>
    </row>
    <row r="400" spans="1:16" s="3" customFormat="1" x14ac:dyDescent="0.25">
      <c r="A400" s="14"/>
      <c r="B400" s="789"/>
      <c r="C400" s="790"/>
      <c r="D400" s="790"/>
      <c r="E400" s="790"/>
      <c r="F400" s="790"/>
      <c r="G400" s="790"/>
      <c r="H400" s="790"/>
      <c r="I400" s="790"/>
      <c r="J400" s="790"/>
      <c r="K400" s="790"/>
      <c r="L400" s="791"/>
      <c r="M400" s="174"/>
      <c r="N400" s="330"/>
      <c r="O400" s="168"/>
      <c r="P400" s="168"/>
    </row>
    <row r="401" spans="1:16" s="3" customFormat="1" x14ac:dyDescent="0.25">
      <c r="A401" s="14"/>
      <c r="B401" s="789"/>
      <c r="C401" s="790"/>
      <c r="D401" s="790"/>
      <c r="E401" s="790"/>
      <c r="F401" s="790"/>
      <c r="G401" s="790"/>
      <c r="H401" s="790"/>
      <c r="I401" s="790"/>
      <c r="J401" s="790"/>
      <c r="K401" s="790"/>
      <c r="L401" s="791"/>
      <c r="M401" s="174"/>
      <c r="N401" s="330"/>
      <c r="O401" s="168"/>
      <c r="P401" s="168"/>
    </row>
    <row r="402" spans="1:16" s="3" customFormat="1" x14ac:dyDescent="0.25">
      <c r="A402" s="14"/>
      <c r="B402" s="789"/>
      <c r="C402" s="790"/>
      <c r="D402" s="790"/>
      <c r="E402" s="790"/>
      <c r="F402" s="790"/>
      <c r="G402" s="790"/>
      <c r="H402" s="790"/>
      <c r="I402" s="790"/>
      <c r="J402" s="790"/>
      <c r="K402" s="790"/>
      <c r="L402" s="791"/>
      <c r="M402" s="174"/>
      <c r="N402" s="330"/>
      <c r="O402" s="168"/>
      <c r="P402" s="168"/>
    </row>
    <row r="403" spans="1:16" s="174" customFormat="1" x14ac:dyDescent="0.25">
      <c r="A403" s="194"/>
      <c r="B403" s="213"/>
      <c r="C403" s="214"/>
      <c r="D403" s="214"/>
      <c r="E403" s="214"/>
      <c r="F403" s="214"/>
      <c r="G403" s="214"/>
      <c r="H403" s="214"/>
      <c r="I403" s="214"/>
      <c r="J403" s="214"/>
      <c r="K403" s="214"/>
      <c r="L403" s="212"/>
      <c r="N403" s="335"/>
      <c r="O403" s="170"/>
      <c r="P403" s="170"/>
    </row>
    <row r="405" spans="1:16" x14ac:dyDescent="0.25">
      <c r="B405" s="658" t="str">
        <f>IF(Intro!$G$28="English",O405,P405)</f>
        <v>MARCHÉS</v>
      </c>
      <c r="C405" s="659"/>
      <c r="D405" s="659"/>
      <c r="E405" s="659"/>
      <c r="F405" s="659"/>
      <c r="G405" s="659"/>
      <c r="H405" s="659"/>
      <c r="I405" s="659"/>
      <c r="J405" s="659"/>
      <c r="K405" s="659"/>
      <c r="L405" s="660"/>
      <c r="M405" s="174"/>
      <c r="N405" s="338"/>
      <c r="O405" s="245" t="s">
        <v>588</v>
      </c>
      <c r="P405" s="245" t="s">
        <v>589</v>
      </c>
    </row>
    <row r="406" spans="1:16" x14ac:dyDescent="0.25">
      <c r="B406" s="816" t="s">
        <v>278</v>
      </c>
      <c r="C406" s="817"/>
      <c r="D406" s="817"/>
      <c r="E406" s="817"/>
      <c r="F406" s="817"/>
      <c r="G406" s="817"/>
      <c r="H406" s="817"/>
      <c r="I406" s="817"/>
      <c r="J406" s="817"/>
      <c r="K406" s="817"/>
      <c r="L406" s="818"/>
      <c r="M406" s="2"/>
    </row>
    <row r="407" spans="1:16" s="11" customFormat="1" x14ac:dyDescent="0.25">
      <c r="A407" s="13"/>
      <c r="B407" s="28"/>
      <c r="C407" s="29"/>
      <c r="D407" s="29"/>
      <c r="E407" s="30"/>
      <c r="F407" s="30"/>
      <c r="G407" s="30"/>
      <c r="H407" s="30"/>
      <c r="I407" s="30"/>
      <c r="J407" s="30"/>
      <c r="K407" s="30"/>
      <c r="L407" s="31"/>
      <c r="N407" s="334"/>
      <c r="O407" s="9"/>
      <c r="P407" s="9"/>
    </row>
    <row r="408" spans="1:16" s="11" customFormat="1" x14ac:dyDescent="0.25">
      <c r="A408" s="13"/>
      <c r="B408" s="655" t="str">
        <f>IF(Intro!$G$28="English",O408,P408)</f>
        <v>Décrivez les marchés des marchandises au Canada et dans le monde depuis le 1er janvier 2023. Les facteurs à prendre en compte dans votre réponse comprennent, sans s'y limiter, la demande, les ventes, les prix, l'utilisation de la capacité et les volumes d'importations des marchandises.</v>
      </c>
      <c r="C408" s="656"/>
      <c r="D408" s="656"/>
      <c r="E408" s="656"/>
      <c r="F408" s="656"/>
      <c r="G408" s="656"/>
      <c r="H408" s="656"/>
      <c r="I408" s="656"/>
      <c r="J408" s="656"/>
      <c r="K408" s="656"/>
      <c r="L408" s="657"/>
      <c r="N408" s="334"/>
      <c r="O408" s="169" t="str">
        <f>"Describe the markets for the goods in Canada and globally since January 1, "&amp;Variables!B6&amp;". Factors to consider in your response include, but are not limited to, demand, sales, prices, capacity utilization and import volumes of the goods."</f>
        <v>Describe the markets for the goods in Canada and globally since January 1, 2023. Factors to consider in your response include, but are not limited to, demand, sales, prices, capacity utilization and import volumes of the goods.</v>
      </c>
      <c r="P408" s="9" t="str">
        <f>"Décrivez les marchés des marchandises au Canada et dans le monde depuis le 1er janvier "&amp;Variables!B6&amp;". Les facteurs à prendre en compte dans votre réponse comprennent, sans s'y limiter, la demande, les ventes, les prix, l'utilisation de la capacité et les volumes d'importations des marchandises."</f>
        <v>Décrivez les marchés des marchandises au Canada et dans le monde depuis le 1er janvier 2023. Les facteurs à prendre en compte dans votre réponse comprennent, sans s'y limiter, la demande, les ventes, les prix, l'utilisation de la capacité et les volumes d'importations des marchandises.</v>
      </c>
    </row>
    <row r="409" spans="1:16" s="11" customFormat="1" x14ac:dyDescent="0.25">
      <c r="A409" s="13"/>
      <c r="B409" s="655"/>
      <c r="C409" s="656"/>
      <c r="D409" s="656"/>
      <c r="E409" s="656"/>
      <c r="F409" s="656"/>
      <c r="G409" s="656"/>
      <c r="H409" s="656"/>
      <c r="I409" s="656"/>
      <c r="J409" s="656"/>
      <c r="K409" s="656"/>
      <c r="L409" s="657"/>
      <c r="N409" s="334"/>
      <c r="O409" s="169"/>
      <c r="P409" s="9"/>
    </row>
    <row r="410" spans="1:16" s="174" customFormat="1" x14ac:dyDescent="0.25">
      <c r="A410" s="194"/>
      <c r="B410" s="210"/>
      <c r="C410" s="211"/>
      <c r="D410" s="211"/>
      <c r="E410" s="211"/>
      <c r="F410" s="211"/>
      <c r="G410" s="211"/>
      <c r="H410" s="211"/>
      <c r="I410" s="211"/>
      <c r="J410" s="211"/>
      <c r="K410" s="211"/>
      <c r="L410" s="196"/>
      <c r="N410" s="335"/>
      <c r="O410" s="170"/>
      <c r="P410" s="170"/>
    </row>
    <row r="411" spans="1:16" s="3" customFormat="1" x14ac:dyDescent="0.25">
      <c r="A411" s="14"/>
      <c r="B411" s="789"/>
      <c r="C411" s="790"/>
      <c r="D411" s="790"/>
      <c r="E411" s="790"/>
      <c r="F411" s="790"/>
      <c r="G411" s="790"/>
      <c r="H411" s="790"/>
      <c r="I411" s="790"/>
      <c r="J411" s="790"/>
      <c r="K411" s="790"/>
      <c r="L411" s="791"/>
      <c r="M411" s="174"/>
      <c r="N411" s="330"/>
      <c r="O411" s="168"/>
      <c r="P411" s="168"/>
    </row>
    <row r="412" spans="1:16" s="3" customFormat="1" x14ac:dyDescent="0.25">
      <c r="A412" s="14"/>
      <c r="B412" s="789"/>
      <c r="C412" s="790"/>
      <c r="D412" s="790"/>
      <c r="E412" s="790"/>
      <c r="F412" s="790"/>
      <c r="G412" s="790"/>
      <c r="H412" s="790"/>
      <c r="I412" s="790"/>
      <c r="J412" s="790"/>
      <c r="K412" s="790"/>
      <c r="L412" s="791"/>
      <c r="M412" s="174"/>
      <c r="N412" s="330"/>
      <c r="O412" s="168"/>
      <c r="P412" s="168"/>
    </row>
    <row r="413" spans="1:16" s="3" customFormat="1" x14ac:dyDescent="0.25">
      <c r="A413" s="14"/>
      <c r="B413" s="789"/>
      <c r="C413" s="790"/>
      <c r="D413" s="790"/>
      <c r="E413" s="790"/>
      <c r="F413" s="790"/>
      <c r="G413" s="790"/>
      <c r="H413" s="790"/>
      <c r="I413" s="790"/>
      <c r="J413" s="790"/>
      <c r="K413" s="790"/>
      <c r="L413" s="791"/>
      <c r="M413" s="174"/>
      <c r="N413" s="330"/>
      <c r="O413" s="168"/>
      <c r="P413" s="168"/>
    </row>
    <row r="414" spans="1:16" s="3" customFormat="1" x14ac:dyDescent="0.25">
      <c r="A414" s="14"/>
      <c r="B414" s="789"/>
      <c r="C414" s="790"/>
      <c r="D414" s="790"/>
      <c r="E414" s="790"/>
      <c r="F414" s="790"/>
      <c r="G414" s="790"/>
      <c r="H414" s="790"/>
      <c r="I414" s="790"/>
      <c r="J414" s="790"/>
      <c r="K414" s="790"/>
      <c r="L414" s="791"/>
      <c r="M414" s="174"/>
      <c r="N414" s="330"/>
      <c r="O414" s="168"/>
      <c r="P414" s="168"/>
    </row>
    <row r="415" spans="1:16" s="3" customFormat="1" x14ac:dyDescent="0.25">
      <c r="A415" s="14"/>
      <c r="B415" s="789"/>
      <c r="C415" s="790"/>
      <c r="D415" s="790"/>
      <c r="E415" s="790"/>
      <c r="F415" s="790"/>
      <c r="G415" s="790"/>
      <c r="H415" s="790"/>
      <c r="I415" s="790"/>
      <c r="J415" s="790"/>
      <c r="K415" s="790"/>
      <c r="L415" s="791"/>
      <c r="M415" s="174"/>
      <c r="N415" s="330"/>
      <c r="O415" s="168"/>
      <c r="P415" s="168"/>
    </row>
    <row r="416" spans="1:16" s="3" customFormat="1" x14ac:dyDescent="0.25">
      <c r="A416" s="14"/>
      <c r="B416" s="789"/>
      <c r="C416" s="790"/>
      <c r="D416" s="790"/>
      <c r="E416" s="790"/>
      <c r="F416" s="790"/>
      <c r="G416" s="790"/>
      <c r="H416" s="790"/>
      <c r="I416" s="790"/>
      <c r="J416" s="790"/>
      <c r="K416" s="790"/>
      <c r="L416" s="791"/>
      <c r="M416" s="174"/>
      <c r="N416" s="330"/>
      <c r="O416" s="168"/>
      <c r="P416" s="168"/>
    </row>
    <row r="417" spans="1:16" s="3" customFormat="1" x14ac:dyDescent="0.25">
      <c r="A417" s="14"/>
      <c r="B417" s="789"/>
      <c r="C417" s="790"/>
      <c r="D417" s="790"/>
      <c r="E417" s="790"/>
      <c r="F417" s="790"/>
      <c r="G417" s="790"/>
      <c r="H417" s="790"/>
      <c r="I417" s="790"/>
      <c r="J417" s="790"/>
      <c r="K417" s="790"/>
      <c r="L417" s="791"/>
      <c r="M417" s="174"/>
      <c r="N417" s="330"/>
      <c r="O417" s="168"/>
      <c r="P417" s="168"/>
    </row>
    <row r="418" spans="1:16" s="3" customFormat="1" x14ac:dyDescent="0.25">
      <c r="A418" s="14"/>
      <c r="B418" s="789"/>
      <c r="C418" s="790"/>
      <c r="D418" s="790"/>
      <c r="E418" s="790"/>
      <c r="F418" s="790"/>
      <c r="G418" s="790"/>
      <c r="H418" s="790"/>
      <c r="I418" s="790"/>
      <c r="J418" s="790"/>
      <c r="K418" s="790"/>
      <c r="L418" s="791"/>
      <c r="M418" s="174"/>
      <c r="N418" s="330"/>
      <c r="O418" s="168"/>
      <c r="P418" s="168"/>
    </row>
    <row r="419" spans="1:16" s="174" customFormat="1" x14ac:dyDescent="0.25">
      <c r="A419" s="194"/>
      <c r="B419" s="213"/>
      <c r="C419" s="214"/>
      <c r="D419" s="214"/>
      <c r="E419" s="214"/>
      <c r="F419" s="214"/>
      <c r="G419" s="214"/>
      <c r="H419" s="214"/>
      <c r="I419" s="214"/>
      <c r="J419" s="214"/>
      <c r="K419" s="214"/>
      <c r="L419" s="212"/>
      <c r="N419" s="335"/>
      <c r="O419" s="170"/>
      <c r="P419" s="170"/>
    </row>
    <row r="420" spans="1:16" x14ac:dyDescent="0.25">
      <c r="B420" s="795" t="s">
        <v>279</v>
      </c>
      <c r="C420" s="796"/>
      <c r="D420" s="796"/>
      <c r="E420" s="796"/>
      <c r="F420" s="796"/>
      <c r="G420" s="796"/>
      <c r="H420" s="796"/>
      <c r="I420" s="796"/>
      <c r="J420" s="796"/>
      <c r="K420" s="796"/>
      <c r="L420" s="797"/>
      <c r="M420" s="2"/>
      <c r="N420" s="338"/>
    </row>
    <row r="421" spans="1:16" s="11" customFormat="1" x14ac:dyDescent="0.25">
      <c r="A421" s="13"/>
      <c r="B421" s="28"/>
      <c r="C421" s="29"/>
      <c r="D421" s="29"/>
      <c r="E421" s="30"/>
      <c r="F421" s="30"/>
      <c r="G421" s="30"/>
      <c r="H421" s="30"/>
      <c r="I421" s="30"/>
      <c r="J421" s="30"/>
      <c r="K421" s="30"/>
      <c r="L421" s="31"/>
      <c r="N421" s="334"/>
      <c r="O421" s="9"/>
      <c r="P421" s="9"/>
    </row>
    <row r="422" spans="1:16" s="11" customFormat="1" x14ac:dyDescent="0.25">
      <c r="A422" s="13"/>
      <c r="B422" s="655" t="str">
        <f>IF(Intro!$G$28="English",O422,P422)</f>
        <v>Expliquez les changements que vous prévoyez voir sur le marché canadien et sur d’autres marchés mondiaux pour les marchandises au cours des deux prochaines années en ce qui concerne la demande, les prix, l’utilisation des capacités, les volumes d’importations ou tout autre facteur.</v>
      </c>
      <c r="C422" s="656"/>
      <c r="D422" s="656"/>
      <c r="E422" s="656"/>
      <c r="F422" s="656"/>
      <c r="G422" s="656"/>
      <c r="H422" s="656"/>
      <c r="I422" s="656"/>
      <c r="J422" s="656"/>
      <c r="K422" s="656"/>
      <c r="L422" s="657"/>
      <c r="N422" s="334"/>
      <c r="O422" s="169" t="str">
        <f>"Explain any changes you expect to see in the Canadian market and in other markets globally for the goods over the next two years with respect to demand, prices, capacity utilization, import volumes or any other factor."</f>
        <v>Explain any changes you expect to see in the Canadian market and in other markets globally for the goods over the next two years with respect to demand, prices, capacity utilization, import volumes or any other factor.</v>
      </c>
      <c r="P422" s="9" t="s">
        <v>638</v>
      </c>
    </row>
    <row r="423" spans="1:16" s="11" customFormat="1" x14ac:dyDescent="0.25">
      <c r="A423" s="13"/>
      <c r="B423" s="655"/>
      <c r="C423" s="656"/>
      <c r="D423" s="656"/>
      <c r="E423" s="656"/>
      <c r="F423" s="656"/>
      <c r="G423" s="656"/>
      <c r="H423" s="656"/>
      <c r="I423" s="656"/>
      <c r="J423" s="656"/>
      <c r="K423" s="656"/>
      <c r="L423" s="657"/>
      <c r="N423" s="334"/>
      <c r="O423" s="169"/>
      <c r="P423" s="9"/>
    </row>
    <row r="424" spans="1:16" s="174" customFormat="1" x14ac:dyDescent="0.25">
      <c r="A424" s="194"/>
      <c r="B424" s="210"/>
      <c r="C424" s="211"/>
      <c r="D424" s="211"/>
      <c r="E424" s="211"/>
      <c r="F424" s="211"/>
      <c r="G424" s="211"/>
      <c r="H424" s="211"/>
      <c r="I424" s="211"/>
      <c r="J424" s="211"/>
      <c r="K424" s="211"/>
      <c r="L424" s="196"/>
      <c r="N424" s="335"/>
      <c r="O424" s="170"/>
      <c r="P424" s="170"/>
    </row>
    <row r="425" spans="1:16" s="3" customFormat="1" x14ac:dyDescent="0.25">
      <c r="A425" s="14"/>
      <c r="B425" s="789"/>
      <c r="C425" s="790"/>
      <c r="D425" s="790"/>
      <c r="E425" s="790"/>
      <c r="F425" s="790"/>
      <c r="G425" s="790"/>
      <c r="H425" s="790"/>
      <c r="I425" s="790"/>
      <c r="J425" s="790"/>
      <c r="K425" s="790"/>
      <c r="L425" s="791"/>
      <c r="M425" s="174"/>
      <c r="N425" s="330"/>
      <c r="O425" s="168"/>
      <c r="P425" s="168"/>
    </row>
    <row r="426" spans="1:16" s="3" customFormat="1" x14ac:dyDescent="0.25">
      <c r="A426" s="14"/>
      <c r="B426" s="789"/>
      <c r="C426" s="790"/>
      <c r="D426" s="790"/>
      <c r="E426" s="790"/>
      <c r="F426" s="790"/>
      <c r="G426" s="790"/>
      <c r="H426" s="790"/>
      <c r="I426" s="790"/>
      <c r="J426" s="790"/>
      <c r="K426" s="790"/>
      <c r="L426" s="791"/>
      <c r="M426" s="174"/>
      <c r="N426" s="330"/>
      <c r="O426" s="168"/>
      <c r="P426" s="168"/>
    </row>
    <row r="427" spans="1:16" s="3" customFormat="1" x14ac:dyDescent="0.25">
      <c r="A427" s="14"/>
      <c r="B427" s="789"/>
      <c r="C427" s="790"/>
      <c r="D427" s="790"/>
      <c r="E427" s="790"/>
      <c r="F427" s="790"/>
      <c r="G427" s="790"/>
      <c r="H427" s="790"/>
      <c r="I427" s="790"/>
      <c r="J427" s="790"/>
      <c r="K427" s="790"/>
      <c r="L427" s="791"/>
      <c r="M427" s="174"/>
      <c r="N427" s="330"/>
      <c r="O427" s="168"/>
      <c r="P427" s="168"/>
    </row>
    <row r="428" spans="1:16" s="3" customFormat="1" x14ac:dyDescent="0.25">
      <c r="A428" s="14"/>
      <c r="B428" s="789"/>
      <c r="C428" s="790"/>
      <c r="D428" s="790"/>
      <c r="E428" s="790"/>
      <c r="F428" s="790"/>
      <c r="G428" s="790"/>
      <c r="H428" s="790"/>
      <c r="I428" s="790"/>
      <c r="J428" s="790"/>
      <c r="K428" s="790"/>
      <c r="L428" s="791"/>
      <c r="M428" s="174"/>
      <c r="N428" s="330"/>
      <c r="O428" s="168"/>
      <c r="P428" s="168"/>
    </row>
    <row r="429" spans="1:16" s="3" customFormat="1" x14ac:dyDescent="0.25">
      <c r="A429" s="14"/>
      <c r="B429" s="789"/>
      <c r="C429" s="790"/>
      <c r="D429" s="790"/>
      <c r="E429" s="790"/>
      <c r="F429" s="790"/>
      <c r="G429" s="790"/>
      <c r="H429" s="790"/>
      <c r="I429" s="790"/>
      <c r="J429" s="790"/>
      <c r="K429" s="790"/>
      <c r="L429" s="791"/>
      <c r="M429" s="174"/>
      <c r="N429" s="330"/>
      <c r="O429" s="168"/>
      <c r="P429" s="168"/>
    </row>
    <row r="430" spans="1:16" s="3" customFormat="1" x14ac:dyDescent="0.25">
      <c r="A430" s="14"/>
      <c r="B430" s="789"/>
      <c r="C430" s="790"/>
      <c r="D430" s="790"/>
      <c r="E430" s="790"/>
      <c r="F430" s="790"/>
      <c r="G430" s="790"/>
      <c r="H430" s="790"/>
      <c r="I430" s="790"/>
      <c r="J430" s="790"/>
      <c r="K430" s="790"/>
      <c r="L430" s="791"/>
      <c r="M430" s="174"/>
      <c r="N430" s="330"/>
      <c r="O430" s="168"/>
      <c r="P430" s="168"/>
    </row>
    <row r="431" spans="1:16" s="3" customFormat="1" x14ac:dyDescent="0.25">
      <c r="A431" s="14"/>
      <c r="B431" s="789"/>
      <c r="C431" s="790"/>
      <c r="D431" s="790"/>
      <c r="E431" s="790"/>
      <c r="F431" s="790"/>
      <c r="G431" s="790"/>
      <c r="H431" s="790"/>
      <c r="I431" s="790"/>
      <c r="J431" s="790"/>
      <c r="K431" s="790"/>
      <c r="L431" s="791"/>
      <c r="M431" s="174"/>
      <c r="N431" s="330"/>
      <c r="O431" s="168"/>
      <c r="P431" s="168"/>
    </row>
    <row r="432" spans="1:16" s="3" customFormat="1" x14ac:dyDescent="0.25">
      <c r="A432" s="14"/>
      <c r="B432" s="789"/>
      <c r="C432" s="790"/>
      <c r="D432" s="790"/>
      <c r="E432" s="790"/>
      <c r="F432" s="790"/>
      <c r="G432" s="790"/>
      <c r="H432" s="790"/>
      <c r="I432" s="790"/>
      <c r="J432" s="790"/>
      <c r="K432" s="790"/>
      <c r="L432" s="791"/>
      <c r="M432" s="174"/>
      <c r="N432" s="330"/>
      <c r="O432" s="168"/>
      <c r="P432" s="168"/>
    </row>
    <row r="433" spans="1:17" s="174" customFormat="1" x14ac:dyDescent="0.25">
      <c r="A433" s="194"/>
      <c r="B433" s="213"/>
      <c r="C433" s="214"/>
      <c r="D433" s="214"/>
      <c r="E433" s="214"/>
      <c r="F433" s="214"/>
      <c r="G433" s="214"/>
      <c r="H433" s="214"/>
      <c r="I433" s="214"/>
      <c r="J433" s="214"/>
      <c r="K433" s="214"/>
      <c r="L433" s="212"/>
      <c r="N433" s="335"/>
      <c r="O433" s="170"/>
      <c r="P433" s="170"/>
    </row>
    <row r="434" spans="1:17" s="148" customFormat="1" x14ac:dyDescent="0.25">
      <c r="A434" s="39"/>
      <c r="B434" s="778" t="s">
        <v>624</v>
      </c>
      <c r="C434" s="779"/>
      <c r="D434" s="779"/>
      <c r="E434" s="779"/>
      <c r="F434" s="780"/>
      <c r="G434" s="780"/>
      <c r="H434" s="780"/>
      <c r="I434" s="780"/>
      <c r="J434" s="780"/>
      <c r="K434" s="780"/>
      <c r="L434" s="781"/>
      <c r="M434" s="160"/>
      <c r="N434" s="338"/>
    </row>
    <row r="435" spans="1:17" s="148" customFormat="1" x14ac:dyDescent="0.25">
      <c r="A435" s="39"/>
      <c r="B435" s="268"/>
      <c r="C435" s="269"/>
      <c r="D435" s="269"/>
      <c r="E435" s="269"/>
      <c r="F435" s="270"/>
      <c r="G435" s="270"/>
      <c r="H435" s="270"/>
      <c r="I435" s="270"/>
      <c r="J435" s="270"/>
      <c r="K435" s="270"/>
      <c r="L435" s="218"/>
      <c r="M435" s="160"/>
      <c r="N435" s="331"/>
    </row>
    <row r="436" spans="1:17" s="148" customFormat="1" x14ac:dyDescent="0.25">
      <c r="A436" s="39"/>
      <c r="B436" s="671" t="str">
        <f>IF(Intro!$G$28="English",O436,P436)</f>
        <v>Expliquez les effets possibles sur ces perspectives advenant des conclusions du dommage ou du menace de dommage. Fournissez des documents, ou les noms de documents, tels que des études ou des articles dans des revues spécialisées, qui appuient la déclaration de votre entreprise.</v>
      </c>
      <c r="C436" s="755"/>
      <c r="D436" s="755"/>
      <c r="E436" s="755"/>
      <c r="F436" s="755"/>
      <c r="G436" s="755"/>
      <c r="H436" s="755"/>
      <c r="I436" s="755"/>
      <c r="J436" s="755"/>
      <c r="K436" s="755"/>
      <c r="L436" s="673"/>
      <c r="M436" s="160"/>
      <c r="N436" s="331"/>
      <c r="O436" s="271" t="s">
        <v>622</v>
      </c>
      <c r="P436" s="272" t="s">
        <v>623</v>
      </c>
      <c r="Q436" s="272"/>
    </row>
    <row r="437" spans="1:17" s="148" customFormat="1" x14ac:dyDescent="0.25">
      <c r="A437" s="39"/>
      <c r="B437" s="671"/>
      <c r="C437" s="755"/>
      <c r="D437" s="755"/>
      <c r="E437" s="755"/>
      <c r="F437" s="755"/>
      <c r="G437" s="755"/>
      <c r="H437" s="755"/>
      <c r="I437" s="755"/>
      <c r="J437" s="755"/>
      <c r="K437" s="755"/>
      <c r="L437" s="673"/>
      <c r="M437" s="160"/>
      <c r="N437" s="331"/>
      <c r="O437" s="271"/>
      <c r="P437" s="273"/>
      <c r="Q437" s="273"/>
    </row>
    <row r="438" spans="1:17" s="148" customFormat="1" x14ac:dyDescent="0.25">
      <c r="A438" s="39"/>
      <c r="B438" s="266"/>
      <c r="C438" s="158"/>
      <c r="D438" s="158"/>
      <c r="E438" s="158"/>
      <c r="F438" s="158"/>
      <c r="G438" s="158"/>
      <c r="H438" s="158"/>
      <c r="I438" s="158"/>
      <c r="J438" s="158"/>
      <c r="K438" s="158"/>
      <c r="L438" s="267"/>
      <c r="M438" s="160"/>
      <c r="N438" s="331"/>
      <c r="O438" s="274"/>
      <c r="P438" s="274"/>
      <c r="Q438" s="275"/>
    </row>
    <row r="439" spans="1:17" s="40" customFormat="1" x14ac:dyDescent="0.25">
      <c r="A439" s="39"/>
      <c r="B439" s="782"/>
      <c r="C439" s="783"/>
      <c r="D439" s="783"/>
      <c r="E439" s="783"/>
      <c r="F439" s="783"/>
      <c r="G439" s="783"/>
      <c r="H439" s="783"/>
      <c r="I439" s="783"/>
      <c r="J439" s="783"/>
      <c r="K439" s="783"/>
      <c r="L439" s="784"/>
      <c r="M439" s="159"/>
      <c r="N439" s="331"/>
      <c r="Q439" s="148"/>
    </row>
    <row r="440" spans="1:17" s="40" customFormat="1" x14ac:dyDescent="0.25">
      <c r="A440" s="39"/>
      <c r="B440" s="782"/>
      <c r="C440" s="783"/>
      <c r="D440" s="783"/>
      <c r="E440" s="783"/>
      <c r="F440" s="783"/>
      <c r="G440" s="783"/>
      <c r="H440" s="783"/>
      <c r="I440" s="783"/>
      <c r="J440" s="783"/>
      <c r="K440" s="783"/>
      <c r="L440" s="784"/>
      <c r="M440" s="159"/>
      <c r="N440" s="331"/>
      <c r="Q440" s="148"/>
    </row>
    <row r="441" spans="1:17" s="3" customFormat="1" x14ac:dyDescent="0.25">
      <c r="A441" s="14"/>
      <c r="B441" s="782"/>
      <c r="C441" s="783"/>
      <c r="D441" s="783"/>
      <c r="E441" s="783"/>
      <c r="F441" s="783"/>
      <c r="G441" s="783"/>
      <c r="H441" s="783"/>
      <c r="I441" s="783"/>
      <c r="J441" s="783"/>
      <c r="K441" s="783"/>
      <c r="L441" s="784"/>
      <c r="M441" s="174"/>
      <c r="N441" s="330"/>
      <c r="O441" s="168"/>
      <c r="P441" s="168"/>
    </row>
    <row r="442" spans="1:17" s="3" customFormat="1" x14ac:dyDescent="0.25">
      <c r="A442" s="14"/>
      <c r="B442" s="782"/>
      <c r="C442" s="783"/>
      <c r="D442" s="783"/>
      <c r="E442" s="783"/>
      <c r="F442" s="783"/>
      <c r="G442" s="783"/>
      <c r="H442" s="783"/>
      <c r="I442" s="783"/>
      <c r="J442" s="783"/>
      <c r="K442" s="783"/>
      <c r="L442" s="784"/>
      <c r="M442" s="174"/>
      <c r="N442" s="330"/>
      <c r="O442" s="168"/>
      <c r="P442" s="168"/>
    </row>
    <row r="443" spans="1:17" s="40" customFormat="1" x14ac:dyDescent="0.25">
      <c r="A443" s="39"/>
      <c r="B443" s="782"/>
      <c r="C443" s="783"/>
      <c r="D443" s="783"/>
      <c r="E443" s="783"/>
      <c r="F443" s="783"/>
      <c r="G443" s="783"/>
      <c r="H443" s="783"/>
      <c r="I443" s="783"/>
      <c r="J443" s="783"/>
      <c r="K443" s="783"/>
      <c r="L443" s="784"/>
      <c r="M443" s="159"/>
      <c r="N443" s="331"/>
      <c r="Q443" s="148"/>
    </row>
    <row r="444" spans="1:17" s="40" customFormat="1" x14ac:dyDescent="0.25">
      <c r="A444" s="39"/>
      <c r="B444" s="782"/>
      <c r="C444" s="783"/>
      <c r="D444" s="783"/>
      <c r="E444" s="783"/>
      <c r="F444" s="783"/>
      <c r="G444" s="783"/>
      <c r="H444" s="783"/>
      <c r="I444" s="783"/>
      <c r="J444" s="783"/>
      <c r="K444" s="783"/>
      <c r="L444" s="784"/>
      <c r="M444" s="159"/>
      <c r="N444" s="331"/>
      <c r="Q444" s="148"/>
    </row>
    <row r="445" spans="1:17" s="40" customFormat="1" x14ac:dyDescent="0.25">
      <c r="A445" s="39"/>
      <c r="B445" s="782"/>
      <c r="C445" s="783"/>
      <c r="D445" s="783"/>
      <c r="E445" s="783"/>
      <c r="F445" s="783"/>
      <c r="G445" s="783"/>
      <c r="H445" s="783"/>
      <c r="I445" s="783"/>
      <c r="J445" s="783"/>
      <c r="K445" s="783"/>
      <c r="L445" s="784"/>
      <c r="M445" s="159"/>
      <c r="N445" s="331"/>
      <c r="Q445" s="148"/>
    </row>
    <row r="446" spans="1:17" s="40" customFormat="1" x14ac:dyDescent="0.25">
      <c r="A446" s="39"/>
      <c r="B446" s="782"/>
      <c r="C446" s="783"/>
      <c r="D446" s="783"/>
      <c r="E446" s="783"/>
      <c r="F446" s="783"/>
      <c r="G446" s="783"/>
      <c r="H446" s="783"/>
      <c r="I446" s="783"/>
      <c r="J446" s="783"/>
      <c r="K446" s="783"/>
      <c r="L446" s="784"/>
      <c r="M446" s="159"/>
      <c r="N446" s="331"/>
      <c r="Q446" s="148"/>
    </row>
    <row r="447" spans="1:17" s="148" customFormat="1" x14ac:dyDescent="0.25">
      <c r="A447" s="39"/>
      <c r="B447" s="798"/>
      <c r="C447" s="799"/>
      <c r="D447" s="799"/>
      <c r="E447" s="799"/>
      <c r="F447" s="799"/>
      <c r="G447" s="799"/>
      <c r="H447" s="799"/>
      <c r="I447" s="799"/>
      <c r="J447" s="799"/>
      <c r="K447" s="799"/>
      <c r="L447" s="800"/>
      <c r="M447" s="160"/>
      <c r="N447" s="331"/>
    </row>
  </sheetData>
  <sheetProtection algorithmName="SHA-512" hashValue="8OOcs8g6UC+DSsp5cE2NFZZ4tmMnfkzLKqQ6kQGtd9KGL5C85BfMR6LyuGEooTrveEuXRBXOmTbdkIjBPD0UJg==" saltValue="aQeBezh4PyaNh+CsxcYcCQ==" spinCount="100000" sheet="1" objects="1" scenarios="1" selectLockedCells="1"/>
  <mergeCells count="195">
    <mergeCell ref="B316:L316"/>
    <mergeCell ref="B405:L405"/>
    <mergeCell ref="B382:L389"/>
    <mergeCell ref="B395:L402"/>
    <mergeCell ref="B411:L418"/>
    <mergeCell ref="B408:L409"/>
    <mergeCell ref="B380:L380"/>
    <mergeCell ref="B330:L330"/>
    <mergeCell ref="B344:L344"/>
    <mergeCell ref="B372:L372"/>
    <mergeCell ref="B391:L391"/>
    <mergeCell ref="B406:L406"/>
    <mergeCell ref="B376:G376"/>
    <mergeCell ref="B377:G377"/>
    <mergeCell ref="B378:G378"/>
    <mergeCell ref="B69:L69"/>
    <mergeCell ref="B82:L82"/>
    <mergeCell ref="B88:L88"/>
    <mergeCell ref="B149:L149"/>
    <mergeCell ref="B170:L170"/>
    <mergeCell ref="B183:L183"/>
    <mergeCell ref="B198:L198"/>
    <mergeCell ref="B73:L80"/>
    <mergeCell ref="B153:L160"/>
    <mergeCell ref="B174:L181"/>
    <mergeCell ref="B187:L194"/>
    <mergeCell ref="G128:H137"/>
    <mergeCell ref="B90:L90"/>
    <mergeCell ref="C92:D97"/>
    <mergeCell ref="E92:F97"/>
    <mergeCell ref="G92:H97"/>
    <mergeCell ref="I92:J97"/>
    <mergeCell ref="K92:L97"/>
    <mergeCell ref="B84:L84"/>
    <mergeCell ref="B197:L197"/>
    <mergeCell ref="B45:B46"/>
    <mergeCell ref="B425:L432"/>
    <mergeCell ref="B98:B107"/>
    <mergeCell ref="C98:D107"/>
    <mergeCell ref="E98:F107"/>
    <mergeCell ref="G98:H107"/>
    <mergeCell ref="I98:J107"/>
    <mergeCell ref="K98:L107"/>
    <mergeCell ref="B108:B117"/>
    <mergeCell ref="C108:D117"/>
    <mergeCell ref="E108:F117"/>
    <mergeCell ref="G108:H117"/>
    <mergeCell ref="I108:J117"/>
    <mergeCell ref="K108:L117"/>
    <mergeCell ref="B118:B127"/>
    <mergeCell ref="C118:D127"/>
    <mergeCell ref="E118:F127"/>
    <mergeCell ref="B420:L420"/>
    <mergeCell ref="G118:H127"/>
    <mergeCell ref="I118:J127"/>
    <mergeCell ref="K118:L127"/>
    <mergeCell ref="B128:B137"/>
    <mergeCell ref="C128:D137"/>
    <mergeCell ref="E128:F137"/>
    <mergeCell ref="E41:F42"/>
    <mergeCell ref="G41:I42"/>
    <mergeCell ref="J41:L42"/>
    <mergeCell ref="C43:D44"/>
    <mergeCell ref="B266:L273"/>
    <mergeCell ref="B279:L286"/>
    <mergeCell ref="I128:J137"/>
    <mergeCell ref="K128:L137"/>
    <mergeCell ref="B138:B147"/>
    <mergeCell ref="C138:D147"/>
    <mergeCell ref="E138:F147"/>
    <mergeCell ref="G138:H147"/>
    <mergeCell ref="I138:J147"/>
    <mergeCell ref="K138:L147"/>
    <mergeCell ref="B275:L275"/>
    <mergeCell ref="B162:L162"/>
    <mergeCell ref="B166:C166"/>
    <mergeCell ref="B167:C167"/>
    <mergeCell ref="B168:C168"/>
    <mergeCell ref="D166:L166"/>
    <mergeCell ref="D167:L167"/>
    <mergeCell ref="B53:B54"/>
    <mergeCell ref="B60:L67"/>
    <mergeCell ref="G49:I50"/>
    <mergeCell ref="B58:L58"/>
    <mergeCell ref="B71:L71"/>
    <mergeCell ref="B87:L87"/>
    <mergeCell ref="B29:L31"/>
    <mergeCell ref="G53:I54"/>
    <mergeCell ref="J53:L54"/>
    <mergeCell ref="C39:D40"/>
    <mergeCell ref="E39:F40"/>
    <mergeCell ref="G39:I40"/>
    <mergeCell ref="J39:L40"/>
    <mergeCell ref="C41:D42"/>
    <mergeCell ref="B35:B36"/>
    <mergeCell ref="C35:D36"/>
    <mergeCell ref="E35:F36"/>
    <mergeCell ref="G35:I36"/>
    <mergeCell ref="J35:L36"/>
    <mergeCell ref="C37:D38"/>
    <mergeCell ref="E37:F38"/>
    <mergeCell ref="G37:I38"/>
    <mergeCell ref="J37:L38"/>
    <mergeCell ref="B37:B38"/>
    <mergeCell ref="B39:B40"/>
    <mergeCell ref="B41:B42"/>
    <mergeCell ref="B43:B44"/>
    <mergeCell ref="B4:L4"/>
    <mergeCell ref="B5:L5"/>
    <mergeCell ref="B6:L6"/>
    <mergeCell ref="J33:L34"/>
    <mergeCell ref="B13:L13"/>
    <mergeCell ref="B8:L8"/>
    <mergeCell ref="B9:L9"/>
    <mergeCell ref="B10:L10"/>
    <mergeCell ref="B16:L16"/>
    <mergeCell ref="C33:D34"/>
    <mergeCell ref="E33:F34"/>
    <mergeCell ref="G33:I34"/>
    <mergeCell ref="B18:L25"/>
    <mergeCell ref="B14:L14"/>
    <mergeCell ref="B27:L27"/>
    <mergeCell ref="B11:L11"/>
    <mergeCell ref="B56:L56"/>
    <mergeCell ref="C45:D46"/>
    <mergeCell ref="E45:F46"/>
    <mergeCell ref="G45:I46"/>
    <mergeCell ref="J45:L46"/>
    <mergeCell ref="C47:D48"/>
    <mergeCell ref="E47:F48"/>
    <mergeCell ref="G47:I48"/>
    <mergeCell ref="E43:F44"/>
    <mergeCell ref="G43:I44"/>
    <mergeCell ref="J43:L44"/>
    <mergeCell ref="B47:B48"/>
    <mergeCell ref="B49:B50"/>
    <mergeCell ref="B51:B52"/>
    <mergeCell ref="J47:L48"/>
    <mergeCell ref="C49:D50"/>
    <mergeCell ref="E49:F50"/>
    <mergeCell ref="J49:L50"/>
    <mergeCell ref="C51:D52"/>
    <mergeCell ref="E51:F52"/>
    <mergeCell ref="G51:I52"/>
    <mergeCell ref="J51:L52"/>
    <mergeCell ref="C53:D54"/>
    <mergeCell ref="E53:F54"/>
    <mergeCell ref="B447:L447"/>
    <mergeCell ref="B393:L393"/>
    <mergeCell ref="B151:L151"/>
    <mergeCell ref="B200:L200"/>
    <mergeCell ref="B185:L185"/>
    <mergeCell ref="B264:C264"/>
    <mergeCell ref="B277:L277"/>
    <mergeCell ref="B290:L290"/>
    <mergeCell ref="B172:L172"/>
    <mergeCell ref="B248:L248"/>
    <mergeCell ref="B202:D206"/>
    <mergeCell ref="E202:L206"/>
    <mergeCell ref="B207:D211"/>
    <mergeCell ref="E207:L211"/>
    <mergeCell ref="B218:L218"/>
    <mergeCell ref="B232:L232"/>
    <mergeCell ref="B246:L246"/>
    <mergeCell ref="B259:L259"/>
    <mergeCell ref="B288:L288"/>
    <mergeCell ref="B301:L301"/>
    <mergeCell ref="B317:L317"/>
    <mergeCell ref="D168:L168"/>
    <mergeCell ref="B164:L164"/>
    <mergeCell ref="B292:L299"/>
    <mergeCell ref="B434:L434"/>
    <mergeCell ref="B436:L437"/>
    <mergeCell ref="B439:L446"/>
    <mergeCell ref="B422:L423"/>
    <mergeCell ref="B212:D216"/>
    <mergeCell ref="E212:L216"/>
    <mergeCell ref="B220:L221"/>
    <mergeCell ref="B234:L235"/>
    <mergeCell ref="B261:L262"/>
    <mergeCell ref="B303:L304"/>
    <mergeCell ref="B332:L333"/>
    <mergeCell ref="B346:L347"/>
    <mergeCell ref="B360:L361"/>
    <mergeCell ref="B306:L313"/>
    <mergeCell ref="B321:L328"/>
    <mergeCell ref="B335:L342"/>
    <mergeCell ref="B349:L356"/>
    <mergeCell ref="B374:L374"/>
    <mergeCell ref="B319:L319"/>
    <mergeCell ref="B223:L230"/>
    <mergeCell ref="B358:L358"/>
    <mergeCell ref="B237:L244"/>
    <mergeCell ref="B250:L257"/>
    <mergeCell ref="B363:L370"/>
  </mergeCells>
  <dataValidations count="4">
    <dataValidation type="textLength" operator="lessThanOrEqual" allowBlank="1" showInputMessage="1" showErrorMessage="1" error="Maximum length reached. Please use the AddPub tab to add further info./La limite maximale de caractères est atteinte. SVP utiliser l'onglet AddPub pour ajouter plus d'information." prompt="1000 character limit/limite de 1000 caractères" sqref="B73 B153:B155 B174:B176 B187 B18 B223 B225:B226 B250 B266 B279 B292 B306 B321 B335 B349 B363 B382 B395 B411 B425 B427 B441 B60 B439 B189:B190 B237:B239 B253:B254 B268:B269 B282:B283 B295:B296 B309:B310 B323:B324 B337:B338 B351 B365 B384 B397 B413" xr:uid="{12A675B1-CBA0-4994-8490-3D96E188227D}">
      <formula1>1000</formula1>
    </dataValidation>
    <dataValidation type="decimal" operator="greaterThanOrEqual" allowBlank="1" showErrorMessage="1" errorTitle="Error / Erreur" error="Please input only numerical values into these cells./SVP donnez uniquement des valeurs numériques dans ces cellules." prompt="1000 character limit/limite de 1000 caractères" sqref="E264" xr:uid="{51751D26-3857-4105-8CD2-B60852B0348B}">
      <formula1>0</formula1>
    </dataValidation>
    <dataValidation allowBlank="1" showInputMessage="1" showErrorMessage="1" sqref="C98:L147 D166:L168 E202:L216" xr:uid="{8A842A76-AF5B-4A75-951F-E39EA499330C}"/>
    <dataValidation type="list" allowBlank="1" showInputMessage="1" showErrorMessage="1" sqref="H376:H378" xr:uid="{3D3F2DCC-2D7D-4040-B21C-C1A2394FA711}">
      <formula1>"X"</formula1>
    </dataValidation>
  </dataValidations>
  <printOptions horizontalCentered="1"/>
  <pageMargins left="0.25" right="0.25" top="0.75" bottom="0.75" header="0.3" footer="0.3"/>
  <pageSetup scale="63" fitToHeight="0" orientation="portrait" r:id="rId1"/>
  <headerFooter>
    <oddFooter>&amp;L&amp;A</oddFooter>
  </headerFooter>
  <rowBreaks count="7" manualBreakCount="7">
    <brk id="68" min="1" max="11" man="1"/>
    <brk id="127" min="1" max="11" man="1"/>
    <brk id="194" min="1" max="11" man="1"/>
    <brk id="258" min="1" max="11" man="1"/>
    <brk id="314" min="1" max="11" man="1"/>
    <brk id="371" min="1" max="11" man="1"/>
    <brk id="433" min="1" max="11"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E445CC-A9F5-4285-83F0-6D3935BA020A}">
  <sheetPr>
    <tabColor rgb="FF00B0F0"/>
    <pageSetUpPr fitToPage="1"/>
  </sheetPr>
  <dimension ref="A1:P58"/>
  <sheetViews>
    <sheetView showGridLines="0" zoomScaleNormal="100" workbookViewId="0"/>
  </sheetViews>
  <sheetFormatPr defaultColWidth="9.140625" defaultRowHeight="14.25" x14ac:dyDescent="0.25"/>
  <cols>
    <col min="1" max="1" width="1.85546875" style="13" customWidth="1"/>
    <col min="2" max="2" width="12.140625" style="23" customWidth="1"/>
    <col min="3" max="3" width="5.85546875" style="23" customWidth="1"/>
    <col min="4" max="4" width="18.5703125" style="23" customWidth="1"/>
    <col min="5" max="12" width="15.42578125" style="23" customWidth="1"/>
    <col min="13" max="13" width="6.140625" style="1" customWidth="1"/>
    <col min="14" max="14" width="9.140625" style="2" customWidth="1"/>
    <col min="15" max="15" width="25.140625" style="2" hidden="1" customWidth="1"/>
    <col min="16" max="16" width="28.42578125" style="2" hidden="1" customWidth="1"/>
    <col min="17" max="17" width="9.140625" style="2" customWidth="1"/>
    <col min="18" max="16384" width="9.140625" style="2"/>
  </cols>
  <sheetData>
    <row r="1" spans="1:16" x14ac:dyDescent="0.25">
      <c r="O1" s="2" t="s">
        <v>665</v>
      </c>
      <c r="P1" s="2" t="s">
        <v>665</v>
      </c>
    </row>
    <row r="2" spans="1:16" x14ac:dyDescent="0.25">
      <c r="B2" s="24" t="s">
        <v>0</v>
      </c>
      <c r="C2" s="24"/>
      <c r="O2" s="3" t="s">
        <v>130</v>
      </c>
      <c r="P2" s="3" t="s">
        <v>131</v>
      </c>
    </row>
    <row r="3" spans="1:16" x14ac:dyDescent="0.25">
      <c r="B3" s="25"/>
      <c r="C3" s="25"/>
      <c r="O3" s="8"/>
      <c r="P3" s="8"/>
    </row>
    <row r="4" spans="1:16" s="8" customFormat="1" x14ac:dyDescent="0.25">
      <c r="A4" s="19"/>
      <c r="B4" s="663" t="str">
        <f>Info!B4</f>
        <v>QUESTIONNAIRE À L’INTENTION DES PRODUCTEURS</v>
      </c>
      <c r="C4" s="664"/>
      <c r="D4" s="664"/>
      <c r="E4" s="664"/>
      <c r="F4" s="664"/>
      <c r="G4" s="664"/>
      <c r="H4" s="664"/>
      <c r="I4" s="664"/>
      <c r="J4" s="664"/>
      <c r="K4" s="664"/>
      <c r="L4" s="665"/>
      <c r="M4" s="20"/>
      <c r="N4" s="20"/>
      <c r="O4" s="16"/>
      <c r="P4" s="16"/>
    </row>
    <row r="5" spans="1:16" s="8" customFormat="1" x14ac:dyDescent="0.25">
      <c r="A5" s="19"/>
      <c r="B5" s="666" t="str">
        <f>Info!B5</f>
        <v>GC-2025-001</v>
      </c>
      <c r="C5" s="667"/>
      <c r="D5" s="667"/>
      <c r="E5" s="667"/>
      <c r="F5" s="667"/>
      <c r="G5" s="667"/>
      <c r="H5" s="667"/>
      <c r="I5" s="667"/>
      <c r="J5" s="667"/>
      <c r="K5" s="667"/>
      <c r="L5" s="668"/>
      <c r="M5" s="20"/>
      <c r="N5" s="20"/>
      <c r="O5" s="16"/>
      <c r="P5" s="16"/>
    </row>
    <row r="6" spans="1:16" s="17" customFormat="1" x14ac:dyDescent="0.25">
      <c r="A6" s="19"/>
      <c r="B6" s="674" t="str">
        <f>Info!B6</f>
        <v>PRODUITS DE LÉGUMES</v>
      </c>
      <c r="C6" s="675"/>
      <c r="D6" s="675"/>
      <c r="E6" s="675"/>
      <c r="F6" s="675"/>
      <c r="G6" s="675"/>
      <c r="H6" s="675"/>
      <c r="I6" s="675"/>
      <c r="J6" s="675"/>
      <c r="K6" s="675"/>
      <c r="L6" s="676"/>
      <c r="M6" s="16"/>
      <c r="N6" s="16"/>
      <c r="O6" s="18"/>
      <c r="P6" s="18"/>
    </row>
    <row r="7" spans="1:16" s="17" customFormat="1" x14ac:dyDescent="0.25">
      <c r="A7" s="19"/>
      <c r="B7" s="819" t="str">
        <f>IF(Intro!$G$28="English",O7,P7)</f>
        <v>Toute information dans ce questionnaire se rapporte aux MARCHANDISES EN CONSERVE seulement</v>
      </c>
      <c r="C7" s="820"/>
      <c r="D7" s="820"/>
      <c r="E7" s="820"/>
      <c r="F7" s="820"/>
      <c r="G7" s="820"/>
      <c r="H7" s="820"/>
      <c r="I7" s="820"/>
      <c r="J7" s="820"/>
      <c r="K7" s="820"/>
      <c r="L7" s="821"/>
      <c r="M7" s="16"/>
      <c r="N7" s="16"/>
      <c r="O7" s="18" t="s">
        <v>921</v>
      </c>
      <c r="P7" s="18" t="s">
        <v>922</v>
      </c>
    </row>
    <row r="8" spans="1:16" s="9" customFormat="1" x14ac:dyDescent="0.25">
      <c r="A8" s="19"/>
      <c r="B8" s="26"/>
      <c r="C8" s="26"/>
      <c r="D8" s="27"/>
      <c r="E8" s="27"/>
      <c r="F8" s="27"/>
      <c r="G8" s="27"/>
      <c r="H8" s="27"/>
      <c r="I8" s="27"/>
      <c r="J8" s="27"/>
      <c r="K8" s="27"/>
      <c r="L8" s="27"/>
      <c r="O8" s="10"/>
      <c r="P8" s="10"/>
    </row>
    <row r="9" spans="1:16" x14ac:dyDescent="0.25">
      <c r="B9" s="658" t="str">
        <f>UPPER(IF(Intro!$G$28="English",O9,P9))</f>
        <v>COMMENTAIRES PUBLICS</v>
      </c>
      <c r="C9" s="659"/>
      <c r="D9" s="659"/>
      <c r="E9" s="659"/>
      <c r="F9" s="659"/>
      <c r="G9" s="659"/>
      <c r="H9" s="659"/>
      <c r="I9" s="659"/>
      <c r="J9" s="659"/>
      <c r="K9" s="659"/>
      <c r="L9" s="660"/>
      <c r="M9" s="149"/>
      <c r="O9" s="2" t="s">
        <v>114</v>
      </c>
      <c r="P9" s="2" t="s">
        <v>115</v>
      </c>
    </row>
    <row r="10" spans="1:16" s="11" customFormat="1" x14ac:dyDescent="0.25">
      <c r="A10" s="13"/>
      <c r="B10" s="28"/>
      <c r="C10" s="29"/>
      <c r="D10" s="30"/>
      <c r="E10" s="30"/>
      <c r="F10" s="30"/>
      <c r="G10" s="30"/>
      <c r="H10" s="30"/>
      <c r="I10" s="30"/>
      <c r="J10" s="30"/>
      <c r="K10" s="30"/>
      <c r="L10" s="31"/>
    </row>
    <row r="11" spans="1:16" s="11" customFormat="1" x14ac:dyDescent="0.25">
      <c r="A11" s="13"/>
      <c r="B11" s="655" t="str">
        <f>IF(Intro!$G$28="English",O11,P11)</f>
        <v>Si votre entreprise désire ajouter des commentaires concernant vos réponses, vous les inscrivez ici. Indiquez à quelle question se rapportent vos commentaires.</v>
      </c>
      <c r="C11" s="656"/>
      <c r="D11" s="656"/>
      <c r="E11" s="656"/>
      <c r="F11" s="656"/>
      <c r="G11" s="656"/>
      <c r="H11" s="656"/>
      <c r="I11" s="656"/>
      <c r="J11" s="656"/>
      <c r="K11" s="656"/>
      <c r="L11" s="657"/>
      <c r="O11" s="12" t="s">
        <v>502</v>
      </c>
      <c r="P11" s="11" t="s">
        <v>349</v>
      </c>
    </row>
    <row r="12" spans="1:16" s="11" customFormat="1" x14ac:dyDescent="0.25">
      <c r="A12" s="13"/>
      <c r="B12" s="178"/>
      <c r="C12" s="29"/>
      <c r="D12" s="30"/>
      <c r="E12" s="30"/>
      <c r="F12" s="30"/>
      <c r="G12" s="30"/>
      <c r="H12" s="30"/>
      <c r="I12" s="30"/>
      <c r="J12" s="30"/>
      <c r="K12" s="30"/>
      <c r="L12" s="31"/>
      <c r="O12" s="278" t="s">
        <v>645</v>
      </c>
      <c r="P12" s="278" t="s">
        <v>646</v>
      </c>
    </row>
    <row r="13" spans="1:16" s="11" customFormat="1" x14ac:dyDescent="0.25">
      <c r="A13" s="13"/>
      <c r="B13" s="178"/>
      <c r="C13" s="29"/>
      <c r="D13" s="254" t="str">
        <f>IF(Intro!$G$28="English",O12,P12)</f>
        <v>Onglet et question</v>
      </c>
      <c r="E13" s="845" t="str">
        <f>IF(Intro!$G$28="English",O13,P13)</f>
        <v>Commentaires</v>
      </c>
      <c r="F13" s="845"/>
      <c r="G13" s="845"/>
      <c r="H13" s="845"/>
      <c r="I13" s="845"/>
      <c r="J13" s="845"/>
      <c r="K13" s="845"/>
      <c r="L13" s="846"/>
      <c r="O13" s="12" t="s">
        <v>223</v>
      </c>
      <c r="P13" s="11" t="s">
        <v>224</v>
      </c>
    </row>
    <row r="14" spans="1:16" s="149" customFormat="1" ht="14.25" customHeight="1" x14ac:dyDescent="0.25">
      <c r="A14" s="190"/>
      <c r="B14" s="830" t="str">
        <f>IF(Intro!$G$28="English",O14,P14)</f>
        <v>Commentaire 1</v>
      </c>
      <c r="C14" s="831"/>
      <c r="D14" s="835"/>
      <c r="E14" s="838"/>
      <c r="F14" s="839"/>
      <c r="G14" s="839"/>
      <c r="H14" s="839"/>
      <c r="I14" s="839"/>
      <c r="J14" s="839"/>
      <c r="K14" s="839"/>
      <c r="L14" s="840"/>
      <c r="O14" s="12" t="s">
        <v>225</v>
      </c>
      <c r="P14" s="11" t="s">
        <v>226</v>
      </c>
    </row>
    <row r="15" spans="1:16" s="149" customFormat="1" x14ac:dyDescent="0.25">
      <c r="A15" s="190"/>
      <c r="B15" s="792"/>
      <c r="C15" s="832"/>
      <c r="D15" s="836"/>
      <c r="E15" s="841"/>
      <c r="F15" s="694"/>
      <c r="G15" s="694"/>
      <c r="H15" s="694"/>
      <c r="I15" s="694"/>
      <c r="J15" s="694"/>
      <c r="K15" s="694"/>
      <c r="L15" s="695"/>
    </row>
    <row r="16" spans="1:16" s="149" customFormat="1" x14ac:dyDescent="0.25">
      <c r="A16" s="190"/>
      <c r="B16" s="792"/>
      <c r="C16" s="832"/>
      <c r="D16" s="836"/>
      <c r="E16" s="841"/>
      <c r="F16" s="694"/>
      <c r="G16" s="694"/>
      <c r="H16" s="694"/>
      <c r="I16" s="694"/>
      <c r="J16" s="694"/>
      <c r="K16" s="694"/>
      <c r="L16" s="695"/>
    </row>
    <row r="17" spans="1:16" s="149" customFormat="1" x14ac:dyDescent="0.25">
      <c r="A17" s="190"/>
      <c r="B17" s="792"/>
      <c r="C17" s="832"/>
      <c r="D17" s="836"/>
      <c r="E17" s="841"/>
      <c r="F17" s="694"/>
      <c r="G17" s="694"/>
      <c r="H17" s="694"/>
      <c r="I17" s="694"/>
      <c r="J17" s="694"/>
      <c r="K17" s="694"/>
      <c r="L17" s="695"/>
    </row>
    <row r="18" spans="1:16" s="149" customFormat="1" x14ac:dyDescent="0.25">
      <c r="A18" s="190"/>
      <c r="B18" s="792"/>
      <c r="C18" s="832"/>
      <c r="D18" s="836"/>
      <c r="E18" s="841"/>
      <c r="F18" s="694"/>
      <c r="G18" s="694"/>
      <c r="H18" s="694"/>
      <c r="I18" s="694"/>
      <c r="J18" s="694"/>
      <c r="K18" s="694"/>
      <c r="L18" s="695"/>
    </row>
    <row r="19" spans="1:16" s="149" customFormat="1" x14ac:dyDescent="0.25">
      <c r="A19" s="190"/>
      <c r="B19" s="792"/>
      <c r="C19" s="832"/>
      <c r="D19" s="836"/>
      <c r="E19" s="841"/>
      <c r="F19" s="694"/>
      <c r="G19" s="694"/>
      <c r="H19" s="694"/>
      <c r="I19" s="694"/>
      <c r="J19" s="694"/>
      <c r="K19" s="694"/>
      <c r="L19" s="695"/>
      <c r="O19" s="175"/>
      <c r="P19" s="175"/>
    </row>
    <row r="20" spans="1:16" s="149" customFormat="1" x14ac:dyDescent="0.25">
      <c r="A20" s="190"/>
      <c r="B20" s="792"/>
      <c r="C20" s="832"/>
      <c r="D20" s="836"/>
      <c r="E20" s="841"/>
      <c r="F20" s="694"/>
      <c r="G20" s="694"/>
      <c r="H20" s="694"/>
      <c r="I20" s="694"/>
      <c r="J20" s="694"/>
      <c r="K20" s="694"/>
      <c r="L20" s="695"/>
      <c r="O20" s="12"/>
      <c r="P20" s="11"/>
    </row>
    <row r="21" spans="1:16" s="149" customFormat="1" x14ac:dyDescent="0.25">
      <c r="A21" s="190"/>
      <c r="B21" s="792"/>
      <c r="C21" s="832"/>
      <c r="D21" s="836"/>
      <c r="E21" s="841"/>
      <c r="F21" s="694"/>
      <c r="G21" s="694"/>
      <c r="H21" s="694"/>
      <c r="I21" s="694"/>
      <c r="J21" s="694"/>
      <c r="K21" s="694"/>
      <c r="L21" s="695"/>
      <c r="O21" s="12"/>
      <c r="P21" s="11"/>
    </row>
    <row r="22" spans="1:16" s="149" customFormat="1" x14ac:dyDescent="0.25">
      <c r="A22" s="190"/>
      <c r="B22" s="833"/>
      <c r="C22" s="834"/>
      <c r="D22" s="837"/>
      <c r="E22" s="842"/>
      <c r="F22" s="843"/>
      <c r="G22" s="843"/>
      <c r="H22" s="843"/>
      <c r="I22" s="843"/>
      <c r="J22" s="843"/>
      <c r="K22" s="843"/>
      <c r="L22" s="844"/>
      <c r="O22" s="12"/>
      <c r="P22" s="11"/>
    </row>
    <row r="23" spans="1:16" s="149" customFormat="1" ht="14.25" customHeight="1" x14ac:dyDescent="0.25">
      <c r="A23" s="190"/>
      <c r="B23" s="830" t="str">
        <f>IF(Intro!$G$28="English",O23,P23)</f>
        <v>Commentaire 2</v>
      </c>
      <c r="C23" s="831"/>
      <c r="D23" s="835"/>
      <c r="E23" s="838"/>
      <c r="F23" s="839"/>
      <c r="G23" s="839"/>
      <c r="H23" s="839"/>
      <c r="I23" s="839"/>
      <c r="J23" s="839"/>
      <c r="K23" s="839"/>
      <c r="L23" s="840"/>
      <c r="O23" s="12" t="s">
        <v>227</v>
      </c>
      <c r="P23" s="11" t="s">
        <v>228</v>
      </c>
    </row>
    <row r="24" spans="1:16" s="149" customFormat="1" x14ac:dyDescent="0.25">
      <c r="A24" s="190"/>
      <c r="B24" s="792"/>
      <c r="C24" s="832"/>
      <c r="D24" s="836"/>
      <c r="E24" s="841"/>
      <c r="F24" s="694"/>
      <c r="G24" s="694"/>
      <c r="H24" s="694"/>
      <c r="I24" s="694"/>
      <c r="J24" s="694"/>
      <c r="K24" s="694"/>
      <c r="L24" s="695"/>
    </row>
    <row r="25" spans="1:16" s="149" customFormat="1" x14ac:dyDescent="0.25">
      <c r="A25" s="190"/>
      <c r="B25" s="792"/>
      <c r="C25" s="832"/>
      <c r="D25" s="836"/>
      <c r="E25" s="841"/>
      <c r="F25" s="694"/>
      <c r="G25" s="694"/>
      <c r="H25" s="694"/>
      <c r="I25" s="694"/>
      <c r="J25" s="694"/>
      <c r="K25" s="694"/>
      <c r="L25" s="695"/>
    </row>
    <row r="26" spans="1:16" s="149" customFormat="1" x14ac:dyDescent="0.25">
      <c r="A26" s="190"/>
      <c r="B26" s="792"/>
      <c r="C26" s="832"/>
      <c r="D26" s="836"/>
      <c r="E26" s="841"/>
      <c r="F26" s="694"/>
      <c r="G26" s="694"/>
      <c r="H26" s="694"/>
      <c r="I26" s="694"/>
      <c r="J26" s="694"/>
      <c r="K26" s="694"/>
      <c r="L26" s="695"/>
    </row>
    <row r="27" spans="1:16" s="149" customFormat="1" x14ac:dyDescent="0.25">
      <c r="A27" s="190"/>
      <c r="B27" s="792"/>
      <c r="C27" s="832"/>
      <c r="D27" s="836"/>
      <c r="E27" s="841"/>
      <c r="F27" s="694"/>
      <c r="G27" s="694"/>
      <c r="H27" s="694"/>
      <c r="I27" s="694"/>
      <c r="J27" s="694"/>
      <c r="K27" s="694"/>
      <c r="L27" s="695"/>
      <c r="O27" s="12"/>
      <c r="P27" s="11"/>
    </row>
    <row r="28" spans="1:16" s="149" customFormat="1" x14ac:dyDescent="0.25">
      <c r="A28" s="190"/>
      <c r="B28" s="792"/>
      <c r="C28" s="832"/>
      <c r="D28" s="836"/>
      <c r="E28" s="841"/>
      <c r="F28" s="694"/>
      <c r="G28" s="694"/>
      <c r="H28" s="694"/>
      <c r="I28" s="694"/>
      <c r="J28" s="694"/>
      <c r="K28" s="694"/>
      <c r="L28" s="695"/>
      <c r="O28" s="12"/>
      <c r="P28" s="11"/>
    </row>
    <row r="29" spans="1:16" s="149" customFormat="1" x14ac:dyDescent="0.25">
      <c r="A29" s="190"/>
      <c r="B29" s="792"/>
      <c r="C29" s="832"/>
      <c r="D29" s="836"/>
      <c r="E29" s="841"/>
      <c r="F29" s="694"/>
      <c r="G29" s="694"/>
      <c r="H29" s="694"/>
      <c r="I29" s="694"/>
      <c r="J29" s="694"/>
      <c r="K29" s="694"/>
      <c r="L29" s="695"/>
      <c r="O29" s="12"/>
      <c r="P29" s="11"/>
    </row>
    <row r="30" spans="1:16" s="149" customFormat="1" x14ac:dyDescent="0.25">
      <c r="A30" s="190"/>
      <c r="B30" s="792"/>
      <c r="C30" s="832"/>
      <c r="D30" s="836"/>
      <c r="E30" s="841"/>
      <c r="F30" s="694"/>
      <c r="G30" s="694"/>
      <c r="H30" s="694"/>
      <c r="I30" s="694"/>
      <c r="J30" s="694"/>
      <c r="K30" s="694"/>
      <c r="L30" s="695"/>
      <c r="O30" s="12"/>
      <c r="P30" s="11"/>
    </row>
    <row r="31" spans="1:16" s="149" customFormat="1" x14ac:dyDescent="0.25">
      <c r="A31" s="190"/>
      <c r="B31" s="833"/>
      <c r="C31" s="834"/>
      <c r="D31" s="837"/>
      <c r="E31" s="842"/>
      <c r="F31" s="843"/>
      <c r="G31" s="843"/>
      <c r="H31" s="843"/>
      <c r="I31" s="843"/>
      <c r="J31" s="843"/>
      <c r="K31" s="843"/>
      <c r="L31" s="844"/>
      <c r="O31" s="12"/>
      <c r="P31" s="11"/>
    </row>
    <row r="32" spans="1:16" s="149" customFormat="1" ht="14.25" customHeight="1" x14ac:dyDescent="0.25">
      <c r="A32" s="190"/>
      <c r="B32" s="830" t="str">
        <f>IF(Intro!$G$28="English",O32,P32)</f>
        <v>Commentaire 3</v>
      </c>
      <c r="C32" s="831"/>
      <c r="D32" s="835"/>
      <c r="E32" s="838"/>
      <c r="F32" s="839"/>
      <c r="G32" s="839"/>
      <c r="H32" s="839"/>
      <c r="I32" s="839"/>
      <c r="J32" s="839"/>
      <c r="K32" s="839"/>
      <c r="L32" s="840"/>
      <c r="O32" s="12" t="s">
        <v>229</v>
      </c>
      <c r="P32" s="11" t="s">
        <v>230</v>
      </c>
    </row>
    <row r="33" spans="1:16" s="149" customFormat="1" x14ac:dyDescent="0.25">
      <c r="A33" s="190"/>
      <c r="B33" s="792"/>
      <c r="C33" s="832"/>
      <c r="D33" s="836"/>
      <c r="E33" s="841"/>
      <c r="F33" s="694"/>
      <c r="G33" s="694"/>
      <c r="H33" s="694"/>
      <c r="I33" s="694"/>
      <c r="J33" s="694"/>
      <c r="K33" s="694"/>
      <c r="L33" s="695"/>
    </row>
    <row r="34" spans="1:16" s="149" customFormat="1" x14ac:dyDescent="0.25">
      <c r="A34" s="190"/>
      <c r="B34" s="792"/>
      <c r="C34" s="832"/>
      <c r="D34" s="836"/>
      <c r="E34" s="841"/>
      <c r="F34" s="694"/>
      <c r="G34" s="694"/>
      <c r="H34" s="694"/>
      <c r="I34" s="694"/>
      <c r="J34" s="694"/>
      <c r="K34" s="694"/>
      <c r="L34" s="695"/>
    </row>
    <row r="35" spans="1:16" s="149" customFormat="1" x14ac:dyDescent="0.25">
      <c r="A35" s="190"/>
      <c r="B35" s="792"/>
      <c r="C35" s="832"/>
      <c r="D35" s="836"/>
      <c r="E35" s="841"/>
      <c r="F35" s="694"/>
      <c r="G35" s="694"/>
      <c r="H35" s="694"/>
      <c r="I35" s="694"/>
      <c r="J35" s="694"/>
      <c r="K35" s="694"/>
      <c r="L35" s="695"/>
      <c r="O35" s="12"/>
      <c r="P35" s="11"/>
    </row>
    <row r="36" spans="1:16" s="149" customFormat="1" x14ac:dyDescent="0.25">
      <c r="A36" s="190"/>
      <c r="B36" s="792"/>
      <c r="C36" s="832"/>
      <c r="D36" s="836"/>
      <c r="E36" s="841"/>
      <c r="F36" s="694"/>
      <c r="G36" s="694"/>
      <c r="H36" s="694"/>
      <c r="I36" s="694"/>
      <c r="J36" s="694"/>
      <c r="K36" s="694"/>
      <c r="L36" s="695"/>
      <c r="O36" s="12"/>
      <c r="P36" s="11"/>
    </row>
    <row r="37" spans="1:16" s="149" customFormat="1" x14ac:dyDescent="0.25">
      <c r="A37" s="190"/>
      <c r="B37" s="792"/>
      <c r="C37" s="832"/>
      <c r="D37" s="836"/>
      <c r="E37" s="841"/>
      <c r="F37" s="694"/>
      <c r="G37" s="694"/>
      <c r="H37" s="694"/>
      <c r="I37" s="694"/>
      <c r="J37" s="694"/>
      <c r="K37" s="694"/>
      <c r="L37" s="695"/>
      <c r="O37" s="12"/>
      <c r="P37" s="11"/>
    </row>
    <row r="38" spans="1:16" s="149" customFormat="1" x14ac:dyDescent="0.25">
      <c r="A38" s="190"/>
      <c r="B38" s="792"/>
      <c r="C38" s="832"/>
      <c r="D38" s="836"/>
      <c r="E38" s="841"/>
      <c r="F38" s="694"/>
      <c r="G38" s="694"/>
      <c r="H38" s="694"/>
      <c r="I38" s="694"/>
      <c r="J38" s="694"/>
      <c r="K38" s="694"/>
      <c r="L38" s="695"/>
      <c r="O38" s="12"/>
      <c r="P38" s="11"/>
    </row>
    <row r="39" spans="1:16" s="149" customFormat="1" x14ac:dyDescent="0.25">
      <c r="A39" s="190"/>
      <c r="B39" s="792"/>
      <c r="C39" s="832"/>
      <c r="D39" s="836"/>
      <c r="E39" s="841"/>
      <c r="F39" s="694"/>
      <c r="G39" s="694"/>
      <c r="H39" s="694"/>
      <c r="I39" s="694"/>
      <c r="J39" s="694"/>
      <c r="K39" s="694"/>
      <c r="L39" s="695"/>
      <c r="O39" s="12"/>
      <c r="P39" s="11"/>
    </row>
    <row r="40" spans="1:16" s="149" customFormat="1" x14ac:dyDescent="0.25">
      <c r="A40" s="190"/>
      <c r="B40" s="833"/>
      <c r="C40" s="834"/>
      <c r="D40" s="837"/>
      <c r="E40" s="842"/>
      <c r="F40" s="843"/>
      <c r="G40" s="843"/>
      <c r="H40" s="843"/>
      <c r="I40" s="843"/>
      <c r="J40" s="843"/>
      <c r="K40" s="843"/>
      <c r="L40" s="844"/>
      <c r="O40" s="12"/>
      <c r="P40" s="11"/>
    </row>
    <row r="41" spans="1:16" s="149" customFormat="1" ht="14.25" customHeight="1" x14ac:dyDescent="0.25">
      <c r="A41" s="190"/>
      <c r="B41" s="830" t="str">
        <f>IF(Intro!$G$28="English",O41,P41)</f>
        <v>Commentaire 4</v>
      </c>
      <c r="C41" s="831"/>
      <c r="D41" s="835"/>
      <c r="E41" s="838"/>
      <c r="F41" s="839"/>
      <c r="G41" s="839"/>
      <c r="H41" s="839"/>
      <c r="I41" s="839"/>
      <c r="J41" s="839"/>
      <c r="K41" s="839"/>
      <c r="L41" s="840"/>
      <c r="O41" s="12" t="s">
        <v>231</v>
      </c>
      <c r="P41" s="11" t="s">
        <v>232</v>
      </c>
    </row>
    <row r="42" spans="1:16" s="149" customFormat="1" x14ac:dyDescent="0.25">
      <c r="A42" s="190"/>
      <c r="B42" s="792"/>
      <c r="C42" s="832"/>
      <c r="D42" s="836"/>
      <c r="E42" s="841"/>
      <c r="F42" s="694"/>
      <c r="G42" s="694"/>
      <c r="H42" s="694"/>
      <c r="I42" s="694"/>
      <c r="J42" s="694"/>
      <c r="K42" s="694"/>
      <c r="L42" s="695"/>
    </row>
    <row r="43" spans="1:16" s="149" customFormat="1" x14ac:dyDescent="0.25">
      <c r="A43" s="190"/>
      <c r="B43" s="792"/>
      <c r="C43" s="832"/>
      <c r="D43" s="836"/>
      <c r="E43" s="841"/>
      <c r="F43" s="694"/>
      <c r="G43" s="694"/>
      <c r="H43" s="694"/>
      <c r="I43" s="694"/>
      <c r="J43" s="694"/>
      <c r="K43" s="694"/>
      <c r="L43" s="695"/>
      <c r="O43" s="12"/>
      <c r="P43" s="11"/>
    </row>
    <row r="44" spans="1:16" s="149" customFormat="1" x14ac:dyDescent="0.25">
      <c r="A44" s="190"/>
      <c r="B44" s="792"/>
      <c r="C44" s="832"/>
      <c r="D44" s="836"/>
      <c r="E44" s="841"/>
      <c r="F44" s="694"/>
      <c r="G44" s="694"/>
      <c r="H44" s="694"/>
      <c r="I44" s="694"/>
      <c r="J44" s="694"/>
      <c r="K44" s="694"/>
      <c r="L44" s="695"/>
      <c r="O44" s="12"/>
      <c r="P44" s="11"/>
    </row>
    <row r="45" spans="1:16" s="149" customFormat="1" x14ac:dyDescent="0.25">
      <c r="A45" s="190"/>
      <c r="B45" s="792"/>
      <c r="C45" s="832"/>
      <c r="D45" s="836"/>
      <c r="E45" s="841"/>
      <c r="F45" s="694"/>
      <c r="G45" s="694"/>
      <c r="H45" s="694"/>
      <c r="I45" s="694"/>
      <c r="J45" s="694"/>
      <c r="K45" s="694"/>
      <c r="L45" s="695"/>
      <c r="O45" s="12"/>
      <c r="P45" s="11"/>
    </row>
    <row r="46" spans="1:16" s="149" customFormat="1" x14ac:dyDescent="0.25">
      <c r="A46" s="190"/>
      <c r="B46" s="792"/>
      <c r="C46" s="832"/>
      <c r="D46" s="836"/>
      <c r="E46" s="841"/>
      <c r="F46" s="694"/>
      <c r="G46" s="694"/>
      <c r="H46" s="694"/>
      <c r="I46" s="694"/>
      <c r="J46" s="694"/>
      <c r="K46" s="694"/>
      <c r="L46" s="695"/>
      <c r="O46" s="12"/>
      <c r="P46" s="11"/>
    </row>
    <row r="47" spans="1:16" s="149" customFormat="1" x14ac:dyDescent="0.25">
      <c r="A47" s="190"/>
      <c r="B47" s="792"/>
      <c r="C47" s="832"/>
      <c r="D47" s="836"/>
      <c r="E47" s="841"/>
      <c r="F47" s="694"/>
      <c r="G47" s="694"/>
      <c r="H47" s="694"/>
      <c r="I47" s="694"/>
      <c r="J47" s="694"/>
      <c r="K47" s="694"/>
      <c r="L47" s="695"/>
      <c r="O47" s="12"/>
      <c r="P47" s="11"/>
    </row>
    <row r="48" spans="1:16" s="149" customFormat="1" x14ac:dyDescent="0.25">
      <c r="A48" s="190"/>
      <c r="B48" s="792"/>
      <c r="C48" s="832"/>
      <c r="D48" s="836"/>
      <c r="E48" s="841"/>
      <c r="F48" s="694"/>
      <c r="G48" s="694"/>
      <c r="H48" s="694"/>
      <c r="I48" s="694"/>
      <c r="J48" s="694"/>
      <c r="K48" s="694"/>
      <c r="L48" s="695"/>
      <c r="O48" s="12"/>
      <c r="P48" s="11"/>
    </row>
    <row r="49" spans="1:16" s="149" customFormat="1" x14ac:dyDescent="0.25">
      <c r="A49" s="190"/>
      <c r="B49" s="833"/>
      <c r="C49" s="834"/>
      <c r="D49" s="837"/>
      <c r="E49" s="842"/>
      <c r="F49" s="843"/>
      <c r="G49" s="843"/>
      <c r="H49" s="843"/>
      <c r="I49" s="843"/>
      <c r="J49" s="843"/>
      <c r="K49" s="843"/>
      <c r="L49" s="844"/>
      <c r="O49" s="12"/>
      <c r="P49" s="11"/>
    </row>
    <row r="50" spans="1:16" s="149" customFormat="1" ht="14.25" customHeight="1" x14ac:dyDescent="0.25">
      <c r="A50" s="190"/>
      <c r="B50" s="830" t="str">
        <f>IF(Intro!$G$28="English",O50,P50)</f>
        <v>Commentaire 5</v>
      </c>
      <c r="C50" s="831"/>
      <c r="D50" s="835"/>
      <c r="E50" s="838"/>
      <c r="F50" s="839"/>
      <c r="G50" s="839"/>
      <c r="H50" s="839"/>
      <c r="I50" s="839"/>
      <c r="J50" s="839"/>
      <c r="K50" s="839"/>
      <c r="L50" s="840"/>
      <c r="O50" s="12" t="s">
        <v>233</v>
      </c>
      <c r="P50" s="11" t="s">
        <v>234</v>
      </c>
    </row>
    <row r="51" spans="1:16" s="149" customFormat="1" x14ac:dyDescent="0.25">
      <c r="A51" s="190"/>
      <c r="B51" s="792"/>
      <c r="C51" s="832"/>
      <c r="D51" s="836"/>
      <c r="E51" s="841"/>
      <c r="F51" s="694"/>
      <c r="G51" s="694"/>
      <c r="H51" s="694"/>
      <c r="I51" s="694"/>
      <c r="J51" s="694"/>
      <c r="K51" s="694"/>
      <c r="L51" s="695"/>
      <c r="O51" s="12"/>
      <c r="P51" s="11"/>
    </row>
    <row r="52" spans="1:16" s="149" customFormat="1" x14ac:dyDescent="0.25">
      <c r="A52" s="190"/>
      <c r="B52" s="792"/>
      <c r="C52" s="832"/>
      <c r="D52" s="836"/>
      <c r="E52" s="841"/>
      <c r="F52" s="694"/>
      <c r="G52" s="694"/>
      <c r="H52" s="694"/>
      <c r="I52" s="694"/>
      <c r="J52" s="694"/>
      <c r="K52" s="694"/>
      <c r="L52" s="695"/>
      <c r="O52" s="12"/>
      <c r="P52" s="11"/>
    </row>
    <row r="53" spans="1:16" s="149" customFormat="1" x14ac:dyDescent="0.25">
      <c r="A53" s="190"/>
      <c r="B53" s="792"/>
      <c r="C53" s="832"/>
      <c r="D53" s="836"/>
      <c r="E53" s="841"/>
      <c r="F53" s="694"/>
      <c r="G53" s="694"/>
      <c r="H53" s="694"/>
      <c r="I53" s="694"/>
      <c r="J53" s="694"/>
      <c r="K53" s="694"/>
      <c r="L53" s="695"/>
      <c r="O53" s="12"/>
      <c r="P53" s="11"/>
    </row>
    <row r="54" spans="1:16" s="149" customFormat="1" x14ac:dyDescent="0.25">
      <c r="A54" s="190"/>
      <c r="B54" s="792"/>
      <c r="C54" s="832"/>
      <c r="D54" s="836"/>
      <c r="E54" s="841"/>
      <c r="F54" s="694"/>
      <c r="G54" s="694"/>
      <c r="H54" s="694"/>
      <c r="I54" s="694"/>
      <c r="J54" s="694"/>
      <c r="K54" s="694"/>
      <c r="L54" s="695"/>
      <c r="O54" s="12"/>
      <c r="P54" s="11"/>
    </row>
    <row r="55" spans="1:16" s="149" customFormat="1" x14ac:dyDescent="0.25">
      <c r="A55" s="190"/>
      <c r="B55" s="792"/>
      <c r="C55" s="832"/>
      <c r="D55" s="836"/>
      <c r="E55" s="841"/>
      <c r="F55" s="694"/>
      <c r="G55" s="694"/>
      <c r="H55" s="694"/>
      <c r="I55" s="694"/>
      <c r="J55" s="694"/>
      <c r="K55" s="694"/>
      <c r="L55" s="695"/>
      <c r="O55" s="12"/>
      <c r="P55" s="11"/>
    </row>
    <row r="56" spans="1:16" s="149" customFormat="1" x14ac:dyDescent="0.25">
      <c r="A56" s="190"/>
      <c r="B56" s="792"/>
      <c r="C56" s="832"/>
      <c r="D56" s="836"/>
      <c r="E56" s="841"/>
      <c r="F56" s="694"/>
      <c r="G56" s="694"/>
      <c r="H56" s="694"/>
      <c r="I56" s="694"/>
      <c r="J56" s="694"/>
      <c r="K56" s="694"/>
      <c r="L56" s="695"/>
      <c r="O56" s="12"/>
      <c r="P56" s="11"/>
    </row>
    <row r="57" spans="1:16" s="149" customFormat="1" x14ac:dyDescent="0.25">
      <c r="A57" s="190"/>
      <c r="B57" s="792"/>
      <c r="C57" s="832"/>
      <c r="D57" s="836"/>
      <c r="E57" s="841"/>
      <c r="F57" s="694"/>
      <c r="G57" s="694"/>
      <c r="H57" s="694"/>
      <c r="I57" s="694"/>
      <c r="J57" s="694"/>
      <c r="K57" s="694"/>
      <c r="L57" s="695"/>
      <c r="O57" s="12"/>
      <c r="P57" s="11"/>
    </row>
    <row r="58" spans="1:16" s="175" customFormat="1" x14ac:dyDescent="0.25">
      <c r="A58" s="202"/>
      <c r="B58" s="833"/>
      <c r="C58" s="834"/>
      <c r="D58" s="837"/>
      <c r="E58" s="842"/>
      <c r="F58" s="843"/>
      <c r="G58" s="843"/>
      <c r="H58" s="843"/>
      <c r="I58" s="843"/>
      <c r="J58" s="843"/>
      <c r="K58" s="843"/>
      <c r="L58" s="844"/>
      <c r="N58" s="205"/>
    </row>
  </sheetData>
  <sheetProtection algorithmName="SHA-512" hashValue="WLe6ytg1/3HVUaVxJBc4VNaDk0d9LrdxSEZoKHQ3GU1qymrSAZHH4+HQqOyUT8aOnxCvn6BIm9IZHNMapqKgrg==" saltValue="5qy8NYiJ52PctDgMWF30tg==" spinCount="100000" sheet="1" objects="1" scenarios="1" selectLockedCells="1"/>
  <mergeCells count="22">
    <mergeCell ref="B50:C58"/>
    <mergeCell ref="D50:D58"/>
    <mergeCell ref="E50:L58"/>
    <mergeCell ref="B32:C40"/>
    <mergeCell ref="D32:D40"/>
    <mergeCell ref="E32:L40"/>
    <mergeCell ref="B41:C49"/>
    <mergeCell ref="D41:D49"/>
    <mergeCell ref="E41:L49"/>
    <mergeCell ref="B23:C31"/>
    <mergeCell ref="D23:D31"/>
    <mergeCell ref="E23:L31"/>
    <mergeCell ref="B4:L4"/>
    <mergeCell ref="B5:L5"/>
    <mergeCell ref="B6:L6"/>
    <mergeCell ref="B11:L11"/>
    <mergeCell ref="E14:L22"/>
    <mergeCell ref="D14:D22"/>
    <mergeCell ref="B14:C22"/>
    <mergeCell ref="E13:L13"/>
    <mergeCell ref="B9:L9"/>
    <mergeCell ref="B7:L7"/>
  </mergeCells>
  <dataValidations count="1">
    <dataValidation type="textLength" operator="lessThanOrEqual" allowBlank="1" showInputMessage="1" showErrorMessage="1" error="Maximum length reached. Please use the AddPub tab to add further info./La limite maximale de caractères est atteinte. SVP utiliser l'onglet AddPub pour ajouter plus d'information." prompt="1000 character limit/limite de 1000 caractères" sqref="E23 E32 E41 E50 E14" xr:uid="{D14E0213-CDCC-4788-8B61-B3270BF2317F}">
      <formula1>1000</formula1>
    </dataValidation>
  </dataValidations>
  <printOptions horizontalCentered="1"/>
  <pageMargins left="0.25" right="0.25" top="0.75" bottom="0.75" header="0.3" footer="0.3"/>
  <pageSetup scale="63" fitToHeight="0" orientation="portrait" r:id="rId1"/>
  <headerFooter>
    <oddFooter>&amp;L&amp;A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ADC62D-2DD2-4FA8-BCDB-75C3F61FD0B3}">
  <sheetPr>
    <tabColor rgb="FF92D050"/>
    <pageSetUpPr fitToPage="1"/>
  </sheetPr>
  <dimension ref="A1:Q112"/>
  <sheetViews>
    <sheetView showGridLines="0" zoomScaleNormal="100" workbookViewId="0"/>
  </sheetViews>
  <sheetFormatPr defaultColWidth="9.140625" defaultRowHeight="14.25" x14ac:dyDescent="0.25"/>
  <cols>
    <col min="1" max="1" width="1.85546875" style="14" customWidth="1"/>
    <col min="2" max="6" width="14.5703125" style="23" customWidth="1"/>
    <col min="7" max="9" width="15.28515625" style="23" customWidth="1"/>
    <col min="10" max="12" width="14.5703125" style="23" customWidth="1"/>
    <col min="13" max="13" width="6.140625" style="1" customWidth="1"/>
    <col min="14" max="14" width="9.140625" style="330" customWidth="1"/>
    <col min="15" max="15" width="10.85546875" style="2" hidden="1" customWidth="1"/>
    <col min="16" max="16" width="8.85546875" style="2" hidden="1" customWidth="1"/>
    <col min="17" max="18" width="9.140625" style="2" customWidth="1"/>
    <col min="19" max="16384" width="9.140625" style="2"/>
  </cols>
  <sheetData>
    <row r="1" spans="1:16" x14ac:dyDescent="0.25">
      <c r="O1" s="2" t="s">
        <v>665</v>
      </c>
      <c r="P1" s="2" t="s">
        <v>665</v>
      </c>
    </row>
    <row r="2" spans="1:16" x14ac:dyDescent="0.25">
      <c r="B2" s="24" t="str">
        <f>IF(Intro!$G$28="English",O3,P3)</f>
        <v>PROTÉGÉ</v>
      </c>
      <c r="C2" s="24"/>
      <c r="D2" s="24"/>
      <c r="O2" s="3" t="s">
        <v>130</v>
      </c>
      <c r="P2" s="3" t="s">
        <v>131</v>
      </c>
    </row>
    <row r="3" spans="1:16" x14ac:dyDescent="0.25">
      <c r="B3" s="25"/>
      <c r="C3" s="25"/>
      <c r="D3" s="25"/>
      <c r="O3" s="245" t="s">
        <v>590</v>
      </c>
      <c r="P3" s="245" t="s">
        <v>591</v>
      </c>
    </row>
    <row r="4" spans="1:16" s="8" customFormat="1" x14ac:dyDescent="0.25">
      <c r="A4" s="15"/>
      <c r="B4" s="663" t="str">
        <f>Info!B4</f>
        <v>QUESTIONNAIRE À L’INTENTION DES PRODUCTEURS</v>
      </c>
      <c r="C4" s="664"/>
      <c r="D4" s="664"/>
      <c r="E4" s="664"/>
      <c r="F4" s="664"/>
      <c r="G4" s="664"/>
      <c r="H4" s="664"/>
      <c r="I4" s="664"/>
      <c r="J4" s="664"/>
      <c r="K4" s="664"/>
      <c r="L4" s="665"/>
      <c r="M4" s="6"/>
      <c r="N4" s="329"/>
      <c r="O4" s="7"/>
      <c r="P4" s="7"/>
    </row>
    <row r="5" spans="1:16" s="8" customFormat="1" x14ac:dyDescent="0.25">
      <c r="A5" s="15"/>
      <c r="B5" s="666" t="str">
        <f>Info!B5</f>
        <v>GC-2025-001</v>
      </c>
      <c r="C5" s="667"/>
      <c r="D5" s="667"/>
      <c r="E5" s="667"/>
      <c r="F5" s="667"/>
      <c r="G5" s="667"/>
      <c r="H5" s="667"/>
      <c r="I5" s="667"/>
      <c r="J5" s="667"/>
      <c r="K5" s="667"/>
      <c r="L5" s="668"/>
      <c r="M5" s="6"/>
      <c r="N5" s="329"/>
      <c r="O5" s="7"/>
      <c r="P5" s="7"/>
    </row>
    <row r="6" spans="1:16" s="17" customFormat="1" x14ac:dyDescent="0.25">
      <c r="A6" s="15"/>
      <c r="B6" s="666" t="str">
        <f>Info!B6</f>
        <v>PRODUITS DE LÉGUMES</v>
      </c>
      <c r="C6" s="667"/>
      <c r="D6" s="667"/>
      <c r="E6" s="667"/>
      <c r="F6" s="667"/>
      <c r="G6" s="667"/>
      <c r="H6" s="667"/>
      <c r="I6" s="667"/>
      <c r="J6" s="667"/>
      <c r="K6" s="667"/>
      <c r="L6" s="668"/>
      <c r="M6" s="16"/>
      <c r="N6" s="332"/>
      <c r="O6" s="18"/>
      <c r="P6" s="18"/>
    </row>
    <row r="7" spans="1:16" s="17" customFormat="1" x14ac:dyDescent="0.25">
      <c r="A7" s="15"/>
      <c r="B7" s="293"/>
      <c r="C7" s="32"/>
      <c r="D7" s="32"/>
      <c r="E7" s="32"/>
      <c r="F7" s="32"/>
      <c r="G7" s="32"/>
      <c r="H7" s="32"/>
      <c r="I7" s="32"/>
      <c r="J7" s="32"/>
      <c r="K7" s="32"/>
      <c r="L7" s="294"/>
      <c r="M7" s="16"/>
      <c r="N7" s="332"/>
      <c r="O7" s="5"/>
    </row>
    <row r="8" spans="1:16" s="17" customFormat="1" x14ac:dyDescent="0.25">
      <c r="A8" s="15"/>
      <c r="B8" s="810" t="str">
        <f>Public!B8</f>
        <v>Les questions suivantes font référence aux marchandises comme définies dans la description du produit de l'onglet Intro.</v>
      </c>
      <c r="C8" s="811"/>
      <c r="D8" s="811"/>
      <c r="E8" s="811"/>
      <c r="F8" s="811"/>
      <c r="G8" s="811"/>
      <c r="H8" s="811"/>
      <c r="I8" s="811"/>
      <c r="J8" s="811"/>
      <c r="K8" s="811"/>
      <c r="L8" s="812"/>
      <c r="M8" s="16"/>
      <c r="N8" s="332"/>
      <c r="O8" s="18"/>
      <c r="P8" s="18"/>
    </row>
    <row r="9" spans="1:16" s="17" customFormat="1" x14ac:dyDescent="0.25">
      <c r="A9" s="15"/>
      <c r="B9" s="810" t="str">
        <f>Public!B9</f>
        <v>Des informations sur le produit et un glossaire de termes sont disponibles dans l'onglet Info.</v>
      </c>
      <c r="C9" s="811"/>
      <c r="D9" s="811"/>
      <c r="E9" s="811"/>
      <c r="F9" s="811"/>
      <c r="G9" s="811"/>
      <c r="H9" s="811"/>
      <c r="I9" s="811"/>
      <c r="J9" s="811"/>
      <c r="K9" s="811"/>
      <c r="L9" s="812"/>
      <c r="M9" s="16"/>
      <c r="N9" s="332"/>
      <c r="O9" s="18"/>
    </row>
    <row r="10" spans="1:16" s="17" customFormat="1" x14ac:dyDescent="0.25">
      <c r="A10" s="15"/>
      <c r="B10" s="813" t="str">
        <f>IF(Intro!$G$28="English",O10,P10)</f>
        <v xml:space="preserve">Utilisez l'onglet AddPro si vous avez besoin de plus d'espace.
</v>
      </c>
      <c r="C10" s="814"/>
      <c r="D10" s="814"/>
      <c r="E10" s="814"/>
      <c r="F10" s="814"/>
      <c r="G10" s="814"/>
      <c r="H10" s="814"/>
      <c r="I10" s="814"/>
      <c r="J10" s="814"/>
      <c r="K10" s="814"/>
      <c r="L10" s="815"/>
      <c r="M10" s="16"/>
      <c r="N10" s="332"/>
      <c r="O10" s="18" t="s">
        <v>142</v>
      </c>
      <c r="P10" s="18" t="str">
        <f>"Utilisez l'onglet AddPro si vous avez besoin de plus d'espace."&amp;CHAR(10)</f>
        <v xml:space="preserve">Utilisez l'onglet AddPro si vous avez besoin de plus d'espace.
</v>
      </c>
    </row>
    <row r="11" spans="1:16" s="17" customFormat="1" ht="14.45" customHeight="1" x14ac:dyDescent="0.25">
      <c r="A11" s="15"/>
      <c r="B11" s="819" t="str">
        <f>IF(Intro!$G$28="English",O11,P11)</f>
        <v>Toute information dans ce questionnaire se rapporte aux MARCHANDISES EN CONSERVE seulement</v>
      </c>
      <c r="C11" s="820"/>
      <c r="D11" s="820"/>
      <c r="E11" s="820"/>
      <c r="F11" s="820"/>
      <c r="G11" s="820"/>
      <c r="H11" s="820"/>
      <c r="I11" s="820"/>
      <c r="J11" s="820"/>
      <c r="K11" s="820"/>
      <c r="L11" s="821"/>
      <c r="M11" s="16"/>
      <c r="N11" s="332"/>
      <c r="O11" s="18" t="s">
        <v>921</v>
      </c>
      <c r="P11" s="18" t="s">
        <v>922</v>
      </c>
    </row>
    <row r="12" spans="1:16" s="9" customFormat="1" x14ac:dyDescent="0.25">
      <c r="A12" s="19"/>
      <c r="B12" s="26"/>
      <c r="C12" s="26"/>
      <c r="D12" s="26"/>
      <c r="E12" s="27"/>
      <c r="F12" s="27"/>
      <c r="G12" s="27"/>
      <c r="H12" s="27"/>
      <c r="I12" s="27"/>
      <c r="J12" s="27"/>
      <c r="K12" s="27"/>
      <c r="L12" s="27"/>
      <c r="N12" s="333"/>
      <c r="O12" s="10"/>
      <c r="P12" s="10"/>
    </row>
    <row r="13" spans="1:16" x14ac:dyDescent="0.25">
      <c r="B13" s="658" t="str">
        <f>IF(Intro!$G$28="English",O13,P13)</f>
        <v>PRODUCTION ET CAPACITÉ</v>
      </c>
      <c r="C13" s="659"/>
      <c r="D13" s="659"/>
      <c r="E13" s="659"/>
      <c r="F13" s="659"/>
      <c r="G13" s="659"/>
      <c r="H13" s="659"/>
      <c r="I13" s="659"/>
      <c r="J13" s="659"/>
      <c r="K13" s="659"/>
      <c r="L13" s="660"/>
      <c r="M13" s="174"/>
      <c r="O13" s="245" t="s">
        <v>582</v>
      </c>
      <c r="P13" s="245" t="s">
        <v>583</v>
      </c>
    </row>
    <row r="14" spans="1:16" x14ac:dyDescent="0.25">
      <c r="B14" s="816" t="s">
        <v>20</v>
      </c>
      <c r="C14" s="817"/>
      <c r="D14" s="817"/>
      <c r="E14" s="817"/>
      <c r="F14" s="817"/>
      <c r="G14" s="817"/>
      <c r="H14" s="817"/>
      <c r="I14" s="817"/>
      <c r="J14" s="817"/>
      <c r="K14" s="817"/>
      <c r="L14" s="818"/>
      <c r="M14" s="2"/>
    </row>
    <row r="15" spans="1:16" s="11" customFormat="1" x14ac:dyDescent="0.25">
      <c r="A15" s="13"/>
      <c r="B15" s="28"/>
      <c r="C15" s="29"/>
      <c r="D15" s="29"/>
      <c r="E15" s="30"/>
      <c r="F15" s="30"/>
      <c r="G15" s="30"/>
      <c r="H15" s="30"/>
      <c r="I15" s="30"/>
      <c r="J15" s="30"/>
      <c r="K15" s="30"/>
      <c r="L15" s="31"/>
      <c r="N15" s="334"/>
    </row>
    <row r="16" spans="1:16" s="11" customFormat="1" x14ac:dyDescent="0.25">
      <c r="A16" s="13"/>
      <c r="B16" s="655" t="str">
        <f>IF(Intro!$G$28="English",O16,P16)</f>
        <v>Remplir le tableau suivant pour la production des marchandises par votre entreprise et d'autres produits fabriqués sur le même équipement au Canada. 
Remarque : les autres produits fabriqués sur le même équipement sont tous les autres produits autres que les marchandises définies dans l'onglet « Intro » qui sont fabriqués à l'aide du même équipement.</v>
      </c>
      <c r="C16" s="656"/>
      <c r="D16" s="656"/>
      <c r="E16" s="656"/>
      <c r="F16" s="656"/>
      <c r="G16" s="656"/>
      <c r="H16" s="656"/>
      <c r="I16" s="656"/>
      <c r="J16" s="656"/>
      <c r="K16" s="656"/>
      <c r="L16" s="657"/>
      <c r="N16" s="334"/>
      <c r="O16" s="12" t="s">
        <v>611</v>
      </c>
      <c r="P16" s="11" t="s">
        <v>642</v>
      </c>
    </row>
    <row r="17" spans="1:17" s="11" customFormat="1" ht="28.5" customHeight="1" x14ac:dyDescent="0.25">
      <c r="A17" s="13"/>
      <c r="B17" s="655"/>
      <c r="C17" s="656"/>
      <c r="D17" s="656"/>
      <c r="E17" s="656"/>
      <c r="F17" s="656"/>
      <c r="G17" s="656"/>
      <c r="H17" s="656"/>
      <c r="I17" s="656"/>
      <c r="J17" s="656"/>
      <c r="K17" s="656"/>
      <c r="L17" s="657"/>
      <c r="N17" s="334"/>
      <c r="O17" s="12"/>
    </row>
    <row r="18" spans="1:17" s="11" customFormat="1" x14ac:dyDescent="0.25">
      <c r="A18" s="13"/>
      <c r="B18" s="342"/>
      <c r="C18" s="343"/>
      <c r="D18" s="29"/>
      <c r="E18" s="30"/>
      <c r="F18" s="30"/>
      <c r="G18" s="30"/>
      <c r="H18" s="30"/>
      <c r="I18" s="30"/>
      <c r="J18" s="30"/>
      <c r="K18" s="30"/>
      <c r="L18" s="31"/>
      <c r="N18" s="334"/>
      <c r="O18" s="12"/>
    </row>
    <row r="19" spans="1:17" s="11" customFormat="1" x14ac:dyDescent="0.25">
      <c r="A19" s="13"/>
      <c r="B19" s="342"/>
      <c r="C19" s="343"/>
      <c r="F19" s="29"/>
      <c r="G19" s="853">
        <f>Variables!B6</f>
        <v>2023</v>
      </c>
      <c r="H19" s="853">
        <f>G19+1</f>
        <v>2024</v>
      </c>
      <c r="I19" s="853">
        <f>H19+1</f>
        <v>2025</v>
      </c>
      <c r="J19" s="854"/>
      <c r="K19" s="855"/>
      <c r="L19" s="234"/>
      <c r="N19" s="334"/>
      <c r="O19" s="12"/>
    </row>
    <row r="20" spans="1:17" s="11" customFormat="1" x14ac:dyDescent="0.25">
      <c r="A20" s="13"/>
      <c r="B20" s="342"/>
      <c r="C20" s="343"/>
      <c r="F20" s="29"/>
      <c r="G20" s="853"/>
      <c r="H20" s="853"/>
      <c r="I20" s="853"/>
      <c r="J20" s="854"/>
      <c r="K20" s="855"/>
      <c r="L20" s="234"/>
      <c r="N20" s="334"/>
      <c r="O20" s="12"/>
    </row>
    <row r="21" spans="1:17" s="174" customFormat="1" x14ac:dyDescent="0.25">
      <c r="A21" s="194"/>
      <c r="B21" s="847" t="str">
        <f>IF(Intro!$G$28="English",O21,P21)</f>
        <v>Production pour les ventes au Canada</v>
      </c>
      <c r="C21" s="848"/>
      <c r="D21" s="848"/>
      <c r="E21" s="849"/>
      <c r="F21" s="292" t="str">
        <f>IF(Intro!$G$28="English",Variables!$B$23,Variables!$C$23)</f>
        <v>kg</v>
      </c>
      <c r="G21" s="297"/>
      <c r="H21" s="297"/>
      <c r="I21" s="297"/>
      <c r="J21" s="359"/>
      <c r="K21" s="384"/>
      <c r="L21" s="234"/>
      <c r="N21" s="335"/>
      <c r="O21" s="176" t="s">
        <v>144</v>
      </c>
      <c r="P21" s="176" t="s">
        <v>143</v>
      </c>
      <c r="Q21" s="176"/>
    </row>
    <row r="22" spans="1:17" s="174" customFormat="1" x14ac:dyDescent="0.25">
      <c r="A22" s="194"/>
      <c r="B22" s="847" t="str">
        <f>IF(Intro!$G$28="English",O22,P22)</f>
        <v>Production pour les ventes à l'exportation</v>
      </c>
      <c r="C22" s="848"/>
      <c r="D22" s="848"/>
      <c r="E22" s="849"/>
      <c r="F22" s="292" t="str">
        <f>IF(Intro!$G$28="English",Variables!$B$23,Variables!$C$23)</f>
        <v>kg</v>
      </c>
      <c r="G22" s="297"/>
      <c r="H22" s="297"/>
      <c r="I22" s="297"/>
      <c r="J22" s="359"/>
      <c r="K22" s="384"/>
      <c r="L22" s="234"/>
      <c r="N22" s="335"/>
      <c r="O22" s="176" t="s">
        <v>145</v>
      </c>
      <c r="P22" s="176" t="s">
        <v>146</v>
      </c>
      <c r="Q22" s="176"/>
    </row>
    <row r="23" spans="1:17" s="176" customFormat="1" ht="14.25" customHeight="1" x14ac:dyDescent="0.25">
      <c r="A23" s="255"/>
      <c r="B23" s="847" t="str">
        <f>IF(Intro!$G$28="English",O23,P23)</f>
        <v>Production utilisée à l'interne ou destinée à la transformation ultérieure à l’interne</v>
      </c>
      <c r="C23" s="848"/>
      <c r="D23" s="848"/>
      <c r="E23" s="849"/>
      <c r="F23" s="292" t="str">
        <f>IF(Intro!$G$28="English",Variables!$B$23,Variables!$C$23)</f>
        <v>kg</v>
      </c>
      <c r="G23" s="297"/>
      <c r="H23" s="297"/>
      <c r="I23" s="297"/>
      <c r="J23" s="359"/>
      <c r="K23" s="384"/>
      <c r="L23" s="385"/>
      <c r="N23" s="339"/>
      <c r="O23" s="176" t="s">
        <v>147</v>
      </c>
      <c r="P23" s="176" t="s">
        <v>353</v>
      </c>
    </row>
    <row r="24" spans="1:17" s="224" customFormat="1" x14ac:dyDescent="0.25">
      <c r="A24" s="223" t="s">
        <v>490</v>
      </c>
      <c r="B24" s="850" t="str">
        <f>IF(Intro!$G$28="English",O24,P24)</f>
        <v>Production totale des marchandises</v>
      </c>
      <c r="C24" s="851"/>
      <c r="D24" s="851"/>
      <c r="E24" s="852"/>
      <c r="F24" s="256" t="str">
        <f>IF(Intro!$G$28="English",Variables!$B$23,Variables!$C$23)</f>
        <v>kg</v>
      </c>
      <c r="G24" s="298">
        <f>SUM(G21:G23)</f>
        <v>0</v>
      </c>
      <c r="H24" s="298">
        <f>SUM(H21:H23)</f>
        <v>0</v>
      </c>
      <c r="I24" s="298">
        <f>SUM(I21:I23)</f>
        <v>0</v>
      </c>
      <c r="J24" s="363"/>
      <c r="K24" s="364"/>
      <c r="L24" s="234"/>
      <c r="N24" s="335"/>
      <c r="O24" s="246" t="s">
        <v>101</v>
      </c>
      <c r="P24" s="246" t="s">
        <v>102</v>
      </c>
      <c r="Q24" s="246"/>
    </row>
    <row r="25" spans="1:17" s="174" customFormat="1" ht="14.25" customHeight="1" x14ac:dyDescent="0.25">
      <c r="A25" s="194"/>
      <c r="B25" s="847" t="str">
        <f>IF(Intro!$G$28="English",O25,P25)</f>
        <v>Production d'autres produits fabriqués avec le même équipement</v>
      </c>
      <c r="C25" s="848"/>
      <c r="D25" s="848"/>
      <c r="E25" s="849"/>
      <c r="F25" s="292" t="str">
        <f>IF(Intro!$G$28="English",Variables!$B$23,Variables!$C$23)</f>
        <v>kg</v>
      </c>
      <c r="G25" s="297"/>
      <c r="H25" s="297"/>
      <c r="I25" s="297"/>
      <c r="J25" s="359"/>
      <c r="K25" s="384"/>
      <c r="L25" s="234"/>
      <c r="N25" s="335"/>
      <c r="O25" s="176" t="s">
        <v>148</v>
      </c>
      <c r="P25" s="176" t="s">
        <v>149</v>
      </c>
      <c r="Q25" s="176"/>
    </row>
    <row r="26" spans="1:17" s="224" customFormat="1" x14ac:dyDescent="0.25">
      <c r="A26" s="223"/>
      <c r="B26" s="850" t="str">
        <f>IF(Intro!$G$28="English",O26,P26)</f>
        <v>Total</v>
      </c>
      <c r="C26" s="851"/>
      <c r="D26" s="851"/>
      <c r="E26" s="852"/>
      <c r="F26" s="256" t="str">
        <f>IF(Intro!$G$28="English",Variables!$B$23,Variables!$C$23)</f>
        <v>kg</v>
      </c>
      <c r="G26" s="298">
        <f>SUM(G24,G25)</f>
        <v>0</v>
      </c>
      <c r="H26" s="298">
        <f>SUM(H24,H25)</f>
        <v>0</v>
      </c>
      <c r="I26" s="298">
        <f>SUM(I24,I25)</f>
        <v>0</v>
      </c>
      <c r="J26" s="363"/>
      <c r="K26" s="364"/>
      <c r="L26" s="234"/>
      <c r="N26" s="335"/>
      <c r="O26" s="246" t="s">
        <v>45</v>
      </c>
      <c r="P26" s="246" t="s">
        <v>45</v>
      </c>
      <c r="Q26" s="246"/>
    </row>
    <row r="27" spans="1:17" s="174" customFormat="1" x14ac:dyDescent="0.25">
      <c r="A27" s="194"/>
      <c r="B27" s="847" t="str">
        <f>IF(Intro!$G$28="English",O27,P27)</f>
        <v>Capacité pratique des usines</v>
      </c>
      <c r="C27" s="848"/>
      <c r="D27" s="848"/>
      <c r="E27" s="849"/>
      <c r="F27" s="292" t="str">
        <f>IF(Intro!$G$28="English",Variables!$B$23,Variables!$C$23)</f>
        <v>kg</v>
      </c>
      <c r="G27" s="297"/>
      <c r="H27" s="297"/>
      <c r="I27" s="297"/>
      <c r="J27" s="359"/>
      <c r="K27" s="384"/>
      <c r="L27" s="234"/>
      <c r="N27" s="335"/>
      <c r="O27" s="176" t="s">
        <v>319</v>
      </c>
      <c r="P27" s="176" t="s">
        <v>155</v>
      </c>
      <c r="Q27" s="176"/>
    </row>
    <row r="28" spans="1:17" s="224" customFormat="1" x14ac:dyDescent="0.25">
      <c r="A28" s="223"/>
      <c r="B28" s="850" t="str">
        <f>IF(Intro!$G$28="English",O28,P28)</f>
        <v>Taux d'utilisation des capacités des marchandises</v>
      </c>
      <c r="C28" s="851"/>
      <c r="D28" s="851"/>
      <c r="E28" s="852"/>
      <c r="F28" s="256" t="s">
        <v>152</v>
      </c>
      <c r="G28" s="298" t="str">
        <f>IF(G27=0,"-",G24/G27*100)</f>
        <v>-</v>
      </c>
      <c r="H28" s="298" t="str">
        <f>IF(H27=0,"-",H24/H27*100)</f>
        <v>-</v>
      </c>
      <c r="I28" s="298" t="str">
        <f>IF(I27=0,"-",I24/I27*100)</f>
        <v>-</v>
      </c>
      <c r="J28" s="363"/>
      <c r="K28" s="364"/>
      <c r="L28" s="234"/>
      <c r="N28" s="335"/>
      <c r="O28" s="246" t="s">
        <v>150</v>
      </c>
      <c r="P28" s="246" t="s">
        <v>151</v>
      </c>
      <c r="Q28" s="246"/>
    </row>
    <row r="29" spans="1:17" s="224" customFormat="1" x14ac:dyDescent="0.25">
      <c r="A29" s="223"/>
      <c r="B29" s="850" t="str">
        <f>IF(Intro!$G$28="English",O29,P29)</f>
        <v>Taux d'utilisation total des capacités</v>
      </c>
      <c r="C29" s="851"/>
      <c r="D29" s="851"/>
      <c r="E29" s="852"/>
      <c r="F29" s="256" t="s">
        <v>152</v>
      </c>
      <c r="G29" s="298" t="str">
        <f>IF(G27=0,"-",G26/G27*100)</f>
        <v>-</v>
      </c>
      <c r="H29" s="298" t="str">
        <f t="shared" ref="H29:I29" si="0">IF(H27=0,"-",H26/H27*100)</f>
        <v>-</v>
      </c>
      <c r="I29" s="298" t="str">
        <f t="shared" si="0"/>
        <v>-</v>
      </c>
      <c r="J29" s="363"/>
      <c r="K29" s="364"/>
      <c r="L29" s="234"/>
      <c r="N29" s="335"/>
      <c r="O29" s="246" t="s">
        <v>153</v>
      </c>
      <c r="P29" s="246" t="s">
        <v>154</v>
      </c>
      <c r="Q29" s="246"/>
    </row>
    <row r="30" spans="1:17" s="174" customFormat="1" x14ac:dyDescent="0.25">
      <c r="A30" s="194"/>
      <c r="B30" s="213"/>
      <c r="C30" s="214"/>
      <c r="D30" s="214"/>
      <c r="E30" s="214"/>
      <c r="F30" s="214"/>
      <c r="G30" s="214"/>
      <c r="H30" s="214"/>
      <c r="I30" s="214"/>
      <c r="J30" s="214"/>
      <c r="K30" s="214"/>
      <c r="L30" s="212"/>
      <c r="N30" s="335"/>
      <c r="O30" s="225"/>
      <c r="P30" s="225"/>
    </row>
    <row r="31" spans="1:17" s="3" customFormat="1" x14ac:dyDescent="0.25">
      <c r="A31" s="14"/>
      <c r="B31" s="795" t="s">
        <v>21</v>
      </c>
      <c r="C31" s="796"/>
      <c r="D31" s="796"/>
      <c r="E31" s="796"/>
      <c r="F31" s="796"/>
      <c r="G31" s="796"/>
      <c r="H31" s="796"/>
      <c r="I31" s="796"/>
      <c r="J31" s="796"/>
      <c r="K31" s="796"/>
      <c r="L31" s="797"/>
      <c r="M31" s="206"/>
      <c r="N31" s="330"/>
    </row>
    <row r="32" spans="1:17" s="174" customFormat="1" x14ac:dyDescent="0.25">
      <c r="A32" s="194"/>
      <c r="B32" s="210"/>
      <c r="C32" s="211"/>
      <c r="D32" s="211"/>
      <c r="E32" s="211"/>
      <c r="F32" s="211"/>
      <c r="G32" s="211"/>
      <c r="H32" s="211"/>
      <c r="I32" s="211"/>
      <c r="J32" s="211"/>
      <c r="K32" s="211"/>
      <c r="L32" s="196"/>
      <c r="N32" s="335"/>
      <c r="O32" s="225"/>
      <c r="P32" s="225"/>
    </row>
    <row r="33" spans="1:16" s="174" customFormat="1" x14ac:dyDescent="0.25">
      <c r="A33" s="194"/>
      <c r="B33" s="655" t="str">
        <f>IF(Intro!$G$28="English",O33,P33)</f>
        <v xml:space="preserve">Fournissez des détails sur la façon dont votre entreprise détermine la capacité pratique des usines. </v>
      </c>
      <c r="C33" s="656"/>
      <c r="D33" s="656"/>
      <c r="E33" s="656"/>
      <c r="F33" s="656"/>
      <c r="G33" s="656"/>
      <c r="H33" s="656"/>
      <c r="I33" s="656"/>
      <c r="J33" s="656"/>
      <c r="K33" s="656"/>
      <c r="L33" s="657"/>
      <c r="N33" s="335"/>
      <c r="O33" s="225" t="s">
        <v>116</v>
      </c>
      <c r="P33" s="225" t="s">
        <v>117</v>
      </c>
    </row>
    <row r="34" spans="1:16" s="174" customFormat="1" x14ac:dyDescent="0.25">
      <c r="A34" s="194"/>
      <c r="B34" s="210"/>
      <c r="C34" s="211"/>
      <c r="D34" s="211"/>
      <c r="E34" s="211"/>
      <c r="F34" s="211"/>
      <c r="G34" s="211"/>
      <c r="H34" s="211"/>
      <c r="I34" s="211"/>
      <c r="J34" s="211"/>
      <c r="K34" s="211"/>
      <c r="L34" s="196"/>
      <c r="N34" s="335"/>
      <c r="O34" s="225"/>
      <c r="P34" s="225"/>
    </row>
    <row r="35" spans="1:16" s="3" customFormat="1" x14ac:dyDescent="0.25">
      <c r="A35" s="14"/>
      <c r="B35" s="789"/>
      <c r="C35" s="790"/>
      <c r="D35" s="790"/>
      <c r="E35" s="790"/>
      <c r="F35" s="790"/>
      <c r="G35" s="790"/>
      <c r="H35" s="790"/>
      <c r="I35" s="790"/>
      <c r="J35" s="790"/>
      <c r="K35" s="790"/>
      <c r="L35" s="791"/>
      <c r="M35" s="174"/>
      <c r="N35" s="330"/>
      <c r="O35" s="168"/>
      <c r="P35" s="168"/>
    </row>
    <row r="36" spans="1:16" s="3" customFormat="1" x14ac:dyDescent="0.25">
      <c r="A36" s="14"/>
      <c r="B36" s="789"/>
      <c r="C36" s="790"/>
      <c r="D36" s="790"/>
      <c r="E36" s="790"/>
      <c r="F36" s="790"/>
      <c r="G36" s="790"/>
      <c r="H36" s="790"/>
      <c r="I36" s="790"/>
      <c r="J36" s="790"/>
      <c r="K36" s="790"/>
      <c r="L36" s="791"/>
      <c r="M36" s="174"/>
      <c r="N36" s="330"/>
      <c r="O36" s="168"/>
      <c r="P36" s="168"/>
    </row>
    <row r="37" spans="1:16" s="3" customFormat="1" x14ac:dyDescent="0.25">
      <c r="A37" s="14"/>
      <c r="B37" s="789"/>
      <c r="C37" s="790"/>
      <c r="D37" s="790"/>
      <c r="E37" s="790"/>
      <c r="F37" s="790"/>
      <c r="G37" s="790"/>
      <c r="H37" s="790"/>
      <c r="I37" s="790"/>
      <c r="J37" s="790"/>
      <c r="K37" s="790"/>
      <c r="L37" s="791"/>
      <c r="M37" s="174"/>
      <c r="N37" s="330"/>
      <c r="O37" s="168"/>
      <c r="P37" s="168"/>
    </row>
    <row r="38" spans="1:16" s="3" customFormat="1" x14ac:dyDescent="0.25">
      <c r="A38" s="14"/>
      <c r="B38" s="789"/>
      <c r="C38" s="790"/>
      <c r="D38" s="790"/>
      <c r="E38" s="790"/>
      <c r="F38" s="790"/>
      <c r="G38" s="790"/>
      <c r="H38" s="790"/>
      <c r="I38" s="790"/>
      <c r="J38" s="790"/>
      <c r="K38" s="790"/>
      <c r="L38" s="791"/>
      <c r="M38" s="174"/>
      <c r="N38" s="330"/>
      <c r="O38" s="168"/>
      <c r="P38" s="168"/>
    </row>
    <row r="39" spans="1:16" s="3" customFormat="1" x14ac:dyDescent="0.25">
      <c r="A39" s="14"/>
      <c r="B39" s="789"/>
      <c r="C39" s="790"/>
      <c r="D39" s="790"/>
      <c r="E39" s="790"/>
      <c r="F39" s="790"/>
      <c r="G39" s="790"/>
      <c r="H39" s="790"/>
      <c r="I39" s="790"/>
      <c r="J39" s="790"/>
      <c r="K39" s="790"/>
      <c r="L39" s="791"/>
      <c r="M39" s="174"/>
      <c r="N39" s="330"/>
      <c r="O39" s="168"/>
      <c r="P39" s="168"/>
    </row>
    <row r="40" spans="1:16" s="3" customFormat="1" x14ac:dyDescent="0.25">
      <c r="A40" s="14"/>
      <c r="B40" s="789"/>
      <c r="C40" s="790"/>
      <c r="D40" s="790"/>
      <c r="E40" s="790"/>
      <c r="F40" s="790"/>
      <c r="G40" s="790"/>
      <c r="H40" s="790"/>
      <c r="I40" s="790"/>
      <c r="J40" s="790"/>
      <c r="K40" s="790"/>
      <c r="L40" s="791"/>
      <c r="M40" s="174"/>
      <c r="N40" s="330"/>
      <c r="O40" s="168"/>
      <c r="P40" s="168"/>
    </row>
    <row r="41" spans="1:16" s="3" customFormat="1" x14ac:dyDescent="0.25">
      <c r="A41" s="14"/>
      <c r="B41" s="789"/>
      <c r="C41" s="790"/>
      <c r="D41" s="790"/>
      <c r="E41" s="790"/>
      <c r="F41" s="790"/>
      <c r="G41" s="790"/>
      <c r="H41" s="790"/>
      <c r="I41" s="790"/>
      <c r="J41" s="790"/>
      <c r="K41" s="790"/>
      <c r="L41" s="791"/>
      <c r="M41" s="174"/>
      <c r="N41" s="330"/>
      <c r="O41" s="168"/>
      <c r="P41" s="168"/>
    </row>
    <row r="42" spans="1:16" s="3" customFormat="1" x14ac:dyDescent="0.25">
      <c r="A42" s="14"/>
      <c r="B42" s="789"/>
      <c r="C42" s="790"/>
      <c r="D42" s="790"/>
      <c r="E42" s="790"/>
      <c r="F42" s="790"/>
      <c r="G42" s="790"/>
      <c r="H42" s="790"/>
      <c r="I42" s="790"/>
      <c r="J42" s="790"/>
      <c r="K42" s="790"/>
      <c r="L42" s="791"/>
      <c r="M42" s="174"/>
      <c r="N42" s="330"/>
      <c r="O42" s="168"/>
      <c r="P42" s="168"/>
    </row>
    <row r="43" spans="1:16" s="174" customFormat="1" x14ac:dyDescent="0.25">
      <c r="A43" s="194"/>
      <c r="B43" s="213"/>
      <c r="C43" s="214"/>
      <c r="D43" s="214"/>
      <c r="E43" s="214"/>
      <c r="F43" s="214"/>
      <c r="G43" s="214"/>
      <c r="H43" s="214"/>
      <c r="I43" s="214"/>
      <c r="J43" s="214"/>
      <c r="K43" s="214"/>
      <c r="L43" s="212"/>
      <c r="N43" s="335"/>
      <c r="O43" s="225"/>
      <c r="P43" s="225"/>
    </row>
    <row r="44" spans="1:16" s="3" customFormat="1" x14ac:dyDescent="0.25">
      <c r="A44" s="14"/>
      <c r="B44" s="795" t="s">
        <v>26</v>
      </c>
      <c r="C44" s="796"/>
      <c r="D44" s="796"/>
      <c r="E44" s="796"/>
      <c r="F44" s="796"/>
      <c r="G44" s="796"/>
      <c r="H44" s="796"/>
      <c r="I44" s="796"/>
      <c r="J44" s="796"/>
      <c r="K44" s="796"/>
      <c r="L44" s="797"/>
      <c r="M44" s="206"/>
      <c r="N44" s="330"/>
    </row>
    <row r="45" spans="1:16" s="174" customFormat="1" x14ac:dyDescent="0.25">
      <c r="A45" s="194"/>
      <c r="B45" s="210"/>
      <c r="C45" s="211"/>
      <c r="D45" s="211"/>
      <c r="E45" s="211"/>
      <c r="F45" s="211"/>
      <c r="G45" s="211"/>
      <c r="H45" s="211"/>
      <c r="I45" s="211"/>
      <c r="J45" s="211"/>
      <c r="K45" s="211"/>
      <c r="L45" s="196"/>
      <c r="N45" s="335"/>
      <c r="O45" s="225"/>
      <c r="P45" s="225"/>
    </row>
    <row r="46" spans="1:16" s="174" customFormat="1" x14ac:dyDescent="0.25">
      <c r="A46" s="194"/>
      <c r="B46" s="655" t="str">
        <f>IF(Intro!$G$28="English",O46,P46)</f>
        <v>Si l'un ou l'autre des taux d'utilisation de la capacité, tel que calculé, est supérieur à 100 %, expliquez.</v>
      </c>
      <c r="C46" s="656"/>
      <c r="D46" s="656"/>
      <c r="E46" s="656"/>
      <c r="F46" s="656"/>
      <c r="G46" s="656"/>
      <c r="H46" s="656"/>
      <c r="I46" s="656"/>
      <c r="J46" s="656"/>
      <c r="K46" s="656"/>
      <c r="L46" s="657"/>
      <c r="N46" s="335"/>
      <c r="O46" s="225" t="s">
        <v>285</v>
      </c>
      <c r="P46" s="225" t="s">
        <v>534</v>
      </c>
    </row>
    <row r="47" spans="1:16" s="174" customFormat="1" x14ac:dyDescent="0.25">
      <c r="A47" s="194"/>
      <c r="B47" s="210"/>
      <c r="C47" s="211"/>
      <c r="D47" s="211"/>
      <c r="E47" s="211"/>
      <c r="F47" s="211"/>
      <c r="G47" s="211"/>
      <c r="H47" s="211"/>
      <c r="I47" s="211"/>
      <c r="J47" s="211"/>
      <c r="K47" s="211"/>
      <c r="L47" s="196"/>
      <c r="N47" s="335"/>
      <c r="O47" s="225"/>
      <c r="P47" s="225"/>
    </row>
    <row r="48" spans="1:16" s="3" customFormat="1" x14ac:dyDescent="0.25">
      <c r="A48" s="14"/>
      <c r="B48" s="789"/>
      <c r="C48" s="790"/>
      <c r="D48" s="790"/>
      <c r="E48" s="790"/>
      <c r="F48" s="790"/>
      <c r="G48" s="790"/>
      <c r="H48" s="790"/>
      <c r="I48" s="790"/>
      <c r="J48" s="790"/>
      <c r="K48" s="790"/>
      <c r="L48" s="791"/>
      <c r="M48" s="174"/>
      <c r="N48" s="330"/>
      <c r="O48" s="168"/>
      <c r="P48" s="168"/>
    </row>
    <row r="49" spans="1:16" s="3" customFormat="1" x14ac:dyDescent="0.25">
      <c r="A49" s="14"/>
      <c r="B49" s="789"/>
      <c r="C49" s="790"/>
      <c r="D49" s="790"/>
      <c r="E49" s="790"/>
      <c r="F49" s="790"/>
      <c r="G49" s="790"/>
      <c r="H49" s="790"/>
      <c r="I49" s="790"/>
      <c r="J49" s="790"/>
      <c r="K49" s="790"/>
      <c r="L49" s="791"/>
      <c r="M49" s="174"/>
      <c r="N49" s="330"/>
      <c r="O49" s="168"/>
      <c r="P49" s="168"/>
    </row>
    <row r="50" spans="1:16" s="3" customFormat="1" x14ac:dyDescent="0.25">
      <c r="A50" s="14"/>
      <c r="B50" s="789"/>
      <c r="C50" s="790"/>
      <c r="D50" s="790"/>
      <c r="E50" s="790"/>
      <c r="F50" s="790"/>
      <c r="G50" s="790"/>
      <c r="H50" s="790"/>
      <c r="I50" s="790"/>
      <c r="J50" s="790"/>
      <c r="K50" s="790"/>
      <c r="L50" s="791"/>
      <c r="M50" s="174"/>
      <c r="N50" s="330"/>
      <c r="O50" s="168"/>
      <c r="P50" s="168"/>
    </row>
    <row r="51" spans="1:16" s="3" customFormat="1" x14ac:dyDescent="0.25">
      <c r="A51" s="14"/>
      <c r="B51" s="789"/>
      <c r="C51" s="790"/>
      <c r="D51" s="790"/>
      <c r="E51" s="790"/>
      <c r="F51" s="790"/>
      <c r="G51" s="790"/>
      <c r="H51" s="790"/>
      <c r="I51" s="790"/>
      <c r="J51" s="790"/>
      <c r="K51" s="790"/>
      <c r="L51" s="791"/>
      <c r="M51" s="174"/>
      <c r="N51" s="330"/>
      <c r="O51" s="168"/>
      <c r="P51" s="168"/>
    </row>
    <row r="52" spans="1:16" s="3" customFormat="1" x14ac:dyDescent="0.25">
      <c r="A52" s="14"/>
      <c r="B52" s="789"/>
      <c r="C52" s="790"/>
      <c r="D52" s="790"/>
      <c r="E52" s="790"/>
      <c r="F52" s="790"/>
      <c r="G52" s="790"/>
      <c r="H52" s="790"/>
      <c r="I52" s="790"/>
      <c r="J52" s="790"/>
      <c r="K52" s="790"/>
      <c r="L52" s="791"/>
      <c r="M52" s="174"/>
      <c r="N52" s="330"/>
      <c r="O52" s="168"/>
      <c r="P52" s="168"/>
    </row>
    <row r="53" spans="1:16" s="3" customFormat="1" x14ac:dyDescent="0.25">
      <c r="A53" s="14"/>
      <c r="B53" s="789"/>
      <c r="C53" s="790"/>
      <c r="D53" s="790"/>
      <c r="E53" s="790"/>
      <c r="F53" s="790"/>
      <c r="G53" s="790"/>
      <c r="H53" s="790"/>
      <c r="I53" s="790"/>
      <c r="J53" s="790"/>
      <c r="K53" s="790"/>
      <c r="L53" s="791"/>
      <c r="M53" s="174"/>
      <c r="N53" s="330"/>
      <c r="O53" s="168"/>
      <c r="P53" s="168"/>
    </row>
    <row r="54" spans="1:16" s="3" customFormat="1" x14ac:dyDescent="0.25">
      <c r="A54" s="14"/>
      <c r="B54" s="789"/>
      <c r="C54" s="790"/>
      <c r="D54" s="790"/>
      <c r="E54" s="790"/>
      <c r="F54" s="790"/>
      <c r="G54" s="790"/>
      <c r="H54" s="790"/>
      <c r="I54" s="790"/>
      <c r="J54" s="790"/>
      <c r="K54" s="790"/>
      <c r="L54" s="791"/>
      <c r="M54" s="174"/>
      <c r="N54" s="330"/>
      <c r="O54" s="168"/>
      <c r="P54" s="168"/>
    </row>
    <row r="55" spans="1:16" s="3" customFormat="1" x14ac:dyDescent="0.25">
      <c r="A55" s="14"/>
      <c r="B55" s="789"/>
      <c r="C55" s="790"/>
      <c r="D55" s="790"/>
      <c r="E55" s="790"/>
      <c r="F55" s="790"/>
      <c r="G55" s="790"/>
      <c r="H55" s="790"/>
      <c r="I55" s="790"/>
      <c r="J55" s="790"/>
      <c r="K55" s="790"/>
      <c r="L55" s="791"/>
      <c r="M55" s="174"/>
      <c r="N55" s="330"/>
      <c r="O55" s="168"/>
      <c r="P55" s="168"/>
    </row>
    <row r="56" spans="1:16" s="174" customFormat="1" x14ac:dyDescent="0.25">
      <c r="A56" s="194"/>
      <c r="B56" s="213"/>
      <c r="C56" s="214"/>
      <c r="D56" s="214"/>
      <c r="E56" s="214"/>
      <c r="F56" s="214"/>
      <c r="G56" s="214"/>
      <c r="H56" s="214"/>
      <c r="I56" s="214"/>
      <c r="J56" s="214"/>
      <c r="K56" s="214"/>
      <c r="L56" s="212"/>
      <c r="N56" s="335"/>
      <c r="O56" s="225"/>
      <c r="P56" s="225"/>
    </row>
    <row r="57" spans="1:16" s="3" customFormat="1" x14ac:dyDescent="0.25">
      <c r="A57" s="14"/>
      <c r="B57" s="795" t="s">
        <v>27</v>
      </c>
      <c r="C57" s="796"/>
      <c r="D57" s="796"/>
      <c r="E57" s="796"/>
      <c r="F57" s="796"/>
      <c r="G57" s="796"/>
      <c r="H57" s="796"/>
      <c r="I57" s="796"/>
      <c r="J57" s="796"/>
      <c r="K57" s="796"/>
      <c r="L57" s="797"/>
      <c r="M57" s="206"/>
      <c r="N57" s="330"/>
    </row>
    <row r="58" spans="1:16" s="174" customFormat="1" x14ac:dyDescent="0.25">
      <c r="A58" s="194"/>
      <c r="B58" s="210"/>
      <c r="C58" s="211"/>
      <c r="D58" s="211"/>
      <c r="E58" s="211"/>
      <c r="F58" s="211"/>
      <c r="G58" s="211"/>
      <c r="H58" s="211"/>
      <c r="I58" s="211"/>
      <c r="J58" s="211"/>
      <c r="K58" s="211"/>
      <c r="L58" s="196"/>
      <c r="N58" s="335"/>
      <c r="O58" s="225"/>
      <c r="P58" s="225"/>
    </row>
    <row r="59" spans="1:16" s="174" customFormat="1" x14ac:dyDescent="0.25">
      <c r="A59" s="194"/>
      <c r="B59" s="655" t="str">
        <f>IF(Intro!$G$28="English",O59,P59)</f>
        <v>Si la capacité pratique de l’usine a changé depuis le 1er janvier 2023, expliquez comment cela a été réalisé.</v>
      </c>
      <c r="C59" s="656"/>
      <c r="D59" s="656"/>
      <c r="E59" s="656"/>
      <c r="F59" s="656"/>
      <c r="G59" s="656"/>
      <c r="H59" s="656"/>
      <c r="I59" s="656"/>
      <c r="J59" s="656"/>
      <c r="K59" s="656"/>
      <c r="L59" s="657"/>
      <c r="N59" s="335"/>
      <c r="O59" s="225" t="str">
        <f>"If practical plant capacity has changed since "&amp;Variables!$B$6&amp;", explain how this was achieved."</f>
        <v>If practical plant capacity has changed since 2023, explain how this was achieved.</v>
      </c>
      <c r="P59" s="225" t="str">
        <f>"Si la capacité pratique de l’usine a changé depuis le 1er janvier "&amp;Variables!B6&amp;", expliquez comment cela a été réalisé."</f>
        <v>Si la capacité pratique de l’usine a changé depuis le 1er janvier 2023, expliquez comment cela a été réalisé.</v>
      </c>
    </row>
    <row r="60" spans="1:16" s="174" customFormat="1" x14ac:dyDescent="0.25">
      <c r="A60" s="194"/>
      <c r="B60" s="210"/>
      <c r="C60" s="211"/>
      <c r="D60" s="211"/>
      <c r="E60" s="211"/>
      <c r="F60" s="211"/>
      <c r="G60" s="211"/>
      <c r="H60" s="211"/>
      <c r="I60" s="211"/>
      <c r="J60" s="211"/>
      <c r="K60" s="211"/>
      <c r="L60" s="196"/>
      <c r="N60" s="335"/>
      <c r="O60" s="225"/>
      <c r="P60" s="225"/>
    </row>
    <row r="61" spans="1:16" s="3" customFormat="1" x14ac:dyDescent="0.25">
      <c r="A61" s="14"/>
      <c r="B61" s="789"/>
      <c r="C61" s="790"/>
      <c r="D61" s="790"/>
      <c r="E61" s="790"/>
      <c r="F61" s="790"/>
      <c r="G61" s="790"/>
      <c r="H61" s="790"/>
      <c r="I61" s="790"/>
      <c r="J61" s="790"/>
      <c r="K61" s="790"/>
      <c r="L61" s="791"/>
      <c r="M61" s="174"/>
      <c r="N61" s="330"/>
      <c r="O61" s="168"/>
      <c r="P61" s="168"/>
    </row>
    <row r="62" spans="1:16" s="3" customFormat="1" x14ac:dyDescent="0.25">
      <c r="A62" s="14"/>
      <c r="B62" s="789"/>
      <c r="C62" s="790"/>
      <c r="D62" s="790"/>
      <c r="E62" s="790"/>
      <c r="F62" s="790"/>
      <c r="G62" s="790"/>
      <c r="H62" s="790"/>
      <c r="I62" s="790"/>
      <c r="J62" s="790"/>
      <c r="K62" s="790"/>
      <c r="L62" s="791"/>
      <c r="M62" s="174"/>
      <c r="N62" s="330"/>
      <c r="O62" s="168"/>
      <c r="P62" s="168"/>
    </row>
    <row r="63" spans="1:16" s="3" customFormat="1" x14ac:dyDescent="0.25">
      <c r="A63" s="14"/>
      <c r="B63" s="789"/>
      <c r="C63" s="790"/>
      <c r="D63" s="790"/>
      <c r="E63" s="790"/>
      <c r="F63" s="790"/>
      <c r="G63" s="790"/>
      <c r="H63" s="790"/>
      <c r="I63" s="790"/>
      <c r="J63" s="790"/>
      <c r="K63" s="790"/>
      <c r="L63" s="791"/>
      <c r="M63" s="174"/>
      <c r="N63" s="330"/>
      <c r="O63" s="168"/>
      <c r="P63" s="168"/>
    </row>
    <row r="64" spans="1:16" s="3" customFormat="1" x14ac:dyDescent="0.25">
      <c r="A64" s="14"/>
      <c r="B64" s="789"/>
      <c r="C64" s="790"/>
      <c r="D64" s="790"/>
      <c r="E64" s="790"/>
      <c r="F64" s="790"/>
      <c r="G64" s="790"/>
      <c r="H64" s="790"/>
      <c r="I64" s="790"/>
      <c r="J64" s="790"/>
      <c r="K64" s="790"/>
      <c r="L64" s="791"/>
      <c r="M64" s="174"/>
      <c r="N64" s="330"/>
      <c r="O64" s="168"/>
      <c r="P64" s="168"/>
    </row>
    <row r="65" spans="1:16" s="3" customFormat="1" x14ac:dyDescent="0.25">
      <c r="A65" s="14"/>
      <c r="B65" s="789"/>
      <c r="C65" s="790"/>
      <c r="D65" s="790"/>
      <c r="E65" s="790"/>
      <c r="F65" s="790"/>
      <c r="G65" s="790"/>
      <c r="H65" s="790"/>
      <c r="I65" s="790"/>
      <c r="J65" s="790"/>
      <c r="K65" s="790"/>
      <c r="L65" s="791"/>
      <c r="M65" s="174"/>
      <c r="N65" s="330"/>
      <c r="O65" s="168"/>
      <c r="P65" s="168"/>
    </row>
    <row r="66" spans="1:16" s="3" customFormat="1" x14ac:dyDescent="0.25">
      <c r="A66" s="14"/>
      <c r="B66" s="789"/>
      <c r="C66" s="790"/>
      <c r="D66" s="790"/>
      <c r="E66" s="790"/>
      <c r="F66" s="790"/>
      <c r="G66" s="790"/>
      <c r="H66" s="790"/>
      <c r="I66" s="790"/>
      <c r="J66" s="790"/>
      <c r="K66" s="790"/>
      <c r="L66" s="791"/>
      <c r="M66" s="174"/>
      <c r="N66" s="330"/>
      <c r="O66" s="168"/>
      <c r="P66" s="168"/>
    </row>
    <row r="67" spans="1:16" s="3" customFormat="1" x14ac:dyDescent="0.25">
      <c r="A67" s="14"/>
      <c r="B67" s="789"/>
      <c r="C67" s="790"/>
      <c r="D67" s="790"/>
      <c r="E67" s="790"/>
      <c r="F67" s="790"/>
      <c r="G67" s="790"/>
      <c r="H67" s="790"/>
      <c r="I67" s="790"/>
      <c r="J67" s="790"/>
      <c r="K67" s="790"/>
      <c r="L67" s="791"/>
      <c r="M67" s="174"/>
      <c r="N67" s="330"/>
      <c r="O67" s="168"/>
      <c r="P67" s="168"/>
    </row>
    <row r="68" spans="1:16" s="3" customFormat="1" x14ac:dyDescent="0.25">
      <c r="A68" s="14"/>
      <c r="B68" s="789"/>
      <c r="C68" s="790"/>
      <c r="D68" s="790"/>
      <c r="E68" s="790"/>
      <c r="F68" s="790"/>
      <c r="G68" s="790"/>
      <c r="H68" s="790"/>
      <c r="I68" s="790"/>
      <c r="J68" s="790"/>
      <c r="K68" s="790"/>
      <c r="L68" s="791"/>
      <c r="M68" s="174"/>
      <c r="N68" s="330"/>
      <c r="O68" s="168"/>
      <c r="P68" s="168"/>
    </row>
    <row r="69" spans="1:16" s="174" customFormat="1" x14ac:dyDescent="0.25">
      <c r="A69" s="194"/>
      <c r="B69" s="213"/>
      <c r="C69" s="214"/>
      <c r="D69" s="214"/>
      <c r="E69" s="214"/>
      <c r="F69" s="214"/>
      <c r="G69" s="214"/>
      <c r="H69" s="214"/>
      <c r="I69" s="214"/>
      <c r="J69" s="214"/>
      <c r="K69" s="214"/>
      <c r="L69" s="212"/>
      <c r="N69" s="335"/>
      <c r="O69" s="225"/>
      <c r="P69" s="225"/>
    </row>
    <row r="70" spans="1:16" s="3" customFormat="1" x14ac:dyDescent="0.25">
      <c r="A70" s="14"/>
      <c r="B70" s="795" t="s">
        <v>28</v>
      </c>
      <c r="C70" s="796"/>
      <c r="D70" s="796"/>
      <c r="E70" s="796"/>
      <c r="F70" s="796"/>
      <c r="G70" s="796"/>
      <c r="H70" s="796"/>
      <c r="I70" s="796"/>
      <c r="J70" s="796"/>
      <c r="K70" s="796"/>
      <c r="L70" s="797"/>
      <c r="M70" s="206"/>
      <c r="N70" s="330"/>
    </row>
    <row r="71" spans="1:16" s="174" customFormat="1" x14ac:dyDescent="0.25">
      <c r="A71" s="194"/>
      <c r="B71" s="210"/>
      <c r="C71" s="211"/>
      <c r="D71" s="211"/>
      <c r="E71" s="211"/>
      <c r="F71" s="211"/>
      <c r="G71" s="211"/>
      <c r="H71" s="211"/>
      <c r="I71" s="211"/>
      <c r="J71" s="211"/>
      <c r="K71" s="211"/>
      <c r="L71" s="196"/>
      <c r="N71" s="335"/>
      <c r="O71" s="225"/>
      <c r="P71" s="225"/>
    </row>
    <row r="72" spans="1:16" s="174" customFormat="1" x14ac:dyDescent="0.25">
      <c r="A72" s="194"/>
      <c r="B72" s="655" t="str">
        <f>IF(Intro!$G$28="English",O72,P72)</f>
        <v>Votre entreprise envisage-t-elle d'augmenter ou de diminuer la capacité pratique de son usine de production de marchandises au cours des deux prochaines années ? Incluez les dates cibles, la capacité pratique cible de l’usine, les usines concernées et les raisons du changement.</v>
      </c>
      <c r="C72" s="656"/>
      <c r="D72" s="656"/>
      <c r="E72" s="656"/>
      <c r="F72" s="656"/>
      <c r="G72" s="656"/>
      <c r="H72" s="656"/>
      <c r="I72" s="656"/>
      <c r="J72" s="656"/>
      <c r="K72" s="656"/>
      <c r="L72" s="657"/>
      <c r="N72" s="335"/>
      <c r="O72" s="225" t="s">
        <v>350</v>
      </c>
      <c r="P72" s="225" t="s">
        <v>295</v>
      </c>
    </row>
    <row r="73" spans="1:16" s="174" customFormat="1" x14ac:dyDescent="0.25">
      <c r="A73" s="194"/>
      <c r="B73" s="655"/>
      <c r="C73" s="656"/>
      <c r="D73" s="656"/>
      <c r="E73" s="656"/>
      <c r="F73" s="656"/>
      <c r="G73" s="656"/>
      <c r="H73" s="656"/>
      <c r="I73" s="656"/>
      <c r="J73" s="656"/>
      <c r="K73" s="656"/>
      <c r="L73" s="657"/>
      <c r="N73" s="335"/>
      <c r="O73" s="225"/>
      <c r="P73" s="225"/>
    </row>
    <row r="74" spans="1:16" s="174" customFormat="1" x14ac:dyDescent="0.25">
      <c r="A74" s="194"/>
      <c r="B74" s="210"/>
      <c r="C74" s="211"/>
      <c r="D74" s="211"/>
      <c r="E74" s="211"/>
      <c r="F74" s="211"/>
      <c r="G74" s="211"/>
      <c r="H74" s="211"/>
      <c r="I74" s="211"/>
      <c r="J74" s="211"/>
      <c r="K74" s="211"/>
      <c r="L74" s="196"/>
      <c r="N74" s="335"/>
      <c r="O74" s="225"/>
      <c r="P74" s="225"/>
    </row>
    <row r="75" spans="1:16" s="3" customFormat="1" x14ac:dyDescent="0.25">
      <c r="A75" s="14"/>
      <c r="B75" s="789"/>
      <c r="C75" s="790"/>
      <c r="D75" s="790"/>
      <c r="E75" s="790"/>
      <c r="F75" s="790"/>
      <c r="G75" s="790"/>
      <c r="H75" s="790"/>
      <c r="I75" s="790"/>
      <c r="J75" s="790"/>
      <c r="K75" s="790"/>
      <c r="L75" s="791"/>
      <c r="M75" s="174"/>
      <c r="N75" s="330"/>
      <c r="O75" s="168"/>
      <c r="P75" s="168"/>
    </row>
    <row r="76" spans="1:16" s="3" customFormat="1" x14ac:dyDescent="0.25">
      <c r="A76" s="14"/>
      <c r="B76" s="789"/>
      <c r="C76" s="790"/>
      <c r="D76" s="790"/>
      <c r="E76" s="790"/>
      <c r="F76" s="790"/>
      <c r="G76" s="790"/>
      <c r="H76" s="790"/>
      <c r="I76" s="790"/>
      <c r="J76" s="790"/>
      <c r="K76" s="790"/>
      <c r="L76" s="791"/>
      <c r="M76" s="174"/>
      <c r="N76" s="330"/>
      <c r="O76" s="168"/>
      <c r="P76" s="168"/>
    </row>
    <row r="77" spans="1:16" s="3" customFormat="1" x14ac:dyDescent="0.25">
      <c r="A77" s="14"/>
      <c r="B77" s="789"/>
      <c r="C77" s="790"/>
      <c r="D77" s="790"/>
      <c r="E77" s="790"/>
      <c r="F77" s="790"/>
      <c r="G77" s="790"/>
      <c r="H77" s="790"/>
      <c r="I77" s="790"/>
      <c r="J77" s="790"/>
      <c r="K77" s="790"/>
      <c r="L77" s="791"/>
      <c r="M77" s="174"/>
      <c r="N77" s="330"/>
      <c r="O77" s="168"/>
      <c r="P77" s="168"/>
    </row>
    <row r="78" spans="1:16" s="3" customFormat="1" x14ac:dyDescent="0.25">
      <c r="A78" s="14"/>
      <c r="B78" s="789"/>
      <c r="C78" s="790"/>
      <c r="D78" s="790"/>
      <c r="E78" s="790"/>
      <c r="F78" s="790"/>
      <c r="G78" s="790"/>
      <c r="H78" s="790"/>
      <c r="I78" s="790"/>
      <c r="J78" s="790"/>
      <c r="K78" s="790"/>
      <c r="L78" s="791"/>
      <c r="M78" s="174"/>
      <c r="N78" s="330"/>
      <c r="O78" s="168"/>
      <c r="P78" s="168"/>
    </row>
    <row r="79" spans="1:16" s="3" customFormat="1" x14ac:dyDescent="0.25">
      <c r="A79" s="14"/>
      <c r="B79" s="789"/>
      <c r="C79" s="790"/>
      <c r="D79" s="790"/>
      <c r="E79" s="790"/>
      <c r="F79" s="790"/>
      <c r="G79" s="790"/>
      <c r="H79" s="790"/>
      <c r="I79" s="790"/>
      <c r="J79" s="790"/>
      <c r="K79" s="790"/>
      <c r="L79" s="791"/>
      <c r="M79" s="174"/>
      <c r="N79" s="330"/>
      <c r="O79" s="168"/>
      <c r="P79" s="168"/>
    </row>
    <row r="80" spans="1:16" s="3" customFormat="1" x14ac:dyDescent="0.25">
      <c r="A80" s="14"/>
      <c r="B80" s="789"/>
      <c r="C80" s="790"/>
      <c r="D80" s="790"/>
      <c r="E80" s="790"/>
      <c r="F80" s="790"/>
      <c r="G80" s="790"/>
      <c r="H80" s="790"/>
      <c r="I80" s="790"/>
      <c r="J80" s="790"/>
      <c r="K80" s="790"/>
      <c r="L80" s="791"/>
      <c r="M80" s="174"/>
      <c r="N80" s="330"/>
      <c r="O80" s="168"/>
      <c r="P80" s="168"/>
    </row>
    <row r="81" spans="1:16" s="3" customFormat="1" x14ac:dyDescent="0.25">
      <c r="A81" s="14"/>
      <c r="B81" s="789"/>
      <c r="C81" s="790"/>
      <c r="D81" s="790"/>
      <c r="E81" s="790"/>
      <c r="F81" s="790"/>
      <c r="G81" s="790"/>
      <c r="H81" s="790"/>
      <c r="I81" s="790"/>
      <c r="J81" s="790"/>
      <c r="K81" s="790"/>
      <c r="L81" s="791"/>
      <c r="M81" s="174"/>
      <c r="N81" s="330"/>
      <c r="O81" s="168"/>
      <c r="P81" s="168"/>
    </row>
    <row r="82" spans="1:16" s="3" customFormat="1" x14ac:dyDescent="0.25">
      <c r="A82" s="14"/>
      <c r="B82" s="789"/>
      <c r="C82" s="790"/>
      <c r="D82" s="790"/>
      <c r="E82" s="790"/>
      <c r="F82" s="790"/>
      <c r="G82" s="790"/>
      <c r="H82" s="790"/>
      <c r="I82" s="790"/>
      <c r="J82" s="790"/>
      <c r="K82" s="790"/>
      <c r="L82" s="791"/>
      <c r="M82" s="174"/>
      <c r="N82" s="330"/>
      <c r="O82" s="168"/>
      <c r="P82" s="168"/>
    </row>
    <row r="83" spans="1:16" s="174" customFormat="1" x14ac:dyDescent="0.25">
      <c r="A83" s="194"/>
      <c r="B83" s="213"/>
      <c r="C83" s="214"/>
      <c r="D83" s="214"/>
      <c r="E83" s="214"/>
      <c r="F83" s="214"/>
      <c r="G83" s="214"/>
      <c r="H83" s="214"/>
      <c r="I83" s="214"/>
      <c r="J83" s="214"/>
      <c r="K83" s="214"/>
      <c r="L83" s="212"/>
      <c r="N83" s="335"/>
      <c r="O83" s="225"/>
      <c r="P83" s="225"/>
    </row>
    <row r="84" spans="1:16" s="3" customFormat="1" x14ac:dyDescent="0.25">
      <c r="A84" s="14"/>
      <c r="B84" s="795" t="s">
        <v>30</v>
      </c>
      <c r="C84" s="796"/>
      <c r="D84" s="796"/>
      <c r="E84" s="796"/>
      <c r="F84" s="796"/>
      <c r="G84" s="796"/>
      <c r="H84" s="796"/>
      <c r="I84" s="796"/>
      <c r="J84" s="796"/>
      <c r="K84" s="796"/>
      <c r="L84" s="797"/>
      <c r="M84" s="206"/>
      <c r="N84" s="334"/>
    </row>
    <row r="85" spans="1:16" s="174" customFormat="1" x14ac:dyDescent="0.25">
      <c r="A85" s="194"/>
      <c r="B85" s="210"/>
      <c r="C85" s="211"/>
      <c r="D85" s="211"/>
      <c r="E85" s="211"/>
      <c r="F85" s="211"/>
      <c r="G85" s="211"/>
      <c r="H85" s="211"/>
      <c r="I85" s="211"/>
      <c r="J85" s="211"/>
      <c r="K85" s="211"/>
      <c r="L85" s="196"/>
      <c r="N85" s="375"/>
      <c r="O85" s="225"/>
      <c r="P85" s="225"/>
    </row>
    <row r="86" spans="1:16" s="174" customFormat="1" x14ac:dyDescent="0.25">
      <c r="A86" s="194"/>
      <c r="B86" s="646" t="str">
        <f>IF(Intro!$G$28="English",O86,P86)</f>
        <v xml:space="preserve">Depuis le 1er janvier 2023, votre entreprise a-t-elle augmenté, diminué ou arrêté sa production de marchandises, soit dans les installations qui produisent actuellement les marchandises, soit dans les installations actuellement utilisées pour fabriquer d'autres produits? Votre entreprise envisage-t-elle de le faire, au cours des deux prochaines années? 
Fournissez les motifs et les hypothèses sous-tendant ces objectifs et ces stratégies.
</v>
      </c>
      <c r="C86" s="647"/>
      <c r="D86" s="647"/>
      <c r="E86" s="647"/>
      <c r="F86" s="647"/>
      <c r="G86" s="647"/>
      <c r="H86" s="647"/>
      <c r="I86" s="647"/>
      <c r="J86" s="647"/>
      <c r="K86" s="647"/>
      <c r="L86" s="648"/>
      <c r="N86" s="375"/>
      <c r="O86" s="225" t="s">
        <v>789</v>
      </c>
      <c r="P86" s="225" t="s">
        <v>788</v>
      </c>
    </row>
    <row r="87" spans="1:16" s="174" customFormat="1" x14ac:dyDescent="0.25">
      <c r="A87" s="194"/>
      <c r="B87" s="646"/>
      <c r="C87" s="647"/>
      <c r="D87" s="647"/>
      <c r="E87" s="647"/>
      <c r="F87" s="647"/>
      <c r="G87" s="647"/>
      <c r="H87" s="647"/>
      <c r="I87" s="647"/>
      <c r="J87" s="647"/>
      <c r="K87" s="647"/>
      <c r="L87" s="648"/>
      <c r="N87" s="375"/>
      <c r="O87" s="225"/>
      <c r="P87" s="225"/>
    </row>
    <row r="88" spans="1:16" s="174" customFormat="1" x14ac:dyDescent="0.25">
      <c r="A88" s="194"/>
      <c r="B88" s="646"/>
      <c r="C88" s="647"/>
      <c r="D88" s="647"/>
      <c r="E88" s="647"/>
      <c r="F88" s="647"/>
      <c r="G88" s="647"/>
      <c r="H88" s="647"/>
      <c r="I88" s="647"/>
      <c r="J88" s="647"/>
      <c r="K88" s="647"/>
      <c r="L88" s="648"/>
      <c r="N88" s="375"/>
      <c r="O88" s="225"/>
      <c r="P88" s="225"/>
    </row>
    <row r="89" spans="1:16" s="174" customFormat="1" x14ac:dyDescent="0.25">
      <c r="A89" s="194"/>
      <c r="B89" s="646"/>
      <c r="C89" s="647"/>
      <c r="D89" s="647"/>
      <c r="E89" s="647"/>
      <c r="F89" s="647"/>
      <c r="G89" s="647"/>
      <c r="H89" s="647"/>
      <c r="I89" s="647"/>
      <c r="J89" s="647"/>
      <c r="K89" s="647"/>
      <c r="L89" s="648"/>
      <c r="N89" s="375"/>
      <c r="O89" s="225" t="s">
        <v>351</v>
      </c>
      <c r="P89" s="225" t="s">
        <v>296</v>
      </c>
    </row>
    <row r="90" spans="1:16" s="174" customFormat="1" x14ac:dyDescent="0.25">
      <c r="A90" s="194"/>
      <c r="B90" s="210"/>
      <c r="C90" s="211"/>
      <c r="D90" s="211"/>
      <c r="E90" s="211"/>
      <c r="F90" s="211"/>
      <c r="G90" s="211"/>
      <c r="H90" s="211"/>
      <c r="I90" s="211"/>
      <c r="J90" s="211"/>
      <c r="K90" s="211"/>
      <c r="L90" s="196"/>
      <c r="N90" s="335"/>
      <c r="O90" s="225"/>
      <c r="P90" s="225"/>
    </row>
    <row r="91" spans="1:16" s="3" customFormat="1" ht="14.25" customHeight="1" x14ac:dyDescent="0.25">
      <c r="A91" s="14"/>
      <c r="B91" s="789"/>
      <c r="C91" s="790"/>
      <c r="D91" s="790"/>
      <c r="E91" s="790"/>
      <c r="F91" s="790"/>
      <c r="G91" s="790"/>
      <c r="H91" s="790"/>
      <c r="I91" s="790"/>
      <c r="J91" s="790"/>
      <c r="K91" s="790"/>
      <c r="L91" s="791"/>
      <c r="M91" s="174"/>
      <c r="N91" s="330"/>
      <c r="O91" s="168"/>
      <c r="P91" s="168"/>
    </row>
    <row r="92" spans="1:16" s="3" customFormat="1" x14ac:dyDescent="0.25">
      <c r="A92" s="14"/>
      <c r="B92" s="789"/>
      <c r="C92" s="790"/>
      <c r="D92" s="790"/>
      <c r="E92" s="790"/>
      <c r="F92" s="790"/>
      <c r="G92" s="790"/>
      <c r="H92" s="790"/>
      <c r="I92" s="790"/>
      <c r="J92" s="790"/>
      <c r="K92" s="790"/>
      <c r="L92" s="791"/>
      <c r="M92" s="174"/>
      <c r="N92" s="330"/>
      <c r="O92" s="168"/>
      <c r="P92" s="168"/>
    </row>
    <row r="93" spans="1:16" s="3" customFormat="1" x14ac:dyDescent="0.25">
      <c r="A93" s="14"/>
      <c r="B93" s="789"/>
      <c r="C93" s="790"/>
      <c r="D93" s="790"/>
      <c r="E93" s="790"/>
      <c r="F93" s="790"/>
      <c r="G93" s="790"/>
      <c r="H93" s="790"/>
      <c r="I93" s="790"/>
      <c r="J93" s="790"/>
      <c r="K93" s="790"/>
      <c r="L93" s="791"/>
      <c r="M93" s="174"/>
      <c r="N93" s="330"/>
      <c r="O93" s="168"/>
      <c r="P93" s="168"/>
    </row>
    <row r="94" spans="1:16" s="3" customFormat="1" x14ac:dyDescent="0.25">
      <c r="A94" s="14"/>
      <c r="B94" s="789"/>
      <c r="C94" s="790"/>
      <c r="D94" s="790"/>
      <c r="E94" s="790"/>
      <c r="F94" s="790"/>
      <c r="G94" s="790"/>
      <c r="H94" s="790"/>
      <c r="I94" s="790"/>
      <c r="J94" s="790"/>
      <c r="K94" s="790"/>
      <c r="L94" s="791"/>
      <c r="M94" s="174"/>
      <c r="N94" s="330"/>
      <c r="O94" s="168"/>
      <c r="P94" s="168"/>
    </row>
    <row r="95" spans="1:16" s="3" customFormat="1" x14ac:dyDescent="0.25">
      <c r="A95" s="14"/>
      <c r="B95" s="789"/>
      <c r="C95" s="790"/>
      <c r="D95" s="790"/>
      <c r="E95" s="790"/>
      <c r="F95" s="790"/>
      <c r="G95" s="790"/>
      <c r="H95" s="790"/>
      <c r="I95" s="790"/>
      <c r="J95" s="790"/>
      <c r="K95" s="790"/>
      <c r="L95" s="791"/>
      <c r="M95" s="174"/>
      <c r="N95" s="330"/>
      <c r="O95" s="168"/>
      <c r="P95" s="168"/>
    </row>
    <row r="96" spans="1:16" s="3" customFormat="1" x14ac:dyDescent="0.25">
      <c r="A96" s="14"/>
      <c r="B96" s="789"/>
      <c r="C96" s="790"/>
      <c r="D96" s="790"/>
      <c r="E96" s="790"/>
      <c r="F96" s="790"/>
      <c r="G96" s="790"/>
      <c r="H96" s="790"/>
      <c r="I96" s="790"/>
      <c r="J96" s="790"/>
      <c r="K96" s="790"/>
      <c r="L96" s="791"/>
      <c r="M96" s="174"/>
      <c r="N96" s="330"/>
      <c r="O96" s="168"/>
      <c r="P96" s="168"/>
    </row>
    <row r="97" spans="1:16" s="3" customFormat="1" x14ac:dyDescent="0.25">
      <c r="A97" s="14"/>
      <c r="B97" s="789"/>
      <c r="C97" s="790"/>
      <c r="D97" s="790"/>
      <c r="E97" s="790"/>
      <c r="F97" s="790"/>
      <c r="G97" s="790"/>
      <c r="H97" s="790"/>
      <c r="I97" s="790"/>
      <c r="J97" s="790"/>
      <c r="K97" s="790"/>
      <c r="L97" s="791"/>
      <c r="M97" s="174"/>
      <c r="N97" s="330"/>
      <c r="O97" s="168"/>
      <c r="P97" s="168"/>
    </row>
    <row r="98" spans="1:16" s="174" customFormat="1" x14ac:dyDescent="0.25">
      <c r="A98" s="194"/>
      <c r="B98" s="213"/>
      <c r="C98" s="214"/>
      <c r="D98" s="214"/>
      <c r="E98" s="214"/>
      <c r="F98" s="214"/>
      <c r="G98" s="214"/>
      <c r="H98" s="214"/>
      <c r="I98" s="214"/>
      <c r="J98" s="214"/>
      <c r="K98" s="214"/>
      <c r="L98" s="212"/>
      <c r="N98" s="375"/>
      <c r="O98" s="225"/>
      <c r="P98" s="225"/>
    </row>
    <row r="99" spans="1:16" s="3" customFormat="1" x14ac:dyDescent="0.25">
      <c r="A99" s="14"/>
      <c r="B99" s="795" t="s">
        <v>31</v>
      </c>
      <c r="C99" s="796"/>
      <c r="D99" s="796"/>
      <c r="E99" s="796"/>
      <c r="F99" s="796"/>
      <c r="G99" s="796"/>
      <c r="H99" s="796"/>
      <c r="I99" s="796"/>
      <c r="J99" s="796"/>
      <c r="K99" s="796"/>
      <c r="L99" s="797"/>
      <c r="M99" s="206"/>
      <c r="N99" s="376"/>
    </row>
    <row r="100" spans="1:16" s="174" customFormat="1" x14ac:dyDescent="0.25">
      <c r="A100" s="194"/>
      <c r="B100" s="210"/>
      <c r="C100" s="211"/>
      <c r="D100" s="211"/>
      <c r="E100" s="211"/>
      <c r="F100" s="211"/>
      <c r="G100" s="211"/>
      <c r="H100" s="211"/>
      <c r="I100" s="211"/>
      <c r="J100" s="211"/>
      <c r="K100" s="211"/>
      <c r="L100" s="196"/>
      <c r="N100" s="375"/>
      <c r="O100" s="225"/>
      <c r="P100" s="225"/>
    </row>
    <row r="101" spans="1:16" s="174" customFormat="1" x14ac:dyDescent="0.25">
      <c r="A101" s="194"/>
      <c r="B101" s="655" t="str">
        <f>IF(Intro!$G$28="English",O101,P101)</f>
        <v>Votre entreprise envisage-t-elle de modifier la gamme de produits fabriqués sur le même équipement au cours des deux prochaines années? Fournissez les motifs et les hypothèses sous-tendant ces objectifs et ces stratégies.</v>
      </c>
      <c r="C101" s="656"/>
      <c r="D101" s="656"/>
      <c r="E101" s="656"/>
      <c r="F101" s="656"/>
      <c r="G101" s="656"/>
      <c r="H101" s="656"/>
      <c r="I101" s="656"/>
      <c r="J101" s="656"/>
      <c r="K101" s="656"/>
      <c r="L101" s="657"/>
      <c r="N101" s="375"/>
      <c r="O101" s="225" t="s">
        <v>352</v>
      </c>
      <c r="P101" s="225" t="s">
        <v>297</v>
      </c>
    </row>
    <row r="102" spans="1:16" s="174" customFormat="1" x14ac:dyDescent="0.25">
      <c r="A102" s="194"/>
      <c r="B102" s="655"/>
      <c r="C102" s="656"/>
      <c r="D102" s="656"/>
      <c r="E102" s="656"/>
      <c r="F102" s="656"/>
      <c r="G102" s="656"/>
      <c r="H102" s="656"/>
      <c r="I102" s="656"/>
      <c r="J102" s="656"/>
      <c r="K102" s="656"/>
      <c r="L102" s="657"/>
      <c r="N102" s="335"/>
      <c r="O102" s="225"/>
      <c r="P102" s="225"/>
    </row>
    <row r="103" spans="1:16" s="174" customFormat="1" x14ac:dyDescent="0.25">
      <c r="A103" s="194"/>
      <c r="B103" s="210"/>
      <c r="C103" s="211"/>
      <c r="D103" s="211"/>
      <c r="E103" s="211"/>
      <c r="F103" s="211"/>
      <c r="G103" s="211"/>
      <c r="H103" s="211"/>
      <c r="I103" s="211"/>
      <c r="J103" s="211"/>
      <c r="K103" s="211"/>
      <c r="L103" s="196"/>
      <c r="N103" s="335"/>
      <c r="O103" s="225"/>
      <c r="P103" s="225"/>
    </row>
    <row r="104" spans="1:16" s="3" customFormat="1" x14ac:dyDescent="0.25">
      <c r="A104" s="14"/>
      <c r="B104" s="789"/>
      <c r="C104" s="790"/>
      <c r="D104" s="790"/>
      <c r="E104" s="790"/>
      <c r="F104" s="790"/>
      <c r="G104" s="790"/>
      <c r="H104" s="790"/>
      <c r="I104" s="790"/>
      <c r="J104" s="790"/>
      <c r="K104" s="790"/>
      <c r="L104" s="791"/>
      <c r="M104" s="174"/>
      <c r="N104" s="330"/>
      <c r="O104" s="168"/>
      <c r="P104" s="168"/>
    </row>
    <row r="105" spans="1:16" s="3" customFormat="1" x14ac:dyDescent="0.25">
      <c r="A105" s="14"/>
      <c r="B105" s="789"/>
      <c r="C105" s="790"/>
      <c r="D105" s="790"/>
      <c r="E105" s="790"/>
      <c r="F105" s="790"/>
      <c r="G105" s="790"/>
      <c r="H105" s="790"/>
      <c r="I105" s="790"/>
      <c r="J105" s="790"/>
      <c r="K105" s="790"/>
      <c r="L105" s="791"/>
      <c r="M105" s="174"/>
      <c r="N105" s="330"/>
      <c r="O105" s="168"/>
      <c r="P105" s="168"/>
    </row>
    <row r="106" spans="1:16" s="3" customFormat="1" x14ac:dyDescent="0.25">
      <c r="A106" s="14"/>
      <c r="B106" s="789"/>
      <c r="C106" s="790"/>
      <c r="D106" s="790"/>
      <c r="E106" s="790"/>
      <c r="F106" s="790"/>
      <c r="G106" s="790"/>
      <c r="H106" s="790"/>
      <c r="I106" s="790"/>
      <c r="J106" s="790"/>
      <c r="K106" s="790"/>
      <c r="L106" s="791"/>
      <c r="M106" s="174"/>
      <c r="N106" s="330"/>
      <c r="O106" s="168"/>
      <c r="P106" s="168"/>
    </row>
    <row r="107" spans="1:16" s="3" customFormat="1" x14ac:dyDescent="0.25">
      <c r="A107" s="14"/>
      <c r="B107" s="789"/>
      <c r="C107" s="790"/>
      <c r="D107" s="790"/>
      <c r="E107" s="790"/>
      <c r="F107" s="790"/>
      <c r="G107" s="790"/>
      <c r="H107" s="790"/>
      <c r="I107" s="790"/>
      <c r="J107" s="790"/>
      <c r="K107" s="790"/>
      <c r="L107" s="791"/>
      <c r="M107" s="174"/>
      <c r="N107" s="330"/>
      <c r="O107" s="168"/>
      <c r="P107" s="168"/>
    </row>
    <row r="108" spans="1:16" s="3" customFormat="1" x14ac:dyDescent="0.25">
      <c r="A108" s="14"/>
      <c r="B108" s="789"/>
      <c r="C108" s="790"/>
      <c r="D108" s="790"/>
      <c r="E108" s="790"/>
      <c r="F108" s="790"/>
      <c r="G108" s="790"/>
      <c r="H108" s="790"/>
      <c r="I108" s="790"/>
      <c r="J108" s="790"/>
      <c r="K108" s="790"/>
      <c r="L108" s="791"/>
      <c r="M108" s="174"/>
      <c r="N108" s="330"/>
      <c r="O108" s="168"/>
      <c r="P108" s="168"/>
    </row>
    <row r="109" spans="1:16" s="3" customFormat="1" x14ac:dyDescent="0.25">
      <c r="A109" s="14"/>
      <c r="B109" s="789"/>
      <c r="C109" s="790"/>
      <c r="D109" s="790"/>
      <c r="E109" s="790"/>
      <c r="F109" s="790"/>
      <c r="G109" s="790"/>
      <c r="H109" s="790"/>
      <c r="I109" s="790"/>
      <c r="J109" s="790"/>
      <c r="K109" s="790"/>
      <c r="L109" s="791"/>
      <c r="M109" s="174"/>
      <c r="N109" s="330"/>
      <c r="O109" s="168"/>
      <c r="P109" s="168"/>
    </row>
    <row r="110" spans="1:16" s="3" customFormat="1" x14ac:dyDescent="0.25">
      <c r="A110" s="14"/>
      <c r="B110" s="789"/>
      <c r="C110" s="790"/>
      <c r="D110" s="790"/>
      <c r="E110" s="790"/>
      <c r="F110" s="790"/>
      <c r="G110" s="790"/>
      <c r="H110" s="790"/>
      <c r="I110" s="790"/>
      <c r="J110" s="790"/>
      <c r="K110" s="790"/>
      <c r="L110" s="791"/>
      <c r="M110" s="174"/>
      <c r="N110" s="330"/>
      <c r="O110" s="168"/>
      <c r="P110" s="168"/>
    </row>
    <row r="111" spans="1:16" s="3" customFormat="1" x14ac:dyDescent="0.25">
      <c r="A111" s="14"/>
      <c r="B111" s="789"/>
      <c r="C111" s="790"/>
      <c r="D111" s="790"/>
      <c r="E111" s="790"/>
      <c r="F111" s="790"/>
      <c r="G111" s="790"/>
      <c r="H111" s="790"/>
      <c r="I111" s="790"/>
      <c r="J111" s="790"/>
      <c r="K111" s="790"/>
      <c r="L111" s="791"/>
      <c r="M111" s="174"/>
      <c r="N111" s="330"/>
      <c r="O111" s="168"/>
      <c r="P111" s="168"/>
    </row>
    <row r="112" spans="1:16" s="174" customFormat="1" x14ac:dyDescent="0.25">
      <c r="A112" s="194"/>
      <c r="B112" s="213"/>
      <c r="C112" s="214"/>
      <c r="D112" s="214"/>
      <c r="E112" s="214"/>
      <c r="F112" s="214"/>
      <c r="G112" s="214"/>
      <c r="H112" s="214"/>
      <c r="I112" s="214"/>
      <c r="J112" s="214"/>
      <c r="K112" s="214"/>
      <c r="L112" s="212"/>
      <c r="N112" s="335"/>
      <c r="O112" s="225"/>
      <c r="P112" s="225"/>
    </row>
  </sheetData>
  <sheetProtection algorithmName="SHA-512" hashValue="RsbTmkd/F6raUA/UoTSZoqm1Rvgez7DIm4dDKkHc/VV0m4kYjIIpr57SnlWnVseA2Rahm0RihRwPOPVadKpsxA==" saltValue="PDqkwKAzvV8AxgJHhLSWvw==" spinCount="100000" sheet="1" objects="1" scenarios="1" selectLockedCells="1"/>
  <mergeCells count="42">
    <mergeCell ref="B11:L11"/>
    <mergeCell ref="B10:L10"/>
    <mergeCell ref="B4:L4"/>
    <mergeCell ref="B5:L5"/>
    <mergeCell ref="B6:L6"/>
    <mergeCell ref="B8:L8"/>
    <mergeCell ref="B9:L9"/>
    <mergeCell ref="B26:E26"/>
    <mergeCell ref="B13:L13"/>
    <mergeCell ref="B14:L14"/>
    <mergeCell ref="B16:L17"/>
    <mergeCell ref="G19:G20"/>
    <mergeCell ref="H19:H20"/>
    <mergeCell ref="I19:I20"/>
    <mergeCell ref="J19:J20"/>
    <mergeCell ref="K19:K20"/>
    <mergeCell ref="B21:E21"/>
    <mergeCell ref="B22:E22"/>
    <mergeCell ref="B23:E23"/>
    <mergeCell ref="B24:E24"/>
    <mergeCell ref="B25:E25"/>
    <mergeCell ref="B61:L68"/>
    <mergeCell ref="B27:E27"/>
    <mergeCell ref="B28:E28"/>
    <mergeCell ref="B29:E29"/>
    <mergeCell ref="B31:L31"/>
    <mergeCell ref="B33:L33"/>
    <mergeCell ref="B35:L42"/>
    <mergeCell ref="B44:L44"/>
    <mergeCell ref="B46:L46"/>
    <mergeCell ref="B48:L55"/>
    <mergeCell ref="B57:L57"/>
    <mergeCell ref="B59:L59"/>
    <mergeCell ref="B99:L99"/>
    <mergeCell ref="B101:L102"/>
    <mergeCell ref="B104:L111"/>
    <mergeCell ref="B70:L70"/>
    <mergeCell ref="B72:L73"/>
    <mergeCell ref="B75:L82"/>
    <mergeCell ref="B84:L84"/>
    <mergeCell ref="B86:L89"/>
    <mergeCell ref="B91:L97"/>
  </mergeCells>
  <dataValidations count="3">
    <dataValidation type="decimal" operator="greaterThanOrEqual" allowBlank="1" showErrorMessage="1" errorTitle="Error / Erreur" error="Please input only numerical values into these cells./SVP donnez uniquement des valeurs numériques dans ces cellules." prompt="1000 character limit/limite de 1000 caractères" sqref="G27:K27 G25:K25 G21:K23" xr:uid="{F8AAED11-0B3F-43F5-AB2E-64D823FFD231}">
      <formula1>0</formula1>
    </dataValidation>
    <dataValidation type="textLength" operator="lessThanOrEqual" allowBlank="1" showInputMessage="1" showErrorMessage="1" error="Maximum length reached. Please use the AddPub tab to add further info./La limite maximale de caractères est atteinte. SVP utiliser l'onglet AddPub pour ajouter plus d'information." prompt="1000 character limit/limite de 1000 caractères" sqref="B35 B48 B61 B75 B91 B104" xr:uid="{A0B036F7-9CA6-4D64-A843-103DB01BD79B}">
      <formula1>1000</formula1>
    </dataValidation>
    <dataValidation type="textLength" operator="lessThanOrEqual" allowBlank="1" error="Maximum length reached. Please use the AddPro tab to add further info./La limite maximale de caractères est atteinte. SVP utiliser l'onglet AddPro pour ajouter plus d'information." prompt="1000 character limit/limite de 1000 caractères" sqref="G28:K29 G26:K26 G24:K24" xr:uid="{E3A2C306-C581-4224-8179-9E7B74BDDA37}">
      <formula1>1000</formula1>
    </dataValidation>
  </dataValidations>
  <printOptions horizontalCentered="1"/>
  <pageMargins left="0.25" right="0.25" top="0.75" bottom="0.75" header="0.3" footer="0.3"/>
  <pageSetup scale="62" fitToHeight="0" orientation="portrait" r:id="rId1"/>
  <headerFooter>
    <oddFooter>&amp;L&amp;A</oddFooter>
  </headerFooter>
  <rowBreaks count="1" manualBreakCount="1">
    <brk id="56" min="1" max="11"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53D165-BC44-4DE9-8E87-8176AF12666B}">
  <sheetPr>
    <tabColor rgb="FF92D050"/>
    <pageSetUpPr fitToPage="1"/>
  </sheetPr>
  <dimension ref="A1:S264"/>
  <sheetViews>
    <sheetView showGridLines="0" zoomScaleNormal="100" workbookViewId="0"/>
  </sheetViews>
  <sheetFormatPr defaultColWidth="9.140625" defaultRowHeight="14.25" x14ac:dyDescent="0.25"/>
  <cols>
    <col min="1" max="1" width="1.85546875" style="13" customWidth="1"/>
    <col min="2" max="6" width="14.5703125" style="23" customWidth="1"/>
    <col min="7" max="9" width="15" style="23" customWidth="1"/>
    <col min="10" max="12" width="14.5703125" style="23" customWidth="1"/>
    <col min="13" max="13" width="6.140625" style="1" customWidth="1"/>
    <col min="14" max="14" width="9.140625" style="330" customWidth="1"/>
    <col min="15" max="16" width="15.5703125" style="2" hidden="1" customWidth="1"/>
    <col min="17" max="17" width="15.5703125" style="2" customWidth="1"/>
    <col min="18" max="16384" width="9.140625" style="2"/>
  </cols>
  <sheetData>
    <row r="1" spans="1:16" x14ac:dyDescent="0.25">
      <c r="O1" s="2" t="s">
        <v>665</v>
      </c>
      <c r="P1" s="2" t="s">
        <v>665</v>
      </c>
    </row>
    <row r="2" spans="1:16" x14ac:dyDescent="0.25">
      <c r="B2" s="24" t="str">
        <f>'Pro 1'!B2</f>
        <v>PROTÉGÉ</v>
      </c>
      <c r="C2" s="24"/>
      <c r="D2" s="24"/>
      <c r="O2" s="3" t="s">
        <v>130</v>
      </c>
      <c r="P2" s="3" t="s">
        <v>131</v>
      </c>
    </row>
    <row r="3" spans="1:16" x14ac:dyDescent="0.25">
      <c r="B3" s="25"/>
      <c r="C3" s="25"/>
      <c r="D3" s="25"/>
      <c r="O3" s="8"/>
      <c r="P3" s="8"/>
    </row>
    <row r="4" spans="1:16" s="8" customFormat="1" x14ac:dyDescent="0.25">
      <c r="A4" s="19"/>
      <c r="B4" s="663" t="str">
        <f>Info!B4</f>
        <v>QUESTIONNAIRE À L’INTENTION DES PRODUCTEURS</v>
      </c>
      <c r="C4" s="664"/>
      <c r="D4" s="664"/>
      <c r="E4" s="664"/>
      <c r="F4" s="664"/>
      <c r="G4" s="664"/>
      <c r="H4" s="664"/>
      <c r="I4" s="664"/>
      <c r="J4" s="664"/>
      <c r="K4" s="664"/>
      <c r="L4" s="665"/>
      <c r="M4" s="20"/>
      <c r="N4" s="329"/>
      <c r="O4" s="16"/>
      <c r="P4" s="16"/>
    </row>
    <row r="5" spans="1:16" s="8" customFormat="1" x14ac:dyDescent="0.25">
      <c r="A5" s="19"/>
      <c r="B5" s="666" t="str">
        <f>Info!B5</f>
        <v>GC-2025-001</v>
      </c>
      <c r="C5" s="667"/>
      <c r="D5" s="667"/>
      <c r="E5" s="667"/>
      <c r="F5" s="667"/>
      <c r="G5" s="667"/>
      <c r="H5" s="667"/>
      <c r="I5" s="667"/>
      <c r="J5" s="667"/>
      <c r="K5" s="667"/>
      <c r="L5" s="668"/>
      <c r="M5" s="20"/>
      <c r="N5" s="332"/>
      <c r="O5" s="16"/>
      <c r="P5" s="16"/>
    </row>
    <row r="6" spans="1:16" s="17" customFormat="1" x14ac:dyDescent="0.25">
      <c r="A6" s="19"/>
      <c r="B6" s="666" t="str">
        <f>Info!B6</f>
        <v>PRODUITS DE LÉGUMES</v>
      </c>
      <c r="C6" s="667"/>
      <c r="D6" s="667"/>
      <c r="E6" s="667"/>
      <c r="F6" s="667"/>
      <c r="G6" s="667"/>
      <c r="H6" s="667"/>
      <c r="I6" s="667"/>
      <c r="J6" s="667"/>
      <c r="K6" s="667"/>
      <c r="L6" s="668"/>
      <c r="M6" s="16"/>
      <c r="N6" s="332"/>
      <c r="O6" s="18"/>
      <c r="P6" s="18"/>
    </row>
    <row r="7" spans="1:16" s="17" customFormat="1" x14ac:dyDescent="0.25">
      <c r="A7" s="19"/>
      <c r="B7" s="293"/>
      <c r="C7" s="32"/>
      <c r="D7" s="32"/>
      <c r="E7" s="32"/>
      <c r="F7" s="32"/>
      <c r="G7" s="32"/>
      <c r="H7" s="32"/>
      <c r="I7" s="32"/>
      <c r="J7" s="32"/>
      <c r="K7" s="32"/>
      <c r="L7" s="294"/>
      <c r="M7" s="16"/>
      <c r="N7" s="332"/>
      <c r="O7" s="5"/>
    </row>
    <row r="8" spans="1:16" s="17" customFormat="1" x14ac:dyDescent="0.25">
      <c r="A8" s="19"/>
      <c r="B8" s="810" t="str">
        <f>Public!B8</f>
        <v>Les questions suivantes font référence aux marchandises comme définies dans la description du produit de l'onglet Intro.</v>
      </c>
      <c r="C8" s="811"/>
      <c r="D8" s="811"/>
      <c r="E8" s="811"/>
      <c r="F8" s="811"/>
      <c r="G8" s="811"/>
      <c r="H8" s="811"/>
      <c r="I8" s="811"/>
      <c r="J8" s="811"/>
      <c r="K8" s="811"/>
      <c r="L8" s="812"/>
      <c r="M8" s="16"/>
      <c r="N8" s="332"/>
      <c r="O8" s="18"/>
      <c r="P8" s="18"/>
    </row>
    <row r="9" spans="1:16" s="17" customFormat="1" x14ac:dyDescent="0.25">
      <c r="A9" s="19"/>
      <c r="B9" s="810" t="str">
        <f>Public!B9</f>
        <v>Des informations sur le produit et un glossaire de termes sont disponibles dans l'onglet Info.</v>
      </c>
      <c r="C9" s="811"/>
      <c r="D9" s="811"/>
      <c r="E9" s="811"/>
      <c r="F9" s="811"/>
      <c r="G9" s="811"/>
      <c r="H9" s="811"/>
      <c r="I9" s="811"/>
      <c r="J9" s="811"/>
      <c r="K9" s="811"/>
      <c r="L9" s="812"/>
      <c r="M9" s="16"/>
      <c r="N9" s="332"/>
      <c r="O9" s="18"/>
    </row>
    <row r="10" spans="1:16" s="17" customFormat="1" x14ac:dyDescent="0.25">
      <c r="A10" s="19"/>
      <c r="B10" s="810" t="str">
        <f>Public!B10</f>
        <v>Utilisez l'onglet AddPub si vous avez besoin de plus d'espace.</v>
      </c>
      <c r="C10" s="811"/>
      <c r="D10" s="811"/>
      <c r="E10" s="811"/>
      <c r="F10" s="811"/>
      <c r="G10" s="811"/>
      <c r="H10" s="811"/>
      <c r="I10" s="811"/>
      <c r="J10" s="811"/>
      <c r="K10" s="811"/>
      <c r="L10" s="812"/>
      <c r="M10" s="16"/>
      <c r="N10" s="332"/>
      <c r="O10" s="18"/>
      <c r="P10" s="18"/>
    </row>
    <row r="11" spans="1:16" s="17" customFormat="1" x14ac:dyDescent="0.25">
      <c r="A11" s="19"/>
      <c r="B11" s="346"/>
      <c r="C11" s="347"/>
      <c r="D11" s="347"/>
      <c r="E11" s="32"/>
      <c r="F11" s="32"/>
      <c r="G11" s="32"/>
      <c r="H11" s="32"/>
      <c r="I11" s="32"/>
      <c r="J11" s="32"/>
      <c r="K11" s="32"/>
      <c r="L11" s="294"/>
      <c r="M11" s="16"/>
      <c r="N11" s="332"/>
      <c r="O11" s="18"/>
      <c r="P11" s="18"/>
    </row>
    <row r="12" spans="1:16" s="17" customFormat="1" x14ac:dyDescent="0.25">
      <c r="A12" s="19"/>
      <c r="B12" s="810" t="str">
        <f>IF(Intro!$G$28="English",O12,P12)</f>
        <v>Pour les questions de cet onglet, notez ce qui suit :</v>
      </c>
      <c r="C12" s="811"/>
      <c r="D12" s="811"/>
      <c r="E12" s="811"/>
      <c r="F12" s="811"/>
      <c r="G12" s="811"/>
      <c r="H12" s="811"/>
      <c r="I12" s="811"/>
      <c r="J12" s="811"/>
      <c r="K12" s="811"/>
      <c r="L12" s="812"/>
      <c r="M12" s="16"/>
      <c r="N12" s="332"/>
      <c r="O12" s="18" t="s">
        <v>157</v>
      </c>
      <c r="P12" s="18" t="s">
        <v>158</v>
      </c>
    </row>
    <row r="13" spans="1:16" s="17" customFormat="1" ht="26.25" customHeight="1" x14ac:dyDescent="0.25">
      <c r="A13" s="19"/>
      <c r="B13" s="856" t="str">
        <f>IF(Intro!$G$28="English",O13,P13)</f>
        <v xml:space="preserve">• Indiquez seulement les ventes effectuées à partir de la production de votre entreprise au Canada. Les ventes de marchandises achetées auprès d’autres producteurs canadiens doivent être exclues. </v>
      </c>
      <c r="C13" s="857"/>
      <c r="D13" s="857"/>
      <c r="E13" s="857"/>
      <c r="F13" s="857"/>
      <c r="G13" s="857"/>
      <c r="H13" s="857"/>
      <c r="I13" s="857"/>
      <c r="J13" s="857"/>
      <c r="K13" s="857"/>
      <c r="L13" s="858"/>
      <c r="M13" s="16"/>
      <c r="N13" s="332"/>
      <c r="O13" s="18" t="s">
        <v>594</v>
      </c>
      <c r="P13" s="18" t="s">
        <v>595</v>
      </c>
    </row>
    <row r="14" spans="1:16" s="17" customFormat="1" x14ac:dyDescent="0.25">
      <c r="A14" s="19"/>
      <c r="B14" s="810" t="str">
        <f>IF(Intro!$G$28="English",O14,P14)</f>
        <v>• Déclarez toutes les ventes aux entreprises associées canadiennes et étrangères.</v>
      </c>
      <c r="C14" s="811"/>
      <c r="D14" s="811"/>
      <c r="E14" s="811"/>
      <c r="F14" s="811"/>
      <c r="G14" s="811"/>
      <c r="H14" s="811"/>
      <c r="I14" s="811"/>
      <c r="J14" s="811"/>
      <c r="K14" s="811"/>
      <c r="L14" s="812"/>
      <c r="M14" s="16"/>
      <c r="N14" s="332"/>
      <c r="O14" s="18" t="s">
        <v>524</v>
      </c>
      <c r="P14" s="18" t="s">
        <v>527</v>
      </c>
    </row>
    <row r="15" spans="1:16" s="17" customFormat="1" x14ac:dyDescent="0.25">
      <c r="A15" s="19"/>
      <c r="B15" s="810" t="str">
        <f>IF(Intro!$G$28="English",O15,P15)</f>
        <v>• Déclarez toutes les ventes à compter de la date de l’expédition au client ou à son entrepôt.</v>
      </c>
      <c r="C15" s="811"/>
      <c r="D15" s="811"/>
      <c r="E15" s="811"/>
      <c r="F15" s="811"/>
      <c r="G15" s="811"/>
      <c r="H15" s="811"/>
      <c r="I15" s="811"/>
      <c r="J15" s="811"/>
      <c r="K15" s="811"/>
      <c r="L15" s="812"/>
      <c r="M15" s="16"/>
      <c r="N15" s="332"/>
      <c r="O15" s="18" t="s">
        <v>525</v>
      </c>
      <c r="P15" s="18" t="s">
        <v>528</v>
      </c>
    </row>
    <row r="16" spans="1:16" s="17" customFormat="1" x14ac:dyDescent="0.25">
      <c r="A16" s="19"/>
      <c r="B16" s="813" t="str">
        <f>IF(Intro!$G$28="English",O16,P16)</f>
        <v>• Déclarez toutes les valeurs en dollars canadiens (CAD).</v>
      </c>
      <c r="C16" s="814"/>
      <c r="D16" s="814"/>
      <c r="E16" s="814"/>
      <c r="F16" s="814"/>
      <c r="G16" s="814"/>
      <c r="H16" s="814"/>
      <c r="I16" s="814"/>
      <c r="J16" s="814"/>
      <c r="K16" s="814"/>
      <c r="L16" s="815"/>
      <c r="M16" s="16"/>
      <c r="N16" s="332"/>
      <c r="O16" s="18" t="s">
        <v>526</v>
      </c>
      <c r="P16" s="18" t="s">
        <v>529</v>
      </c>
    </row>
    <row r="17" spans="1:16" s="17" customFormat="1" x14ac:dyDescent="0.25">
      <c r="A17" s="19"/>
      <c r="B17" s="819" t="str">
        <f>IF(Intro!$G$28="English",O17,P17)</f>
        <v>Toute information dans ce questionnaire se rapporte aux MARCHANDISES EN CONSERVE seulement</v>
      </c>
      <c r="C17" s="820"/>
      <c r="D17" s="820"/>
      <c r="E17" s="820"/>
      <c r="F17" s="820"/>
      <c r="G17" s="820"/>
      <c r="H17" s="820"/>
      <c r="I17" s="820"/>
      <c r="J17" s="820"/>
      <c r="K17" s="820"/>
      <c r="L17" s="821"/>
      <c r="M17" s="16"/>
      <c r="N17" s="332"/>
      <c r="O17" s="18" t="s">
        <v>921</v>
      </c>
      <c r="P17" s="18" t="s">
        <v>922</v>
      </c>
    </row>
    <row r="18" spans="1:16" s="9" customFormat="1" x14ac:dyDescent="0.25">
      <c r="A18" s="19"/>
      <c r="B18" s="26"/>
      <c r="C18" s="26"/>
      <c r="D18" s="26"/>
      <c r="E18" s="27"/>
      <c r="F18" s="27"/>
      <c r="G18" s="27"/>
      <c r="H18" s="27"/>
      <c r="I18" s="27"/>
      <c r="J18" s="27"/>
      <c r="K18" s="27"/>
      <c r="L18" s="27"/>
      <c r="N18" s="333"/>
      <c r="O18" s="10"/>
      <c r="P18" s="10"/>
    </row>
    <row r="19" spans="1:16" x14ac:dyDescent="0.25">
      <c r="B19" s="658" t="str">
        <f>IF(Intro!$G$28="English",O19,P19)</f>
        <v>VENTES ET STOCKS</v>
      </c>
      <c r="C19" s="659"/>
      <c r="D19" s="659"/>
      <c r="E19" s="659"/>
      <c r="F19" s="659"/>
      <c r="G19" s="659"/>
      <c r="H19" s="659"/>
      <c r="I19" s="659"/>
      <c r="J19" s="659"/>
      <c r="K19" s="659"/>
      <c r="L19" s="660"/>
      <c r="M19" s="149"/>
      <c r="O19" s="245" t="s">
        <v>592</v>
      </c>
      <c r="P19" s="245" t="s">
        <v>593</v>
      </c>
    </row>
    <row r="20" spans="1:16" x14ac:dyDescent="0.25">
      <c r="B20" s="816" t="s">
        <v>20</v>
      </c>
      <c r="C20" s="817"/>
      <c r="D20" s="817"/>
      <c r="E20" s="817"/>
      <c r="F20" s="817"/>
      <c r="G20" s="817"/>
      <c r="H20" s="817"/>
      <c r="I20" s="817"/>
      <c r="J20" s="817"/>
      <c r="K20" s="817"/>
      <c r="L20" s="818"/>
      <c r="M20" s="2"/>
    </row>
    <row r="21" spans="1:16" s="11" customFormat="1" x14ac:dyDescent="0.25">
      <c r="A21" s="13"/>
      <c r="B21" s="28"/>
      <c r="C21" s="29"/>
      <c r="D21" s="29"/>
      <c r="E21" s="30"/>
      <c r="F21" s="30"/>
      <c r="G21" s="30"/>
      <c r="H21" s="30"/>
      <c r="I21" s="30"/>
      <c r="J21" s="30"/>
      <c r="K21" s="30"/>
      <c r="L21" s="31"/>
      <c r="N21" s="334"/>
    </row>
    <row r="22" spans="1:16" s="11" customFormat="1" x14ac:dyDescent="0.25">
      <c r="A22" s="13"/>
      <c r="B22" s="655" t="str">
        <f>IF(Intro!$G$28="English",O22,P22)</f>
        <v>Remplir le tableau suivant pour les ventes et les stocks des marchandises par votre entreprise.</v>
      </c>
      <c r="C22" s="656"/>
      <c r="D22" s="656"/>
      <c r="E22" s="656"/>
      <c r="F22" s="656"/>
      <c r="G22" s="656"/>
      <c r="H22" s="656"/>
      <c r="I22" s="656"/>
      <c r="J22" s="656"/>
      <c r="K22" s="656"/>
      <c r="L22" s="657"/>
      <c r="N22" s="334"/>
      <c r="O22" s="12" t="s">
        <v>156</v>
      </c>
      <c r="P22" s="11" t="s">
        <v>628</v>
      </c>
    </row>
    <row r="23" spans="1:16" s="11" customFormat="1" x14ac:dyDescent="0.25">
      <c r="A23" s="13"/>
      <c r="B23" s="344"/>
      <c r="C23" s="345"/>
      <c r="D23" s="29"/>
      <c r="E23" s="30"/>
      <c r="F23" s="30"/>
      <c r="G23" s="30"/>
      <c r="H23" s="30"/>
      <c r="I23" s="30"/>
      <c r="J23" s="30"/>
      <c r="K23" s="30"/>
      <c r="L23" s="31"/>
      <c r="N23" s="334"/>
      <c r="O23" s="12"/>
    </row>
    <row r="24" spans="1:16" s="11" customFormat="1" x14ac:dyDescent="0.25">
      <c r="A24" s="13"/>
      <c r="B24" s="344"/>
      <c r="C24" s="345"/>
      <c r="D24" s="29"/>
      <c r="G24" s="876">
        <f>Variables!$B$6</f>
        <v>2023</v>
      </c>
      <c r="H24" s="876">
        <f>G24+1</f>
        <v>2024</v>
      </c>
      <c r="I24" s="876">
        <f>H24+1</f>
        <v>2025</v>
      </c>
      <c r="J24" s="854"/>
      <c r="K24" s="855"/>
      <c r="L24" s="307"/>
      <c r="N24" s="334"/>
      <c r="O24" s="12"/>
    </row>
    <row r="25" spans="1:16" s="11" customFormat="1" ht="15" thickBot="1" x14ac:dyDescent="0.3">
      <c r="A25" s="13"/>
      <c r="B25" s="344"/>
      <c r="C25" s="345"/>
      <c r="D25" s="29"/>
      <c r="G25" s="877"/>
      <c r="H25" s="877"/>
      <c r="I25" s="877"/>
      <c r="J25" s="854"/>
      <c r="K25" s="855"/>
      <c r="L25" s="307"/>
      <c r="N25" s="334"/>
      <c r="O25" s="12"/>
    </row>
    <row r="26" spans="1:16" s="149" customFormat="1" x14ac:dyDescent="0.25">
      <c r="A26" s="190"/>
      <c r="B26" s="859" t="str">
        <f>IF(Intro!$G$28="English",O26,P26)</f>
        <v>Stock d'ouverture - ne pas inclure la production utilisée à l'interne ou destinée à la transformation ultérieure à l’interne</v>
      </c>
      <c r="C26" s="860"/>
      <c r="D26" s="860"/>
      <c r="E26" s="865" t="str">
        <f>IF(Intro!$G$28="English",Variables!$B$23,Variables!$C$23)</f>
        <v>kg</v>
      </c>
      <c r="F26" s="866"/>
      <c r="G26" s="299"/>
      <c r="H26" s="300">
        <f t="shared" ref="H26:I27" si="0">G38</f>
        <v>0</v>
      </c>
      <c r="I26" s="300">
        <f t="shared" si="0"/>
        <v>0</v>
      </c>
      <c r="J26" s="355"/>
      <c r="K26" s="356"/>
      <c r="L26" s="308"/>
      <c r="N26" s="336"/>
      <c r="O26" s="149" t="s">
        <v>694</v>
      </c>
      <c r="P26" s="149" t="s">
        <v>695</v>
      </c>
    </row>
    <row r="27" spans="1:16" s="149" customFormat="1" x14ac:dyDescent="0.25">
      <c r="A27" s="190"/>
      <c r="B27" s="861"/>
      <c r="C27" s="862"/>
      <c r="D27" s="862"/>
      <c r="E27" s="867" t="s">
        <v>495</v>
      </c>
      <c r="F27" s="868"/>
      <c r="G27" s="301"/>
      <c r="H27" s="302">
        <f t="shared" si="0"/>
        <v>0</v>
      </c>
      <c r="I27" s="302">
        <f t="shared" si="0"/>
        <v>0</v>
      </c>
      <c r="J27" s="355"/>
      <c r="K27" s="356"/>
      <c r="L27" s="308"/>
      <c r="N27" s="336"/>
    </row>
    <row r="28" spans="1:16" s="149" customFormat="1" ht="15" thickBot="1" x14ac:dyDescent="0.3">
      <c r="A28" s="190"/>
      <c r="B28" s="863"/>
      <c r="C28" s="864"/>
      <c r="D28" s="864"/>
      <c r="E28" s="869" t="str">
        <f>"$ / "&amp;IF(Intro!$G$28="English",Variables!$B$24,Variables!$C$24)</f>
        <v>$ / kg</v>
      </c>
      <c r="F28" s="870"/>
      <c r="G28" s="303" t="str">
        <f t="shared" ref="G28:I28" si="1">IF(G26=0,"-",G27/G26)</f>
        <v>-</v>
      </c>
      <c r="H28" s="303" t="str">
        <f t="shared" si="1"/>
        <v>-</v>
      </c>
      <c r="I28" s="303" t="str">
        <f t="shared" si="1"/>
        <v>-</v>
      </c>
      <c r="J28" s="357"/>
      <c r="K28" s="358"/>
      <c r="L28" s="308"/>
      <c r="N28" s="336"/>
    </row>
    <row r="29" spans="1:16" s="149" customFormat="1" x14ac:dyDescent="0.25">
      <c r="A29" s="190"/>
      <c r="B29" s="859" t="str">
        <f>IF(Intro!$G$28="English",O29,P29)</f>
        <v>Ventes aux distributeurs au Canada</v>
      </c>
      <c r="C29" s="871"/>
      <c r="D29" s="871"/>
      <c r="E29" s="865" t="str">
        <f>IF(Intro!$G$28="English",Variables!$B$23,Variables!$C$23)</f>
        <v>kg</v>
      </c>
      <c r="F29" s="866"/>
      <c r="G29" s="299"/>
      <c r="H29" s="299"/>
      <c r="I29" s="299"/>
      <c r="J29" s="355"/>
      <c r="K29" s="356"/>
      <c r="L29" s="308"/>
      <c r="N29" s="336"/>
      <c r="O29" s="149" t="str">
        <f>"Sales to "&amp;Variables!$B$26&amp;" in Canada"</f>
        <v>Sales to distributors in Canada</v>
      </c>
      <c r="P29" s="149" t="str">
        <f>"Ventes aux "&amp;Variables!$C$26&amp;" au Canada"</f>
        <v>Ventes aux distributeurs au Canada</v>
      </c>
    </row>
    <row r="30" spans="1:16" s="149" customFormat="1" x14ac:dyDescent="0.25">
      <c r="A30" s="190"/>
      <c r="B30" s="861"/>
      <c r="C30" s="872"/>
      <c r="D30" s="872"/>
      <c r="E30" s="874" t="str">
        <f>IF(Intro!G$28="English","net delivered selling value (CAD)","valeur de vente nette rendue (CAD)")</f>
        <v>valeur de vente nette rendue (CAD)</v>
      </c>
      <c r="F30" s="875"/>
      <c r="G30" s="301"/>
      <c r="H30" s="301"/>
      <c r="I30" s="301"/>
      <c r="J30" s="355"/>
      <c r="K30" s="356"/>
      <c r="L30" s="308"/>
      <c r="N30" s="336"/>
    </row>
    <row r="31" spans="1:16" s="149" customFormat="1" ht="15" thickBot="1" x14ac:dyDescent="0.3">
      <c r="A31" s="190"/>
      <c r="B31" s="863"/>
      <c r="C31" s="873"/>
      <c r="D31" s="873"/>
      <c r="E31" s="869" t="str">
        <f>"$ / "&amp;IF(Intro!$G$28="English",Variables!$B$24,Variables!$C$24)</f>
        <v>$ / kg</v>
      </c>
      <c r="F31" s="870"/>
      <c r="G31" s="303" t="str">
        <f t="shared" ref="G31:I31" si="2">IF(G29=0,"-",G30/G29)</f>
        <v>-</v>
      </c>
      <c r="H31" s="303" t="str">
        <f t="shared" si="2"/>
        <v>-</v>
      </c>
      <c r="I31" s="303" t="str">
        <f t="shared" si="2"/>
        <v>-</v>
      </c>
      <c r="J31" s="357"/>
      <c r="K31" s="358"/>
      <c r="L31" s="308"/>
      <c r="N31" s="336"/>
    </row>
    <row r="32" spans="1:16" s="149" customFormat="1" x14ac:dyDescent="0.25">
      <c r="A32" s="190"/>
      <c r="B32" s="859" t="str">
        <f>IF(Intro!$G$28="English",O32,P32)</f>
        <v>Ventes aux utilisateurs finals / détaillants au Canada</v>
      </c>
      <c r="C32" s="871"/>
      <c r="D32" s="871"/>
      <c r="E32" s="865" t="str">
        <f>IF(Intro!$G$28="English",Variables!$B$23,Variables!$C$23)</f>
        <v>kg</v>
      </c>
      <c r="F32" s="866"/>
      <c r="G32" s="299"/>
      <c r="H32" s="299"/>
      <c r="I32" s="299"/>
      <c r="J32" s="355"/>
      <c r="K32" s="356"/>
      <c r="L32" s="308"/>
      <c r="N32" s="336"/>
      <c r="O32" s="149" t="str">
        <f>"Sales to "&amp;Variables!$B$27&amp;" in Canada"</f>
        <v>Sales to end users / retailers in Canada</v>
      </c>
      <c r="P32" s="149" t="str">
        <f>"Ventes aux "&amp;Variables!$C$27&amp;" au Canada"</f>
        <v>Ventes aux utilisateurs finals / détaillants au Canada</v>
      </c>
    </row>
    <row r="33" spans="1:16" s="149" customFormat="1" x14ac:dyDescent="0.25">
      <c r="A33" s="190"/>
      <c r="B33" s="861"/>
      <c r="C33" s="872"/>
      <c r="D33" s="872"/>
      <c r="E33" s="874" t="str">
        <f>IF(Intro!G$28="English","net delivered selling value (CAD)","valeur de vente nette rendue (CAD)")</f>
        <v>valeur de vente nette rendue (CAD)</v>
      </c>
      <c r="F33" s="875"/>
      <c r="G33" s="301"/>
      <c r="H33" s="301"/>
      <c r="I33" s="301"/>
      <c r="J33" s="355"/>
      <c r="K33" s="356"/>
      <c r="L33" s="308"/>
      <c r="N33" s="336"/>
    </row>
    <row r="34" spans="1:16" s="149" customFormat="1" ht="15" thickBot="1" x14ac:dyDescent="0.3">
      <c r="A34" s="190"/>
      <c r="B34" s="863"/>
      <c r="C34" s="873"/>
      <c r="D34" s="873"/>
      <c r="E34" s="869" t="str">
        <f>"$ / "&amp;IF(Intro!$G$28="English",Variables!$B$24,Variables!$C$24)</f>
        <v>$ / kg</v>
      </c>
      <c r="F34" s="870"/>
      <c r="G34" s="303" t="str">
        <f t="shared" ref="G34:I34" si="3">IF(G32=0,"-",G33/G32)</f>
        <v>-</v>
      </c>
      <c r="H34" s="303" t="str">
        <f t="shared" si="3"/>
        <v>-</v>
      </c>
      <c r="I34" s="303" t="str">
        <f t="shared" si="3"/>
        <v>-</v>
      </c>
      <c r="J34" s="357"/>
      <c r="K34" s="358"/>
      <c r="L34" s="308"/>
      <c r="N34" s="336"/>
    </row>
    <row r="35" spans="1:16" s="149" customFormat="1" x14ac:dyDescent="0.25">
      <c r="A35" s="190"/>
      <c r="B35" s="878" t="str">
        <f>IF(Intro!$G$28="English",O35,P35)</f>
        <v>Ventes à l'exportation</v>
      </c>
      <c r="C35" s="879"/>
      <c r="D35" s="879"/>
      <c r="E35" s="865" t="str">
        <f>IF(Intro!$G$28="English",Variables!$B$23,Variables!$C$23)</f>
        <v>kg</v>
      </c>
      <c r="F35" s="866"/>
      <c r="G35" s="299"/>
      <c r="H35" s="304"/>
      <c r="I35" s="304"/>
      <c r="J35" s="355"/>
      <c r="K35" s="356"/>
      <c r="L35" s="308"/>
      <c r="N35" s="336"/>
      <c r="O35" s="149" t="s">
        <v>501</v>
      </c>
      <c r="P35" s="149" t="s">
        <v>42</v>
      </c>
    </row>
    <row r="36" spans="1:16" s="149" customFormat="1" x14ac:dyDescent="0.25">
      <c r="A36" s="190"/>
      <c r="B36" s="861"/>
      <c r="C36" s="872"/>
      <c r="D36" s="872"/>
      <c r="E36" s="874" t="str">
        <f>IF(Intro!G$28="English","net delivered selling value (CAD)","valeur de vente nette rendue (CAD)")</f>
        <v>valeur de vente nette rendue (CAD)</v>
      </c>
      <c r="F36" s="875"/>
      <c r="G36" s="301"/>
      <c r="H36" s="301"/>
      <c r="I36" s="301"/>
      <c r="J36" s="355"/>
      <c r="K36" s="356"/>
      <c r="L36" s="308"/>
      <c r="N36" s="336"/>
    </row>
    <row r="37" spans="1:16" s="149" customFormat="1" ht="15" thickBot="1" x14ac:dyDescent="0.3">
      <c r="A37" s="190"/>
      <c r="B37" s="863"/>
      <c r="C37" s="873"/>
      <c r="D37" s="873"/>
      <c r="E37" s="869" t="str">
        <f>"$ / "&amp;IF(Intro!$G$28="English",Variables!$B$24,Variables!$C$24)</f>
        <v>$ / kg</v>
      </c>
      <c r="F37" s="870"/>
      <c r="G37" s="303" t="str">
        <f t="shared" ref="G37:I37" si="4">IF(G35=0,"-",G36/G35)</f>
        <v>-</v>
      </c>
      <c r="H37" s="303" t="str">
        <f t="shared" si="4"/>
        <v>-</v>
      </c>
      <c r="I37" s="303" t="str">
        <f t="shared" si="4"/>
        <v>-</v>
      </c>
      <c r="J37" s="357"/>
      <c r="K37" s="358"/>
      <c r="L37" s="308"/>
      <c r="N37" s="336"/>
    </row>
    <row r="38" spans="1:16" s="149" customFormat="1" x14ac:dyDescent="0.25">
      <c r="A38" s="190"/>
      <c r="B38" s="878" t="str">
        <f>IF(Intro!$G$28="English",O38,P38)</f>
        <v>Stock de clôture - ne pas inclure la production utilisée à l'interne ou destinée à la transformation ultérieure à l’interne</v>
      </c>
      <c r="C38" s="879"/>
      <c r="D38" s="879"/>
      <c r="E38" s="865" t="str">
        <f>IF(Intro!$G$28="English",Variables!$B$23,Variables!$C$23)</f>
        <v>kg</v>
      </c>
      <c r="F38" s="866"/>
      <c r="G38" s="299"/>
      <c r="H38" s="304"/>
      <c r="I38" s="304"/>
      <c r="J38" s="355"/>
      <c r="K38" s="356"/>
      <c r="L38" s="308"/>
      <c r="N38" s="336"/>
      <c r="O38" s="149" t="s">
        <v>696</v>
      </c>
      <c r="P38" s="149" t="s">
        <v>697</v>
      </c>
    </row>
    <row r="39" spans="1:16" s="149" customFormat="1" x14ac:dyDescent="0.25">
      <c r="A39" s="190"/>
      <c r="B39" s="861"/>
      <c r="C39" s="872"/>
      <c r="D39" s="872"/>
      <c r="E39" s="867" t="s">
        <v>495</v>
      </c>
      <c r="F39" s="868"/>
      <c r="G39" s="301"/>
      <c r="H39" s="301"/>
      <c r="I39" s="301"/>
      <c r="J39" s="355"/>
      <c r="K39" s="356"/>
      <c r="L39" s="308"/>
      <c r="N39" s="336"/>
    </row>
    <row r="40" spans="1:16" s="149" customFormat="1" ht="15" thickBot="1" x14ac:dyDescent="0.3">
      <c r="A40" s="190"/>
      <c r="B40" s="863"/>
      <c r="C40" s="873"/>
      <c r="D40" s="873"/>
      <c r="E40" s="869" t="str">
        <f>"$ / "&amp;IF(Intro!$G$28="English",Variables!$B$24,Variables!$C$24)</f>
        <v>$ / kg</v>
      </c>
      <c r="F40" s="870"/>
      <c r="G40" s="303" t="str">
        <f t="shared" ref="G40:I40" si="5">IF(G38=0,"-",G39/G38)</f>
        <v>-</v>
      </c>
      <c r="H40" s="303" t="str">
        <f t="shared" si="5"/>
        <v>-</v>
      </c>
      <c r="I40" s="303" t="str">
        <f t="shared" si="5"/>
        <v>-</v>
      </c>
      <c r="J40" s="357"/>
      <c r="K40" s="358"/>
      <c r="L40" s="308"/>
      <c r="N40" s="336"/>
    </row>
    <row r="41" spans="1:16" s="149" customFormat="1" x14ac:dyDescent="0.25">
      <c r="A41" s="190"/>
      <c r="B41" s="197"/>
      <c r="C41" s="198"/>
      <c r="D41" s="198"/>
      <c r="E41" s="198"/>
      <c r="F41" s="198"/>
      <c r="G41" s="198"/>
      <c r="H41" s="198"/>
      <c r="I41" s="198"/>
      <c r="J41" s="198"/>
      <c r="K41" s="198"/>
      <c r="L41" s="199"/>
      <c r="N41" s="336"/>
    </row>
    <row r="42" spans="1:16" s="3" customFormat="1" x14ac:dyDescent="0.25">
      <c r="A42" s="13"/>
      <c r="B42" s="795" t="s">
        <v>21</v>
      </c>
      <c r="C42" s="796"/>
      <c r="D42" s="796"/>
      <c r="E42" s="796"/>
      <c r="F42" s="796"/>
      <c r="G42" s="796"/>
      <c r="H42" s="796"/>
      <c r="I42" s="796"/>
      <c r="J42" s="796"/>
      <c r="K42" s="796"/>
      <c r="L42" s="797"/>
      <c r="M42" s="206"/>
      <c r="N42" s="330"/>
      <c r="O42" s="149"/>
    </row>
    <row r="43" spans="1:16" s="149" customFormat="1" x14ac:dyDescent="0.25">
      <c r="A43" s="190"/>
      <c r="B43" s="191"/>
      <c r="C43" s="192"/>
      <c r="D43" s="192"/>
      <c r="E43" s="192"/>
      <c r="F43" s="192"/>
      <c r="G43" s="192"/>
      <c r="H43" s="192"/>
      <c r="I43" s="192"/>
      <c r="J43" s="192"/>
      <c r="K43" s="192"/>
      <c r="L43" s="193"/>
      <c r="N43" s="336"/>
    </row>
    <row r="44" spans="1:16" s="149" customFormat="1" ht="15" x14ac:dyDescent="0.25">
      <c r="A44" s="190"/>
      <c r="B44" s="646" t="str">
        <f>IF(Intro!$G$28="English",O44,P44)</f>
        <v>En utilisant les données fournies à la question 1 des onglets Pro 1 et Pro 2, le questionnaire calcule le stock de clôture comme suit :</v>
      </c>
      <c r="C44" s="647"/>
      <c r="D44" s="647"/>
      <c r="E44" s="647"/>
      <c r="F44" s="647"/>
      <c r="G44" s="647"/>
      <c r="H44" s="647"/>
      <c r="I44" s="647"/>
      <c r="J44" s="647"/>
      <c r="K44" s="647"/>
      <c r="L44" s="648"/>
      <c r="N44" s="336"/>
      <c r="O44" t="s">
        <v>663</v>
      </c>
      <c r="P44" s="295" t="s">
        <v>664</v>
      </c>
    </row>
    <row r="45" spans="1:16" s="149" customFormat="1" x14ac:dyDescent="0.25">
      <c r="A45" s="190"/>
      <c r="B45" s="646"/>
      <c r="C45" s="647"/>
      <c r="D45" s="647"/>
      <c r="E45" s="647"/>
      <c r="F45" s="647"/>
      <c r="G45" s="647"/>
      <c r="H45" s="647"/>
      <c r="I45" s="647"/>
      <c r="J45" s="647"/>
      <c r="K45" s="647"/>
      <c r="L45" s="648"/>
      <c r="N45" s="336"/>
    </row>
    <row r="46" spans="1:16" s="11" customFormat="1" x14ac:dyDescent="0.25">
      <c r="A46" s="13"/>
      <c r="B46" s="344"/>
      <c r="C46" s="345"/>
      <c r="D46" s="29"/>
      <c r="G46" s="876">
        <f>Variables!$B$6</f>
        <v>2023</v>
      </c>
      <c r="H46" s="876">
        <f>G46+1</f>
        <v>2024</v>
      </c>
      <c r="I46" s="876">
        <f>H46+1</f>
        <v>2025</v>
      </c>
      <c r="J46" s="854"/>
      <c r="K46" s="855"/>
      <c r="L46" s="307"/>
      <c r="N46" s="334"/>
      <c r="O46" s="12"/>
    </row>
    <row r="47" spans="1:16" s="11" customFormat="1" x14ac:dyDescent="0.25">
      <c r="A47" s="13"/>
      <c r="B47" s="344"/>
      <c r="C47" s="345"/>
      <c r="D47" s="29"/>
      <c r="G47" s="880"/>
      <c r="H47" s="880"/>
      <c r="I47" s="880"/>
      <c r="J47" s="854"/>
      <c r="K47" s="855"/>
      <c r="L47" s="307"/>
      <c r="N47" s="334"/>
      <c r="O47" s="12"/>
    </row>
    <row r="48" spans="1:16" s="11" customFormat="1" ht="14.1" customHeight="1" x14ac:dyDescent="0.25">
      <c r="A48" s="13"/>
      <c r="B48" s="881" t="str">
        <f>IF(Intro!$G$28="English",O51,P51)</f>
        <v>Stock de clôture calculé</v>
      </c>
      <c r="C48" s="882"/>
      <c r="D48" s="882"/>
      <c r="E48" s="882"/>
      <c r="F48" s="887" t="str">
        <f>IF(Intro!$G$28="English",Variables!$B$23,Variables!$C$23)</f>
        <v>kg</v>
      </c>
      <c r="G48" s="890" t="str">
        <f ca="1">_xlfn.FORMULATEXT(G51)</f>
        <v>=G26+'Pro 1'!G24-'Pro 1'!G23-G29-G32-G35</v>
      </c>
      <c r="H48" s="890" t="str">
        <f t="shared" ref="H48:I48" ca="1" si="6">_xlfn.FORMULATEXT(H51)</f>
        <v>=H26+'Pro 1'!H24-'Pro 1'!H23-H29-H32-H35</v>
      </c>
      <c r="I48" s="890" t="str">
        <f t="shared" ca="1" si="6"/>
        <v>=I26+'Pro 1'!I24-'Pro 1'!I23-I29-I32-I35</v>
      </c>
      <c r="J48" s="893"/>
      <c r="K48" s="894"/>
      <c r="L48" s="307"/>
      <c r="N48" s="334"/>
      <c r="O48" s="12"/>
    </row>
    <row r="49" spans="1:16" s="11" customFormat="1" x14ac:dyDescent="0.25">
      <c r="A49" s="13"/>
      <c r="B49" s="883"/>
      <c r="C49" s="884"/>
      <c r="D49" s="884"/>
      <c r="E49" s="884"/>
      <c r="F49" s="888"/>
      <c r="G49" s="891"/>
      <c r="H49" s="891"/>
      <c r="I49" s="891"/>
      <c r="J49" s="893"/>
      <c r="K49" s="894"/>
      <c r="L49" s="307"/>
      <c r="N49" s="334"/>
      <c r="O49" s="12"/>
    </row>
    <row r="50" spans="1:16" s="11" customFormat="1" x14ac:dyDescent="0.25">
      <c r="A50" s="13"/>
      <c r="B50" s="883"/>
      <c r="C50" s="884"/>
      <c r="D50" s="884"/>
      <c r="E50" s="884"/>
      <c r="F50" s="888"/>
      <c r="G50" s="892"/>
      <c r="H50" s="892"/>
      <c r="I50" s="892"/>
      <c r="J50" s="893"/>
      <c r="K50" s="894"/>
      <c r="L50" s="307"/>
      <c r="N50" s="334"/>
      <c r="O50" s="12"/>
    </row>
    <row r="51" spans="1:16" s="149" customFormat="1" ht="14.1" customHeight="1" x14ac:dyDescent="0.25">
      <c r="A51" s="190"/>
      <c r="B51" s="885"/>
      <c r="C51" s="886"/>
      <c r="D51" s="886"/>
      <c r="E51" s="886"/>
      <c r="F51" s="889"/>
      <c r="G51" s="305">
        <f>G26+'Pro 1'!G24-'Pro 1'!G23-G29-G32-G35</f>
        <v>0</v>
      </c>
      <c r="H51" s="305">
        <f>H26+'Pro 1'!H24-'Pro 1'!H23-H29-H32-H35</f>
        <v>0</v>
      </c>
      <c r="I51" s="305">
        <f>I26+'Pro 1'!I24-'Pro 1'!I23-I29-I32-I35</f>
        <v>0</v>
      </c>
      <c r="J51" s="359"/>
      <c r="K51" s="360"/>
      <c r="L51" s="308"/>
      <c r="N51" s="336"/>
      <c r="O51" s="148" t="s">
        <v>737</v>
      </c>
      <c r="P51" s="148" t="s">
        <v>738</v>
      </c>
    </row>
    <row r="52" spans="1:16" s="149" customFormat="1" x14ac:dyDescent="0.25">
      <c r="A52" s="190"/>
      <c r="B52" s="895" t="str">
        <f>IF(Intro!$G$28="English",O52,P52)</f>
        <v>Différence entre le stock de clôture déclaré à la question 1 ci-dessus et le stock de clôture calculé</v>
      </c>
      <c r="C52" s="896"/>
      <c r="D52" s="896"/>
      <c r="E52" s="897"/>
      <c r="F52" s="901" t="str">
        <f>IF(Intro!$G$28="English",Variables!$B$23,Variables!$C$23)</f>
        <v>kg</v>
      </c>
      <c r="G52" s="903">
        <f>G38-G51</f>
        <v>0</v>
      </c>
      <c r="H52" s="903">
        <f>H38-H51</f>
        <v>0</v>
      </c>
      <c r="I52" s="903">
        <f>I38-I51</f>
        <v>0</v>
      </c>
      <c r="J52" s="905"/>
      <c r="K52" s="906"/>
      <c r="L52" s="308"/>
      <c r="N52" s="336"/>
      <c r="O52" s="148" t="s">
        <v>739</v>
      </c>
      <c r="P52" s="148" t="s">
        <v>740</v>
      </c>
    </row>
    <row r="53" spans="1:16" s="149" customFormat="1" x14ac:dyDescent="0.25">
      <c r="A53" s="190"/>
      <c r="B53" s="898"/>
      <c r="C53" s="899"/>
      <c r="D53" s="899"/>
      <c r="E53" s="900"/>
      <c r="F53" s="902"/>
      <c r="G53" s="904"/>
      <c r="H53" s="904"/>
      <c r="I53" s="904"/>
      <c r="J53" s="905"/>
      <c r="K53" s="906"/>
      <c r="L53" s="308"/>
      <c r="N53" s="336"/>
    </row>
    <row r="54" spans="1:16" s="149" customFormat="1" x14ac:dyDescent="0.25">
      <c r="A54" s="190"/>
      <c r="B54" s="191"/>
      <c r="C54" s="192"/>
      <c r="D54" s="192"/>
      <c r="E54" s="192"/>
      <c r="F54" s="192"/>
      <c r="G54" s="192"/>
      <c r="H54" s="192"/>
      <c r="I54" s="192"/>
      <c r="J54" s="192"/>
      <c r="K54" s="192"/>
      <c r="L54" s="193"/>
      <c r="N54" s="336"/>
    </row>
    <row r="55" spans="1:16" s="149" customFormat="1" x14ac:dyDescent="0.25">
      <c r="A55" s="190"/>
      <c r="B55" s="792" t="str">
        <f>IF(Intro!$G$28="English",O55,P55)</f>
        <v>Si le volume du stock de clôture à la question 1 sur l'onglet Pro 2 diffère du stock de clôture calculé, expliquez pourquoi il y a une différence.</v>
      </c>
      <c r="C55" s="793"/>
      <c r="D55" s="793"/>
      <c r="E55" s="793"/>
      <c r="F55" s="793"/>
      <c r="G55" s="793"/>
      <c r="H55" s="793"/>
      <c r="I55" s="793"/>
      <c r="J55" s="793"/>
      <c r="K55" s="793"/>
      <c r="L55" s="794"/>
      <c r="N55" s="336"/>
      <c r="O55" s="21" t="s">
        <v>305</v>
      </c>
      <c r="P55" s="149" t="s">
        <v>636</v>
      </c>
    </row>
    <row r="56" spans="1:16" s="149" customFormat="1" x14ac:dyDescent="0.25">
      <c r="A56" s="190"/>
      <c r="B56" s="191"/>
      <c r="C56" s="192"/>
      <c r="D56" s="192"/>
      <c r="E56" s="192"/>
      <c r="F56" s="192"/>
      <c r="G56" s="192"/>
      <c r="H56" s="192"/>
      <c r="I56" s="192"/>
      <c r="J56" s="192"/>
      <c r="K56" s="192"/>
      <c r="L56" s="193"/>
      <c r="N56" s="336"/>
    </row>
    <row r="57" spans="1:16" s="3" customFormat="1" x14ac:dyDescent="0.25">
      <c r="A57" s="14"/>
      <c r="B57" s="789"/>
      <c r="C57" s="790"/>
      <c r="D57" s="790"/>
      <c r="E57" s="790"/>
      <c r="F57" s="790"/>
      <c r="G57" s="790"/>
      <c r="H57" s="790"/>
      <c r="I57" s="790"/>
      <c r="J57" s="790"/>
      <c r="K57" s="790"/>
      <c r="L57" s="791"/>
      <c r="M57" s="174"/>
      <c r="N57" s="330"/>
      <c r="O57" s="168"/>
      <c r="P57" s="168"/>
    </row>
    <row r="58" spans="1:16" s="3" customFormat="1" x14ac:dyDescent="0.25">
      <c r="A58" s="14"/>
      <c r="B58" s="789"/>
      <c r="C58" s="790"/>
      <c r="D58" s="790"/>
      <c r="E58" s="790"/>
      <c r="F58" s="790"/>
      <c r="G58" s="790"/>
      <c r="H58" s="790"/>
      <c r="I58" s="790"/>
      <c r="J58" s="790"/>
      <c r="K58" s="790"/>
      <c r="L58" s="791"/>
      <c r="M58" s="174"/>
      <c r="N58" s="330"/>
      <c r="O58" s="168"/>
      <c r="P58" s="168"/>
    </row>
    <row r="59" spans="1:16" s="3" customFormat="1" x14ac:dyDescent="0.25">
      <c r="A59" s="14"/>
      <c r="B59" s="789"/>
      <c r="C59" s="790"/>
      <c r="D59" s="790"/>
      <c r="E59" s="790"/>
      <c r="F59" s="790"/>
      <c r="G59" s="790"/>
      <c r="H59" s="790"/>
      <c r="I59" s="790"/>
      <c r="J59" s="790"/>
      <c r="K59" s="790"/>
      <c r="L59" s="791"/>
      <c r="M59" s="174"/>
      <c r="N59" s="330"/>
      <c r="O59" s="168"/>
      <c r="P59" s="168"/>
    </row>
    <row r="60" spans="1:16" s="3" customFormat="1" x14ac:dyDescent="0.25">
      <c r="A60" s="14"/>
      <c r="B60" s="789"/>
      <c r="C60" s="790"/>
      <c r="D60" s="790"/>
      <c r="E60" s="790"/>
      <c r="F60" s="790"/>
      <c r="G60" s="790"/>
      <c r="H60" s="790"/>
      <c r="I60" s="790"/>
      <c r="J60" s="790"/>
      <c r="K60" s="790"/>
      <c r="L60" s="791"/>
      <c r="M60" s="174"/>
      <c r="N60" s="330"/>
      <c r="O60" s="168"/>
      <c r="P60" s="168"/>
    </row>
    <row r="61" spans="1:16" s="3" customFormat="1" x14ac:dyDescent="0.25">
      <c r="A61" s="14"/>
      <c r="B61" s="789"/>
      <c r="C61" s="790"/>
      <c r="D61" s="790"/>
      <c r="E61" s="790"/>
      <c r="F61" s="790"/>
      <c r="G61" s="790"/>
      <c r="H61" s="790"/>
      <c r="I61" s="790"/>
      <c r="J61" s="790"/>
      <c r="K61" s="790"/>
      <c r="L61" s="791"/>
      <c r="M61" s="174"/>
      <c r="N61" s="330"/>
      <c r="O61" s="168"/>
      <c r="P61" s="168"/>
    </row>
    <row r="62" spans="1:16" s="3" customFormat="1" x14ac:dyDescent="0.25">
      <c r="A62" s="14"/>
      <c r="B62" s="789"/>
      <c r="C62" s="790"/>
      <c r="D62" s="790"/>
      <c r="E62" s="790"/>
      <c r="F62" s="790"/>
      <c r="G62" s="790"/>
      <c r="H62" s="790"/>
      <c r="I62" s="790"/>
      <c r="J62" s="790"/>
      <c r="K62" s="790"/>
      <c r="L62" s="791"/>
      <c r="M62" s="174"/>
      <c r="N62" s="330"/>
      <c r="O62" s="168"/>
      <c r="P62" s="168"/>
    </row>
    <row r="63" spans="1:16" s="3" customFormat="1" x14ac:dyDescent="0.25">
      <c r="A63" s="14"/>
      <c r="B63" s="789"/>
      <c r="C63" s="790"/>
      <c r="D63" s="790"/>
      <c r="E63" s="790"/>
      <c r="F63" s="790"/>
      <c r="G63" s="790"/>
      <c r="H63" s="790"/>
      <c r="I63" s="790"/>
      <c r="J63" s="790"/>
      <c r="K63" s="790"/>
      <c r="L63" s="791"/>
      <c r="M63" s="174"/>
      <c r="N63" s="330"/>
      <c r="O63" s="168"/>
      <c r="P63" s="168"/>
    </row>
    <row r="64" spans="1:16" s="3" customFormat="1" x14ac:dyDescent="0.25">
      <c r="A64" s="14"/>
      <c r="B64" s="789"/>
      <c r="C64" s="790"/>
      <c r="D64" s="790"/>
      <c r="E64" s="790"/>
      <c r="F64" s="790"/>
      <c r="G64" s="790"/>
      <c r="H64" s="790"/>
      <c r="I64" s="790"/>
      <c r="J64" s="790"/>
      <c r="K64" s="790"/>
      <c r="L64" s="791"/>
      <c r="M64" s="174"/>
      <c r="N64" s="330"/>
      <c r="O64" s="168"/>
      <c r="P64" s="168"/>
    </row>
    <row r="65" spans="1:16" s="149" customFormat="1" x14ac:dyDescent="0.25">
      <c r="A65" s="190"/>
      <c r="B65" s="197"/>
      <c r="C65" s="198"/>
      <c r="D65" s="198"/>
      <c r="E65" s="198"/>
      <c r="F65" s="198"/>
      <c r="G65" s="198"/>
      <c r="H65" s="198"/>
      <c r="I65" s="198"/>
      <c r="J65" s="198"/>
      <c r="K65" s="198"/>
      <c r="L65" s="199"/>
      <c r="N65" s="336"/>
    </row>
    <row r="66" spans="1:16" s="3" customFormat="1" x14ac:dyDescent="0.25">
      <c r="A66" s="13"/>
      <c r="B66" s="795" t="s">
        <v>26</v>
      </c>
      <c r="C66" s="796"/>
      <c r="D66" s="796"/>
      <c r="E66" s="796"/>
      <c r="F66" s="796"/>
      <c r="G66" s="796"/>
      <c r="H66" s="796"/>
      <c r="I66" s="796"/>
      <c r="J66" s="796"/>
      <c r="K66" s="796"/>
      <c r="L66" s="797"/>
      <c r="M66" s="206"/>
      <c r="N66" s="330"/>
    </row>
    <row r="67" spans="1:16" s="149" customFormat="1" x14ac:dyDescent="0.25">
      <c r="A67" s="190"/>
      <c r="B67" s="191"/>
      <c r="C67" s="192"/>
      <c r="D67" s="192"/>
      <c r="E67" s="192"/>
      <c r="F67" s="192"/>
      <c r="G67" s="192"/>
      <c r="H67" s="192"/>
      <c r="I67" s="192"/>
      <c r="J67" s="192"/>
      <c r="K67" s="192"/>
      <c r="L67" s="193"/>
      <c r="N67" s="336"/>
    </row>
    <row r="68" spans="1:16" s="149" customFormat="1" x14ac:dyDescent="0.25">
      <c r="A68" s="190"/>
      <c r="B68" s="646" t="str">
        <f>IF(Intro!$G$28="English",O68,P68)</f>
        <v>Décrivez comment votre entreprise détermine la valeur des stocks. Fournissez tout changement dans la méthode d'évaluation des stocks ou toute réduction importante de la valeur comptabilisée des stocks depuis le 1er janvier 2023.</v>
      </c>
      <c r="C68" s="647"/>
      <c r="D68" s="647"/>
      <c r="E68" s="647"/>
      <c r="F68" s="647"/>
      <c r="G68" s="647"/>
      <c r="H68" s="647"/>
      <c r="I68" s="647"/>
      <c r="J68" s="647"/>
      <c r="K68" s="647"/>
      <c r="L68" s="648"/>
      <c r="N68" s="336"/>
      <c r="O68" s="149" t="str">
        <f>"Describe how your firm determines the value of inventory. Provide any changes in the method of valuation or major write-downs of inventory that have occurred since January 1, "&amp;Variables!B6&amp;"."</f>
        <v>Describe how your firm determines the value of inventory. Provide any changes in the method of valuation or major write-downs of inventory that have occurred since January 1, 2023.</v>
      </c>
      <c r="P68" s="149" t="str">
        <f>"Décrivez comment votre entreprise détermine la valeur des stocks. Fournissez tout changement dans la méthode d'évaluation des stocks ou toute réduction importante de la valeur comptabilisée des stocks depuis le 1er janvier "&amp;Variables!B6&amp;"."</f>
        <v>Décrivez comment votre entreprise détermine la valeur des stocks. Fournissez tout changement dans la méthode d'évaluation des stocks ou toute réduction importante de la valeur comptabilisée des stocks depuis le 1er janvier 2023.</v>
      </c>
    </row>
    <row r="69" spans="1:16" s="149" customFormat="1" x14ac:dyDescent="0.25">
      <c r="A69" s="190"/>
      <c r="B69" s="646"/>
      <c r="C69" s="647"/>
      <c r="D69" s="647"/>
      <c r="E69" s="647"/>
      <c r="F69" s="647"/>
      <c r="G69" s="647"/>
      <c r="H69" s="647"/>
      <c r="I69" s="647"/>
      <c r="J69" s="647"/>
      <c r="K69" s="647"/>
      <c r="L69" s="648"/>
      <c r="N69" s="336"/>
    </row>
    <row r="70" spans="1:16" s="149" customFormat="1" x14ac:dyDescent="0.25">
      <c r="A70" s="190"/>
      <c r="B70" s="191"/>
      <c r="C70" s="192"/>
      <c r="D70" s="192"/>
      <c r="E70" s="192"/>
      <c r="F70" s="192"/>
      <c r="G70" s="192"/>
      <c r="H70" s="192"/>
      <c r="I70" s="192"/>
      <c r="J70" s="192"/>
      <c r="K70" s="192"/>
      <c r="L70" s="193"/>
      <c r="N70" s="336"/>
    </row>
    <row r="71" spans="1:16" s="3" customFormat="1" x14ac:dyDescent="0.25">
      <c r="A71" s="14"/>
      <c r="B71" s="789"/>
      <c r="C71" s="790"/>
      <c r="D71" s="790"/>
      <c r="E71" s="790"/>
      <c r="F71" s="790"/>
      <c r="G71" s="790"/>
      <c r="H71" s="790"/>
      <c r="I71" s="790"/>
      <c r="J71" s="790"/>
      <c r="K71" s="790"/>
      <c r="L71" s="791"/>
      <c r="M71" s="174"/>
      <c r="N71" s="330"/>
      <c r="O71" s="168"/>
      <c r="P71" s="168"/>
    </row>
    <row r="72" spans="1:16" s="3" customFormat="1" x14ac:dyDescent="0.25">
      <c r="A72" s="14"/>
      <c r="B72" s="789"/>
      <c r="C72" s="790"/>
      <c r="D72" s="790"/>
      <c r="E72" s="790"/>
      <c r="F72" s="790"/>
      <c r="G72" s="790"/>
      <c r="H72" s="790"/>
      <c r="I72" s="790"/>
      <c r="J72" s="790"/>
      <c r="K72" s="790"/>
      <c r="L72" s="791"/>
      <c r="M72" s="174"/>
      <c r="N72" s="330"/>
      <c r="O72" s="168"/>
      <c r="P72" s="168"/>
    </row>
    <row r="73" spans="1:16" s="3" customFormat="1" x14ac:dyDescent="0.25">
      <c r="A73" s="14"/>
      <c r="B73" s="789"/>
      <c r="C73" s="790"/>
      <c r="D73" s="790"/>
      <c r="E73" s="790"/>
      <c r="F73" s="790"/>
      <c r="G73" s="790"/>
      <c r="H73" s="790"/>
      <c r="I73" s="790"/>
      <c r="J73" s="790"/>
      <c r="K73" s="790"/>
      <c r="L73" s="791"/>
      <c r="M73" s="174"/>
      <c r="N73" s="330"/>
      <c r="O73" s="168"/>
      <c r="P73" s="168"/>
    </row>
    <row r="74" spans="1:16" s="3" customFormat="1" x14ac:dyDescent="0.25">
      <c r="A74" s="14"/>
      <c r="B74" s="789"/>
      <c r="C74" s="790"/>
      <c r="D74" s="790"/>
      <c r="E74" s="790"/>
      <c r="F74" s="790"/>
      <c r="G74" s="790"/>
      <c r="H74" s="790"/>
      <c r="I74" s="790"/>
      <c r="J74" s="790"/>
      <c r="K74" s="790"/>
      <c r="L74" s="791"/>
      <c r="M74" s="174"/>
      <c r="N74" s="330"/>
      <c r="O74" s="168"/>
      <c r="P74" s="168"/>
    </row>
    <row r="75" spans="1:16" s="3" customFormat="1" x14ac:dyDescent="0.25">
      <c r="A75" s="14"/>
      <c r="B75" s="789"/>
      <c r="C75" s="790"/>
      <c r="D75" s="790"/>
      <c r="E75" s="790"/>
      <c r="F75" s="790"/>
      <c r="G75" s="790"/>
      <c r="H75" s="790"/>
      <c r="I75" s="790"/>
      <c r="J75" s="790"/>
      <c r="K75" s="790"/>
      <c r="L75" s="791"/>
      <c r="M75" s="174"/>
      <c r="N75" s="330"/>
      <c r="O75" s="168"/>
      <c r="P75" s="168"/>
    </row>
    <row r="76" spans="1:16" s="3" customFormat="1" x14ac:dyDescent="0.25">
      <c r="A76" s="14"/>
      <c r="B76" s="789"/>
      <c r="C76" s="790"/>
      <c r="D76" s="790"/>
      <c r="E76" s="790"/>
      <c r="F76" s="790"/>
      <c r="G76" s="790"/>
      <c r="H76" s="790"/>
      <c r="I76" s="790"/>
      <c r="J76" s="790"/>
      <c r="K76" s="790"/>
      <c r="L76" s="791"/>
      <c r="M76" s="174"/>
      <c r="N76" s="330"/>
      <c r="O76" s="168"/>
      <c r="P76" s="168"/>
    </row>
    <row r="77" spans="1:16" s="3" customFormat="1" x14ac:dyDescent="0.25">
      <c r="A77" s="14"/>
      <c r="B77" s="789"/>
      <c r="C77" s="790"/>
      <c r="D77" s="790"/>
      <c r="E77" s="790"/>
      <c r="F77" s="790"/>
      <c r="G77" s="790"/>
      <c r="H77" s="790"/>
      <c r="I77" s="790"/>
      <c r="J77" s="790"/>
      <c r="K77" s="790"/>
      <c r="L77" s="791"/>
      <c r="M77" s="174"/>
      <c r="N77" s="330"/>
      <c r="O77" s="168"/>
      <c r="P77" s="168"/>
    </row>
    <row r="78" spans="1:16" s="3" customFormat="1" x14ac:dyDescent="0.25">
      <c r="A78" s="14"/>
      <c r="B78" s="789"/>
      <c r="C78" s="790"/>
      <c r="D78" s="790"/>
      <c r="E78" s="790"/>
      <c r="F78" s="790"/>
      <c r="G78" s="790"/>
      <c r="H78" s="790"/>
      <c r="I78" s="790"/>
      <c r="J78" s="790"/>
      <c r="K78" s="790"/>
      <c r="L78" s="791"/>
      <c r="M78" s="174"/>
      <c r="N78" s="330"/>
      <c r="O78" s="168"/>
      <c r="P78" s="168"/>
    </row>
    <row r="79" spans="1:16" s="149" customFormat="1" x14ac:dyDescent="0.25">
      <c r="A79" s="190"/>
      <c r="B79" s="197"/>
      <c r="C79" s="198"/>
      <c r="D79" s="198"/>
      <c r="E79" s="198"/>
      <c r="F79" s="198"/>
      <c r="G79" s="198"/>
      <c r="H79" s="198"/>
      <c r="I79" s="198"/>
      <c r="J79" s="198"/>
      <c r="K79" s="198"/>
      <c r="L79" s="199"/>
      <c r="N79" s="336"/>
    </row>
    <row r="80" spans="1:16" s="3" customFormat="1" x14ac:dyDescent="0.25">
      <c r="A80" s="13"/>
      <c r="B80" s="795" t="s">
        <v>27</v>
      </c>
      <c r="C80" s="796"/>
      <c r="D80" s="796"/>
      <c r="E80" s="796"/>
      <c r="F80" s="796"/>
      <c r="G80" s="796"/>
      <c r="H80" s="796"/>
      <c r="I80" s="796"/>
      <c r="J80" s="796"/>
      <c r="K80" s="796"/>
      <c r="L80" s="797"/>
      <c r="M80" s="206"/>
      <c r="N80" s="330"/>
    </row>
    <row r="81" spans="1:17" s="149" customFormat="1" x14ac:dyDescent="0.25">
      <c r="A81" s="190"/>
      <c r="B81" s="191"/>
      <c r="C81" s="192"/>
      <c r="D81" s="192"/>
      <c r="E81" s="192"/>
      <c r="F81" s="192"/>
      <c r="G81" s="192"/>
      <c r="H81" s="192"/>
      <c r="I81" s="192"/>
      <c r="J81" s="192"/>
      <c r="K81" s="192"/>
      <c r="L81" s="193"/>
      <c r="M81" s="379"/>
      <c r="N81" s="380"/>
    </row>
    <row r="82" spans="1:17" s="149" customFormat="1" x14ac:dyDescent="0.25">
      <c r="A82" s="190"/>
      <c r="B82" s="646" t="str">
        <f>IF(Intro!$G$28="English",O82,P82)</f>
        <v>Décrivez tout changement dans le volume des stocks des marchandises maintenus par votre entreprise depuis le 1er janvier 2023 et indiquez si ces changements ont eu une incidence quelconque sur la capacité de votre entreprise à fournir ses clients.</v>
      </c>
      <c r="C82" s="647"/>
      <c r="D82" s="647"/>
      <c r="E82" s="647"/>
      <c r="F82" s="647"/>
      <c r="G82" s="647"/>
      <c r="H82" s="647"/>
      <c r="I82" s="647"/>
      <c r="J82" s="647"/>
      <c r="K82" s="647"/>
      <c r="L82" s="648"/>
      <c r="N82" s="336"/>
      <c r="O82" s="149" t="str">
        <f>"Describe any changes in your firm’s inventory levels of the goods since January 1, "&amp;Variables!B6&amp;" and whether these changes impacted your firm’s ability to supply customers."</f>
        <v>Describe any changes in your firm’s inventory levels of the goods since January 1, 2023 and whether these changes impacted your firm’s ability to supply customers.</v>
      </c>
      <c r="P82" s="149" t="str">
        <f>"Décrivez tout changement dans le volume des stocks des marchandises maintenus par votre entreprise depuis le 1er janvier "&amp;Variables!B6&amp;" et indiquez si ces changements ont eu une incidence quelconque sur la capacité de votre entreprise à fournir ses clients."</f>
        <v>Décrivez tout changement dans le volume des stocks des marchandises maintenus par votre entreprise depuis le 1er janvier 2023 et indiquez si ces changements ont eu une incidence quelconque sur la capacité de votre entreprise à fournir ses clients.</v>
      </c>
    </row>
    <row r="83" spans="1:17" s="149" customFormat="1" x14ac:dyDescent="0.25">
      <c r="A83" s="190"/>
      <c r="B83" s="646"/>
      <c r="C83" s="647"/>
      <c r="D83" s="647"/>
      <c r="E83" s="647"/>
      <c r="F83" s="647"/>
      <c r="G83" s="647"/>
      <c r="H83" s="647"/>
      <c r="I83" s="647"/>
      <c r="J83" s="647"/>
      <c r="K83" s="647"/>
      <c r="L83" s="648"/>
      <c r="N83" s="336"/>
    </row>
    <row r="84" spans="1:17" s="149" customFormat="1" x14ac:dyDescent="0.25">
      <c r="A84" s="190"/>
      <c r="B84" s="191"/>
      <c r="C84" s="192"/>
      <c r="D84" s="192"/>
      <c r="E84" s="192"/>
      <c r="F84" s="192"/>
      <c r="G84" s="192"/>
      <c r="H84" s="192"/>
      <c r="I84" s="192"/>
      <c r="J84" s="192"/>
      <c r="K84" s="192"/>
      <c r="L84" s="193"/>
      <c r="N84" s="336"/>
    </row>
    <row r="85" spans="1:17" s="3" customFormat="1" x14ac:dyDescent="0.25">
      <c r="A85" s="14"/>
      <c r="B85" s="789"/>
      <c r="C85" s="790"/>
      <c r="D85" s="790"/>
      <c r="E85" s="790"/>
      <c r="F85" s="790"/>
      <c r="G85" s="790"/>
      <c r="H85" s="790"/>
      <c r="I85" s="790"/>
      <c r="J85" s="790"/>
      <c r="K85" s="790"/>
      <c r="L85" s="791"/>
      <c r="M85" s="174"/>
      <c r="N85" s="330"/>
      <c r="O85" s="168"/>
      <c r="P85" s="168"/>
    </row>
    <row r="86" spans="1:17" s="3" customFormat="1" x14ac:dyDescent="0.25">
      <c r="A86" s="14"/>
      <c r="B86" s="789"/>
      <c r="C86" s="790"/>
      <c r="D86" s="790"/>
      <c r="E86" s="790"/>
      <c r="F86" s="790"/>
      <c r="G86" s="790"/>
      <c r="H86" s="790"/>
      <c r="I86" s="790"/>
      <c r="J86" s="790"/>
      <c r="K86" s="790"/>
      <c r="L86" s="791"/>
      <c r="M86" s="174"/>
      <c r="N86" s="330"/>
      <c r="O86" s="168"/>
      <c r="P86" s="168"/>
    </row>
    <row r="87" spans="1:17" s="3" customFormat="1" x14ac:dyDescent="0.25">
      <c r="A87" s="14"/>
      <c r="B87" s="789"/>
      <c r="C87" s="790"/>
      <c r="D87" s="790"/>
      <c r="E87" s="790"/>
      <c r="F87" s="790"/>
      <c r="G87" s="790"/>
      <c r="H87" s="790"/>
      <c r="I87" s="790"/>
      <c r="J87" s="790"/>
      <c r="K87" s="790"/>
      <c r="L87" s="791"/>
      <c r="M87" s="174"/>
      <c r="N87" s="330"/>
      <c r="O87" s="168"/>
      <c r="P87" s="168"/>
    </row>
    <row r="88" spans="1:17" s="3" customFormat="1" x14ac:dyDescent="0.25">
      <c r="A88" s="14"/>
      <c r="B88" s="789"/>
      <c r="C88" s="790"/>
      <c r="D88" s="790"/>
      <c r="E88" s="790"/>
      <c r="F88" s="790"/>
      <c r="G88" s="790"/>
      <c r="H88" s="790"/>
      <c r="I88" s="790"/>
      <c r="J88" s="790"/>
      <c r="K88" s="790"/>
      <c r="L88" s="791"/>
      <c r="M88" s="174"/>
      <c r="N88" s="330"/>
      <c r="O88" s="168"/>
      <c r="P88" s="168"/>
    </row>
    <row r="89" spans="1:17" s="3" customFormat="1" x14ac:dyDescent="0.25">
      <c r="A89" s="14"/>
      <c r="B89" s="789"/>
      <c r="C89" s="790"/>
      <c r="D89" s="790"/>
      <c r="E89" s="790"/>
      <c r="F89" s="790"/>
      <c r="G89" s="790"/>
      <c r="H89" s="790"/>
      <c r="I89" s="790"/>
      <c r="J89" s="790"/>
      <c r="K89" s="790"/>
      <c r="L89" s="791"/>
      <c r="M89" s="174"/>
      <c r="N89" s="330"/>
      <c r="O89" s="168"/>
      <c r="P89" s="168"/>
    </row>
    <row r="90" spans="1:17" s="3" customFormat="1" x14ac:dyDescent="0.25">
      <c r="A90" s="14"/>
      <c r="B90" s="789"/>
      <c r="C90" s="790"/>
      <c r="D90" s="790"/>
      <c r="E90" s="790"/>
      <c r="F90" s="790"/>
      <c r="G90" s="790"/>
      <c r="H90" s="790"/>
      <c r="I90" s="790"/>
      <c r="J90" s="790"/>
      <c r="K90" s="790"/>
      <c r="L90" s="791"/>
      <c r="M90" s="174"/>
      <c r="N90" s="330"/>
      <c r="O90" s="168"/>
      <c r="P90" s="168"/>
    </row>
    <row r="91" spans="1:17" s="3" customFormat="1" x14ac:dyDescent="0.25">
      <c r="A91" s="14"/>
      <c r="B91" s="789"/>
      <c r="C91" s="790"/>
      <c r="D91" s="790"/>
      <c r="E91" s="790"/>
      <c r="F91" s="790"/>
      <c r="G91" s="790"/>
      <c r="H91" s="790"/>
      <c r="I91" s="790"/>
      <c r="J91" s="790"/>
      <c r="K91" s="790"/>
      <c r="L91" s="791"/>
      <c r="M91" s="174"/>
      <c r="N91" s="330"/>
      <c r="O91" s="168"/>
      <c r="P91" s="168"/>
    </row>
    <row r="92" spans="1:17" s="3" customFormat="1" x14ac:dyDescent="0.25">
      <c r="A92" s="14"/>
      <c r="B92" s="789"/>
      <c r="C92" s="790"/>
      <c r="D92" s="790"/>
      <c r="E92" s="790"/>
      <c r="F92" s="790"/>
      <c r="G92" s="790"/>
      <c r="H92" s="790"/>
      <c r="I92" s="790"/>
      <c r="J92" s="790"/>
      <c r="K92" s="790"/>
      <c r="L92" s="791"/>
      <c r="M92" s="174"/>
      <c r="N92" s="330"/>
      <c r="O92" s="168"/>
      <c r="P92" s="168"/>
    </row>
    <row r="93" spans="1:17" s="149" customFormat="1" x14ac:dyDescent="0.25">
      <c r="A93" s="190"/>
      <c r="B93" s="197"/>
      <c r="C93" s="198"/>
      <c r="D93" s="198"/>
      <c r="E93" s="198"/>
      <c r="F93" s="198"/>
      <c r="G93" s="198"/>
      <c r="H93" s="198"/>
      <c r="I93" s="198"/>
      <c r="J93" s="198"/>
      <c r="K93" s="198"/>
      <c r="L93" s="199"/>
      <c r="N93" s="336"/>
    </row>
    <row r="94" spans="1:17" s="149" customFormat="1" x14ac:dyDescent="0.25">
      <c r="A94" s="190"/>
      <c r="B94" s="907" t="s">
        <v>28</v>
      </c>
      <c r="C94" s="908"/>
      <c r="D94" s="908"/>
      <c r="E94" s="908"/>
      <c r="F94" s="908"/>
      <c r="G94" s="908"/>
      <c r="H94" s="908"/>
      <c r="I94" s="908"/>
      <c r="J94" s="908"/>
      <c r="K94" s="908"/>
      <c r="L94" s="909"/>
      <c r="N94" s="336"/>
    </row>
    <row r="95" spans="1:17" s="149" customFormat="1" x14ac:dyDescent="0.25">
      <c r="A95" s="190"/>
      <c r="B95" s="216"/>
      <c r="C95" s="270"/>
      <c r="D95" s="270"/>
      <c r="E95" s="270"/>
      <c r="F95" s="270"/>
      <c r="G95" s="270"/>
      <c r="H95" s="270"/>
      <c r="I95" s="270"/>
      <c r="J95" s="270"/>
      <c r="K95" s="270"/>
      <c r="L95" s="218"/>
      <c r="N95" s="336"/>
    </row>
    <row r="96" spans="1:17" s="149" customFormat="1" x14ac:dyDescent="0.25">
      <c r="A96" s="190"/>
      <c r="B96" s="646" t="str">
        <f>IF(Intro!$G$28="English",O96,P96)</f>
        <v>Décrivez tout changement dans le volume des stocks des marchandises maintenus par votre entreprise selon la période de l’année.</v>
      </c>
      <c r="C96" s="647"/>
      <c r="D96" s="647"/>
      <c r="E96" s="647"/>
      <c r="F96" s="647"/>
      <c r="G96" s="647"/>
      <c r="H96" s="647"/>
      <c r="I96" s="647"/>
      <c r="J96" s="647"/>
      <c r="K96" s="647"/>
      <c r="L96" s="648"/>
      <c r="N96" s="336"/>
      <c r="O96" s="371" t="str">
        <f>"Describe any changes to your firm’s inventory level of the goods according to the time of the year."</f>
        <v>Describe any changes to your firm’s inventory level of the goods according to the time of the year.</v>
      </c>
      <c r="P96" s="371" t="str">
        <f>"Décrivez tout changement dans le volume des stocks des marchandises maintenus par votre entreprise selon la période de l’année."</f>
        <v>Décrivez tout changement dans le volume des stocks des marchandises maintenus par votre entreprise selon la période de l’année.</v>
      </c>
      <c r="Q96" s="148"/>
    </row>
    <row r="97" spans="1:16" s="149" customFormat="1" x14ac:dyDescent="0.25">
      <c r="A97" s="190"/>
      <c r="B97" s="646"/>
      <c r="C97" s="647"/>
      <c r="D97" s="647"/>
      <c r="E97" s="647"/>
      <c r="F97" s="647"/>
      <c r="G97" s="647"/>
      <c r="H97" s="647"/>
      <c r="I97" s="647"/>
      <c r="J97" s="647"/>
      <c r="K97" s="647"/>
      <c r="L97" s="648"/>
      <c r="N97" s="336"/>
    </row>
    <row r="98" spans="1:16" s="149" customFormat="1" x14ac:dyDescent="0.25">
      <c r="A98" s="190"/>
      <c r="B98" s="390"/>
      <c r="C98" s="391"/>
      <c r="D98" s="391"/>
      <c r="E98" s="391"/>
      <c r="F98" s="391"/>
      <c r="G98" s="391"/>
      <c r="H98" s="391"/>
      <c r="I98" s="391"/>
      <c r="J98" s="391"/>
      <c r="K98" s="391"/>
      <c r="L98" s="392"/>
      <c r="N98" s="336"/>
    </row>
    <row r="99" spans="1:16" s="149" customFormat="1" x14ac:dyDescent="0.25">
      <c r="A99" s="190"/>
      <c r="B99" s="789"/>
      <c r="C99" s="790"/>
      <c r="D99" s="790"/>
      <c r="E99" s="790"/>
      <c r="F99" s="790"/>
      <c r="G99" s="790"/>
      <c r="H99" s="790"/>
      <c r="I99" s="790"/>
      <c r="J99" s="790"/>
      <c r="K99" s="790"/>
      <c r="L99" s="791"/>
      <c r="N99" s="336"/>
    </row>
    <row r="100" spans="1:16" s="149" customFormat="1" x14ac:dyDescent="0.25">
      <c r="A100" s="190"/>
      <c r="B100" s="789"/>
      <c r="C100" s="790"/>
      <c r="D100" s="790"/>
      <c r="E100" s="790"/>
      <c r="F100" s="790"/>
      <c r="G100" s="790"/>
      <c r="H100" s="790"/>
      <c r="I100" s="790"/>
      <c r="J100" s="790"/>
      <c r="K100" s="790"/>
      <c r="L100" s="791"/>
      <c r="N100" s="336"/>
    </row>
    <row r="101" spans="1:16" s="149" customFormat="1" x14ac:dyDescent="0.25">
      <c r="A101" s="190"/>
      <c r="B101" s="789"/>
      <c r="C101" s="790"/>
      <c r="D101" s="790"/>
      <c r="E101" s="790"/>
      <c r="F101" s="790"/>
      <c r="G101" s="790"/>
      <c r="H101" s="790"/>
      <c r="I101" s="790"/>
      <c r="J101" s="790"/>
      <c r="K101" s="790"/>
      <c r="L101" s="791"/>
      <c r="N101" s="336"/>
    </row>
    <row r="102" spans="1:16" s="149" customFormat="1" x14ac:dyDescent="0.25">
      <c r="A102" s="190"/>
      <c r="B102" s="789"/>
      <c r="C102" s="790"/>
      <c r="D102" s="790"/>
      <c r="E102" s="790"/>
      <c r="F102" s="790"/>
      <c r="G102" s="790"/>
      <c r="H102" s="790"/>
      <c r="I102" s="790"/>
      <c r="J102" s="790"/>
      <c r="K102" s="790"/>
      <c r="L102" s="791"/>
      <c r="N102" s="336"/>
    </row>
    <row r="103" spans="1:16" s="149" customFormat="1" x14ac:dyDescent="0.25">
      <c r="A103" s="190"/>
      <c r="B103" s="789"/>
      <c r="C103" s="790"/>
      <c r="D103" s="790"/>
      <c r="E103" s="790"/>
      <c r="F103" s="790"/>
      <c r="G103" s="790"/>
      <c r="H103" s="790"/>
      <c r="I103" s="790"/>
      <c r="J103" s="790"/>
      <c r="K103" s="790"/>
      <c r="L103" s="791"/>
      <c r="N103" s="336"/>
    </row>
    <row r="104" spans="1:16" s="149" customFormat="1" x14ac:dyDescent="0.25">
      <c r="A104" s="190"/>
      <c r="B104" s="789"/>
      <c r="C104" s="790"/>
      <c r="D104" s="790"/>
      <c r="E104" s="790"/>
      <c r="F104" s="790"/>
      <c r="G104" s="790"/>
      <c r="H104" s="790"/>
      <c r="I104" s="790"/>
      <c r="J104" s="790"/>
      <c r="K104" s="790"/>
      <c r="L104" s="791"/>
      <c r="N104" s="336"/>
    </row>
    <row r="105" spans="1:16" s="149" customFormat="1" x14ac:dyDescent="0.25">
      <c r="A105" s="190"/>
      <c r="B105" s="789"/>
      <c r="C105" s="790"/>
      <c r="D105" s="790"/>
      <c r="E105" s="790"/>
      <c r="F105" s="790"/>
      <c r="G105" s="790"/>
      <c r="H105" s="790"/>
      <c r="I105" s="790"/>
      <c r="J105" s="790"/>
      <c r="K105" s="790"/>
      <c r="L105" s="791"/>
      <c r="N105" s="336"/>
    </row>
    <row r="106" spans="1:16" s="149" customFormat="1" x14ac:dyDescent="0.25">
      <c r="A106" s="190"/>
      <c r="B106" s="789"/>
      <c r="C106" s="790"/>
      <c r="D106" s="790"/>
      <c r="E106" s="790"/>
      <c r="F106" s="790"/>
      <c r="G106" s="790"/>
      <c r="H106" s="790"/>
      <c r="I106" s="790"/>
      <c r="J106" s="790"/>
      <c r="K106" s="790"/>
      <c r="L106" s="791"/>
      <c r="N106" s="336"/>
    </row>
    <row r="107" spans="1:16" s="149" customFormat="1" x14ac:dyDescent="0.25">
      <c r="A107" s="190"/>
      <c r="B107" s="191"/>
      <c r="C107" s="192"/>
      <c r="D107" s="192"/>
      <c r="E107" s="192"/>
      <c r="F107" s="192"/>
      <c r="G107" s="192"/>
      <c r="H107" s="192"/>
      <c r="I107" s="192"/>
      <c r="J107" s="192"/>
      <c r="K107" s="192"/>
      <c r="L107" s="193"/>
      <c r="N107" s="336"/>
    </row>
    <row r="108" spans="1:16" s="3" customFormat="1" x14ac:dyDescent="0.25">
      <c r="A108" s="13"/>
      <c r="B108" s="795" t="s">
        <v>30</v>
      </c>
      <c r="C108" s="796"/>
      <c r="D108" s="796"/>
      <c r="E108" s="796"/>
      <c r="F108" s="796"/>
      <c r="G108" s="796"/>
      <c r="H108" s="796"/>
      <c r="I108" s="796"/>
      <c r="J108" s="796"/>
      <c r="K108" s="796"/>
      <c r="L108" s="797"/>
      <c r="M108" s="206"/>
      <c r="N108" s="330"/>
    </row>
    <row r="109" spans="1:16" s="149" customFormat="1" x14ac:dyDescent="0.25">
      <c r="A109" s="190"/>
      <c r="B109" s="191"/>
      <c r="C109" s="192"/>
      <c r="D109" s="192"/>
      <c r="E109" s="192"/>
      <c r="F109" s="192"/>
      <c r="G109" s="192"/>
      <c r="H109" s="192"/>
      <c r="I109" s="192"/>
      <c r="J109" s="192"/>
      <c r="K109" s="192"/>
      <c r="L109" s="193"/>
      <c r="N109" s="336"/>
    </row>
    <row r="110" spans="1:16" s="149" customFormat="1" x14ac:dyDescent="0.25">
      <c r="A110" s="190"/>
      <c r="B110" s="646" t="str">
        <f>IF(Intro!$G$28="English",O110,P110)</f>
        <v>Décrivez les plans de votre entreprise pour gérer les niveaux de stocks au cours des deux prochaines années. Fournissez les motifs et les hypothèses sous-tendant ces objectifs et ces stratégies.</v>
      </c>
      <c r="C110" s="647"/>
      <c r="D110" s="647"/>
      <c r="E110" s="647"/>
      <c r="F110" s="647"/>
      <c r="G110" s="647"/>
      <c r="H110" s="647"/>
      <c r="I110" s="647"/>
      <c r="J110" s="647"/>
      <c r="K110" s="647"/>
      <c r="L110" s="648"/>
      <c r="N110" s="336"/>
      <c r="O110" s="149" t="s">
        <v>354</v>
      </c>
      <c r="P110" s="149" t="s">
        <v>162</v>
      </c>
    </row>
    <row r="111" spans="1:16" s="149" customFormat="1" x14ac:dyDescent="0.25">
      <c r="A111" s="190"/>
      <c r="B111" s="191"/>
      <c r="C111" s="192"/>
      <c r="D111" s="192"/>
      <c r="E111" s="192"/>
      <c r="F111" s="192"/>
      <c r="G111" s="192"/>
      <c r="H111" s="192"/>
      <c r="I111" s="192"/>
      <c r="J111" s="192"/>
      <c r="K111" s="192"/>
      <c r="L111" s="193"/>
      <c r="N111" s="336"/>
    </row>
    <row r="112" spans="1:16" s="3" customFormat="1" x14ac:dyDescent="0.25">
      <c r="A112" s="14"/>
      <c r="B112" s="789"/>
      <c r="C112" s="790"/>
      <c r="D112" s="790"/>
      <c r="E112" s="790"/>
      <c r="F112" s="790"/>
      <c r="G112" s="790"/>
      <c r="H112" s="790"/>
      <c r="I112" s="790"/>
      <c r="J112" s="790"/>
      <c r="K112" s="790"/>
      <c r="L112" s="791"/>
      <c r="M112" s="174"/>
      <c r="N112" s="330"/>
      <c r="O112" s="168"/>
      <c r="P112" s="168"/>
    </row>
    <row r="113" spans="1:16" s="3" customFormat="1" x14ac:dyDescent="0.25">
      <c r="A113" s="14"/>
      <c r="B113" s="789"/>
      <c r="C113" s="790"/>
      <c r="D113" s="790"/>
      <c r="E113" s="790"/>
      <c r="F113" s="790"/>
      <c r="G113" s="790"/>
      <c r="H113" s="790"/>
      <c r="I113" s="790"/>
      <c r="J113" s="790"/>
      <c r="K113" s="790"/>
      <c r="L113" s="791"/>
      <c r="M113" s="174"/>
      <c r="N113" s="330"/>
      <c r="O113" s="168"/>
      <c r="P113" s="168"/>
    </row>
    <row r="114" spans="1:16" s="3" customFormat="1" x14ac:dyDescent="0.25">
      <c r="A114" s="14"/>
      <c r="B114" s="789"/>
      <c r="C114" s="790"/>
      <c r="D114" s="790"/>
      <c r="E114" s="790"/>
      <c r="F114" s="790"/>
      <c r="G114" s="790"/>
      <c r="H114" s="790"/>
      <c r="I114" s="790"/>
      <c r="J114" s="790"/>
      <c r="K114" s="790"/>
      <c r="L114" s="791"/>
      <c r="M114" s="174"/>
      <c r="N114" s="330"/>
      <c r="O114" s="168"/>
      <c r="P114" s="168"/>
    </row>
    <row r="115" spans="1:16" s="3" customFormat="1" x14ac:dyDescent="0.25">
      <c r="A115" s="14"/>
      <c r="B115" s="789"/>
      <c r="C115" s="790"/>
      <c r="D115" s="790"/>
      <c r="E115" s="790"/>
      <c r="F115" s="790"/>
      <c r="G115" s="790"/>
      <c r="H115" s="790"/>
      <c r="I115" s="790"/>
      <c r="J115" s="790"/>
      <c r="K115" s="790"/>
      <c r="L115" s="791"/>
      <c r="M115" s="174"/>
      <c r="N115" s="330"/>
      <c r="O115" s="168"/>
      <c r="P115" s="168"/>
    </row>
    <row r="116" spans="1:16" s="3" customFormat="1" x14ac:dyDescent="0.25">
      <c r="A116" s="14"/>
      <c r="B116" s="789"/>
      <c r="C116" s="790"/>
      <c r="D116" s="790"/>
      <c r="E116" s="790"/>
      <c r="F116" s="790"/>
      <c r="G116" s="790"/>
      <c r="H116" s="790"/>
      <c r="I116" s="790"/>
      <c r="J116" s="790"/>
      <c r="K116" s="790"/>
      <c r="L116" s="791"/>
      <c r="M116" s="174"/>
      <c r="N116" s="330"/>
      <c r="O116" s="168"/>
      <c r="P116" s="168"/>
    </row>
    <row r="117" spans="1:16" s="3" customFormat="1" x14ac:dyDescent="0.25">
      <c r="A117" s="14"/>
      <c r="B117" s="789"/>
      <c r="C117" s="790"/>
      <c r="D117" s="790"/>
      <c r="E117" s="790"/>
      <c r="F117" s="790"/>
      <c r="G117" s="790"/>
      <c r="H117" s="790"/>
      <c r="I117" s="790"/>
      <c r="J117" s="790"/>
      <c r="K117" s="790"/>
      <c r="L117" s="791"/>
      <c r="M117" s="174"/>
      <c r="N117" s="330"/>
      <c r="O117" s="168"/>
      <c r="P117" s="168"/>
    </row>
    <row r="118" spans="1:16" s="3" customFormat="1" x14ac:dyDescent="0.25">
      <c r="A118" s="14"/>
      <c r="B118" s="789"/>
      <c r="C118" s="790"/>
      <c r="D118" s="790"/>
      <c r="E118" s="790"/>
      <c r="F118" s="790"/>
      <c r="G118" s="790"/>
      <c r="H118" s="790"/>
      <c r="I118" s="790"/>
      <c r="J118" s="790"/>
      <c r="K118" s="790"/>
      <c r="L118" s="791"/>
      <c r="M118" s="174"/>
      <c r="N118" s="330"/>
      <c r="O118" s="168"/>
      <c r="P118" s="168"/>
    </row>
    <row r="119" spans="1:16" s="3" customFormat="1" x14ac:dyDescent="0.25">
      <c r="A119" s="14"/>
      <c r="B119" s="789"/>
      <c r="C119" s="790"/>
      <c r="D119" s="790"/>
      <c r="E119" s="790"/>
      <c r="F119" s="790"/>
      <c r="G119" s="790"/>
      <c r="H119" s="790"/>
      <c r="I119" s="790"/>
      <c r="J119" s="790"/>
      <c r="K119" s="790"/>
      <c r="L119" s="791"/>
      <c r="M119" s="174"/>
      <c r="N119" s="330"/>
      <c r="O119" s="168"/>
      <c r="P119" s="168"/>
    </row>
    <row r="120" spans="1:16" s="149" customFormat="1" x14ac:dyDescent="0.25">
      <c r="A120" s="190"/>
      <c r="B120" s="197"/>
      <c r="C120" s="198"/>
      <c r="D120" s="198"/>
      <c r="E120" s="198"/>
      <c r="F120" s="198"/>
      <c r="G120" s="198"/>
      <c r="H120" s="198"/>
      <c r="I120" s="198"/>
      <c r="J120" s="198"/>
      <c r="K120" s="198"/>
      <c r="L120" s="199"/>
      <c r="N120" s="336"/>
    </row>
    <row r="121" spans="1:16" s="3" customFormat="1" x14ac:dyDescent="0.25">
      <c r="A121" s="13"/>
      <c r="B121" s="795" t="s">
        <v>31</v>
      </c>
      <c r="C121" s="796"/>
      <c r="D121" s="796"/>
      <c r="E121" s="796"/>
      <c r="F121" s="796"/>
      <c r="G121" s="796"/>
      <c r="H121" s="796"/>
      <c r="I121" s="796"/>
      <c r="J121" s="796"/>
      <c r="K121" s="796"/>
      <c r="L121" s="797"/>
      <c r="M121" s="206"/>
      <c r="N121" s="330"/>
    </row>
    <row r="122" spans="1:16" s="149" customFormat="1" x14ac:dyDescent="0.25">
      <c r="A122" s="190"/>
      <c r="B122" s="191"/>
      <c r="C122" s="192"/>
      <c r="D122" s="192"/>
      <c r="E122" s="192"/>
      <c r="F122" s="192"/>
      <c r="G122" s="192"/>
      <c r="H122" s="192"/>
      <c r="I122" s="192"/>
      <c r="J122" s="192"/>
      <c r="K122" s="192"/>
      <c r="L122" s="193"/>
      <c r="N122" s="336"/>
    </row>
    <row r="123" spans="1:16" s="149" customFormat="1" x14ac:dyDescent="0.25">
      <c r="A123" s="190"/>
      <c r="B123" s="655" t="str">
        <f>IF(Intro!$G$28="English",O123,P123)</f>
        <v>Décrivez la méthode utilisée pour déterminer la valeur des ventes de votre entreprise à ses entreprises associées au Canada et/ou à l’étranger.</v>
      </c>
      <c r="C123" s="656"/>
      <c r="D123" s="656"/>
      <c r="E123" s="656"/>
      <c r="F123" s="656"/>
      <c r="G123" s="656"/>
      <c r="H123" s="656"/>
      <c r="I123" s="656"/>
      <c r="J123" s="656"/>
      <c r="K123" s="656"/>
      <c r="L123" s="657"/>
      <c r="N123" s="336"/>
      <c r="O123" s="149" t="s">
        <v>118</v>
      </c>
      <c r="P123" s="22" t="s">
        <v>119</v>
      </c>
    </row>
    <row r="124" spans="1:16" s="149" customFormat="1" x14ac:dyDescent="0.25">
      <c r="A124" s="190"/>
      <c r="B124" s="191"/>
      <c r="C124" s="192"/>
      <c r="D124" s="192"/>
      <c r="E124" s="192"/>
      <c r="F124" s="192"/>
      <c r="G124" s="192"/>
      <c r="H124" s="192"/>
      <c r="I124" s="192"/>
      <c r="J124" s="192"/>
      <c r="K124" s="192"/>
      <c r="L124" s="193"/>
      <c r="N124" s="336"/>
    </row>
    <row r="125" spans="1:16" s="3" customFormat="1" x14ac:dyDescent="0.25">
      <c r="A125" s="14"/>
      <c r="B125" s="789"/>
      <c r="C125" s="790"/>
      <c r="D125" s="790"/>
      <c r="E125" s="790"/>
      <c r="F125" s="790"/>
      <c r="G125" s="790"/>
      <c r="H125" s="790"/>
      <c r="I125" s="790"/>
      <c r="J125" s="790"/>
      <c r="K125" s="790"/>
      <c r="L125" s="791"/>
      <c r="M125" s="174"/>
      <c r="N125" s="330"/>
      <c r="O125" s="168"/>
      <c r="P125" s="168"/>
    </row>
    <row r="126" spans="1:16" s="3" customFormat="1" x14ac:dyDescent="0.25">
      <c r="A126" s="14"/>
      <c r="B126" s="789"/>
      <c r="C126" s="790"/>
      <c r="D126" s="790"/>
      <c r="E126" s="790"/>
      <c r="F126" s="790"/>
      <c r="G126" s="790"/>
      <c r="H126" s="790"/>
      <c r="I126" s="790"/>
      <c r="J126" s="790"/>
      <c r="K126" s="790"/>
      <c r="L126" s="791"/>
      <c r="M126" s="174"/>
      <c r="N126" s="330"/>
      <c r="O126" s="168"/>
      <c r="P126" s="168"/>
    </row>
    <row r="127" spans="1:16" s="3" customFormat="1" x14ac:dyDescent="0.25">
      <c r="A127" s="14"/>
      <c r="B127" s="789"/>
      <c r="C127" s="790"/>
      <c r="D127" s="790"/>
      <c r="E127" s="790"/>
      <c r="F127" s="790"/>
      <c r="G127" s="790"/>
      <c r="H127" s="790"/>
      <c r="I127" s="790"/>
      <c r="J127" s="790"/>
      <c r="K127" s="790"/>
      <c r="L127" s="791"/>
      <c r="M127" s="174"/>
      <c r="N127" s="330"/>
      <c r="O127" s="168"/>
      <c r="P127" s="168"/>
    </row>
    <row r="128" spans="1:16" s="3" customFormat="1" x14ac:dyDescent="0.25">
      <c r="A128" s="14"/>
      <c r="B128" s="789"/>
      <c r="C128" s="790"/>
      <c r="D128" s="790"/>
      <c r="E128" s="790"/>
      <c r="F128" s="790"/>
      <c r="G128" s="790"/>
      <c r="H128" s="790"/>
      <c r="I128" s="790"/>
      <c r="J128" s="790"/>
      <c r="K128" s="790"/>
      <c r="L128" s="791"/>
      <c r="M128" s="174"/>
      <c r="N128" s="330"/>
      <c r="O128" s="168"/>
      <c r="P128" s="168"/>
    </row>
    <row r="129" spans="1:19" s="3" customFormat="1" x14ac:dyDescent="0.25">
      <c r="A129" s="14"/>
      <c r="B129" s="789"/>
      <c r="C129" s="790"/>
      <c r="D129" s="790"/>
      <c r="E129" s="790"/>
      <c r="F129" s="790"/>
      <c r="G129" s="790"/>
      <c r="H129" s="790"/>
      <c r="I129" s="790"/>
      <c r="J129" s="790"/>
      <c r="K129" s="790"/>
      <c r="L129" s="791"/>
      <c r="M129" s="174"/>
      <c r="N129" s="330"/>
      <c r="O129" s="168"/>
      <c r="P129" s="168"/>
    </row>
    <row r="130" spans="1:19" s="3" customFormat="1" x14ac:dyDescent="0.25">
      <c r="A130" s="14"/>
      <c r="B130" s="789"/>
      <c r="C130" s="790"/>
      <c r="D130" s="790"/>
      <c r="E130" s="790"/>
      <c r="F130" s="790"/>
      <c r="G130" s="790"/>
      <c r="H130" s="790"/>
      <c r="I130" s="790"/>
      <c r="J130" s="790"/>
      <c r="K130" s="790"/>
      <c r="L130" s="791"/>
      <c r="M130" s="174"/>
      <c r="N130" s="330"/>
      <c r="O130" s="168"/>
      <c r="P130" s="168"/>
    </row>
    <row r="131" spans="1:19" s="3" customFormat="1" x14ac:dyDescent="0.25">
      <c r="A131" s="14"/>
      <c r="B131" s="789"/>
      <c r="C131" s="790"/>
      <c r="D131" s="790"/>
      <c r="E131" s="790"/>
      <c r="F131" s="790"/>
      <c r="G131" s="790"/>
      <c r="H131" s="790"/>
      <c r="I131" s="790"/>
      <c r="J131" s="790"/>
      <c r="K131" s="790"/>
      <c r="L131" s="791"/>
      <c r="M131" s="174"/>
      <c r="N131" s="330"/>
      <c r="O131" s="168"/>
      <c r="P131" s="168"/>
    </row>
    <row r="132" spans="1:19" s="3" customFormat="1" x14ac:dyDescent="0.25">
      <c r="A132" s="14"/>
      <c r="B132" s="789"/>
      <c r="C132" s="790"/>
      <c r="D132" s="790"/>
      <c r="E132" s="790"/>
      <c r="F132" s="790"/>
      <c r="G132" s="790"/>
      <c r="H132" s="790"/>
      <c r="I132" s="790"/>
      <c r="J132" s="790"/>
      <c r="K132" s="790"/>
      <c r="L132" s="791"/>
      <c r="M132" s="174"/>
      <c r="N132" s="330"/>
      <c r="O132" s="168"/>
      <c r="P132" s="168"/>
    </row>
    <row r="133" spans="1:19" s="149" customFormat="1" x14ac:dyDescent="0.25">
      <c r="A133" s="190"/>
      <c r="B133" s="197"/>
      <c r="C133" s="198"/>
      <c r="D133" s="198"/>
      <c r="E133" s="198"/>
      <c r="F133" s="198"/>
      <c r="G133" s="198"/>
      <c r="H133" s="198"/>
      <c r="I133" s="198"/>
      <c r="J133" s="198"/>
      <c r="K133" s="198"/>
      <c r="L133" s="199"/>
      <c r="N133" s="336"/>
    </row>
    <row r="134" spans="1:19" s="40" customFormat="1" x14ac:dyDescent="0.25">
      <c r="A134" s="39"/>
      <c r="B134" s="907" t="s">
        <v>33</v>
      </c>
      <c r="C134" s="908"/>
      <c r="D134" s="908"/>
      <c r="E134" s="908"/>
      <c r="F134" s="908"/>
      <c r="G134" s="908"/>
      <c r="H134" s="908"/>
      <c r="I134" s="908"/>
      <c r="J134" s="908"/>
      <c r="K134" s="908"/>
      <c r="L134" s="909"/>
      <c r="M134" s="189"/>
      <c r="N134" s="331"/>
    </row>
    <row r="135" spans="1:19" s="148" customFormat="1" x14ac:dyDescent="0.25">
      <c r="A135" s="39"/>
      <c r="B135" s="216"/>
      <c r="C135" s="217"/>
      <c r="D135" s="217"/>
      <c r="E135" s="217"/>
      <c r="F135" s="217"/>
      <c r="G135" s="217"/>
      <c r="H135" s="217"/>
      <c r="I135" s="217"/>
      <c r="J135" s="217"/>
      <c r="K135" s="217"/>
      <c r="L135" s="218"/>
      <c r="N135" s="331"/>
    </row>
    <row r="136" spans="1:19" s="148" customFormat="1" x14ac:dyDescent="0.25">
      <c r="A136" s="39"/>
      <c r="B136" s="910" t="str">
        <f>IF(Intro!$G$28="English",O136,P136)</f>
        <v>Expliquez la façon dont votre entreprise calcule les prix des marchandises pour ses clients. Donnez les détails au sujet des modalités, rabais, réductions, remises, primes, ajustements de prix et autres mesures offerts aux acheteurs depuis le 1er janvier 2023. Si votre entreprise utilise des listes de prix ou de remises, fournissez-en des copies. Expliquez comment ces pratiques de fixation des prix ont changé depuis le 1er janvier 2023.</v>
      </c>
      <c r="C136" s="911"/>
      <c r="D136" s="911"/>
      <c r="E136" s="911"/>
      <c r="F136" s="911"/>
      <c r="G136" s="911"/>
      <c r="H136" s="911"/>
      <c r="I136" s="911"/>
      <c r="J136" s="911"/>
      <c r="K136" s="911"/>
      <c r="L136" s="912"/>
      <c r="N136" s="331"/>
      <c r="O136" s="148" t="str">
        <f>"Explain your firm’s method of calculating the prices of the goods to your customers. Include details related to any terms, discounts, allowances, rebates and incentives, price adjustments or other considerations offered to purchasers since January 1, "&amp;Variables!B6&amp;". If your firm uses price or discount lists, provide copies. Explain whether these pricing practices to your customers have changed since January 1, "&amp;Variables!B6&amp;"."</f>
        <v>Explain your firm’s method of calculating the prices of the goods to your customers. Include details related to any terms, discounts, allowances, rebates and incentives, price adjustments or other considerations offered to purchasers since January 1, 2023. If your firm uses price or discount lists, provide copies. Explain whether these pricing practices to your customers have changed since January 1, 2023.</v>
      </c>
      <c r="P136" s="148" t="str">
        <f>"Expliquez la façon dont votre entreprise calcule les prix des marchandises pour ses clients. Donnez les détails au sujet des modalités, rabais, réductions, remises, primes, ajustements de prix et autres mesures offerts aux acheteurs depuis le 1er janvier "&amp;Variables!B6&amp;". Si votre entreprise utilise des listes de prix ou de remises, fournissez-en des copies. Expliquez comment ces pratiques de fixation des prix ont changé depuis le 1er janvier "&amp;Variables!B6&amp;"."</f>
        <v>Expliquez la façon dont votre entreprise calcule les prix des marchandises pour ses clients. Donnez les détails au sujet des modalités, rabais, réductions, remises, primes, ajustements de prix et autres mesures offerts aux acheteurs depuis le 1er janvier 2023. Si votre entreprise utilise des listes de prix ou de remises, fournissez-en des copies. Expliquez comment ces pratiques de fixation des prix ont changé depuis le 1er janvier 2023.</v>
      </c>
      <c r="Q136" s="159"/>
      <c r="R136" s="159"/>
      <c r="S136" s="159"/>
    </row>
    <row r="137" spans="1:19" s="148" customFormat="1" x14ac:dyDescent="0.25">
      <c r="A137" s="39"/>
      <c r="B137" s="910"/>
      <c r="C137" s="911"/>
      <c r="D137" s="911"/>
      <c r="E137" s="911"/>
      <c r="F137" s="911"/>
      <c r="G137" s="911"/>
      <c r="H137" s="911"/>
      <c r="I137" s="911"/>
      <c r="J137" s="911"/>
      <c r="K137" s="911"/>
      <c r="L137" s="912"/>
      <c r="N137" s="331"/>
      <c r="Q137" s="159"/>
      <c r="R137" s="159"/>
      <c r="S137" s="159"/>
    </row>
    <row r="138" spans="1:19" s="148" customFormat="1" x14ac:dyDescent="0.25">
      <c r="A138" s="39"/>
      <c r="B138" s="910"/>
      <c r="C138" s="911"/>
      <c r="D138" s="911"/>
      <c r="E138" s="911"/>
      <c r="F138" s="911"/>
      <c r="G138" s="911"/>
      <c r="H138" s="911"/>
      <c r="I138" s="911"/>
      <c r="J138" s="911"/>
      <c r="K138" s="911"/>
      <c r="L138" s="912"/>
      <c r="N138" s="331"/>
      <c r="Q138" s="159"/>
      <c r="R138" s="159"/>
      <c r="S138" s="159"/>
    </row>
    <row r="139" spans="1:19" s="148" customFormat="1" x14ac:dyDescent="0.25">
      <c r="A139" s="39"/>
      <c r="B139" s="216"/>
      <c r="C139" s="217"/>
      <c r="D139" s="217"/>
      <c r="E139" s="217"/>
      <c r="F139" s="217"/>
      <c r="G139" s="217"/>
      <c r="H139" s="217"/>
      <c r="I139" s="217"/>
      <c r="J139" s="217"/>
      <c r="K139" s="217"/>
      <c r="L139" s="218"/>
      <c r="N139" s="331"/>
    </row>
    <row r="140" spans="1:19" s="3" customFormat="1" x14ac:dyDescent="0.25">
      <c r="A140" s="14"/>
      <c r="B140" s="789"/>
      <c r="C140" s="790"/>
      <c r="D140" s="790"/>
      <c r="E140" s="790"/>
      <c r="F140" s="790"/>
      <c r="G140" s="790"/>
      <c r="H140" s="790"/>
      <c r="I140" s="790"/>
      <c r="J140" s="790"/>
      <c r="K140" s="790"/>
      <c r="L140" s="791"/>
      <c r="M140" s="174"/>
      <c r="N140" s="330"/>
      <c r="O140" s="168"/>
      <c r="P140" s="168"/>
    </row>
    <row r="141" spans="1:19" s="3" customFormat="1" x14ac:dyDescent="0.25">
      <c r="A141" s="14"/>
      <c r="B141" s="789"/>
      <c r="C141" s="790"/>
      <c r="D141" s="790"/>
      <c r="E141" s="790"/>
      <c r="F141" s="790"/>
      <c r="G141" s="790"/>
      <c r="H141" s="790"/>
      <c r="I141" s="790"/>
      <c r="J141" s="790"/>
      <c r="K141" s="790"/>
      <c r="L141" s="791"/>
      <c r="M141" s="174"/>
      <c r="N141" s="330"/>
      <c r="O141" s="168"/>
      <c r="P141" s="168"/>
    </row>
    <row r="142" spans="1:19" s="3" customFormat="1" x14ac:dyDescent="0.25">
      <c r="A142" s="14"/>
      <c r="B142" s="789"/>
      <c r="C142" s="790"/>
      <c r="D142" s="790"/>
      <c r="E142" s="790"/>
      <c r="F142" s="790"/>
      <c r="G142" s="790"/>
      <c r="H142" s="790"/>
      <c r="I142" s="790"/>
      <c r="J142" s="790"/>
      <c r="K142" s="790"/>
      <c r="L142" s="791"/>
      <c r="M142" s="174"/>
      <c r="N142" s="330"/>
      <c r="O142" s="168"/>
      <c r="P142" s="168"/>
    </row>
    <row r="143" spans="1:19" s="3" customFormat="1" x14ac:dyDescent="0.25">
      <c r="A143" s="14"/>
      <c r="B143" s="789"/>
      <c r="C143" s="790"/>
      <c r="D143" s="790"/>
      <c r="E143" s="790"/>
      <c r="F143" s="790"/>
      <c r="G143" s="790"/>
      <c r="H143" s="790"/>
      <c r="I143" s="790"/>
      <c r="J143" s="790"/>
      <c r="K143" s="790"/>
      <c r="L143" s="791"/>
      <c r="M143" s="174"/>
      <c r="N143" s="330"/>
      <c r="O143" s="168"/>
      <c r="P143" s="168"/>
    </row>
    <row r="144" spans="1:19" s="3" customFormat="1" x14ac:dyDescent="0.25">
      <c r="A144" s="14"/>
      <c r="B144" s="789"/>
      <c r="C144" s="790"/>
      <c r="D144" s="790"/>
      <c r="E144" s="790"/>
      <c r="F144" s="790"/>
      <c r="G144" s="790"/>
      <c r="H144" s="790"/>
      <c r="I144" s="790"/>
      <c r="J144" s="790"/>
      <c r="K144" s="790"/>
      <c r="L144" s="791"/>
      <c r="M144" s="174"/>
      <c r="N144" s="330"/>
      <c r="O144" s="168"/>
      <c r="P144" s="168"/>
    </row>
    <row r="145" spans="1:16" s="3" customFormat="1" x14ac:dyDescent="0.25">
      <c r="A145" s="14"/>
      <c r="B145" s="789"/>
      <c r="C145" s="790"/>
      <c r="D145" s="790"/>
      <c r="E145" s="790"/>
      <c r="F145" s="790"/>
      <c r="G145" s="790"/>
      <c r="H145" s="790"/>
      <c r="I145" s="790"/>
      <c r="J145" s="790"/>
      <c r="K145" s="790"/>
      <c r="L145" s="791"/>
      <c r="M145" s="174"/>
      <c r="N145" s="330"/>
      <c r="O145" s="168"/>
      <c r="P145" s="168"/>
    </row>
    <row r="146" spans="1:16" s="3" customFormat="1" x14ac:dyDescent="0.25">
      <c r="A146" s="14"/>
      <c r="B146" s="789"/>
      <c r="C146" s="790"/>
      <c r="D146" s="790"/>
      <c r="E146" s="790"/>
      <c r="F146" s="790"/>
      <c r="G146" s="790"/>
      <c r="H146" s="790"/>
      <c r="I146" s="790"/>
      <c r="J146" s="790"/>
      <c r="K146" s="790"/>
      <c r="L146" s="791"/>
      <c r="M146" s="174"/>
      <c r="N146" s="330"/>
      <c r="O146" s="168"/>
      <c r="P146" s="168"/>
    </row>
    <row r="147" spans="1:16" s="3" customFormat="1" x14ac:dyDescent="0.25">
      <c r="A147" s="14"/>
      <c r="B147" s="789"/>
      <c r="C147" s="790"/>
      <c r="D147" s="790"/>
      <c r="E147" s="790"/>
      <c r="F147" s="790"/>
      <c r="G147" s="790"/>
      <c r="H147" s="790"/>
      <c r="I147" s="790"/>
      <c r="J147" s="790"/>
      <c r="K147" s="790"/>
      <c r="L147" s="791"/>
      <c r="M147" s="174"/>
      <c r="N147" s="330"/>
      <c r="O147" s="168"/>
      <c r="P147" s="168"/>
    </row>
    <row r="148" spans="1:16" s="148" customFormat="1" x14ac:dyDescent="0.25">
      <c r="A148" s="39"/>
      <c r="B148" s="219"/>
      <c r="C148" s="220"/>
      <c r="D148" s="220"/>
      <c r="E148" s="220"/>
      <c r="F148" s="220"/>
      <c r="G148" s="220"/>
      <c r="H148" s="220"/>
      <c r="I148" s="220"/>
      <c r="J148" s="220"/>
      <c r="K148" s="220"/>
      <c r="L148" s="221"/>
      <c r="N148" s="331"/>
    </row>
    <row r="149" spans="1:16" s="3" customFormat="1" x14ac:dyDescent="0.25">
      <c r="A149" s="13"/>
      <c r="B149" s="795" t="s">
        <v>34</v>
      </c>
      <c r="C149" s="796"/>
      <c r="D149" s="796"/>
      <c r="E149" s="796"/>
      <c r="F149" s="796"/>
      <c r="G149" s="796"/>
      <c r="H149" s="796"/>
      <c r="I149" s="796"/>
      <c r="J149" s="796"/>
      <c r="K149" s="796"/>
      <c r="L149" s="797"/>
      <c r="M149" s="206"/>
      <c r="N149" s="330"/>
    </row>
    <row r="150" spans="1:16" s="149" customFormat="1" x14ac:dyDescent="0.25">
      <c r="A150" s="190"/>
      <c r="B150" s="191"/>
      <c r="C150" s="192"/>
      <c r="D150" s="192"/>
      <c r="E150" s="192"/>
      <c r="F150" s="192"/>
      <c r="G150" s="192"/>
      <c r="H150" s="192"/>
      <c r="I150" s="192"/>
      <c r="J150" s="192"/>
      <c r="K150" s="192"/>
      <c r="L150" s="193"/>
      <c r="N150" s="336"/>
    </row>
    <row r="151" spans="1:16" s="149" customFormat="1" x14ac:dyDescent="0.25">
      <c r="A151" s="190"/>
      <c r="B151" s="792" t="str">
        <f>IF(Intro!$G$28="English",O151,P151)</f>
        <v>Indiquez la proportion de la valeur totale de vos ventes au Canada déclarée à la question 1 qui est représentée par les frais de livraison.</v>
      </c>
      <c r="C151" s="793"/>
      <c r="D151" s="793"/>
      <c r="E151" s="793"/>
      <c r="F151" s="793"/>
      <c r="G151" s="793"/>
      <c r="H151" s="793"/>
      <c r="I151" s="793"/>
      <c r="J151" s="793"/>
      <c r="K151" s="793"/>
      <c r="L151" s="794"/>
      <c r="N151" s="336"/>
      <c r="O151" s="149" t="s">
        <v>503</v>
      </c>
      <c r="P151" s="172" t="s">
        <v>504</v>
      </c>
    </row>
    <row r="152" spans="1:16" s="149" customFormat="1" x14ac:dyDescent="0.25">
      <c r="A152" s="190"/>
      <c r="B152" s="191"/>
      <c r="C152" s="192"/>
      <c r="D152" s="192"/>
      <c r="E152" s="192"/>
      <c r="F152" s="192"/>
      <c r="G152" s="192"/>
      <c r="H152" s="192"/>
      <c r="I152" s="192"/>
      <c r="J152" s="192"/>
      <c r="K152" s="192"/>
      <c r="L152" s="193"/>
      <c r="N152" s="336"/>
    </row>
    <row r="153" spans="1:16" s="11" customFormat="1" x14ac:dyDescent="0.25">
      <c r="A153" s="13"/>
      <c r="B153" s="309"/>
      <c r="D153" s="345"/>
      <c r="E153" s="345"/>
      <c r="F153" s="155"/>
      <c r="G153" s="876">
        <f>Variables!$B$6</f>
        <v>2023</v>
      </c>
      <c r="H153" s="876">
        <f>G153+1</f>
        <v>2024</v>
      </c>
      <c r="I153" s="876">
        <f>H153+1</f>
        <v>2025</v>
      </c>
      <c r="J153" s="854"/>
      <c r="K153" s="855"/>
      <c r="L153" s="201"/>
      <c r="N153" s="334"/>
      <c r="O153" s="12"/>
    </row>
    <row r="154" spans="1:16" s="11" customFormat="1" x14ac:dyDescent="0.25">
      <c r="A154" s="13"/>
      <c r="B154" s="309"/>
      <c r="D154" s="345"/>
      <c r="E154" s="345"/>
      <c r="F154" s="155"/>
      <c r="G154" s="880"/>
      <c r="H154" s="880"/>
      <c r="I154" s="880"/>
      <c r="J154" s="854"/>
      <c r="K154" s="855"/>
      <c r="L154" s="201"/>
      <c r="N154" s="334"/>
      <c r="O154" s="12"/>
    </row>
    <row r="155" spans="1:16" s="149" customFormat="1" x14ac:dyDescent="0.25">
      <c r="A155" s="190"/>
      <c r="B155" s="310"/>
      <c r="C155" s="311"/>
      <c r="D155" s="824" t="str">
        <f>IF(Intro!$G$28="English",O155,P155)</f>
        <v>Coût de livraison</v>
      </c>
      <c r="E155" s="824"/>
      <c r="F155" s="257" t="s">
        <v>152</v>
      </c>
      <c r="G155" s="301"/>
      <c r="H155" s="301"/>
      <c r="I155" s="301"/>
      <c r="J155" s="355"/>
      <c r="K155" s="356"/>
      <c r="L155" s="201"/>
      <c r="N155" s="336"/>
      <c r="O155" s="149" t="s">
        <v>160</v>
      </c>
      <c r="P155" s="149" t="s">
        <v>161</v>
      </c>
    </row>
    <row r="156" spans="1:16" s="149" customFormat="1" x14ac:dyDescent="0.25">
      <c r="A156" s="190"/>
      <c r="B156" s="191"/>
      <c r="C156" s="192"/>
      <c r="D156" s="192"/>
      <c r="E156" s="192"/>
      <c r="F156" s="192"/>
      <c r="G156" s="192"/>
      <c r="H156" s="192"/>
      <c r="I156" s="192"/>
      <c r="J156" s="192"/>
      <c r="K156" s="192"/>
      <c r="L156" s="193"/>
      <c r="N156" s="336"/>
    </row>
    <row r="157" spans="1:16" s="149" customFormat="1" x14ac:dyDescent="0.25">
      <c r="A157" s="190"/>
      <c r="B157" s="792" t="str">
        <f>IF(Intro!$G$28="English",O157,P157)</f>
        <v>Expliquez pourquoi la proportion de la valeur de vos ventes intérieures représentée par les frais de livraison a changé depuis le 1er janvier 2023.</v>
      </c>
      <c r="C157" s="793"/>
      <c r="D157" s="793"/>
      <c r="E157" s="793"/>
      <c r="F157" s="793"/>
      <c r="G157" s="793"/>
      <c r="H157" s="793"/>
      <c r="I157" s="793"/>
      <c r="J157" s="793"/>
      <c r="K157" s="793"/>
      <c r="L157" s="794"/>
      <c r="N157" s="336"/>
      <c r="O157" s="149" t="str">
        <f>"Explain why the proportion of your domestic sales value represented by delivery costs has changed since January 1, "&amp;Variables!B6&amp;"."</f>
        <v>Explain why the proportion of your domestic sales value represented by delivery costs has changed since January 1, 2023.</v>
      </c>
      <c r="P157" s="149" t="str">
        <f>"Expliquez pourquoi la proportion de la valeur de vos ventes intérieures représentée par les frais de livraison a changé depuis le 1er janvier "&amp;Variables!B6&amp;"."</f>
        <v>Expliquez pourquoi la proportion de la valeur de vos ventes intérieures représentée par les frais de livraison a changé depuis le 1er janvier 2023.</v>
      </c>
    </row>
    <row r="158" spans="1:16" s="149" customFormat="1" x14ac:dyDescent="0.25">
      <c r="A158" s="190"/>
      <c r="B158" s="191"/>
      <c r="C158" s="192"/>
      <c r="D158" s="192"/>
      <c r="E158" s="192"/>
      <c r="F158" s="192"/>
      <c r="G158" s="192"/>
      <c r="H158" s="192"/>
      <c r="I158" s="192"/>
      <c r="J158" s="192"/>
      <c r="K158" s="192"/>
      <c r="L158" s="193"/>
      <c r="N158" s="336"/>
    </row>
    <row r="159" spans="1:16" s="3" customFormat="1" x14ac:dyDescent="0.25">
      <c r="A159" s="14"/>
      <c r="B159" s="789"/>
      <c r="C159" s="790"/>
      <c r="D159" s="790"/>
      <c r="E159" s="790"/>
      <c r="F159" s="790"/>
      <c r="G159" s="790"/>
      <c r="H159" s="790"/>
      <c r="I159" s="790"/>
      <c r="J159" s="790"/>
      <c r="K159" s="790"/>
      <c r="L159" s="791"/>
      <c r="M159" s="174"/>
      <c r="N159" s="330"/>
      <c r="O159" s="168"/>
      <c r="P159" s="168"/>
    </row>
    <row r="160" spans="1:16" s="3" customFormat="1" x14ac:dyDescent="0.25">
      <c r="A160" s="14"/>
      <c r="B160" s="789"/>
      <c r="C160" s="790"/>
      <c r="D160" s="790"/>
      <c r="E160" s="790"/>
      <c r="F160" s="790"/>
      <c r="G160" s="790"/>
      <c r="H160" s="790"/>
      <c r="I160" s="790"/>
      <c r="J160" s="790"/>
      <c r="K160" s="790"/>
      <c r="L160" s="791"/>
      <c r="M160" s="174"/>
      <c r="N160" s="330"/>
      <c r="O160" s="168"/>
      <c r="P160" s="168"/>
    </row>
    <row r="161" spans="1:16" s="3" customFormat="1" x14ac:dyDescent="0.25">
      <c r="A161" s="14"/>
      <c r="B161" s="789"/>
      <c r="C161" s="790"/>
      <c r="D161" s="790"/>
      <c r="E161" s="790"/>
      <c r="F161" s="790"/>
      <c r="G161" s="790"/>
      <c r="H161" s="790"/>
      <c r="I161" s="790"/>
      <c r="J161" s="790"/>
      <c r="K161" s="790"/>
      <c r="L161" s="791"/>
      <c r="M161" s="174"/>
      <c r="N161" s="330"/>
      <c r="O161" s="168"/>
      <c r="P161" s="168"/>
    </row>
    <row r="162" spans="1:16" s="3" customFormat="1" x14ac:dyDescent="0.25">
      <c r="A162" s="14"/>
      <c r="B162" s="789"/>
      <c r="C162" s="790"/>
      <c r="D162" s="790"/>
      <c r="E162" s="790"/>
      <c r="F162" s="790"/>
      <c r="G162" s="790"/>
      <c r="H162" s="790"/>
      <c r="I162" s="790"/>
      <c r="J162" s="790"/>
      <c r="K162" s="790"/>
      <c r="L162" s="791"/>
      <c r="M162" s="174"/>
      <c r="N162" s="330"/>
      <c r="O162" s="168"/>
      <c r="P162" s="168"/>
    </row>
    <row r="163" spans="1:16" s="3" customFormat="1" x14ac:dyDescent="0.25">
      <c r="A163" s="14"/>
      <c r="B163" s="789"/>
      <c r="C163" s="790"/>
      <c r="D163" s="790"/>
      <c r="E163" s="790"/>
      <c r="F163" s="790"/>
      <c r="G163" s="790"/>
      <c r="H163" s="790"/>
      <c r="I163" s="790"/>
      <c r="J163" s="790"/>
      <c r="K163" s="790"/>
      <c r="L163" s="791"/>
      <c r="M163" s="174"/>
      <c r="N163" s="330"/>
      <c r="O163" s="168"/>
      <c r="P163" s="168"/>
    </row>
    <row r="164" spans="1:16" s="3" customFormat="1" x14ac:dyDescent="0.25">
      <c r="A164" s="14"/>
      <c r="B164" s="789"/>
      <c r="C164" s="790"/>
      <c r="D164" s="790"/>
      <c r="E164" s="790"/>
      <c r="F164" s="790"/>
      <c r="G164" s="790"/>
      <c r="H164" s="790"/>
      <c r="I164" s="790"/>
      <c r="J164" s="790"/>
      <c r="K164" s="790"/>
      <c r="L164" s="791"/>
      <c r="M164" s="174"/>
      <c r="N164" s="330"/>
      <c r="O164" s="168"/>
      <c r="P164" s="168"/>
    </row>
    <row r="165" spans="1:16" s="3" customFormat="1" x14ac:dyDescent="0.25">
      <c r="A165" s="14"/>
      <c r="B165" s="789"/>
      <c r="C165" s="790"/>
      <c r="D165" s="790"/>
      <c r="E165" s="790"/>
      <c r="F165" s="790"/>
      <c r="G165" s="790"/>
      <c r="H165" s="790"/>
      <c r="I165" s="790"/>
      <c r="J165" s="790"/>
      <c r="K165" s="790"/>
      <c r="L165" s="791"/>
      <c r="M165" s="174"/>
      <c r="N165" s="330"/>
      <c r="O165" s="168"/>
      <c r="P165" s="168"/>
    </row>
    <row r="166" spans="1:16" s="3" customFormat="1" x14ac:dyDescent="0.25">
      <c r="A166" s="14"/>
      <c r="B166" s="789"/>
      <c r="C166" s="790"/>
      <c r="D166" s="790"/>
      <c r="E166" s="790"/>
      <c r="F166" s="790"/>
      <c r="G166" s="790"/>
      <c r="H166" s="790"/>
      <c r="I166" s="790"/>
      <c r="J166" s="790"/>
      <c r="K166" s="790"/>
      <c r="L166" s="791"/>
      <c r="M166" s="174"/>
      <c r="N166" s="330"/>
      <c r="O166" s="168"/>
      <c r="P166" s="168"/>
    </row>
    <row r="167" spans="1:16" s="149" customFormat="1" x14ac:dyDescent="0.25">
      <c r="A167" s="190"/>
      <c r="B167" s="197"/>
      <c r="C167" s="198"/>
      <c r="D167" s="198"/>
      <c r="E167" s="198"/>
      <c r="F167" s="198"/>
      <c r="G167" s="198"/>
      <c r="H167" s="198"/>
      <c r="I167" s="198"/>
      <c r="J167" s="198"/>
      <c r="K167" s="198"/>
      <c r="L167" s="199"/>
      <c r="N167" s="336"/>
    </row>
    <row r="168" spans="1:16" s="3" customFormat="1" x14ac:dyDescent="0.25">
      <c r="A168" s="13"/>
      <c r="B168" s="795" t="s">
        <v>35</v>
      </c>
      <c r="C168" s="796"/>
      <c r="D168" s="796"/>
      <c r="E168" s="796"/>
      <c r="F168" s="796"/>
      <c r="G168" s="796"/>
      <c r="H168" s="796"/>
      <c r="I168" s="796"/>
      <c r="J168" s="796"/>
      <c r="K168" s="796"/>
      <c r="L168" s="797"/>
      <c r="M168" s="206"/>
      <c r="N168" s="330"/>
    </row>
    <row r="169" spans="1:16" s="149" customFormat="1" x14ac:dyDescent="0.25">
      <c r="A169" s="190"/>
      <c r="B169" s="191"/>
      <c r="C169" s="192"/>
      <c r="D169" s="192"/>
      <c r="E169" s="192"/>
      <c r="F169" s="192"/>
      <c r="G169" s="192"/>
      <c r="H169" s="192"/>
      <c r="I169" s="192"/>
      <c r="J169" s="192"/>
      <c r="K169" s="192"/>
      <c r="L169" s="193"/>
      <c r="N169" s="336"/>
    </row>
    <row r="170" spans="1:16" s="149" customFormat="1" x14ac:dyDescent="0.25">
      <c r="A170" s="190"/>
      <c r="B170" s="655" t="str">
        <f>IF(Intro!$G$28="English",O170,P170)</f>
        <v>Fournissez les stratégies et les objectifs de votre entreprise pour les deux prochaines années en ce qui concerne les ventes intérieures de la production nationale des marchandises. Fournir la justification et les hypothèses qui sous-tendent ces stratégies et objectifs.</v>
      </c>
      <c r="C170" s="656"/>
      <c r="D170" s="656"/>
      <c r="E170" s="656"/>
      <c r="F170" s="656"/>
      <c r="G170" s="656"/>
      <c r="H170" s="656"/>
      <c r="I170" s="656"/>
      <c r="J170" s="656"/>
      <c r="K170" s="656"/>
      <c r="L170" s="657"/>
      <c r="N170" s="336"/>
      <c r="O170" s="149" t="s">
        <v>163</v>
      </c>
      <c r="P170" s="149" t="s">
        <v>164</v>
      </c>
    </row>
    <row r="171" spans="1:16" s="149" customFormat="1" x14ac:dyDescent="0.25">
      <c r="A171" s="190"/>
      <c r="B171" s="655"/>
      <c r="C171" s="656"/>
      <c r="D171" s="656"/>
      <c r="E171" s="656"/>
      <c r="F171" s="656"/>
      <c r="G171" s="656"/>
      <c r="H171" s="656"/>
      <c r="I171" s="656"/>
      <c r="J171" s="656"/>
      <c r="K171" s="656"/>
      <c r="L171" s="657"/>
      <c r="N171" s="336"/>
    </row>
    <row r="172" spans="1:16" s="149" customFormat="1" x14ac:dyDescent="0.25">
      <c r="A172" s="190"/>
      <c r="B172" s="191"/>
      <c r="C172" s="192"/>
      <c r="D172" s="192"/>
      <c r="E172" s="192"/>
      <c r="F172" s="192"/>
      <c r="G172" s="192"/>
      <c r="H172" s="192"/>
      <c r="I172" s="192"/>
      <c r="J172" s="192"/>
      <c r="K172" s="192"/>
      <c r="L172" s="193"/>
      <c r="N172" s="336"/>
    </row>
    <row r="173" spans="1:16" s="3" customFormat="1" x14ac:dyDescent="0.25">
      <c r="A173" s="14"/>
      <c r="B173" s="789"/>
      <c r="C173" s="790"/>
      <c r="D173" s="790"/>
      <c r="E173" s="790"/>
      <c r="F173" s="790"/>
      <c r="G173" s="790"/>
      <c r="H173" s="790"/>
      <c r="I173" s="790"/>
      <c r="J173" s="790"/>
      <c r="K173" s="790"/>
      <c r="L173" s="791"/>
      <c r="M173" s="174"/>
      <c r="N173" s="330"/>
      <c r="O173" s="168"/>
      <c r="P173" s="168"/>
    </row>
    <row r="174" spans="1:16" s="3" customFormat="1" x14ac:dyDescent="0.25">
      <c r="A174" s="14"/>
      <c r="B174" s="789"/>
      <c r="C174" s="790"/>
      <c r="D174" s="790"/>
      <c r="E174" s="790"/>
      <c r="F174" s="790"/>
      <c r="G174" s="790"/>
      <c r="H174" s="790"/>
      <c r="I174" s="790"/>
      <c r="J174" s="790"/>
      <c r="K174" s="790"/>
      <c r="L174" s="791"/>
      <c r="M174" s="174"/>
      <c r="N174" s="330"/>
      <c r="O174" s="168"/>
      <c r="P174" s="168"/>
    </row>
    <row r="175" spans="1:16" s="3" customFormat="1" x14ac:dyDescent="0.25">
      <c r="A175" s="14"/>
      <c r="B175" s="789"/>
      <c r="C175" s="790"/>
      <c r="D175" s="790"/>
      <c r="E175" s="790"/>
      <c r="F175" s="790"/>
      <c r="G175" s="790"/>
      <c r="H175" s="790"/>
      <c r="I175" s="790"/>
      <c r="J175" s="790"/>
      <c r="K175" s="790"/>
      <c r="L175" s="791"/>
      <c r="M175" s="174"/>
      <c r="N175" s="330"/>
      <c r="O175" s="168"/>
      <c r="P175" s="168"/>
    </row>
    <row r="176" spans="1:16" s="3" customFormat="1" x14ac:dyDescent="0.25">
      <c r="A176" s="14"/>
      <c r="B176" s="789"/>
      <c r="C176" s="790"/>
      <c r="D176" s="790"/>
      <c r="E176" s="790"/>
      <c r="F176" s="790"/>
      <c r="G176" s="790"/>
      <c r="H176" s="790"/>
      <c r="I176" s="790"/>
      <c r="J176" s="790"/>
      <c r="K176" s="790"/>
      <c r="L176" s="791"/>
      <c r="M176" s="174"/>
      <c r="N176" s="330"/>
      <c r="O176" s="168"/>
      <c r="P176" s="168"/>
    </row>
    <row r="177" spans="1:16" s="3" customFormat="1" x14ac:dyDescent="0.25">
      <c r="A177" s="14"/>
      <c r="B177" s="789"/>
      <c r="C177" s="790"/>
      <c r="D177" s="790"/>
      <c r="E177" s="790"/>
      <c r="F177" s="790"/>
      <c r="G177" s="790"/>
      <c r="H177" s="790"/>
      <c r="I177" s="790"/>
      <c r="J177" s="790"/>
      <c r="K177" s="790"/>
      <c r="L177" s="791"/>
      <c r="M177" s="174"/>
      <c r="N177" s="330"/>
      <c r="O177" s="168"/>
      <c r="P177" s="168"/>
    </row>
    <row r="178" spans="1:16" s="3" customFormat="1" x14ac:dyDescent="0.25">
      <c r="A178" s="14"/>
      <c r="B178" s="789"/>
      <c r="C178" s="790"/>
      <c r="D178" s="790"/>
      <c r="E178" s="790"/>
      <c r="F178" s="790"/>
      <c r="G178" s="790"/>
      <c r="H178" s="790"/>
      <c r="I178" s="790"/>
      <c r="J178" s="790"/>
      <c r="K178" s="790"/>
      <c r="L178" s="791"/>
      <c r="M178" s="174"/>
      <c r="N178" s="330"/>
      <c r="O178" s="168"/>
      <c r="P178" s="168"/>
    </row>
    <row r="179" spans="1:16" s="3" customFormat="1" x14ac:dyDescent="0.25">
      <c r="A179" s="14"/>
      <c r="B179" s="789"/>
      <c r="C179" s="790"/>
      <c r="D179" s="790"/>
      <c r="E179" s="790"/>
      <c r="F179" s="790"/>
      <c r="G179" s="790"/>
      <c r="H179" s="790"/>
      <c r="I179" s="790"/>
      <c r="J179" s="790"/>
      <c r="K179" s="790"/>
      <c r="L179" s="791"/>
      <c r="M179" s="174"/>
      <c r="N179" s="330"/>
      <c r="O179" s="168"/>
      <c r="P179" s="168"/>
    </row>
    <row r="180" spans="1:16" s="3" customFormat="1" x14ac:dyDescent="0.25">
      <c r="A180" s="14"/>
      <c r="B180" s="789"/>
      <c r="C180" s="790"/>
      <c r="D180" s="790"/>
      <c r="E180" s="790"/>
      <c r="F180" s="790"/>
      <c r="G180" s="790"/>
      <c r="H180" s="790"/>
      <c r="I180" s="790"/>
      <c r="J180" s="790"/>
      <c r="K180" s="790"/>
      <c r="L180" s="791"/>
      <c r="M180" s="174"/>
      <c r="N180" s="330"/>
      <c r="O180" s="168"/>
      <c r="P180" s="168"/>
    </row>
    <row r="181" spans="1:16" s="149" customFormat="1" x14ac:dyDescent="0.25">
      <c r="A181" s="190"/>
      <c r="B181" s="197"/>
      <c r="C181" s="198"/>
      <c r="D181" s="198"/>
      <c r="E181" s="198"/>
      <c r="F181" s="198"/>
      <c r="G181" s="198"/>
      <c r="H181" s="198"/>
      <c r="I181" s="198"/>
      <c r="J181" s="198"/>
      <c r="K181" s="198"/>
      <c r="L181" s="199"/>
      <c r="N181" s="336"/>
    </row>
    <row r="182" spans="1:16" s="3" customFormat="1" x14ac:dyDescent="0.25">
      <c r="A182" s="13"/>
      <c r="B182" s="795" t="s">
        <v>36</v>
      </c>
      <c r="C182" s="796"/>
      <c r="D182" s="796"/>
      <c r="E182" s="796"/>
      <c r="F182" s="796"/>
      <c r="G182" s="796"/>
      <c r="H182" s="796"/>
      <c r="I182" s="796"/>
      <c r="J182" s="796"/>
      <c r="K182" s="796"/>
      <c r="L182" s="797"/>
      <c r="M182" s="206"/>
      <c r="N182" s="330"/>
    </row>
    <row r="183" spans="1:16" s="149" customFormat="1" x14ac:dyDescent="0.25">
      <c r="A183" s="190"/>
      <c r="B183" s="191"/>
      <c r="C183" s="192"/>
      <c r="D183" s="192"/>
      <c r="E183" s="192"/>
      <c r="F183" s="192"/>
      <c r="G183" s="192"/>
      <c r="H183" s="192"/>
      <c r="I183" s="192"/>
      <c r="J183" s="192"/>
      <c r="K183" s="192"/>
      <c r="L183" s="193"/>
      <c r="N183" s="336"/>
    </row>
    <row r="184" spans="1:16" s="149" customFormat="1" x14ac:dyDescent="0.25">
      <c r="A184" s="190"/>
      <c r="B184" s="646" t="str">
        <f>IF(Intro!$G$28="English",O184,P184)</f>
        <v>Fournissez les stratégies et les objectifs de votre entreprise pour les deux prochaines années en ce qui concerne les prix des marchandises. Fournir la justification et les hypothèses qui sous-tendent ces stratégies et objectifs.</v>
      </c>
      <c r="C184" s="647"/>
      <c r="D184" s="647"/>
      <c r="E184" s="647"/>
      <c r="F184" s="647"/>
      <c r="G184" s="647"/>
      <c r="H184" s="647"/>
      <c r="I184" s="647"/>
      <c r="J184" s="647"/>
      <c r="K184" s="647"/>
      <c r="L184" s="648"/>
      <c r="N184" s="336"/>
      <c r="O184" s="149" t="s">
        <v>306</v>
      </c>
      <c r="P184" s="149" t="s">
        <v>167</v>
      </c>
    </row>
    <row r="185" spans="1:16" s="149" customFormat="1" x14ac:dyDescent="0.25">
      <c r="A185" s="190"/>
      <c r="B185" s="646"/>
      <c r="C185" s="647"/>
      <c r="D185" s="647"/>
      <c r="E185" s="647"/>
      <c r="F185" s="647"/>
      <c r="G185" s="647"/>
      <c r="H185" s="647"/>
      <c r="I185" s="647"/>
      <c r="J185" s="647"/>
      <c r="K185" s="647"/>
      <c r="L185" s="648"/>
      <c r="N185" s="336"/>
    </row>
    <row r="186" spans="1:16" s="149" customFormat="1" x14ac:dyDescent="0.25">
      <c r="A186" s="190"/>
      <c r="B186" s="191"/>
      <c r="C186" s="192"/>
      <c r="D186" s="192"/>
      <c r="E186" s="192"/>
      <c r="F186" s="192"/>
      <c r="G186" s="192"/>
      <c r="H186" s="192"/>
      <c r="I186" s="192"/>
      <c r="J186" s="192"/>
      <c r="K186" s="192"/>
      <c r="L186" s="193"/>
      <c r="N186" s="336"/>
    </row>
    <row r="187" spans="1:16" s="3" customFormat="1" x14ac:dyDescent="0.25">
      <c r="A187" s="14"/>
      <c r="B187" s="789"/>
      <c r="C187" s="790"/>
      <c r="D187" s="790"/>
      <c r="E187" s="790"/>
      <c r="F187" s="790"/>
      <c r="G187" s="790"/>
      <c r="H187" s="790"/>
      <c r="I187" s="790"/>
      <c r="J187" s="790"/>
      <c r="K187" s="790"/>
      <c r="L187" s="791"/>
      <c r="M187" s="174"/>
      <c r="N187" s="330"/>
      <c r="O187" s="168"/>
      <c r="P187" s="168"/>
    </row>
    <row r="188" spans="1:16" s="3" customFormat="1" x14ac:dyDescent="0.25">
      <c r="A188" s="14"/>
      <c r="B188" s="789"/>
      <c r="C188" s="790"/>
      <c r="D188" s="790"/>
      <c r="E188" s="790"/>
      <c r="F188" s="790"/>
      <c r="G188" s="790"/>
      <c r="H188" s="790"/>
      <c r="I188" s="790"/>
      <c r="J188" s="790"/>
      <c r="K188" s="790"/>
      <c r="L188" s="791"/>
      <c r="M188" s="174"/>
      <c r="N188" s="330"/>
      <c r="O188" s="168"/>
      <c r="P188" s="168"/>
    </row>
    <row r="189" spans="1:16" s="3" customFormat="1" x14ac:dyDescent="0.25">
      <c r="A189" s="14"/>
      <c r="B189" s="789"/>
      <c r="C189" s="790"/>
      <c r="D189" s="790"/>
      <c r="E189" s="790"/>
      <c r="F189" s="790"/>
      <c r="G189" s="790"/>
      <c r="H189" s="790"/>
      <c r="I189" s="790"/>
      <c r="J189" s="790"/>
      <c r="K189" s="790"/>
      <c r="L189" s="791"/>
      <c r="M189" s="174"/>
      <c r="N189" s="330"/>
      <c r="O189" s="168"/>
      <c r="P189" s="168"/>
    </row>
    <row r="190" spans="1:16" s="3" customFormat="1" x14ac:dyDescent="0.25">
      <c r="A190" s="14"/>
      <c r="B190" s="789"/>
      <c r="C190" s="790"/>
      <c r="D190" s="790"/>
      <c r="E190" s="790"/>
      <c r="F190" s="790"/>
      <c r="G190" s="790"/>
      <c r="H190" s="790"/>
      <c r="I190" s="790"/>
      <c r="J190" s="790"/>
      <c r="K190" s="790"/>
      <c r="L190" s="791"/>
      <c r="M190" s="174"/>
      <c r="N190" s="330"/>
      <c r="O190" s="168"/>
      <c r="P190" s="168"/>
    </row>
    <row r="191" spans="1:16" s="3" customFormat="1" x14ac:dyDescent="0.25">
      <c r="A191" s="14"/>
      <c r="B191" s="789"/>
      <c r="C191" s="790"/>
      <c r="D191" s="790"/>
      <c r="E191" s="790"/>
      <c r="F191" s="790"/>
      <c r="G191" s="790"/>
      <c r="H191" s="790"/>
      <c r="I191" s="790"/>
      <c r="J191" s="790"/>
      <c r="K191" s="790"/>
      <c r="L191" s="791"/>
      <c r="M191" s="174"/>
      <c r="N191" s="330"/>
      <c r="O191" s="168"/>
      <c r="P191" s="168"/>
    </row>
    <row r="192" spans="1:16" s="3" customFormat="1" x14ac:dyDescent="0.25">
      <c r="A192" s="14"/>
      <c r="B192" s="789"/>
      <c r="C192" s="790"/>
      <c r="D192" s="790"/>
      <c r="E192" s="790"/>
      <c r="F192" s="790"/>
      <c r="G192" s="790"/>
      <c r="H192" s="790"/>
      <c r="I192" s="790"/>
      <c r="J192" s="790"/>
      <c r="K192" s="790"/>
      <c r="L192" s="791"/>
      <c r="M192" s="174"/>
      <c r="N192" s="330"/>
      <c r="O192" s="168"/>
      <c r="P192" s="168"/>
    </row>
    <row r="193" spans="1:16" s="3" customFormat="1" x14ac:dyDescent="0.25">
      <c r="A193" s="14"/>
      <c r="B193" s="789"/>
      <c r="C193" s="790"/>
      <c r="D193" s="790"/>
      <c r="E193" s="790"/>
      <c r="F193" s="790"/>
      <c r="G193" s="790"/>
      <c r="H193" s="790"/>
      <c r="I193" s="790"/>
      <c r="J193" s="790"/>
      <c r="K193" s="790"/>
      <c r="L193" s="791"/>
      <c r="M193" s="174"/>
      <c r="N193" s="330"/>
      <c r="O193" s="168"/>
      <c r="P193" s="168"/>
    </row>
    <row r="194" spans="1:16" s="3" customFormat="1" x14ac:dyDescent="0.25">
      <c r="A194" s="14"/>
      <c r="B194" s="789"/>
      <c r="C194" s="790"/>
      <c r="D194" s="790"/>
      <c r="E194" s="790"/>
      <c r="F194" s="790"/>
      <c r="G194" s="790"/>
      <c r="H194" s="790"/>
      <c r="I194" s="790"/>
      <c r="J194" s="790"/>
      <c r="K194" s="790"/>
      <c r="L194" s="791"/>
      <c r="M194" s="174"/>
      <c r="N194" s="330"/>
      <c r="O194" s="168"/>
      <c r="P194" s="168"/>
    </row>
    <row r="195" spans="1:16" s="149" customFormat="1" x14ac:dyDescent="0.25">
      <c r="A195" s="190"/>
      <c r="B195" s="197"/>
      <c r="C195" s="198"/>
      <c r="D195" s="198"/>
      <c r="E195" s="198"/>
      <c r="F195" s="198"/>
      <c r="G195" s="198"/>
      <c r="H195" s="198"/>
      <c r="I195" s="198"/>
      <c r="J195" s="198"/>
      <c r="K195" s="198"/>
      <c r="L195" s="199"/>
      <c r="N195" s="336"/>
    </row>
    <row r="196" spans="1:16" s="3" customFormat="1" x14ac:dyDescent="0.25">
      <c r="A196" s="13"/>
      <c r="B196" s="795" t="s">
        <v>37</v>
      </c>
      <c r="C196" s="796"/>
      <c r="D196" s="796"/>
      <c r="E196" s="796"/>
      <c r="F196" s="796"/>
      <c r="G196" s="796"/>
      <c r="H196" s="796"/>
      <c r="I196" s="796"/>
      <c r="J196" s="796"/>
      <c r="K196" s="796"/>
      <c r="L196" s="797"/>
      <c r="M196" s="206"/>
      <c r="N196" s="330"/>
    </row>
    <row r="197" spans="1:16" s="149" customFormat="1" x14ac:dyDescent="0.25">
      <c r="A197" s="190"/>
      <c r="B197" s="191"/>
      <c r="C197" s="192"/>
      <c r="D197" s="192"/>
      <c r="E197" s="192"/>
      <c r="F197" s="192"/>
      <c r="G197" s="192"/>
      <c r="H197" s="192"/>
      <c r="I197" s="192"/>
      <c r="J197" s="192"/>
      <c r="K197" s="192"/>
      <c r="L197" s="193"/>
      <c r="N197" s="336"/>
    </row>
    <row r="198" spans="1:16" s="149" customFormat="1" x14ac:dyDescent="0.25">
      <c r="A198" s="190"/>
      <c r="B198" s="646" t="str">
        <f>IF(Intro!$G$28="English",O198,P198)</f>
        <v>Fournissez les stratégies et les objectifs de votre entreprise pour les deux prochaines années en ce qui concerne les ventes à l'exportation des marchandises. Fournir la justification et les hypothèses qui sous-tendent ces stratégies et objectifs.</v>
      </c>
      <c r="C198" s="647"/>
      <c r="D198" s="647"/>
      <c r="E198" s="647"/>
      <c r="F198" s="647"/>
      <c r="G198" s="647"/>
      <c r="H198" s="647"/>
      <c r="I198" s="647"/>
      <c r="J198" s="647"/>
      <c r="K198" s="647"/>
      <c r="L198" s="648"/>
      <c r="N198" s="336"/>
      <c r="O198" s="149" t="s">
        <v>165</v>
      </c>
      <c r="P198" s="149" t="s">
        <v>166</v>
      </c>
    </row>
    <row r="199" spans="1:16" s="149" customFormat="1" x14ac:dyDescent="0.25">
      <c r="A199" s="190"/>
      <c r="B199" s="646"/>
      <c r="C199" s="647"/>
      <c r="D199" s="647"/>
      <c r="E199" s="647"/>
      <c r="F199" s="647"/>
      <c r="G199" s="647"/>
      <c r="H199" s="647"/>
      <c r="I199" s="647"/>
      <c r="J199" s="647"/>
      <c r="K199" s="647"/>
      <c r="L199" s="648"/>
      <c r="N199" s="336"/>
    </row>
    <row r="200" spans="1:16" s="149" customFormat="1" x14ac:dyDescent="0.25">
      <c r="A200" s="190"/>
      <c r="B200" s="191"/>
      <c r="C200" s="192"/>
      <c r="D200" s="192"/>
      <c r="E200" s="192"/>
      <c r="F200" s="192"/>
      <c r="G200" s="192"/>
      <c r="H200" s="192"/>
      <c r="I200" s="192"/>
      <c r="J200" s="192"/>
      <c r="K200" s="192"/>
      <c r="L200" s="193"/>
      <c r="N200" s="336"/>
    </row>
    <row r="201" spans="1:16" s="3" customFormat="1" x14ac:dyDescent="0.25">
      <c r="A201" s="14"/>
      <c r="B201" s="789"/>
      <c r="C201" s="790"/>
      <c r="D201" s="790"/>
      <c r="E201" s="790"/>
      <c r="F201" s="790"/>
      <c r="G201" s="790"/>
      <c r="H201" s="790"/>
      <c r="I201" s="790"/>
      <c r="J201" s="790"/>
      <c r="K201" s="790"/>
      <c r="L201" s="791"/>
      <c r="M201" s="174"/>
      <c r="N201" s="330"/>
      <c r="O201" s="168"/>
      <c r="P201" s="168"/>
    </row>
    <row r="202" spans="1:16" s="3" customFormat="1" x14ac:dyDescent="0.25">
      <c r="A202" s="14"/>
      <c r="B202" s="789"/>
      <c r="C202" s="790"/>
      <c r="D202" s="790"/>
      <c r="E202" s="790"/>
      <c r="F202" s="790"/>
      <c r="G202" s="790"/>
      <c r="H202" s="790"/>
      <c r="I202" s="790"/>
      <c r="J202" s="790"/>
      <c r="K202" s="790"/>
      <c r="L202" s="791"/>
      <c r="M202" s="174"/>
      <c r="N202" s="330"/>
      <c r="O202" s="168"/>
      <c r="P202" s="168"/>
    </row>
    <row r="203" spans="1:16" s="3" customFormat="1" x14ac:dyDescent="0.25">
      <c r="A203" s="14"/>
      <c r="B203" s="789"/>
      <c r="C203" s="790"/>
      <c r="D203" s="790"/>
      <c r="E203" s="790"/>
      <c r="F203" s="790"/>
      <c r="G203" s="790"/>
      <c r="H203" s="790"/>
      <c r="I203" s="790"/>
      <c r="J203" s="790"/>
      <c r="K203" s="790"/>
      <c r="L203" s="791"/>
      <c r="M203" s="174"/>
      <c r="N203" s="330"/>
      <c r="O203" s="168"/>
      <c r="P203" s="168"/>
    </row>
    <row r="204" spans="1:16" s="3" customFormat="1" x14ac:dyDescent="0.25">
      <c r="A204" s="14"/>
      <c r="B204" s="789"/>
      <c r="C204" s="790"/>
      <c r="D204" s="790"/>
      <c r="E204" s="790"/>
      <c r="F204" s="790"/>
      <c r="G204" s="790"/>
      <c r="H204" s="790"/>
      <c r="I204" s="790"/>
      <c r="J204" s="790"/>
      <c r="K204" s="790"/>
      <c r="L204" s="791"/>
      <c r="M204" s="174"/>
      <c r="N204" s="330"/>
      <c r="O204" s="168"/>
      <c r="P204" s="168"/>
    </row>
    <row r="205" spans="1:16" s="3" customFormat="1" x14ac:dyDescent="0.25">
      <c r="A205" s="14"/>
      <c r="B205" s="789"/>
      <c r="C205" s="790"/>
      <c r="D205" s="790"/>
      <c r="E205" s="790"/>
      <c r="F205" s="790"/>
      <c r="G205" s="790"/>
      <c r="H205" s="790"/>
      <c r="I205" s="790"/>
      <c r="J205" s="790"/>
      <c r="K205" s="790"/>
      <c r="L205" s="791"/>
      <c r="M205" s="174"/>
      <c r="N205" s="330"/>
      <c r="O205" s="168"/>
      <c r="P205" s="168"/>
    </row>
    <row r="206" spans="1:16" s="3" customFormat="1" x14ac:dyDescent="0.25">
      <c r="A206" s="14"/>
      <c r="B206" s="789"/>
      <c r="C206" s="790"/>
      <c r="D206" s="790"/>
      <c r="E206" s="790"/>
      <c r="F206" s="790"/>
      <c r="G206" s="790"/>
      <c r="H206" s="790"/>
      <c r="I206" s="790"/>
      <c r="J206" s="790"/>
      <c r="K206" s="790"/>
      <c r="L206" s="791"/>
      <c r="M206" s="174"/>
      <c r="N206" s="330"/>
      <c r="O206" s="168"/>
      <c r="P206" s="168"/>
    </row>
    <row r="207" spans="1:16" s="3" customFormat="1" x14ac:dyDescent="0.25">
      <c r="A207" s="14"/>
      <c r="B207" s="789"/>
      <c r="C207" s="790"/>
      <c r="D207" s="790"/>
      <c r="E207" s="790"/>
      <c r="F207" s="790"/>
      <c r="G207" s="790"/>
      <c r="H207" s="790"/>
      <c r="I207" s="790"/>
      <c r="J207" s="790"/>
      <c r="K207" s="790"/>
      <c r="L207" s="791"/>
      <c r="M207" s="174"/>
      <c r="N207" s="330"/>
      <c r="O207" s="168"/>
      <c r="P207" s="168"/>
    </row>
    <row r="208" spans="1:16" s="3" customFormat="1" x14ac:dyDescent="0.25">
      <c r="A208" s="14"/>
      <c r="B208" s="789"/>
      <c r="C208" s="790"/>
      <c r="D208" s="790"/>
      <c r="E208" s="790"/>
      <c r="F208" s="790"/>
      <c r="G208" s="790"/>
      <c r="H208" s="790"/>
      <c r="I208" s="790"/>
      <c r="J208" s="790"/>
      <c r="K208" s="790"/>
      <c r="L208" s="791"/>
      <c r="M208" s="174"/>
      <c r="N208" s="330"/>
      <c r="O208" s="168"/>
      <c r="P208" s="168"/>
    </row>
    <row r="209" spans="1:17" s="149" customFormat="1" x14ac:dyDescent="0.25">
      <c r="A209" s="190"/>
      <c r="B209" s="197"/>
      <c r="C209" s="198"/>
      <c r="D209" s="198"/>
      <c r="E209" s="198"/>
      <c r="F209" s="198"/>
      <c r="G209" s="198"/>
      <c r="H209" s="198"/>
      <c r="I209" s="198"/>
      <c r="J209" s="198"/>
      <c r="K209" s="198"/>
      <c r="L209" s="199"/>
      <c r="N209" s="336"/>
    </row>
    <row r="210" spans="1:17" s="149" customFormat="1" x14ac:dyDescent="0.25">
      <c r="A210" s="190"/>
      <c r="B210" s="795" t="s">
        <v>38</v>
      </c>
      <c r="C210" s="796"/>
      <c r="D210" s="796"/>
      <c r="E210" s="796"/>
      <c r="F210" s="796"/>
      <c r="G210" s="796"/>
      <c r="H210" s="796"/>
      <c r="I210" s="796"/>
      <c r="J210" s="796"/>
      <c r="K210" s="796"/>
      <c r="L210" s="797"/>
      <c r="N210" s="380"/>
    </row>
    <row r="211" spans="1:17" s="149" customFormat="1" x14ac:dyDescent="0.25">
      <c r="A211" s="190"/>
      <c r="B211" s="191"/>
      <c r="C211" s="192"/>
      <c r="D211" s="192"/>
      <c r="E211" s="192"/>
      <c r="F211" s="192"/>
      <c r="G211" s="192"/>
      <c r="H211" s="192"/>
      <c r="I211" s="192"/>
      <c r="J211" s="192"/>
      <c r="K211" s="192"/>
      <c r="L211" s="193"/>
      <c r="N211" s="380"/>
    </row>
    <row r="212" spans="1:17" s="149" customFormat="1" ht="14.45" customHeight="1" x14ac:dyDescent="0.25">
      <c r="A212" s="190"/>
      <c r="B212" s="929" t="str">
        <f>IF(Intro!$G$28="English",O212,P212)</f>
        <v>Indiquez les produits les plus importants (en volume) vendus par votre entreprise en 2025 et indiquez la part (%) de chaque produit par rapport aux ventes totales des marchandises de votre entreprise au Canada en 2025.</v>
      </c>
      <c r="C212" s="930"/>
      <c r="D212" s="930"/>
      <c r="E212" s="930"/>
      <c r="F212" s="930"/>
      <c r="G212" s="930"/>
      <c r="H212" s="930"/>
      <c r="I212" s="930"/>
      <c r="J212" s="930"/>
      <c r="K212" s="930"/>
      <c r="L212" s="931"/>
      <c r="N212" s="380"/>
      <c r="O212" s="371" t="s">
        <v>781</v>
      </c>
      <c r="P212" s="371" t="s">
        <v>799</v>
      </c>
    </row>
    <row r="213" spans="1:17" s="149" customFormat="1" x14ac:dyDescent="0.25">
      <c r="A213" s="190"/>
      <c r="B213" s="929"/>
      <c r="C213" s="930"/>
      <c r="D213" s="930"/>
      <c r="E213" s="930"/>
      <c r="F213" s="930"/>
      <c r="G213" s="930"/>
      <c r="H213" s="930"/>
      <c r="I213" s="930"/>
      <c r="J213" s="930"/>
      <c r="K213" s="930"/>
      <c r="L213" s="931"/>
      <c r="N213" s="380"/>
    </row>
    <row r="214" spans="1:17" s="149" customFormat="1" x14ac:dyDescent="0.25">
      <c r="A214" s="190"/>
      <c r="B214" s="191"/>
      <c r="C214" s="192"/>
      <c r="D214" s="192"/>
      <c r="E214" s="192"/>
      <c r="F214" s="192"/>
      <c r="G214" s="192"/>
      <c r="H214" s="192"/>
      <c r="I214" s="192"/>
      <c r="J214" s="192"/>
      <c r="K214" s="192"/>
      <c r="L214" s="193"/>
      <c r="N214" s="380"/>
    </row>
    <row r="215" spans="1:17" s="149" customFormat="1" x14ac:dyDescent="0.25">
      <c r="A215" s="190"/>
      <c r="B215" s="191"/>
      <c r="C215" s="192"/>
      <c r="D215" s="192"/>
      <c r="E215" s="192"/>
      <c r="F215" s="192"/>
      <c r="G215" s="192"/>
      <c r="H215" s="192"/>
      <c r="I215" s="192"/>
      <c r="J215" s="192"/>
      <c r="K215" s="192"/>
      <c r="L215" s="193"/>
      <c r="N215" s="380"/>
      <c r="O215" s="371" t="s">
        <v>782</v>
      </c>
      <c r="P215" s="371" t="s">
        <v>783</v>
      </c>
    </row>
    <row r="216" spans="1:17" s="149" customFormat="1" x14ac:dyDescent="0.25">
      <c r="A216" s="190"/>
      <c r="B216" s="191"/>
      <c r="C216" s="936" t="str">
        <f>IF(Intro!$G$28="English",O215,P215)</f>
        <v>Produit</v>
      </c>
      <c r="D216" s="937"/>
      <c r="E216" s="937"/>
      <c r="F216" s="937"/>
      <c r="G216" s="937"/>
      <c r="H216" s="937"/>
      <c r="I216" s="938"/>
      <c r="J216" s="808" t="str">
        <f>IF(Intro!$G$28="English",O217,P217)</f>
        <v>% des ventes totales des marchandises en 2025</v>
      </c>
      <c r="K216" s="808"/>
      <c r="L216" s="809"/>
      <c r="N216" s="380"/>
    </row>
    <row r="217" spans="1:17" s="149" customFormat="1" x14ac:dyDescent="0.25">
      <c r="A217" s="190"/>
      <c r="B217" s="191"/>
      <c r="C217" s="939"/>
      <c r="D217" s="940"/>
      <c r="E217" s="940"/>
      <c r="F217" s="940"/>
      <c r="G217" s="940"/>
      <c r="H217" s="940"/>
      <c r="I217" s="941"/>
      <c r="J217" s="808"/>
      <c r="K217" s="808"/>
      <c r="L217" s="809"/>
      <c r="N217" s="380"/>
      <c r="O217" s="371" t="s">
        <v>784</v>
      </c>
      <c r="P217" s="371" t="s">
        <v>785</v>
      </c>
    </row>
    <row r="218" spans="1:17" s="149" customFormat="1" x14ac:dyDescent="0.25">
      <c r="A218" s="190"/>
      <c r="B218" s="807">
        <v>1</v>
      </c>
      <c r="C218" s="917"/>
      <c r="D218" s="918"/>
      <c r="E218" s="918"/>
      <c r="F218" s="918"/>
      <c r="G218" s="918"/>
      <c r="H218" s="918"/>
      <c r="I218" s="919"/>
      <c r="J218" s="913"/>
      <c r="K218" s="913"/>
      <c r="L218" s="914"/>
      <c r="N218" s="380"/>
      <c r="Q218" s="148"/>
    </row>
    <row r="219" spans="1:17" s="149" customFormat="1" x14ac:dyDescent="0.25">
      <c r="A219" s="190"/>
      <c r="B219" s="807"/>
      <c r="C219" s="920"/>
      <c r="D219" s="921"/>
      <c r="E219" s="921"/>
      <c r="F219" s="921"/>
      <c r="G219" s="921"/>
      <c r="H219" s="921"/>
      <c r="I219" s="922"/>
      <c r="J219" s="915"/>
      <c r="K219" s="915"/>
      <c r="L219" s="916"/>
      <c r="N219" s="380"/>
    </row>
    <row r="220" spans="1:17" s="149" customFormat="1" x14ac:dyDescent="0.25">
      <c r="A220" s="190"/>
      <c r="B220" s="807">
        <v>2</v>
      </c>
      <c r="C220" s="917"/>
      <c r="D220" s="918"/>
      <c r="E220" s="918"/>
      <c r="F220" s="918"/>
      <c r="G220" s="918"/>
      <c r="H220" s="918"/>
      <c r="I220" s="919"/>
      <c r="J220" s="913"/>
      <c r="K220" s="913"/>
      <c r="L220" s="914"/>
      <c r="N220" s="380"/>
    </row>
    <row r="221" spans="1:17" s="149" customFormat="1" x14ac:dyDescent="0.25">
      <c r="A221" s="190"/>
      <c r="B221" s="807"/>
      <c r="C221" s="920"/>
      <c r="D221" s="921"/>
      <c r="E221" s="921"/>
      <c r="F221" s="921"/>
      <c r="G221" s="921"/>
      <c r="H221" s="921"/>
      <c r="I221" s="922"/>
      <c r="J221" s="915"/>
      <c r="K221" s="915"/>
      <c r="L221" s="916"/>
      <c r="N221" s="380"/>
    </row>
    <row r="222" spans="1:17" s="149" customFormat="1" x14ac:dyDescent="0.25">
      <c r="A222" s="190"/>
      <c r="B222" s="807">
        <v>3</v>
      </c>
      <c r="C222" s="917"/>
      <c r="D222" s="918"/>
      <c r="E222" s="918"/>
      <c r="F222" s="918"/>
      <c r="G222" s="918"/>
      <c r="H222" s="918"/>
      <c r="I222" s="919"/>
      <c r="J222" s="913"/>
      <c r="K222" s="913"/>
      <c r="L222" s="914"/>
      <c r="N222" s="380"/>
    </row>
    <row r="223" spans="1:17" s="149" customFormat="1" x14ac:dyDescent="0.25">
      <c r="A223" s="190"/>
      <c r="B223" s="807"/>
      <c r="C223" s="920"/>
      <c r="D223" s="921"/>
      <c r="E223" s="921"/>
      <c r="F223" s="921"/>
      <c r="G223" s="921"/>
      <c r="H223" s="921"/>
      <c r="I223" s="922"/>
      <c r="J223" s="915"/>
      <c r="K223" s="915"/>
      <c r="L223" s="916"/>
      <c r="N223" s="380"/>
    </row>
    <row r="224" spans="1:17" s="149" customFormat="1" x14ac:dyDescent="0.25">
      <c r="A224" s="190"/>
      <c r="B224" s="807">
        <v>4</v>
      </c>
      <c r="C224" s="917"/>
      <c r="D224" s="918"/>
      <c r="E224" s="918"/>
      <c r="F224" s="918"/>
      <c r="G224" s="918"/>
      <c r="H224" s="918"/>
      <c r="I224" s="919"/>
      <c r="J224" s="913"/>
      <c r="K224" s="913"/>
      <c r="L224" s="914"/>
      <c r="N224" s="380"/>
    </row>
    <row r="225" spans="1:16" s="149" customFormat="1" x14ac:dyDescent="0.25">
      <c r="A225" s="190"/>
      <c r="B225" s="807"/>
      <c r="C225" s="920"/>
      <c r="D225" s="921"/>
      <c r="E225" s="921"/>
      <c r="F225" s="921"/>
      <c r="G225" s="921"/>
      <c r="H225" s="921"/>
      <c r="I225" s="922"/>
      <c r="J225" s="915"/>
      <c r="K225" s="915"/>
      <c r="L225" s="916"/>
      <c r="N225" s="380"/>
    </row>
    <row r="226" spans="1:16" s="149" customFormat="1" x14ac:dyDescent="0.25">
      <c r="A226" s="190"/>
      <c r="B226" s="807">
        <v>5</v>
      </c>
      <c r="C226" s="917"/>
      <c r="D226" s="918"/>
      <c r="E226" s="918"/>
      <c r="F226" s="918"/>
      <c r="G226" s="918"/>
      <c r="H226" s="918"/>
      <c r="I226" s="919"/>
      <c r="J226" s="913"/>
      <c r="K226" s="913"/>
      <c r="L226" s="914"/>
      <c r="N226" s="380"/>
    </row>
    <row r="227" spans="1:16" s="149" customFormat="1" x14ac:dyDescent="0.25">
      <c r="A227" s="190"/>
      <c r="B227" s="923"/>
      <c r="C227" s="924"/>
      <c r="D227" s="925"/>
      <c r="E227" s="925"/>
      <c r="F227" s="925"/>
      <c r="G227" s="925"/>
      <c r="H227" s="925"/>
      <c r="I227" s="926"/>
      <c r="J227" s="927"/>
      <c r="K227" s="927"/>
      <c r="L227" s="928"/>
      <c r="N227" s="380"/>
    </row>
    <row r="228" spans="1:16" s="149" customFormat="1" x14ac:dyDescent="0.25">
      <c r="A228" s="190"/>
      <c r="B228" s="192"/>
      <c r="C228" s="192"/>
      <c r="D228" s="192"/>
      <c r="E228" s="192"/>
      <c r="F228" s="192"/>
      <c r="G228" s="192"/>
      <c r="H228" s="192"/>
      <c r="I228" s="192"/>
      <c r="J228" s="192"/>
      <c r="K228" s="192"/>
      <c r="L228" s="192"/>
      <c r="N228" s="380"/>
    </row>
    <row r="229" spans="1:16" s="149" customFormat="1" x14ac:dyDescent="0.25">
      <c r="A229" s="190"/>
      <c r="B229" s="795" t="s">
        <v>39</v>
      </c>
      <c r="C229" s="796"/>
      <c r="D229" s="796"/>
      <c r="E229" s="796"/>
      <c r="F229" s="796"/>
      <c r="G229" s="796"/>
      <c r="H229" s="796"/>
      <c r="I229" s="796"/>
      <c r="J229" s="796"/>
      <c r="K229" s="796"/>
      <c r="L229" s="797"/>
      <c r="N229" s="380"/>
    </row>
    <row r="230" spans="1:16" s="149" customFormat="1" x14ac:dyDescent="0.25">
      <c r="A230" s="190"/>
      <c r="B230" s="191"/>
      <c r="C230" s="192"/>
      <c r="D230" s="192"/>
      <c r="E230" s="192"/>
      <c r="F230" s="192"/>
      <c r="G230" s="192"/>
      <c r="H230" s="192"/>
      <c r="I230" s="192"/>
      <c r="J230" s="192"/>
      <c r="K230" s="192"/>
      <c r="L230" s="193"/>
      <c r="N230" s="380"/>
    </row>
    <row r="231" spans="1:16" s="149" customFormat="1" x14ac:dyDescent="0.25">
      <c r="A231" s="190"/>
      <c r="B231" s="929" t="str">
        <f>IF(Intro!$G$28="English",O231,P231)</f>
        <v>Identifiez toute différence de prix significative entre les différents produits vendus par votre entreprise. Décrivez les principaux facteurs qui contribuent à ces différences de prix.</v>
      </c>
      <c r="C231" s="930"/>
      <c r="D231" s="930"/>
      <c r="E231" s="930"/>
      <c r="F231" s="930"/>
      <c r="G231" s="930"/>
      <c r="H231" s="930"/>
      <c r="I231" s="930"/>
      <c r="J231" s="930"/>
      <c r="K231" s="930"/>
      <c r="L231" s="931"/>
      <c r="N231" s="380"/>
      <c r="O231" s="371" t="s">
        <v>786</v>
      </c>
      <c r="P231" s="371" t="s">
        <v>787</v>
      </c>
    </row>
    <row r="232" spans="1:16" s="149" customFormat="1" x14ac:dyDescent="0.25">
      <c r="A232" s="190"/>
      <c r="B232" s="929"/>
      <c r="C232" s="930"/>
      <c r="D232" s="930"/>
      <c r="E232" s="930"/>
      <c r="F232" s="930"/>
      <c r="G232" s="930"/>
      <c r="H232" s="930"/>
      <c r="I232" s="930"/>
      <c r="J232" s="930"/>
      <c r="K232" s="930"/>
      <c r="L232" s="931"/>
      <c r="N232" s="336"/>
    </row>
    <row r="233" spans="1:16" s="149" customFormat="1" x14ac:dyDescent="0.25">
      <c r="A233" s="190"/>
      <c r="B233" s="191"/>
      <c r="C233" s="192"/>
      <c r="D233" s="192"/>
      <c r="E233" s="192"/>
      <c r="F233" s="192"/>
      <c r="G233" s="192"/>
      <c r="H233" s="192"/>
      <c r="I233" s="192"/>
      <c r="J233" s="192"/>
      <c r="K233" s="192"/>
      <c r="L233" s="193"/>
      <c r="N233" s="336"/>
    </row>
    <row r="234" spans="1:16" s="149" customFormat="1" x14ac:dyDescent="0.25">
      <c r="A234" s="190"/>
      <c r="B234" s="782"/>
      <c r="C234" s="932"/>
      <c r="D234" s="932"/>
      <c r="E234" s="932"/>
      <c r="F234" s="932"/>
      <c r="G234" s="932"/>
      <c r="H234" s="932"/>
      <c r="I234" s="932"/>
      <c r="J234" s="932"/>
      <c r="K234" s="932"/>
      <c r="L234" s="784"/>
      <c r="N234" s="336"/>
    </row>
    <row r="235" spans="1:16" s="149" customFormat="1" x14ac:dyDescent="0.25">
      <c r="A235" s="190"/>
      <c r="B235" s="782"/>
      <c r="C235" s="932"/>
      <c r="D235" s="932"/>
      <c r="E235" s="932"/>
      <c r="F235" s="932"/>
      <c r="G235" s="932"/>
      <c r="H235" s="932"/>
      <c r="I235" s="932"/>
      <c r="J235" s="932"/>
      <c r="K235" s="932"/>
      <c r="L235" s="784"/>
      <c r="N235" s="336"/>
    </row>
    <row r="236" spans="1:16" s="149" customFormat="1" x14ac:dyDescent="0.25">
      <c r="A236" s="190"/>
      <c r="B236" s="782"/>
      <c r="C236" s="932"/>
      <c r="D236" s="932"/>
      <c r="E236" s="932"/>
      <c r="F236" s="932"/>
      <c r="G236" s="932"/>
      <c r="H236" s="932"/>
      <c r="I236" s="932"/>
      <c r="J236" s="932"/>
      <c r="K236" s="932"/>
      <c r="L236" s="784"/>
      <c r="N236" s="336"/>
    </row>
    <row r="237" spans="1:16" s="149" customFormat="1" x14ac:dyDescent="0.25">
      <c r="A237" s="190"/>
      <c r="B237" s="782"/>
      <c r="C237" s="932"/>
      <c r="D237" s="932"/>
      <c r="E237" s="932"/>
      <c r="F237" s="932"/>
      <c r="G237" s="932"/>
      <c r="H237" s="932"/>
      <c r="I237" s="932"/>
      <c r="J237" s="932"/>
      <c r="K237" s="932"/>
      <c r="L237" s="784"/>
      <c r="N237" s="336"/>
    </row>
    <row r="238" spans="1:16" s="149" customFormat="1" x14ac:dyDescent="0.25">
      <c r="A238" s="190"/>
      <c r="B238" s="782"/>
      <c r="C238" s="932"/>
      <c r="D238" s="932"/>
      <c r="E238" s="932"/>
      <c r="F238" s="932"/>
      <c r="G238" s="932"/>
      <c r="H238" s="932"/>
      <c r="I238" s="932"/>
      <c r="J238" s="932"/>
      <c r="K238" s="932"/>
      <c r="L238" s="784"/>
      <c r="N238" s="336"/>
    </row>
    <row r="239" spans="1:16" s="149" customFormat="1" x14ac:dyDescent="0.25">
      <c r="A239" s="190"/>
      <c r="B239" s="782"/>
      <c r="C239" s="932"/>
      <c r="D239" s="932"/>
      <c r="E239" s="932"/>
      <c r="F239" s="932"/>
      <c r="G239" s="932"/>
      <c r="H239" s="932"/>
      <c r="I239" s="932"/>
      <c r="J239" s="932"/>
      <c r="K239" s="932"/>
      <c r="L239" s="784"/>
      <c r="N239" s="336"/>
    </row>
    <row r="240" spans="1:16" s="149" customFormat="1" x14ac:dyDescent="0.25">
      <c r="A240" s="190"/>
      <c r="B240" s="782"/>
      <c r="C240" s="932"/>
      <c r="D240" s="932"/>
      <c r="E240" s="932"/>
      <c r="F240" s="932"/>
      <c r="G240" s="932"/>
      <c r="H240" s="932"/>
      <c r="I240" s="932"/>
      <c r="J240" s="932"/>
      <c r="K240" s="932"/>
      <c r="L240" s="784"/>
      <c r="N240" s="336"/>
    </row>
    <row r="241" spans="1:14" s="149" customFormat="1" x14ac:dyDescent="0.25">
      <c r="A241" s="190"/>
      <c r="B241" s="933"/>
      <c r="C241" s="934"/>
      <c r="D241" s="934"/>
      <c r="E241" s="934"/>
      <c r="F241" s="934"/>
      <c r="G241" s="934"/>
      <c r="H241" s="934"/>
      <c r="I241" s="934"/>
      <c r="J241" s="934"/>
      <c r="K241" s="934"/>
      <c r="L241" s="935"/>
      <c r="N241" s="336"/>
    </row>
    <row r="242" spans="1:14" s="149" customFormat="1" x14ac:dyDescent="0.25">
      <c r="A242" s="190"/>
      <c r="B242" s="192"/>
      <c r="C242" s="192"/>
      <c r="D242" s="192"/>
      <c r="E242" s="192"/>
      <c r="F242" s="192"/>
      <c r="G242" s="192"/>
      <c r="H242" s="192"/>
      <c r="I242" s="192"/>
      <c r="J242" s="192"/>
      <c r="K242" s="192"/>
      <c r="L242" s="192"/>
      <c r="N242" s="336"/>
    </row>
    <row r="243" spans="1:14" s="3" customFormat="1" x14ac:dyDescent="0.25">
      <c r="A243" s="13"/>
      <c r="B243" s="222"/>
      <c r="C243" s="222"/>
      <c r="D243" s="208"/>
      <c r="E243" s="209"/>
      <c r="F243" s="209"/>
      <c r="G243" s="209"/>
      <c r="H243" s="209"/>
      <c r="I243" s="209"/>
      <c r="J243" s="209"/>
      <c r="K243" s="209"/>
      <c r="L243" s="209"/>
      <c r="M243" s="206"/>
      <c r="N243" s="330"/>
    </row>
    <row r="244" spans="1:14" s="175" customFormat="1" x14ac:dyDescent="0.25">
      <c r="A244" s="202"/>
      <c r="B244" s="203"/>
      <c r="C244" s="203"/>
      <c r="D244" s="204"/>
      <c r="E244" s="204"/>
      <c r="F244" s="204"/>
      <c r="G244" s="204"/>
      <c r="H244" s="204"/>
      <c r="I244" s="204"/>
      <c r="J244" s="204"/>
      <c r="K244" s="204"/>
      <c r="L244" s="204"/>
      <c r="N244" s="340"/>
    </row>
    <row r="245" spans="1:14" s="175" customFormat="1" x14ac:dyDescent="0.25">
      <c r="A245" s="202"/>
      <c r="B245" s="203"/>
      <c r="C245" s="203"/>
      <c r="D245" s="204"/>
      <c r="E245" s="204"/>
      <c r="F245" s="204"/>
      <c r="G245" s="204"/>
      <c r="H245" s="204"/>
      <c r="I245" s="204"/>
      <c r="J245" s="204"/>
      <c r="K245" s="204"/>
      <c r="L245" s="204"/>
      <c r="N245" s="340"/>
    </row>
    <row r="246" spans="1:14" s="175" customFormat="1" x14ac:dyDescent="0.25">
      <c r="A246" s="202"/>
      <c r="B246" s="203"/>
      <c r="C246" s="203"/>
      <c r="D246" s="204"/>
      <c r="E246" s="204"/>
      <c r="F246" s="204"/>
      <c r="G246" s="204"/>
      <c r="H246" s="204"/>
      <c r="I246" s="204"/>
      <c r="J246" s="204"/>
      <c r="K246" s="204"/>
      <c r="L246" s="204"/>
      <c r="N246" s="340"/>
    </row>
    <row r="247" spans="1:14" s="175" customFormat="1" x14ac:dyDescent="0.25">
      <c r="A247" s="202"/>
      <c r="B247" s="203"/>
      <c r="C247" s="203"/>
      <c r="D247" s="204"/>
      <c r="E247" s="204"/>
      <c r="F247" s="204"/>
      <c r="G247" s="204"/>
      <c r="H247" s="204"/>
      <c r="I247" s="204"/>
      <c r="J247" s="204"/>
      <c r="K247" s="204"/>
      <c r="L247" s="204"/>
      <c r="N247" s="340"/>
    </row>
    <row r="248" spans="1:14" s="175" customFormat="1" x14ac:dyDescent="0.25">
      <c r="A248" s="202"/>
      <c r="B248" s="203"/>
      <c r="C248" s="203"/>
      <c r="D248" s="204"/>
      <c r="E248" s="204"/>
      <c r="F248" s="204"/>
      <c r="G248" s="204"/>
      <c r="H248" s="204"/>
      <c r="I248" s="204"/>
      <c r="J248" s="204"/>
      <c r="K248" s="204"/>
      <c r="L248" s="204"/>
      <c r="N248" s="340"/>
    </row>
    <row r="249" spans="1:14" s="175" customFormat="1" x14ac:dyDescent="0.25">
      <c r="A249" s="202"/>
      <c r="B249" s="203"/>
      <c r="C249" s="203"/>
      <c r="D249" s="204"/>
      <c r="E249" s="204"/>
      <c r="F249" s="204"/>
      <c r="G249" s="204"/>
      <c r="H249" s="204"/>
      <c r="I249" s="204"/>
      <c r="J249" s="204"/>
      <c r="K249" s="204"/>
      <c r="L249" s="204"/>
      <c r="N249" s="340"/>
    </row>
    <row r="250" spans="1:14" s="175" customFormat="1" x14ac:dyDescent="0.25">
      <c r="A250" s="202"/>
      <c r="B250" s="203"/>
      <c r="C250" s="203"/>
      <c r="D250" s="204"/>
      <c r="E250" s="204"/>
      <c r="F250" s="204"/>
      <c r="G250" s="204"/>
      <c r="H250" s="204"/>
      <c r="I250" s="204"/>
      <c r="J250" s="204"/>
      <c r="K250" s="204"/>
      <c r="L250" s="204"/>
      <c r="N250" s="340"/>
    </row>
    <row r="251" spans="1:14" s="175" customFormat="1" x14ac:dyDescent="0.25">
      <c r="A251" s="202"/>
      <c r="B251" s="203"/>
      <c r="C251" s="203"/>
      <c r="D251" s="204"/>
      <c r="E251" s="204"/>
      <c r="F251" s="204"/>
      <c r="G251" s="204"/>
      <c r="H251" s="204"/>
      <c r="I251" s="204"/>
      <c r="J251" s="204"/>
      <c r="K251" s="204"/>
      <c r="L251" s="204"/>
      <c r="N251" s="340"/>
    </row>
    <row r="252" spans="1:14" s="175" customFormat="1" x14ac:dyDescent="0.25">
      <c r="A252" s="202"/>
      <c r="B252" s="203"/>
      <c r="C252" s="203"/>
      <c r="D252" s="204"/>
      <c r="E252" s="204"/>
      <c r="F252" s="204"/>
      <c r="G252" s="204"/>
      <c r="H252" s="204"/>
      <c r="I252" s="204"/>
      <c r="J252" s="204"/>
      <c r="K252" s="204"/>
      <c r="L252" s="204"/>
      <c r="N252" s="340"/>
    </row>
    <row r="253" spans="1:14" s="175" customFormat="1" x14ac:dyDescent="0.25">
      <c r="A253" s="202"/>
      <c r="B253" s="203"/>
      <c r="C253" s="203"/>
      <c r="D253" s="204"/>
      <c r="E253" s="204"/>
      <c r="F253" s="204"/>
      <c r="G253" s="204"/>
      <c r="H253" s="204"/>
      <c r="I253" s="204"/>
      <c r="J253" s="204"/>
      <c r="K253" s="204"/>
      <c r="L253" s="204"/>
      <c r="N253" s="340"/>
    </row>
    <row r="254" spans="1:14" s="175" customFormat="1" x14ac:dyDescent="0.25">
      <c r="A254" s="202"/>
      <c r="B254" s="203"/>
      <c r="C254" s="203"/>
      <c r="D254" s="204"/>
      <c r="E254" s="204"/>
      <c r="F254" s="204"/>
      <c r="G254" s="204"/>
      <c r="H254" s="204"/>
      <c r="I254" s="204"/>
      <c r="J254" s="204"/>
      <c r="K254" s="204"/>
      <c r="L254" s="204"/>
      <c r="N254" s="340"/>
    </row>
    <row r="255" spans="1:14" s="175" customFormat="1" x14ac:dyDescent="0.25">
      <c r="A255" s="202"/>
      <c r="B255" s="203"/>
      <c r="C255" s="203"/>
      <c r="D255" s="204"/>
      <c r="E255" s="204"/>
      <c r="F255" s="204"/>
      <c r="G255" s="204"/>
      <c r="H255" s="204"/>
      <c r="I255" s="204"/>
      <c r="J255" s="204"/>
      <c r="K255" s="204"/>
      <c r="L255" s="204"/>
      <c r="N255" s="340"/>
    </row>
    <row r="256" spans="1:14" s="175" customFormat="1" x14ac:dyDescent="0.25">
      <c r="A256" s="202"/>
      <c r="B256" s="203"/>
      <c r="C256" s="203"/>
      <c r="D256" s="204"/>
      <c r="E256" s="204"/>
      <c r="F256" s="204"/>
      <c r="G256" s="204"/>
      <c r="H256" s="204"/>
      <c r="I256" s="204"/>
      <c r="J256" s="204"/>
      <c r="K256" s="204"/>
      <c r="L256" s="204"/>
      <c r="N256" s="340"/>
    </row>
    <row r="257" spans="1:14" s="175" customFormat="1" x14ac:dyDescent="0.25">
      <c r="A257" s="202"/>
      <c r="B257" s="203"/>
      <c r="C257" s="203"/>
      <c r="D257" s="204"/>
      <c r="E257" s="204"/>
      <c r="F257" s="204"/>
      <c r="G257" s="204"/>
      <c r="H257" s="204"/>
      <c r="I257" s="204"/>
      <c r="J257" s="204"/>
      <c r="K257" s="204"/>
      <c r="L257" s="204"/>
      <c r="N257" s="340"/>
    </row>
    <row r="258" spans="1:14" s="175" customFormat="1" x14ac:dyDescent="0.25">
      <c r="A258" s="202"/>
      <c r="B258" s="203"/>
      <c r="C258" s="203"/>
      <c r="D258" s="204"/>
      <c r="E258" s="204"/>
      <c r="F258" s="204"/>
      <c r="G258" s="204"/>
      <c r="H258" s="204"/>
      <c r="I258" s="204"/>
      <c r="J258" s="204"/>
      <c r="K258" s="204"/>
      <c r="L258" s="204"/>
      <c r="N258" s="340"/>
    </row>
    <row r="259" spans="1:14" s="175" customFormat="1" x14ac:dyDescent="0.25">
      <c r="A259" s="202"/>
      <c r="B259" s="203"/>
      <c r="C259" s="203"/>
      <c r="D259" s="204"/>
      <c r="E259" s="204"/>
      <c r="F259" s="204"/>
      <c r="G259" s="204"/>
      <c r="H259" s="204"/>
      <c r="I259" s="204"/>
      <c r="J259" s="204"/>
      <c r="K259" s="204"/>
      <c r="L259" s="204"/>
      <c r="N259" s="340"/>
    </row>
    <row r="260" spans="1:14" s="175" customFormat="1" x14ac:dyDescent="0.25">
      <c r="A260" s="202"/>
      <c r="B260" s="203"/>
      <c r="C260" s="203"/>
      <c r="D260" s="204"/>
      <c r="E260" s="204"/>
      <c r="F260" s="204"/>
      <c r="G260" s="204"/>
      <c r="H260" s="204"/>
      <c r="I260" s="204"/>
      <c r="J260" s="204"/>
      <c r="K260" s="204"/>
      <c r="L260" s="204"/>
      <c r="N260" s="340"/>
    </row>
    <row r="261" spans="1:14" s="175" customFormat="1" x14ac:dyDescent="0.25">
      <c r="A261" s="202"/>
      <c r="B261" s="203"/>
      <c r="C261" s="203"/>
      <c r="D261" s="204"/>
      <c r="E261" s="204"/>
      <c r="F261" s="204"/>
      <c r="G261" s="204"/>
      <c r="H261" s="204"/>
      <c r="I261" s="204"/>
      <c r="J261" s="204"/>
      <c r="K261" s="204"/>
      <c r="L261" s="204"/>
      <c r="N261" s="340"/>
    </row>
    <row r="262" spans="1:14" s="175" customFormat="1" x14ac:dyDescent="0.25">
      <c r="A262" s="202"/>
      <c r="B262" s="203"/>
      <c r="C262" s="203"/>
      <c r="D262" s="204"/>
      <c r="E262" s="204"/>
      <c r="F262" s="204"/>
      <c r="G262" s="204"/>
      <c r="H262" s="204"/>
      <c r="I262" s="204"/>
      <c r="J262" s="204"/>
      <c r="K262" s="204"/>
      <c r="L262" s="204"/>
      <c r="N262" s="340"/>
    </row>
    <row r="263" spans="1:14" s="175" customFormat="1" x14ac:dyDescent="0.25">
      <c r="A263" s="202"/>
      <c r="B263" s="203"/>
      <c r="C263" s="203"/>
      <c r="D263" s="204"/>
      <c r="E263" s="204"/>
      <c r="F263" s="204"/>
      <c r="G263" s="204"/>
      <c r="H263" s="204"/>
      <c r="I263" s="204"/>
      <c r="J263" s="204"/>
      <c r="K263" s="204"/>
      <c r="L263" s="204"/>
      <c r="N263" s="340"/>
    </row>
    <row r="264" spans="1:14" s="175" customFormat="1" x14ac:dyDescent="0.25">
      <c r="A264" s="202"/>
      <c r="B264" s="203"/>
      <c r="C264" s="203"/>
      <c r="D264" s="204"/>
      <c r="E264" s="204"/>
      <c r="F264" s="204"/>
      <c r="G264" s="204"/>
      <c r="H264" s="204"/>
      <c r="I264" s="204"/>
      <c r="J264" s="204"/>
      <c r="K264" s="204"/>
      <c r="L264" s="204"/>
      <c r="N264" s="340"/>
    </row>
  </sheetData>
  <sheetProtection algorithmName="SHA-512" hashValue="8g9naKEaPgB4FlgvHVmfuNmmT3vSpHcFiHkL7CAPdH6LySMW1QoFS7VazT4XiSc6CrvsDifxP7StdPGPDH3zWg==" saltValue="D/g0hfsVi4rDACX1Iawjng==" spinCount="100000" sheet="1" objects="1" scenarios="1" selectLockedCells="1"/>
  <mergeCells count="122">
    <mergeCell ref="B226:B227"/>
    <mergeCell ref="C226:I227"/>
    <mergeCell ref="J226:L227"/>
    <mergeCell ref="B231:L232"/>
    <mergeCell ref="B234:L241"/>
    <mergeCell ref="B182:L182"/>
    <mergeCell ref="B184:L185"/>
    <mergeCell ref="B187:L194"/>
    <mergeCell ref="B196:L196"/>
    <mergeCell ref="B198:L199"/>
    <mergeCell ref="B201:L208"/>
    <mergeCell ref="B210:L210"/>
    <mergeCell ref="B212:L213"/>
    <mergeCell ref="C216:I217"/>
    <mergeCell ref="J216:L217"/>
    <mergeCell ref="B218:B219"/>
    <mergeCell ref="C218:I219"/>
    <mergeCell ref="J218:L219"/>
    <mergeCell ref="B220:B221"/>
    <mergeCell ref="C220:I221"/>
    <mergeCell ref="B229:L229"/>
    <mergeCell ref="J220:L221"/>
    <mergeCell ref="B222:B223"/>
    <mergeCell ref="C222:I223"/>
    <mergeCell ref="J222:L223"/>
    <mergeCell ref="B224:B225"/>
    <mergeCell ref="C224:I225"/>
    <mergeCell ref="D155:E155"/>
    <mergeCell ref="B157:L157"/>
    <mergeCell ref="B159:L166"/>
    <mergeCell ref="B168:L168"/>
    <mergeCell ref="B170:L171"/>
    <mergeCell ref="B173:L180"/>
    <mergeCell ref="J224:L225"/>
    <mergeCell ref="B151:L151"/>
    <mergeCell ref="G153:G154"/>
    <mergeCell ref="H153:H154"/>
    <mergeCell ref="I153:I154"/>
    <mergeCell ref="J153:J154"/>
    <mergeCell ref="K153:K154"/>
    <mergeCell ref="B123:L123"/>
    <mergeCell ref="B125:L132"/>
    <mergeCell ref="B134:L134"/>
    <mergeCell ref="B136:L138"/>
    <mergeCell ref="B140:L147"/>
    <mergeCell ref="B149:L149"/>
    <mergeCell ref="B82:L83"/>
    <mergeCell ref="B85:L92"/>
    <mergeCell ref="B108:L108"/>
    <mergeCell ref="B110:L110"/>
    <mergeCell ref="B112:L119"/>
    <mergeCell ref="B121:L121"/>
    <mergeCell ref="B94:L94"/>
    <mergeCell ref="B96:L97"/>
    <mergeCell ref="B99:L106"/>
    <mergeCell ref="B55:L55"/>
    <mergeCell ref="B57:L64"/>
    <mergeCell ref="B66:L66"/>
    <mergeCell ref="B68:L69"/>
    <mergeCell ref="B71:L78"/>
    <mergeCell ref="B80:L80"/>
    <mergeCell ref="J48:J50"/>
    <mergeCell ref="K48:K50"/>
    <mergeCell ref="B52:E53"/>
    <mergeCell ref="F52:F53"/>
    <mergeCell ref="G52:G53"/>
    <mergeCell ref="H52:H53"/>
    <mergeCell ref="I52:I53"/>
    <mergeCell ref="J52:J53"/>
    <mergeCell ref="K52:K53"/>
    <mergeCell ref="G46:G47"/>
    <mergeCell ref="H46:H47"/>
    <mergeCell ref="I46:I47"/>
    <mergeCell ref="J46:J47"/>
    <mergeCell ref="K46:K47"/>
    <mergeCell ref="B48:E51"/>
    <mergeCell ref="F48:F51"/>
    <mergeCell ref="G48:G50"/>
    <mergeCell ref="H48:H50"/>
    <mergeCell ref="I48:I50"/>
    <mergeCell ref="B38:D40"/>
    <mergeCell ref="E38:F38"/>
    <mergeCell ref="E39:F39"/>
    <mergeCell ref="E40:F40"/>
    <mergeCell ref="B42:L42"/>
    <mergeCell ref="B44:L45"/>
    <mergeCell ref="B32:D34"/>
    <mergeCell ref="E32:F32"/>
    <mergeCell ref="E33:F33"/>
    <mergeCell ref="E34:F34"/>
    <mergeCell ref="B35:D37"/>
    <mergeCell ref="E35:F35"/>
    <mergeCell ref="E36:F36"/>
    <mergeCell ref="E37:F37"/>
    <mergeCell ref="B26:D28"/>
    <mergeCell ref="E26:F26"/>
    <mergeCell ref="E27:F27"/>
    <mergeCell ref="E28:F28"/>
    <mergeCell ref="B29:D31"/>
    <mergeCell ref="E29:F29"/>
    <mergeCell ref="E30:F30"/>
    <mergeCell ref="E31:F31"/>
    <mergeCell ref="B20:L20"/>
    <mergeCell ref="B22:L22"/>
    <mergeCell ref="G24:G25"/>
    <mergeCell ref="H24:H25"/>
    <mergeCell ref="I24:I25"/>
    <mergeCell ref="J24:J25"/>
    <mergeCell ref="K24:K25"/>
    <mergeCell ref="B12:L12"/>
    <mergeCell ref="B13:L13"/>
    <mergeCell ref="B14:L14"/>
    <mergeCell ref="B15:L15"/>
    <mergeCell ref="B16:L16"/>
    <mergeCell ref="B19:L19"/>
    <mergeCell ref="B4:L4"/>
    <mergeCell ref="B5:L5"/>
    <mergeCell ref="B6:L6"/>
    <mergeCell ref="B8:L8"/>
    <mergeCell ref="B9:L9"/>
    <mergeCell ref="B10:L10"/>
    <mergeCell ref="B17:L17"/>
  </mergeCells>
  <dataValidations count="4">
    <dataValidation type="decimal" operator="greaterThanOrEqual" allowBlank="1" showErrorMessage="1" errorTitle="Error / Erreur" error="Please input only numerical values into these cells./SVP donnez uniquement des valeurs numériques dans ces cellules." prompt="1000 character limit/limite de 1000 caractères" sqref="G26:G27 G29:K30 G32:K33 G35:K36 G155:K155 G38:K39" xr:uid="{8FF684CD-BC6F-4333-82AF-329F7142A7D1}">
      <formula1>0</formula1>
    </dataValidation>
    <dataValidation type="textLength" operator="lessThanOrEqual" allowBlank="1" showInputMessage="1" showErrorMessage="1" error="Maximum length reached. Please use the AddPub tab to add further info./La limite maximale de caractères est atteinte. SVP utiliser l'onglet AddPub pour ajouter plus d'information." prompt="1000 character limit/limite de 1000 caractères" sqref="B57:B59 B71 B85 B112 B125 B140 B159 B173 B187 B201 B74:B75 B88:B89 B99 B102:B103" xr:uid="{0CFE9DAA-54D0-4662-9110-6D92BCA446FC}">
      <formula1>1000</formula1>
    </dataValidation>
    <dataValidation type="textLength" operator="lessThanOrEqual" allowBlank="1" error="Maximum length reached. Please use the AddPro tab to add further info./La limite maximale de caractères est atteinte. SVP utiliser l'onglet AddPro pour ajouter plus d'information." prompt="1000 character limit/limite de 1000 caractères" sqref="G28 G40:K40 G37:K37 G34:K34 G31:K31 H26:K28 G51:K52" xr:uid="{14D8D015-1F04-46F2-9629-4EF845116B9A}">
      <formula1>1000</formula1>
    </dataValidation>
    <dataValidation type="textLength" operator="lessThanOrEqual" allowBlank="1" showInputMessage="1" showErrorMessage="1" error="Maximum length reached. Please use the AddPro tab to add further info./La limite maximale de caractères est atteinte. SVP utiliser l'onglet AddPro pour ajouter plus d'information." prompt="1000 character limit/limite de 1000 caractères" sqref="B234" xr:uid="{86C609D1-6ACF-4ACE-8618-4080C20BE6B3}">
      <formula1>1000</formula1>
    </dataValidation>
  </dataValidations>
  <printOptions horizontalCentered="1"/>
  <pageMargins left="0.25" right="0.25" top="0.75" bottom="0.75" header="0.3" footer="0.3"/>
  <pageSetup scale="63" fitToHeight="0" orientation="portrait" r:id="rId1"/>
  <headerFooter>
    <oddFooter>&amp;L&amp;A</oddFooter>
  </headerFooter>
  <rowBreaks count="3" manualBreakCount="3">
    <brk id="65" min="1" max="10" man="1"/>
    <brk id="132" min="1" max="11" man="1"/>
    <brk id="195" min="1" max="11"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78A20B-EA54-4E22-9E3F-8589102114EB}">
  <sheetPr>
    <tabColor rgb="FF92D050"/>
    <pageSetUpPr fitToPage="1"/>
  </sheetPr>
  <dimension ref="A1:Y458"/>
  <sheetViews>
    <sheetView showGridLines="0" zoomScaleNormal="100" workbookViewId="0"/>
  </sheetViews>
  <sheetFormatPr defaultColWidth="9.140625" defaultRowHeight="14.25" x14ac:dyDescent="0.25"/>
  <cols>
    <col min="1" max="1" width="1.85546875" style="13" customWidth="1"/>
    <col min="2" max="6" width="14.5703125" style="23" customWidth="1"/>
    <col min="7" max="9" width="14.85546875" style="23" customWidth="1"/>
    <col min="10" max="12" width="14.5703125" style="23" customWidth="1"/>
    <col min="13" max="13" width="6.140625" style="1" customWidth="1"/>
    <col min="14" max="14" width="9.140625" style="330" customWidth="1"/>
    <col min="15" max="16" width="30.5703125" style="2" hidden="1" customWidth="1"/>
    <col min="17" max="17" width="8.5703125" style="2" customWidth="1"/>
    <col min="18" max="16384" width="9.140625" style="2"/>
  </cols>
  <sheetData>
    <row r="1" spans="1:25" x14ac:dyDescent="0.25">
      <c r="O1" s="2" t="s">
        <v>665</v>
      </c>
      <c r="P1" s="2" t="s">
        <v>665</v>
      </c>
    </row>
    <row r="2" spans="1:25" x14ac:dyDescent="0.25">
      <c r="B2" s="24" t="str">
        <f>'Pro 1'!B2</f>
        <v>PROTÉGÉ</v>
      </c>
      <c r="C2" s="24"/>
      <c r="D2" s="24"/>
      <c r="O2" s="3" t="s">
        <v>130</v>
      </c>
      <c r="P2" s="3" t="s">
        <v>131</v>
      </c>
    </row>
    <row r="3" spans="1:25" x14ac:dyDescent="0.25">
      <c r="B3" s="25"/>
      <c r="C3" s="25"/>
      <c r="D3" s="25"/>
      <c r="O3" s="8"/>
      <c r="P3" s="8"/>
    </row>
    <row r="4" spans="1:25" s="8" customFormat="1" x14ac:dyDescent="0.25">
      <c r="A4" s="19"/>
      <c r="B4" s="663" t="str">
        <f>Info!B4</f>
        <v>QUESTIONNAIRE À L’INTENTION DES PRODUCTEURS</v>
      </c>
      <c r="C4" s="664"/>
      <c r="D4" s="664"/>
      <c r="E4" s="664"/>
      <c r="F4" s="664"/>
      <c r="G4" s="664"/>
      <c r="H4" s="664"/>
      <c r="I4" s="664"/>
      <c r="J4" s="664"/>
      <c r="K4" s="664"/>
      <c r="L4" s="665"/>
      <c r="M4" s="20"/>
      <c r="N4" s="329"/>
      <c r="O4" s="16"/>
      <c r="P4" s="16"/>
    </row>
    <row r="5" spans="1:25" s="8" customFormat="1" x14ac:dyDescent="0.25">
      <c r="A5" s="19"/>
      <c r="B5" s="666" t="str">
        <f>Info!B5</f>
        <v>GC-2025-001</v>
      </c>
      <c r="C5" s="667"/>
      <c r="D5" s="667"/>
      <c r="E5" s="667"/>
      <c r="F5" s="667"/>
      <c r="G5" s="667"/>
      <c r="H5" s="667"/>
      <c r="I5" s="667"/>
      <c r="J5" s="667"/>
      <c r="K5" s="667"/>
      <c r="L5" s="668"/>
      <c r="M5" s="20"/>
      <c r="N5" s="332"/>
      <c r="O5" s="16"/>
      <c r="P5" s="16"/>
    </row>
    <row r="6" spans="1:25" s="17" customFormat="1" x14ac:dyDescent="0.25">
      <c r="A6" s="19"/>
      <c r="B6" s="666" t="str">
        <f>Info!B6</f>
        <v>PRODUITS DE LÉGUMES</v>
      </c>
      <c r="C6" s="667"/>
      <c r="D6" s="667"/>
      <c r="E6" s="667"/>
      <c r="F6" s="667"/>
      <c r="G6" s="667"/>
      <c r="H6" s="667"/>
      <c r="I6" s="667"/>
      <c r="J6" s="667"/>
      <c r="K6" s="667"/>
      <c r="L6" s="668"/>
      <c r="M6" s="16"/>
      <c r="N6" s="332"/>
      <c r="O6" s="18"/>
      <c r="P6" s="18"/>
    </row>
    <row r="7" spans="1:25" s="17" customFormat="1" x14ac:dyDescent="0.25">
      <c r="A7" s="19"/>
      <c r="B7" s="293"/>
      <c r="C7" s="32"/>
      <c r="D7" s="32"/>
      <c r="E7" s="32"/>
      <c r="F7" s="32"/>
      <c r="G7" s="32"/>
      <c r="H7" s="32"/>
      <c r="I7" s="32"/>
      <c r="J7" s="32"/>
      <c r="K7" s="32"/>
      <c r="L7" s="294"/>
      <c r="M7" s="16"/>
      <c r="N7" s="332"/>
      <c r="O7" s="5"/>
    </row>
    <row r="8" spans="1:25" s="17" customFormat="1" x14ac:dyDescent="0.25">
      <c r="A8" s="19"/>
      <c r="B8" s="810" t="str">
        <f>Public!B8</f>
        <v>Les questions suivantes font référence aux marchandises comme définies dans la description du produit de l'onglet Intro.</v>
      </c>
      <c r="C8" s="811"/>
      <c r="D8" s="811"/>
      <c r="E8" s="811"/>
      <c r="F8" s="811"/>
      <c r="G8" s="811"/>
      <c r="H8" s="811"/>
      <c r="I8" s="811"/>
      <c r="J8" s="811"/>
      <c r="K8" s="811"/>
      <c r="L8" s="812"/>
      <c r="M8" s="16"/>
      <c r="N8" s="332"/>
      <c r="O8" s="18"/>
      <c r="P8" s="18"/>
    </row>
    <row r="9" spans="1:25" s="17" customFormat="1" x14ac:dyDescent="0.25">
      <c r="A9" s="19"/>
      <c r="B9" s="810" t="str">
        <f>Public!B9</f>
        <v>Des informations sur le produit et un glossaire de termes sont disponibles dans l'onglet Info.</v>
      </c>
      <c r="C9" s="811"/>
      <c r="D9" s="811"/>
      <c r="E9" s="811"/>
      <c r="F9" s="811"/>
      <c r="G9" s="811"/>
      <c r="H9" s="811"/>
      <c r="I9" s="811"/>
      <c r="J9" s="811"/>
      <c r="K9" s="811"/>
      <c r="L9" s="812"/>
      <c r="M9" s="16"/>
      <c r="N9" s="332"/>
      <c r="O9" s="1019"/>
      <c r="P9" s="1019"/>
      <c r="Q9" s="1019"/>
      <c r="R9" s="1019"/>
      <c r="S9" s="1019"/>
      <c r="T9" s="1019"/>
      <c r="U9" s="1019"/>
      <c r="V9" s="1019"/>
      <c r="W9" s="1019"/>
      <c r="X9" s="1019"/>
      <c r="Y9" s="1019"/>
    </row>
    <row r="10" spans="1:25" s="17" customFormat="1" x14ac:dyDescent="0.25">
      <c r="A10" s="19"/>
      <c r="B10" s="810" t="str">
        <f>Public!B10</f>
        <v>Utilisez l'onglet AddPub si vous avez besoin de plus d'espace.</v>
      </c>
      <c r="C10" s="811"/>
      <c r="D10" s="811"/>
      <c r="E10" s="811"/>
      <c r="F10" s="811"/>
      <c r="G10" s="811"/>
      <c r="H10" s="811"/>
      <c r="I10" s="811"/>
      <c r="J10" s="811"/>
      <c r="K10" s="811"/>
      <c r="L10" s="812"/>
      <c r="M10" s="16"/>
      <c r="N10" s="332"/>
      <c r="O10" s="18"/>
      <c r="P10" s="18"/>
    </row>
    <row r="11" spans="1:25" s="17" customFormat="1" x14ac:dyDescent="0.25">
      <c r="A11" s="19"/>
      <c r="B11" s="346"/>
      <c r="C11" s="347"/>
      <c r="D11" s="347"/>
      <c r="E11" s="32"/>
      <c r="F11" s="32"/>
      <c r="G11" s="32"/>
      <c r="H11" s="32"/>
      <c r="I11" s="32"/>
      <c r="J11" s="32"/>
      <c r="K11" s="32"/>
      <c r="L11" s="294"/>
      <c r="M11" s="16"/>
      <c r="N11" s="332"/>
      <c r="O11" s="18"/>
      <c r="P11" s="18"/>
    </row>
    <row r="12" spans="1:25" s="17" customFormat="1" x14ac:dyDescent="0.25">
      <c r="A12" s="19"/>
      <c r="B12" s="810" t="str">
        <f>'Pro 2'!B12</f>
        <v>Pour les questions de cet onglet, notez ce qui suit :</v>
      </c>
      <c r="C12" s="811"/>
      <c r="D12" s="811"/>
      <c r="E12" s="811"/>
      <c r="F12" s="811"/>
      <c r="G12" s="811"/>
      <c r="H12" s="811"/>
      <c r="I12" s="811"/>
      <c r="J12" s="811"/>
      <c r="K12" s="811"/>
      <c r="L12" s="812"/>
      <c r="M12" s="16"/>
      <c r="N12" s="332"/>
      <c r="O12" s="18"/>
      <c r="P12" s="18"/>
    </row>
    <row r="13" spans="1:25" s="17" customFormat="1" x14ac:dyDescent="0.25">
      <c r="A13" s="167"/>
      <c r="B13" s="959" t="str">
        <f>IF(Intro!$G$28="English",O13,P13)</f>
        <v xml:space="preserve">• Les états doivent être établis selon la méthode du coût d'absorption totale et doivent être déclarés sur la base de l'année civile. </v>
      </c>
      <c r="C13" s="960"/>
      <c r="D13" s="960"/>
      <c r="E13" s="960"/>
      <c r="F13" s="960"/>
      <c r="G13" s="960"/>
      <c r="H13" s="960"/>
      <c r="I13" s="960"/>
      <c r="J13" s="960"/>
      <c r="K13" s="960"/>
      <c r="L13" s="961"/>
      <c r="M13" s="16"/>
      <c r="N13" s="332"/>
      <c r="O13" s="18" t="s">
        <v>530</v>
      </c>
      <c r="P13" s="10" t="s">
        <v>531</v>
      </c>
    </row>
    <row r="14" spans="1:25" s="17" customFormat="1" x14ac:dyDescent="0.25">
      <c r="A14" s="19"/>
      <c r="B14" s="810" t="str">
        <f>'Pro 2'!B16</f>
        <v>• Déclarez toutes les valeurs en dollars canadiens (CAD).</v>
      </c>
      <c r="C14" s="811"/>
      <c r="D14" s="811"/>
      <c r="E14" s="811"/>
      <c r="F14" s="811"/>
      <c r="G14" s="811"/>
      <c r="H14" s="811"/>
      <c r="I14" s="811"/>
      <c r="J14" s="811"/>
      <c r="K14" s="811"/>
      <c r="L14" s="812"/>
      <c r="M14" s="16"/>
      <c r="N14" s="332"/>
      <c r="O14" s="18"/>
      <c r="P14" s="18"/>
    </row>
    <row r="15" spans="1:25" s="17" customFormat="1" x14ac:dyDescent="0.25">
      <c r="A15" s="19"/>
      <c r="B15" s="819" t="str">
        <f>IF(Intro!$G$28="English",O15,P15)</f>
        <v>Toute information dans ce questionnaire se rapporte aux MARCHANDISES EN CONSERVE seulement (exception pour la Question 1 et la Question 2 de cet onglet)</v>
      </c>
      <c r="C15" s="820"/>
      <c r="D15" s="820"/>
      <c r="E15" s="820"/>
      <c r="F15" s="820"/>
      <c r="G15" s="820"/>
      <c r="H15" s="820"/>
      <c r="I15" s="820"/>
      <c r="J15" s="820"/>
      <c r="K15" s="820"/>
      <c r="L15" s="821"/>
      <c r="M15" s="16"/>
      <c r="N15" s="332"/>
      <c r="O15" s="18" t="s">
        <v>924</v>
      </c>
      <c r="P15" s="18" t="s">
        <v>923</v>
      </c>
    </row>
    <row r="16" spans="1:25" s="9" customFormat="1" x14ac:dyDescent="0.25">
      <c r="A16" s="19"/>
      <c r="B16" s="26"/>
      <c r="C16" s="26"/>
      <c r="D16" s="26"/>
      <c r="E16" s="27"/>
      <c r="F16" s="27"/>
      <c r="G16" s="27"/>
      <c r="H16" s="27"/>
      <c r="I16" s="27"/>
      <c r="J16" s="27"/>
      <c r="K16" s="27"/>
      <c r="L16" s="27"/>
      <c r="N16" s="333"/>
      <c r="O16" s="10"/>
      <c r="P16" s="10"/>
    </row>
    <row r="17" spans="1:16" x14ac:dyDescent="0.25">
      <c r="B17" s="658" t="str">
        <f>IF(Intro!$G$28="English",O17,P17)</f>
        <v>ÉTAT DES RÉSULTATS POUR L'ENSEMBLE DE L'ENTREPRISE (tous les produits y compris les marchandises en conserve et les marchandises congelées)</v>
      </c>
      <c r="C17" s="659"/>
      <c r="D17" s="659"/>
      <c r="E17" s="659"/>
      <c r="F17" s="659"/>
      <c r="G17" s="659"/>
      <c r="H17" s="659"/>
      <c r="I17" s="659"/>
      <c r="J17" s="659"/>
      <c r="K17" s="659"/>
      <c r="L17" s="660"/>
      <c r="M17" s="149"/>
      <c r="O17" s="2" t="s">
        <v>925</v>
      </c>
      <c r="P17" s="2" t="s">
        <v>926</v>
      </c>
    </row>
    <row r="18" spans="1:16" x14ac:dyDescent="0.25">
      <c r="B18" s="816" t="s">
        <v>20</v>
      </c>
      <c r="C18" s="817"/>
      <c r="D18" s="817"/>
      <c r="E18" s="817"/>
      <c r="F18" s="817"/>
      <c r="G18" s="817"/>
      <c r="H18" s="817"/>
      <c r="I18" s="817"/>
      <c r="J18" s="817"/>
      <c r="K18" s="817"/>
      <c r="L18" s="818"/>
      <c r="M18" s="2"/>
    </row>
    <row r="19" spans="1:16" s="11" customFormat="1" x14ac:dyDescent="0.25">
      <c r="A19" s="13"/>
      <c r="B19" s="28"/>
      <c r="C19" s="29"/>
      <c r="D19" s="29"/>
      <c r="E19" s="30"/>
      <c r="F19" s="30"/>
      <c r="G19" s="30"/>
      <c r="H19" s="30"/>
      <c r="I19" s="30"/>
      <c r="J19" s="30"/>
      <c r="K19" s="30"/>
      <c r="L19" s="31"/>
      <c r="N19" s="334"/>
    </row>
    <row r="20" spans="1:16" s="11" customFormat="1" x14ac:dyDescent="0.25">
      <c r="A20" s="13"/>
      <c r="B20" s="655" t="str">
        <f>IF(Intro!$G$28="English",O20,P20)</f>
        <v>Remplissez l’état des résultats pour l’ensemble de l’entreprise. Veuillez déclarer les résultats totaux pour tous les produits vendus par votre entreprise, y compris sans en exclure les marchandises. Ces montants doivent correspondre à ceux indiqués dans les états financiers vérifiés de votre entreprise.</v>
      </c>
      <c r="C20" s="656"/>
      <c r="D20" s="656"/>
      <c r="E20" s="656"/>
      <c r="F20" s="656"/>
      <c r="G20" s="656"/>
      <c r="H20" s="656"/>
      <c r="I20" s="656"/>
      <c r="J20" s="656"/>
      <c r="K20" s="656"/>
      <c r="L20" s="657"/>
      <c r="N20" s="334"/>
      <c r="O20" s="12" t="s">
        <v>169</v>
      </c>
      <c r="P20" s="11" t="s">
        <v>170</v>
      </c>
    </row>
    <row r="21" spans="1:16" s="11" customFormat="1" x14ac:dyDescent="0.25">
      <c r="A21" s="13"/>
      <c r="B21" s="655"/>
      <c r="C21" s="656"/>
      <c r="D21" s="656"/>
      <c r="E21" s="656"/>
      <c r="F21" s="656"/>
      <c r="G21" s="656"/>
      <c r="H21" s="656"/>
      <c r="I21" s="656"/>
      <c r="J21" s="656"/>
      <c r="K21" s="656"/>
      <c r="L21" s="657"/>
      <c r="N21" s="334"/>
      <c r="O21" s="12"/>
    </row>
    <row r="22" spans="1:16" s="11" customFormat="1" ht="28.9" customHeight="1" x14ac:dyDescent="0.25">
      <c r="A22" s="13"/>
      <c r="B22" s="655" t="str">
        <f>IF(Intro!$G$28="English",O22,P22)</f>
        <v xml:space="preserve">Si votre entreprise a produit les marchandises en conserve et les marchandises congelées, veuillez compléter la Question 1 seulement une fois. </v>
      </c>
      <c r="C22" s="656"/>
      <c r="D22" s="656"/>
      <c r="E22" s="656"/>
      <c r="F22" s="656"/>
      <c r="G22" s="656"/>
      <c r="H22" s="656"/>
      <c r="I22" s="656"/>
      <c r="J22" s="656"/>
      <c r="K22" s="656"/>
      <c r="L22" s="657"/>
      <c r="N22" s="334"/>
      <c r="O22" s="12" t="s">
        <v>931</v>
      </c>
      <c r="P22" s="12" t="s">
        <v>932</v>
      </c>
    </row>
    <row r="23" spans="1:16" s="11" customFormat="1" x14ac:dyDescent="0.25">
      <c r="A23" s="13"/>
      <c r="B23" s="344"/>
      <c r="C23" s="345"/>
      <c r="D23" s="29"/>
      <c r="G23" s="853">
        <f>Variables!$B$6</f>
        <v>2023</v>
      </c>
      <c r="H23" s="853">
        <f>G23+1</f>
        <v>2024</v>
      </c>
      <c r="I23" s="853">
        <f>H23+1</f>
        <v>2025</v>
      </c>
      <c r="J23" s="854"/>
      <c r="K23" s="855"/>
      <c r="L23" s="234"/>
      <c r="N23" s="334"/>
      <c r="O23" s="12"/>
    </row>
    <row r="24" spans="1:16" s="11" customFormat="1" x14ac:dyDescent="0.25">
      <c r="A24" s="13"/>
      <c r="B24" s="344"/>
      <c r="C24" s="345"/>
      <c r="D24" s="29"/>
      <c r="G24" s="853"/>
      <c r="H24" s="853"/>
      <c r="I24" s="853"/>
      <c r="J24" s="854"/>
      <c r="K24" s="855"/>
      <c r="L24" s="234"/>
      <c r="N24" s="334"/>
      <c r="O24" s="12"/>
    </row>
    <row r="25" spans="1:16" s="149" customFormat="1" x14ac:dyDescent="0.25">
      <c r="A25" s="190"/>
      <c r="B25" s="956" t="str">
        <f>IF(Intro!$G$28="English",O25,P25)</f>
        <v>Valeur de vente nette</v>
      </c>
      <c r="C25" s="957"/>
      <c r="D25" s="957"/>
      <c r="E25" s="958"/>
      <c r="F25" s="257" t="s">
        <v>495</v>
      </c>
      <c r="G25" s="301"/>
      <c r="H25" s="301"/>
      <c r="I25" s="301"/>
      <c r="J25" s="355"/>
      <c r="K25" s="356"/>
      <c r="L25" s="234"/>
      <c r="N25" s="336"/>
      <c r="O25" s="149" t="s">
        <v>46</v>
      </c>
      <c r="P25" s="149" t="s">
        <v>71</v>
      </c>
    </row>
    <row r="26" spans="1:16" s="149" customFormat="1" x14ac:dyDescent="0.25">
      <c r="A26" s="190"/>
      <c r="B26" s="956" t="str">
        <f>IF(Intro!$G$28="English",O26,P26)</f>
        <v>Coût des marchandises vendues</v>
      </c>
      <c r="C26" s="957"/>
      <c r="D26" s="957"/>
      <c r="E26" s="958"/>
      <c r="F26" s="257" t="s">
        <v>495</v>
      </c>
      <c r="G26" s="301"/>
      <c r="H26" s="301"/>
      <c r="I26" s="301"/>
      <c r="J26" s="355"/>
      <c r="K26" s="356"/>
      <c r="L26" s="234"/>
      <c r="N26" s="336"/>
      <c r="O26" s="149" t="s">
        <v>47</v>
      </c>
      <c r="P26" s="149" t="s">
        <v>48</v>
      </c>
    </row>
    <row r="27" spans="1:16" s="173" customFormat="1" x14ac:dyDescent="0.25">
      <c r="A27" s="207"/>
      <c r="B27" s="966" t="str">
        <f>IF(Intro!$G$28="English",O27,P27)</f>
        <v>Marge bénéficiaire brute (perte brute)</v>
      </c>
      <c r="C27" s="967"/>
      <c r="D27" s="967"/>
      <c r="E27" s="968"/>
      <c r="F27" s="257" t="s">
        <v>495</v>
      </c>
      <c r="G27" s="306">
        <f>G25-G26</f>
        <v>0</v>
      </c>
      <c r="H27" s="306">
        <f>H25-H26</f>
        <v>0</v>
      </c>
      <c r="I27" s="306">
        <f>I25-I26</f>
        <v>0</v>
      </c>
      <c r="J27" s="361"/>
      <c r="K27" s="362"/>
      <c r="L27" s="234"/>
      <c r="N27" s="336"/>
      <c r="O27" s="173" t="s">
        <v>49</v>
      </c>
      <c r="P27" s="173" t="s">
        <v>50</v>
      </c>
    </row>
    <row r="28" spans="1:16" s="149" customFormat="1" x14ac:dyDescent="0.25">
      <c r="A28" s="190"/>
      <c r="B28" s="956" t="str">
        <f>IF(Intro!$G$28="English",O28,P28)</f>
        <v>Frais généraux, de vente, et d'administration</v>
      </c>
      <c r="C28" s="957"/>
      <c r="D28" s="957"/>
      <c r="E28" s="958"/>
      <c r="F28" s="257" t="s">
        <v>495</v>
      </c>
      <c r="G28" s="301"/>
      <c r="H28" s="301"/>
      <c r="I28" s="301"/>
      <c r="J28" s="355"/>
      <c r="K28" s="356"/>
      <c r="L28" s="234"/>
      <c r="N28" s="336"/>
      <c r="O28" s="149" t="s">
        <v>51</v>
      </c>
      <c r="P28" s="149" t="s">
        <v>52</v>
      </c>
    </row>
    <row r="29" spans="1:16" s="149" customFormat="1" x14ac:dyDescent="0.25">
      <c r="A29" s="190"/>
      <c r="B29" s="956" t="str">
        <f>IF(Intro!$G$28="English",O29,P29)</f>
        <v>Charges financières</v>
      </c>
      <c r="C29" s="957"/>
      <c r="D29" s="957"/>
      <c r="E29" s="958"/>
      <c r="F29" s="257" t="s">
        <v>495</v>
      </c>
      <c r="G29" s="301"/>
      <c r="H29" s="301"/>
      <c r="I29" s="301"/>
      <c r="J29" s="355"/>
      <c r="K29" s="356"/>
      <c r="L29" s="234"/>
      <c r="N29" s="336"/>
      <c r="O29" s="149" t="s">
        <v>53</v>
      </c>
      <c r="P29" s="149" t="s">
        <v>54</v>
      </c>
    </row>
    <row r="30" spans="1:16" s="149" customFormat="1" x14ac:dyDescent="0.25">
      <c r="A30" s="190"/>
      <c r="B30" s="956" t="str">
        <f>IF(Intro!$G$28="English",O30,P30)</f>
        <v>Autres dépenses</v>
      </c>
      <c r="C30" s="957"/>
      <c r="D30" s="957"/>
      <c r="E30" s="958"/>
      <c r="F30" s="257" t="s">
        <v>495</v>
      </c>
      <c r="G30" s="301"/>
      <c r="H30" s="301"/>
      <c r="I30" s="301"/>
      <c r="J30" s="355"/>
      <c r="K30" s="356"/>
      <c r="L30" s="234"/>
      <c r="N30" s="336"/>
      <c r="O30" s="149" t="s">
        <v>99</v>
      </c>
      <c r="P30" s="149" t="s">
        <v>100</v>
      </c>
    </row>
    <row r="31" spans="1:16" s="173" customFormat="1" x14ac:dyDescent="0.25">
      <c r="A31" s="207"/>
      <c r="B31" s="966" t="str">
        <f>IF(Intro!$G$28="English",O31,P31)</f>
        <v>Revenu net (perte nette) avant impôts</v>
      </c>
      <c r="C31" s="967"/>
      <c r="D31" s="967"/>
      <c r="E31" s="968"/>
      <c r="F31" s="257" t="s">
        <v>495</v>
      </c>
      <c r="G31" s="306">
        <f>G27-G28-G29-G30</f>
        <v>0</v>
      </c>
      <c r="H31" s="306">
        <f>H27-H28-H29-H30</f>
        <v>0</v>
      </c>
      <c r="I31" s="306">
        <f>I27-I28-I29-I30</f>
        <v>0</v>
      </c>
      <c r="J31" s="361"/>
      <c r="K31" s="362"/>
      <c r="L31" s="234"/>
      <c r="N31" s="336"/>
      <c r="O31" s="173" t="s">
        <v>55</v>
      </c>
      <c r="P31" s="173" t="s">
        <v>56</v>
      </c>
    </row>
    <row r="32" spans="1:16" s="173" customFormat="1" x14ac:dyDescent="0.25">
      <c r="A32" s="207"/>
      <c r="B32" s="279"/>
      <c r="C32" s="280"/>
      <c r="D32" s="280"/>
      <c r="E32" s="280"/>
      <c r="F32" s="281"/>
      <c r="G32" s="281"/>
      <c r="H32" s="281"/>
      <c r="I32" s="281"/>
      <c r="J32" s="281"/>
      <c r="K32" s="281"/>
      <c r="L32" s="234"/>
      <c r="N32" s="336"/>
    </row>
    <row r="33" spans="1:16" s="40" customFormat="1" x14ac:dyDescent="0.25">
      <c r="A33" s="282"/>
      <c r="B33" s="283" t="str">
        <f>IF(Intro!$G$28="English",O33,P33)</f>
        <v>Décrire les "Autres dépenses".</v>
      </c>
      <c r="J33" s="173"/>
      <c r="K33" s="173"/>
      <c r="L33" s="387"/>
      <c r="N33" s="331"/>
      <c r="O33" s="148" t="s">
        <v>649</v>
      </c>
      <c r="P33" s="148" t="s">
        <v>650</v>
      </c>
    </row>
    <row r="34" spans="1:16" s="40" customFormat="1" x14ac:dyDescent="0.25">
      <c r="A34" s="282"/>
      <c r="B34" s="284"/>
      <c r="C34" s="158"/>
      <c r="J34" s="173"/>
      <c r="K34" s="173"/>
      <c r="L34" s="387"/>
      <c r="N34" s="331"/>
      <c r="O34" s="148"/>
      <c r="P34" s="148"/>
    </row>
    <row r="35" spans="1:16" s="40" customFormat="1" x14ac:dyDescent="0.25">
      <c r="A35" s="282"/>
      <c r="B35" s="962"/>
      <c r="C35" s="963"/>
      <c r="D35" s="963"/>
      <c r="E35" s="963"/>
      <c r="F35" s="963"/>
      <c r="G35" s="963"/>
      <c r="H35" s="963"/>
      <c r="I35" s="963"/>
      <c r="J35" s="963"/>
      <c r="K35" s="963"/>
      <c r="L35" s="964"/>
      <c r="N35" s="331"/>
      <c r="O35" s="148"/>
      <c r="P35" s="148"/>
    </row>
    <row r="36" spans="1:16" s="40" customFormat="1" x14ac:dyDescent="0.25">
      <c r="A36" s="282"/>
      <c r="B36" s="962"/>
      <c r="C36" s="963"/>
      <c r="D36" s="963"/>
      <c r="E36" s="963"/>
      <c r="F36" s="963"/>
      <c r="G36" s="963"/>
      <c r="H36" s="963"/>
      <c r="I36" s="963"/>
      <c r="J36" s="963"/>
      <c r="K36" s="963"/>
      <c r="L36" s="964"/>
      <c r="N36" s="331"/>
      <c r="O36" s="148"/>
      <c r="P36" s="148"/>
    </row>
    <row r="37" spans="1:16" s="40" customFormat="1" x14ac:dyDescent="0.25">
      <c r="A37" s="282"/>
      <c r="B37" s="962"/>
      <c r="C37" s="963"/>
      <c r="D37" s="963"/>
      <c r="E37" s="963"/>
      <c r="F37" s="963"/>
      <c r="G37" s="963"/>
      <c r="H37" s="963"/>
      <c r="I37" s="963"/>
      <c r="J37" s="963"/>
      <c r="K37" s="963"/>
      <c r="L37" s="964"/>
      <c r="N37" s="331"/>
      <c r="O37" s="148"/>
      <c r="P37" s="148"/>
    </row>
    <row r="38" spans="1:16" s="40" customFormat="1" x14ac:dyDescent="0.25">
      <c r="A38" s="282"/>
      <c r="B38" s="962"/>
      <c r="C38" s="963"/>
      <c r="D38" s="963"/>
      <c r="E38" s="963"/>
      <c r="F38" s="963"/>
      <c r="G38" s="963"/>
      <c r="H38" s="963"/>
      <c r="I38" s="963"/>
      <c r="J38" s="963"/>
      <c r="K38" s="963"/>
      <c r="L38" s="964"/>
      <c r="N38" s="331"/>
      <c r="O38" s="148"/>
      <c r="P38" s="148"/>
    </row>
    <row r="39" spans="1:16" s="40" customFormat="1" x14ac:dyDescent="0.25">
      <c r="A39" s="282"/>
      <c r="B39" s="962"/>
      <c r="C39" s="963"/>
      <c r="D39" s="963"/>
      <c r="E39" s="963"/>
      <c r="F39" s="963"/>
      <c r="G39" s="963"/>
      <c r="H39" s="963"/>
      <c r="I39" s="963"/>
      <c r="J39" s="963"/>
      <c r="K39" s="963"/>
      <c r="L39" s="964"/>
      <c r="N39" s="331"/>
      <c r="O39" s="148"/>
      <c r="P39" s="148"/>
    </row>
    <row r="40" spans="1:16" s="40" customFormat="1" x14ac:dyDescent="0.25">
      <c r="A40" s="282"/>
      <c r="B40" s="962"/>
      <c r="C40" s="963"/>
      <c r="D40" s="963"/>
      <c r="E40" s="963"/>
      <c r="F40" s="963"/>
      <c r="G40" s="963"/>
      <c r="H40" s="963"/>
      <c r="I40" s="963"/>
      <c r="J40" s="963"/>
      <c r="K40" s="963"/>
      <c r="L40" s="964"/>
      <c r="N40" s="331"/>
      <c r="O40" s="148"/>
      <c r="P40" s="148"/>
    </row>
    <row r="41" spans="1:16" s="40" customFormat="1" x14ac:dyDescent="0.25">
      <c r="A41" s="282"/>
      <c r="B41" s="962"/>
      <c r="C41" s="963"/>
      <c r="D41" s="963"/>
      <c r="E41" s="963"/>
      <c r="F41" s="963"/>
      <c r="G41" s="963"/>
      <c r="H41" s="963"/>
      <c r="I41" s="963"/>
      <c r="J41" s="963"/>
      <c r="K41" s="963"/>
      <c r="L41" s="964"/>
      <c r="N41" s="331"/>
      <c r="O41" s="148"/>
      <c r="P41" s="148"/>
    </row>
    <row r="42" spans="1:16" s="40" customFormat="1" x14ac:dyDescent="0.25">
      <c r="A42" s="282"/>
      <c r="B42" s="962"/>
      <c r="C42" s="963"/>
      <c r="D42" s="963"/>
      <c r="E42" s="963"/>
      <c r="F42" s="963"/>
      <c r="G42" s="963"/>
      <c r="H42" s="963"/>
      <c r="I42" s="963"/>
      <c r="J42" s="963"/>
      <c r="K42" s="963"/>
      <c r="L42" s="964"/>
      <c r="N42" s="331"/>
      <c r="O42" s="148"/>
      <c r="P42" s="148"/>
    </row>
    <row r="43" spans="1:16" s="40" customFormat="1" x14ac:dyDescent="0.25">
      <c r="A43" s="282"/>
      <c r="B43" s="285"/>
      <c r="C43" s="286"/>
      <c r="D43" s="286"/>
      <c r="E43" s="286"/>
      <c r="F43" s="287"/>
      <c r="G43" s="288"/>
      <c r="H43" s="288"/>
      <c r="I43" s="288"/>
      <c r="J43" s="288"/>
      <c r="K43" s="288"/>
      <c r="L43" s="201"/>
      <c r="N43" s="331"/>
      <c r="O43" s="148"/>
      <c r="P43" s="148"/>
    </row>
    <row r="44" spans="1:16" s="40" customFormat="1" x14ac:dyDescent="0.25">
      <c r="A44" s="282"/>
      <c r="B44" s="910" t="str">
        <f>IF(Intro!$G$28="English",O44,P44)</f>
        <v>Expliquez tout changement important intervenu entre les périodes et toute irrégularité telle que des montants négatifs dans les montants indiqués ci-dessus.</v>
      </c>
      <c r="C44" s="965"/>
      <c r="D44" s="965"/>
      <c r="E44" s="965"/>
      <c r="F44" s="965"/>
      <c r="G44" s="965"/>
      <c r="H44" s="965"/>
      <c r="I44" s="965"/>
      <c r="J44" s="965"/>
      <c r="K44" s="965"/>
      <c r="L44" s="912"/>
      <c r="N44" s="331"/>
      <c r="O44" s="148" t="s">
        <v>651</v>
      </c>
      <c r="P44" s="148" t="s">
        <v>652</v>
      </c>
    </row>
    <row r="45" spans="1:16" s="40" customFormat="1" x14ac:dyDescent="0.25">
      <c r="A45" s="282"/>
      <c r="B45" s="348"/>
      <c r="C45" s="158"/>
      <c r="D45" s="158"/>
      <c r="E45" s="158"/>
      <c r="L45" s="201"/>
      <c r="N45" s="331"/>
      <c r="O45" s="148"/>
      <c r="P45" s="148"/>
    </row>
    <row r="46" spans="1:16" s="40" customFormat="1" x14ac:dyDescent="0.25">
      <c r="A46" s="282"/>
      <c r="B46" s="962"/>
      <c r="C46" s="963"/>
      <c r="D46" s="963"/>
      <c r="E46" s="963"/>
      <c r="F46" s="963"/>
      <c r="G46" s="963"/>
      <c r="H46" s="963"/>
      <c r="I46" s="963"/>
      <c r="J46" s="963"/>
      <c r="K46" s="963"/>
      <c r="L46" s="964"/>
      <c r="N46" s="331"/>
      <c r="O46" s="148"/>
      <c r="P46" s="148"/>
    </row>
    <row r="47" spans="1:16" s="40" customFormat="1" x14ac:dyDescent="0.25">
      <c r="A47" s="282"/>
      <c r="B47" s="962"/>
      <c r="C47" s="963"/>
      <c r="D47" s="963"/>
      <c r="E47" s="963"/>
      <c r="F47" s="963"/>
      <c r="G47" s="963"/>
      <c r="H47" s="963"/>
      <c r="I47" s="963"/>
      <c r="J47" s="963"/>
      <c r="K47" s="963"/>
      <c r="L47" s="964"/>
      <c r="N47" s="331"/>
      <c r="O47" s="148"/>
      <c r="P47" s="148"/>
    </row>
    <row r="48" spans="1:16" s="40" customFormat="1" x14ac:dyDescent="0.25">
      <c r="A48" s="282"/>
      <c r="B48" s="962"/>
      <c r="C48" s="963"/>
      <c r="D48" s="963"/>
      <c r="E48" s="963"/>
      <c r="F48" s="963"/>
      <c r="G48" s="963"/>
      <c r="H48" s="963"/>
      <c r="I48" s="963"/>
      <c r="J48" s="963"/>
      <c r="K48" s="963"/>
      <c r="L48" s="964"/>
      <c r="N48" s="331"/>
      <c r="O48" s="148"/>
      <c r="P48" s="148"/>
    </row>
    <row r="49" spans="1:16" s="40" customFormat="1" x14ac:dyDescent="0.25">
      <c r="A49" s="282"/>
      <c r="B49" s="962"/>
      <c r="C49" s="963"/>
      <c r="D49" s="963"/>
      <c r="E49" s="963"/>
      <c r="F49" s="963"/>
      <c r="G49" s="963"/>
      <c r="H49" s="963"/>
      <c r="I49" s="963"/>
      <c r="J49" s="963"/>
      <c r="K49" s="963"/>
      <c r="L49" s="964"/>
      <c r="N49" s="331"/>
      <c r="O49" s="148"/>
      <c r="P49" s="148"/>
    </row>
    <row r="50" spans="1:16" s="40" customFormat="1" x14ac:dyDescent="0.25">
      <c r="A50" s="282"/>
      <c r="B50" s="962"/>
      <c r="C50" s="963"/>
      <c r="D50" s="963"/>
      <c r="E50" s="963"/>
      <c r="F50" s="963"/>
      <c r="G50" s="963"/>
      <c r="H50" s="963"/>
      <c r="I50" s="963"/>
      <c r="J50" s="963"/>
      <c r="K50" s="963"/>
      <c r="L50" s="964"/>
      <c r="N50" s="331"/>
      <c r="O50" s="148"/>
      <c r="P50" s="148"/>
    </row>
    <row r="51" spans="1:16" s="40" customFormat="1" x14ac:dyDescent="0.25">
      <c r="A51" s="282"/>
      <c r="B51" s="962"/>
      <c r="C51" s="963"/>
      <c r="D51" s="963"/>
      <c r="E51" s="963"/>
      <c r="F51" s="963"/>
      <c r="G51" s="963"/>
      <c r="H51" s="963"/>
      <c r="I51" s="963"/>
      <c r="J51" s="963"/>
      <c r="K51" s="963"/>
      <c r="L51" s="964"/>
      <c r="N51" s="331"/>
      <c r="O51" s="148"/>
      <c r="P51" s="148"/>
    </row>
    <row r="52" spans="1:16" s="40" customFormat="1" x14ac:dyDescent="0.25">
      <c r="A52" s="282"/>
      <c r="B52" s="962"/>
      <c r="C52" s="963"/>
      <c r="D52" s="963"/>
      <c r="E52" s="963"/>
      <c r="F52" s="963"/>
      <c r="G52" s="963"/>
      <c r="H52" s="963"/>
      <c r="I52" s="963"/>
      <c r="J52" s="963"/>
      <c r="K52" s="963"/>
      <c r="L52" s="964"/>
      <c r="N52" s="331"/>
      <c r="O52" s="148"/>
      <c r="P52" s="148"/>
    </row>
    <row r="53" spans="1:16" s="40" customFormat="1" x14ac:dyDescent="0.25">
      <c r="A53" s="282"/>
      <c r="B53" s="962"/>
      <c r="C53" s="963"/>
      <c r="D53" s="963"/>
      <c r="E53" s="963"/>
      <c r="F53" s="963"/>
      <c r="G53" s="963"/>
      <c r="H53" s="963"/>
      <c r="I53" s="963"/>
      <c r="J53" s="963"/>
      <c r="K53" s="963"/>
      <c r="L53" s="964"/>
      <c r="N53" s="331"/>
      <c r="O53" s="148"/>
      <c r="P53" s="148"/>
    </row>
    <row r="54" spans="1:16" s="149" customFormat="1" x14ac:dyDescent="0.25">
      <c r="A54" s="190"/>
      <c r="B54" s="197"/>
      <c r="C54" s="198"/>
      <c r="D54" s="198"/>
      <c r="E54" s="198"/>
      <c r="F54" s="198"/>
      <c r="G54" s="198"/>
      <c r="H54" s="198"/>
      <c r="I54" s="198"/>
      <c r="J54" s="198"/>
      <c r="K54" s="198"/>
      <c r="L54" s="199"/>
      <c r="N54" s="336"/>
    </row>
    <row r="55" spans="1:16" s="3" customFormat="1" x14ac:dyDescent="0.25">
      <c r="A55" s="13"/>
      <c r="B55" s="795" t="s">
        <v>21</v>
      </c>
      <c r="C55" s="796"/>
      <c r="D55" s="796"/>
      <c r="E55" s="796"/>
      <c r="F55" s="796"/>
      <c r="G55" s="796"/>
      <c r="H55" s="796"/>
      <c r="I55" s="796"/>
      <c r="J55" s="796"/>
      <c r="K55" s="796"/>
      <c r="L55" s="797"/>
      <c r="M55" s="206"/>
      <c r="N55" s="330"/>
      <c r="O55" s="149"/>
    </row>
    <row r="56" spans="1:16" s="149" customFormat="1" x14ac:dyDescent="0.25">
      <c r="A56" s="190"/>
      <c r="B56" s="191"/>
      <c r="C56" s="192"/>
      <c r="D56" s="192"/>
      <c r="E56" s="192"/>
      <c r="F56" s="192"/>
      <c r="G56" s="192"/>
      <c r="H56" s="192"/>
      <c r="I56" s="192"/>
      <c r="J56" s="192"/>
      <c r="K56" s="192"/>
      <c r="L56" s="193"/>
      <c r="N56" s="336"/>
    </row>
    <row r="57" spans="1:16" s="149" customFormat="1" x14ac:dyDescent="0.25">
      <c r="A57" s="190"/>
      <c r="B57" s="646" t="str">
        <f>IF(Intro!$G$28="English",O57,P57)</f>
        <v>Présentez les états financiers vérifiés pour l'ensemble de l'entreprise pour chaque exercice depuis le 1er janvier 2023. Si votre entreprise ne prépare pas habituellement d’états vérifiés, soumettez des états non vérifiés équivalents.</v>
      </c>
      <c r="C57" s="647"/>
      <c r="D57" s="647"/>
      <c r="E57" s="647"/>
      <c r="F57" s="647"/>
      <c r="G57" s="647"/>
      <c r="H57" s="647"/>
      <c r="I57" s="647"/>
      <c r="J57" s="647"/>
      <c r="K57" s="647"/>
      <c r="L57" s="648"/>
      <c r="N57" s="336"/>
      <c r="O57" s="149" t="str">
        <f>"Submit audited financial statements for your total firm for each fiscal year since January 1, "&amp;Variables!B6&amp;". If unavailable, provide the equivalent unaudited statements."</f>
        <v>Submit audited financial statements for your total firm for each fiscal year since January 1, 2023. If unavailable, provide the equivalent unaudited statements.</v>
      </c>
      <c r="P57" s="149" t="str">
        <f>"Présentez les états financiers vérifiés pour l'ensemble de l'entreprise pour chaque exercice depuis le 1er janvier "&amp;Variables!B6&amp;". Si votre entreprise ne prépare pas habituellement d’états vérifiés, soumettez des états non vérifiés équivalents."</f>
        <v>Présentez les états financiers vérifiés pour l'ensemble de l'entreprise pour chaque exercice depuis le 1er janvier 2023. Si votre entreprise ne prépare pas habituellement d’états vérifiés, soumettez des états non vérifiés équivalents.</v>
      </c>
    </row>
    <row r="58" spans="1:16" s="149" customFormat="1" x14ac:dyDescent="0.25">
      <c r="A58" s="190"/>
      <c r="B58" s="646"/>
      <c r="C58" s="647"/>
      <c r="D58" s="647"/>
      <c r="E58" s="647"/>
      <c r="F58" s="647"/>
      <c r="G58" s="647"/>
      <c r="H58" s="647"/>
      <c r="I58" s="647"/>
      <c r="J58" s="647"/>
      <c r="K58" s="647"/>
      <c r="L58" s="648"/>
      <c r="N58" s="336"/>
    </row>
    <row r="59" spans="1:16" s="149" customFormat="1" x14ac:dyDescent="0.25">
      <c r="A59" s="190"/>
      <c r="B59" s="197"/>
      <c r="C59" s="198"/>
      <c r="D59" s="198"/>
      <c r="E59" s="198"/>
      <c r="F59" s="198"/>
      <c r="G59" s="198"/>
      <c r="H59" s="198"/>
      <c r="I59" s="198"/>
      <c r="J59" s="198"/>
      <c r="K59" s="198"/>
      <c r="L59" s="199"/>
      <c r="N59" s="336"/>
    </row>
    <row r="60" spans="1:16" s="3" customFormat="1" x14ac:dyDescent="0.25">
      <c r="A60" s="13"/>
      <c r="B60" s="208"/>
      <c r="C60" s="208"/>
      <c r="D60" s="208"/>
      <c r="E60" s="209"/>
      <c r="F60" s="209"/>
      <c r="G60" s="209"/>
      <c r="H60" s="209"/>
      <c r="I60" s="209"/>
      <c r="J60" s="209"/>
      <c r="K60" s="209"/>
      <c r="L60" s="209"/>
      <c r="M60" s="206"/>
      <c r="N60" s="330"/>
    </row>
    <row r="61" spans="1:16" x14ac:dyDescent="0.25">
      <c r="B61" s="658" t="str">
        <f>IF(Intro!$G$28="English",O61,P61)</f>
        <v>COÛT DES MARCHANDISES FABRIQUÉES DES MARCHANDISES</v>
      </c>
      <c r="C61" s="659"/>
      <c r="D61" s="659"/>
      <c r="E61" s="659"/>
      <c r="F61" s="659"/>
      <c r="G61" s="659"/>
      <c r="H61" s="659"/>
      <c r="I61" s="659"/>
      <c r="J61" s="659"/>
      <c r="K61" s="659"/>
      <c r="L61" s="660"/>
      <c r="M61" s="149"/>
      <c r="O61" s="245" t="s">
        <v>598</v>
      </c>
      <c r="P61" s="245" t="s">
        <v>599</v>
      </c>
    </row>
    <row r="62" spans="1:16" x14ac:dyDescent="0.25">
      <c r="B62" s="795" t="s">
        <v>26</v>
      </c>
      <c r="C62" s="796"/>
      <c r="D62" s="796"/>
      <c r="E62" s="796"/>
      <c r="F62" s="796"/>
      <c r="G62" s="796"/>
      <c r="H62" s="796"/>
      <c r="I62" s="796"/>
      <c r="J62" s="796"/>
      <c r="K62" s="796"/>
      <c r="L62" s="797"/>
      <c r="M62" s="2"/>
    </row>
    <row r="63" spans="1:16" s="11" customFormat="1" x14ac:dyDescent="0.25">
      <c r="A63" s="13"/>
      <c r="B63" s="28"/>
      <c r="C63" s="29"/>
      <c r="D63" s="29"/>
      <c r="E63" s="30"/>
      <c r="F63" s="30"/>
      <c r="G63" s="30"/>
      <c r="H63" s="30"/>
      <c r="I63" s="30"/>
      <c r="J63" s="30"/>
      <c r="K63" s="30"/>
      <c r="L63" s="31"/>
      <c r="N63" s="334"/>
    </row>
    <row r="64" spans="1:16" s="11" customFormat="1" x14ac:dyDescent="0.25">
      <c r="A64" s="13"/>
      <c r="B64" s="655" t="str">
        <f>IF(Intro!$G$28="English",O64,P64)</f>
        <v>Fournissez l'état du coût des marchandises fabriquées de votre entreprise pour ses ventes au Canada et à l'exportation des marchandises produites au Canada.</v>
      </c>
      <c r="C64" s="656"/>
      <c r="D64" s="656"/>
      <c r="E64" s="656"/>
      <c r="F64" s="656"/>
      <c r="G64" s="656"/>
      <c r="H64" s="656"/>
      <c r="I64" s="656"/>
      <c r="J64" s="656"/>
      <c r="K64" s="656"/>
      <c r="L64" s="657"/>
      <c r="N64" s="334"/>
      <c r="O64" s="12" t="s">
        <v>355</v>
      </c>
      <c r="P64" s="11" t="s">
        <v>123</v>
      </c>
    </row>
    <row r="65" spans="1:16" s="11" customFormat="1" x14ac:dyDescent="0.25">
      <c r="A65" s="13"/>
      <c r="B65" s="344"/>
      <c r="C65" s="345"/>
      <c r="D65" s="29"/>
      <c r="E65" s="30"/>
      <c r="F65" s="30"/>
      <c r="G65" s="30"/>
      <c r="H65" s="30"/>
      <c r="I65" s="30"/>
      <c r="J65" s="30"/>
      <c r="K65" s="30"/>
      <c r="L65" s="31"/>
      <c r="N65" s="334"/>
      <c r="O65" s="12"/>
    </row>
    <row r="66" spans="1:16" s="11" customFormat="1" x14ac:dyDescent="0.25">
      <c r="A66" s="13"/>
      <c r="B66" s="972" t="str">
        <f>IF(Intro!$G$28="English",O66,P66)</f>
        <v>Pour les ventes au Canada</v>
      </c>
      <c r="C66" s="973"/>
      <c r="D66" s="973"/>
      <c r="E66" s="973"/>
      <c r="F66" s="974"/>
      <c r="G66" s="876">
        <f>Variables!$B$6</f>
        <v>2023</v>
      </c>
      <c r="H66" s="876">
        <f>G66+1</f>
        <v>2024</v>
      </c>
      <c r="I66" s="876">
        <f>H66+1</f>
        <v>2025</v>
      </c>
      <c r="J66" s="854"/>
      <c r="K66" s="855"/>
      <c r="L66" s="307"/>
      <c r="N66" s="334"/>
      <c r="O66" s="12" t="s">
        <v>43</v>
      </c>
      <c r="P66" s="12" t="s">
        <v>44</v>
      </c>
    </row>
    <row r="67" spans="1:16" s="11" customFormat="1" x14ac:dyDescent="0.25">
      <c r="A67" s="13"/>
      <c r="B67" s="975"/>
      <c r="C67" s="976"/>
      <c r="D67" s="976"/>
      <c r="E67" s="976"/>
      <c r="F67" s="977"/>
      <c r="G67" s="880"/>
      <c r="H67" s="880"/>
      <c r="I67" s="880"/>
      <c r="J67" s="854"/>
      <c r="K67" s="855"/>
      <c r="L67" s="307"/>
      <c r="N67" s="334"/>
      <c r="O67" s="12"/>
      <c r="P67" s="12"/>
    </row>
    <row r="68" spans="1:16" s="149" customFormat="1" x14ac:dyDescent="0.25">
      <c r="A68" s="190"/>
      <c r="B68" s="969" t="str">
        <f>IF(Intro!$G$28="English",O68,P68)</f>
        <v>Stock d'ouverture des marchandises en cours de fabrication</v>
      </c>
      <c r="C68" s="970"/>
      <c r="D68" s="970"/>
      <c r="E68" s="971"/>
      <c r="F68" s="292" t="s">
        <v>495</v>
      </c>
      <c r="G68" s="297"/>
      <c r="H68" s="297"/>
      <c r="I68" s="297"/>
      <c r="J68" s="359"/>
      <c r="K68" s="386"/>
      <c r="L68" s="308"/>
      <c r="N68" s="336"/>
      <c r="O68" s="149" t="s">
        <v>57</v>
      </c>
      <c r="P68" s="149" t="s">
        <v>58</v>
      </c>
    </row>
    <row r="69" spans="1:16" s="149" customFormat="1" x14ac:dyDescent="0.25">
      <c r="A69" s="190"/>
      <c r="B69" s="969" t="str">
        <f>IF(Intro!$G$28="English",O69,P69)</f>
        <v xml:space="preserve">La matière directe utilisée 1 - </v>
      </c>
      <c r="C69" s="970"/>
      <c r="D69" s="970"/>
      <c r="E69" s="971"/>
      <c r="F69" s="292" t="s">
        <v>495</v>
      </c>
      <c r="G69" s="297"/>
      <c r="H69" s="297"/>
      <c r="I69" s="297"/>
      <c r="J69" s="359"/>
      <c r="K69" s="386"/>
      <c r="L69" s="308"/>
      <c r="N69" s="336"/>
      <c r="O69" s="12" t="str">
        <f>"Direct material used 1 - "&amp;Public!D166</f>
        <v xml:space="preserve">Direct material used 1 - </v>
      </c>
      <c r="P69" s="11" t="str">
        <f>"La matière directe utilisée 1 - "&amp;Public!D166</f>
        <v xml:space="preserve">La matière directe utilisée 1 - </v>
      </c>
    </row>
    <row r="70" spans="1:16" s="149" customFormat="1" x14ac:dyDescent="0.25">
      <c r="A70" s="190"/>
      <c r="B70" s="969" t="str">
        <f>IF(Intro!$G$28="English",O70,P70)</f>
        <v xml:space="preserve">La matière directe utilisée 2 - </v>
      </c>
      <c r="C70" s="970"/>
      <c r="D70" s="970"/>
      <c r="E70" s="971"/>
      <c r="F70" s="292" t="s">
        <v>495</v>
      </c>
      <c r="G70" s="297"/>
      <c r="H70" s="297"/>
      <c r="I70" s="297"/>
      <c r="J70" s="359"/>
      <c r="K70" s="386"/>
      <c r="L70" s="308"/>
      <c r="N70" s="336"/>
      <c r="O70" s="12" t="str">
        <f>"Direct material used 2 - "&amp;Public!D167</f>
        <v xml:space="preserve">Direct material used 2 - </v>
      </c>
      <c r="P70" s="11" t="str">
        <f>"La matière directe utilisée 2 - "&amp;Public!D167</f>
        <v xml:space="preserve">La matière directe utilisée 2 - </v>
      </c>
    </row>
    <row r="71" spans="1:16" s="149" customFormat="1" x14ac:dyDescent="0.25">
      <c r="A71" s="190"/>
      <c r="B71" s="969" t="str">
        <f>IF(Intro!$G$28="English",O71,P71)</f>
        <v xml:space="preserve">La matière directe utilisée 3 - </v>
      </c>
      <c r="C71" s="970"/>
      <c r="D71" s="970"/>
      <c r="E71" s="971"/>
      <c r="F71" s="292" t="s">
        <v>495</v>
      </c>
      <c r="G71" s="297"/>
      <c r="H71" s="297"/>
      <c r="I71" s="297"/>
      <c r="J71" s="359"/>
      <c r="K71" s="386"/>
      <c r="L71" s="308"/>
      <c r="N71" s="336"/>
      <c r="O71" s="12" t="str">
        <f>"Direct material used 3 - "&amp;Public!D168</f>
        <v xml:space="preserve">Direct material used 3 - </v>
      </c>
      <c r="P71" s="11" t="str">
        <f>"La matière directe utilisée 3 - "&amp;Public!D168</f>
        <v xml:space="preserve">La matière directe utilisée 3 - </v>
      </c>
    </row>
    <row r="72" spans="1:16" s="149" customFormat="1" x14ac:dyDescent="0.25">
      <c r="A72" s="190"/>
      <c r="B72" s="969" t="str">
        <f>IF(Intro!$G$28="English",O72,P72)</f>
        <v>Toutes les autres matières directes utilisées</v>
      </c>
      <c r="C72" s="970"/>
      <c r="D72" s="970"/>
      <c r="E72" s="971"/>
      <c r="F72" s="292" t="s">
        <v>495</v>
      </c>
      <c r="G72" s="297"/>
      <c r="H72" s="297"/>
      <c r="I72" s="297"/>
      <c r="J72" s="359"/>
      <c r="K72" s="386"/>
      <c r="L72" s="308"/>
      <c r="N72" s="336"/>
      <c r="O72" s="149" t="s">
        <v>59</v>
      </c>
      <c r="P72" s="149" t="s">
        <v>60</v>
      </c>
    </row>
    <row r="73" spans="1:16" s="149" customFormat="1" x14ac:dyDescent="0.25">
      <c r="A73" s="190"/>
      <c r="B73" s="969" t="str">
        <f>IF(Intro!$G$28="English",O73,P73)</f>
        <v xml:space="preserve">Le montant des salaires associé à l’emploi direct </v>
      </c>
      <c r="C73" s="970"/>
      <c r="D73" s="970"/>
      <c r="E73" s="971"/>
      <c r="F73" s="292" t="s">
        <v>495</v>
      </c>
      <c r="G73" s="297"/>
      <c r="H73" s="297"/>
      <c r="I73" s="297"/>
      <c r="J73" s="359"/>
      <c r="K73" s="386"/>
      <c r="L73" s="308"/>
      <c r="N73" s="336"/>
      <c r="O73" s="149" t="s">
        <v>61</v>
      </c>
      <c r="P73" s="149" t="s">
        <v>62</v>
      </c>
    </row>
    <row r="74" spans="1:16" s="149" customFormat="1" x14ac:dyDescent="0.25">
      <c r="A74" s="190"/>
      <c r="B74" s="969" t="str">
        <f>IF(Intro!$G$28="English",O74,P74)</f>
        <v>Charges indirectes de fabrication</v>
      </c>
      <c r="C74" s="970"/>
      <c r="D74" s="970"/>
      <c r="E74" s="971"/>
      <c r="F74" s="292" t="s">
        <v>495</v>
      </c>
      <c r="G74" s="297"/>
      <c r="H74" s="297"/>
      <c r="I74" s="297"/>
      <c r="J74" s="359"/>
      <c r="K74" s="386"/>
      <c r="L74" s="308"/>
      <c r="N74" s="336"/>
      <c r="O74" s="149" t="s">
        <v>356</v>
      </c>
      <c r="P74" s="149" t="s">
        <v>63</v>
      </c>
    </row>
    <row r="75" spans="1:16" s="149" customFormat="1" x14ac:dyDescent="0.25">
      <c r="A75" s="190"/>
      <c r="B75" s="969" t="str">
        <f>IF(Intro!$G$28="English",O75,P75)</f>
        <v>Stock de clôture des marchandises en cours de fabrication</v>
      </c>
      <c r="C75" s="970"/>
      <c r="D75" s="970"/>
      <c r="E75" s="971"/>
      <c r="F75" s="292" t="s">
        <v>495</v>
      </c>
      <c r="G75" s="297"/>
      <c r="H75" s="297"/>
      <c r="I75" s="297"/>
      <c r="J75" s="359"/>
      <c r="K75" s="386"/>
      <c r="L75" s="308"/>
      <c r="N75" s="336"/>
      <c r="O75" s="149" t="s">
        <v>179</v>
      </c>
      <c r="P75" s="149" t="s">
        <v>536</v>
      </c>
    </row>
    <row r="76" spans="1:16" s="173" customFormat="1" x14ac:dyDescent="0.25">
      <c r="A76" s="207"/>
      <c r="B76" s="978" t="str">
        <f>IF(Intro!$G$28="English",O76,P76)</f>
        <v xml:space="preserve">Coût des marchandises fabriquées </v>
      </c>
      <c r="C76" s="979"/>
      <c r="D76" s="979"/>
      <c r="E76" s="980"/>
      <c r="F76" s="292" t="s">
        <v>495</v>
      </c>
      <c r="G76" s="298">
        <f>G68+G69+G70+G71+G72+G73+G74-G75</f>
        <v>0</v>
      </c>
      <c r="H76" s="298">
        <f t="shared" ref="H76:I76" si="0">H68+H69+H70+H71+H72+H73+H74-H75</f>
        <v>0</v>
      </c>
      <c r="I76" s="298">
        <f t="shared" si="0"/>
        <v>0</v>
      </c>
      <c r="J76" s="363"/>
      <c r="K76" s="364"/>
      <c r="L76" s="312"/>
      <c r="N76" s="336"/>
      <c r="O76" s="173" t="s">
        <v>64</v>
      </c>
      <c r="P76" s="173" t="s">
        <v>65</v>
      </c>
    </row>
    <row r="77" spans="1:16" s="11" customFormat="1" x14ac:dyDescent="0.25">
      <c r="A77" s="13"/>
      <c r="B77" s="344"/>
      <c r="C77" s="345"/>
      <c r="G77" s="29"/>
      <c r="H77" s="30"/>
      <c r="I77" s="30"/>
      <c r="J77" s="30"/>
      <c r="K77" s="30"/>
      <c r="L77" s="31"/>
      <c r="N77" s="334"/>
      <c r="O77" s="12"/>
    </row>
    <row r="78" spans="1:16" s="40" customFormat="1" x14ac:dyDescent="0.25">
      <c r="A78" s="282"/>
      <c r="B78" s="910" t="str">
        <f>B44</f>
        <v>Expliquez tout changement important intervenu entre les périodes et toute irrégularité telle que des montants négatifs dans les montants indiqués ci-dessus.</v>
      </c>
      <c r="C78" s="965"/>
      <c r="D78" s="965"/>
      <c r="E78" s="965"/>
      <c r="F78" s="965"/>
      <c r="G78" s="965"/>
      <c r="H78" s="965"/>
      <c r="I78" s="965"/>
      <c r="J78" s="965"/>
      <c r="K78" s="965"/>
      <c r="L78" s="912"/>
      <c r="N78" s="331"/>
      <c r="O78" s="148"/>
      <c r="P78" s="148"/>
    </row>
    <row r="79" spans="1:16" s="40" customFormat="1" x14ac:dyDescent="0.25">
      <c r="A79" s="282"/>
      <c r="B79" s="348"/>
      <c r="C79" s="158"/>
      <c r="D79" s="158"/>
      <c r="E79" s="158"/>
      <c r="F79" s="158"/>
      <c r="L79" s="289"/>
      <c r="N79" s="331"/>
    </row>
    <row r="80" spans="1:16" s="40" customFormat="1" x14ac:dyDescent="0.25">
      <c r="A80" s="282"/>
      <c r="B80" s="962"/>
      <c r="C80" s="963"/>
      <c r="D80" s="963"/>
      <c r="E80" s="963"/>
      <c r="F80" s="963"/>
      <c r="G80" s="963"/>
      <c r="H80" s="963"/>
      <c r="I80" s="963"/>
      <c r="J80" s="963"/>
      <c r="K80" s="963"/>
      <c r="L80" s="964"/>
      <c r="N80" s="330"/>
    </row>
    <row r="81" spans="1:16" s="40" customFormat="1" x14ac:dyDescent="0.25">
      <c r="A81" s="282"/>
      <c r="B81" s="962"/>
      <c r="C81" s="963"/>
      <c r="D81" s="963"/>
      <c r="E81" s="963"/>
      <c r="F81" s="963"/>
      <c r="G81" s="963"/>
      <c r="H81" s="963"/>
      <c r="I81" s="963"/>
      <c r="J81" s="963"/>
      <c r="K81" s="963"/>
      <c r="L81" s="964"/>
      <c r="N81" s="331"/>
      <c r="O81" s="148"/>
      <c r="P81" s="148"/>
    </row>
    <row r="82" spans="1:16" s="40" customFormat="1" x14ac:dyDescent="0.25">
      <c r="A82" s="282"/>
      <c r="B82" s="962"/>
      <c r="C82" s="963"/>
      <c r="D82" s="963"/>
      <c r="E82" s="963"/>
      <c r="F82" s="963"/>
      <c r="G82" s="963"/>
      <c r="H82" s="963"/>
      <c r="I82" s="963"/>
      <c r="J82" s="963"/>
      <c r="K82" s="963"/>
      <c r="L82" s="964"/>
      <c r="N82" s="331"/>
      <c r="O82" s="148"/>
      <c r="P82" s="148"/>
    </row>
    <row r="83" spans="1:16" s="40" customFormat="1" x14ac:dyDescent="0.25">
      <c r="A83" s="282"/>
      <c r="B83" s="962"/>
      <c r="C83" s="963"/>
      <c r="D83" s="963"/>
      <c r="E83" s="963"/>
      <c r="F83" s="963"/>
      <c r="G83" s="963"/>
      <c r="H83" s="963"/>
      <c r="I83" s="963"/>
      <c r="J83" s="963"/>
      <c r="K83" s="963"/>
      <c r="L83" s="964"/>
      <c r="N83" s="331"/>
      <c r="O83" s="148"/>
      <c r="P83" s="148"/>
    </row>
    <row r="84" spans="1:16" s="40" customFormat="1" x14ac:dyDescent="0.25">
      <c r="A84" s="282"/>
      <c r="B84" s="962"/>
      <c r="C84" s="963"/>
      <c r="D84" s="963"/>
      <c r="E84" s="963"/>
      <c r="F84" s="963"/>
      <c r="G84" s="963"/>
      <c r="H84" s="963"/>
      <c r="I84" s="963"/>
      <c r="J84" s="963"/>
      <c r="K84" s="963"/>
      <c r="L84" s="964"/>
      <c r="N84" s="331"/>
    </row>
    <row r="85" spans="1:16" s="40" customFormat="1" x14ac:dyDescent="0.25">
      <c r="A85" s="282"/>
      <c r="B85" s="962"/>
      <c r="C85" s="963"/>
      <c r="D85" s="963"/>
      <c r="E85" s="963"/>
      <c r="F85" s="963"/>
      <c r="G85" s="963"/>
      <c r="H85" s="963"/>
      <c r="I85" s="963"/>
      <c r="J85" s="963"/>
      <c r="K85" s="963"/>
      <c r="L85" s="964"/>
      <c r="N85" s="331"/>
    </row>
    <row r="86" spans="1:16" s="40" customFormat="1" x14ac:dyDescent="0.25">
      <c r="A86" s="282"/>
      <c r="B86" s="962"/>
      <c r="C86" s="963"/>
      <c r="D86" s="963"/>
      <c r="E86" s="963"/>
      <c r="F86" s="963"/>
      <c r="G86" s="963"/>
      <c r="H86" s="963"/>
      <c r="I86" s="963"/>
      <c r="J86" s="963"/>
      <c r="K86" s="963"/>
      <c r="L86" s="964"/>
      <c r="N86" s="331"/>
    </row>
    <row r="87" spans="1:16" s="40" customFormat="1" x14ac:dyDescent="0.25">
      <c r="A87" s="282"/>
      <c r="B87" s="962"/>
      <c r="C87" s="963"/>
      <c r="D87" s="963"/>
      <c r="E87" s="963"/>
      <c r="F87" s="963"/>
      <c r="G87" s="963"/>
      <c r="H87" s="963"/>
      <c r="I87" s="963"/>
      <c r="J87" s="963"/>
      <c r="K87" s="963"/>
      <c r="L87" s="964"/>
      <c r="N87" s="331"/>
    </row>
    <row r="88" spans="1:16" s="148" customFormat="1" x14ac:dyDescent="0.25">
      <c r="A88" s="39"/>
      <c r="B88" s="349"/>
      <c r="C88" s="350"/>
      <c r="G88" s="164"/>
      <c r="H88" s="165"/>
      <c r="I88" s="165"/>
      <c r="J88" s="388"/>
      <c r="K88" s="388"/>
      <c r="L88" s="389"/>
      <c r="N88" s="331"/>
      <c r="O88" s="162"/>
    </row>
    <row r="89" spans="1:16" s="11" customFormat="1" x14ac:dyDescent="0.25">
      <c r="A89" s="13"/>
      <c r="B89" s="972" t="str">
        <f>IF(Intro!$G$28="English",O89,P89)</f>
        <v>Pour les ventes à l'exportation</v>
      </c>
      <c r="C89" s="973"/>
      <c r="D89" s="973"/>
      <c r="E89" s="973"/>
      <c r="F89" s="974"/>
      <c r="G89" s="876">
        <f>Variables!$B$6</f>
        <v>2023</v>
      </c>
      <c r="H89" s="876">
        <f>G89+1</f>
        <v>2024</v>
      </c>
      <c r="I89" s="876">
        <f>H89+1</f>
        <v>2025</v>
      </c>
      <c r="J89" s="854"/>
      <c r="K89" s="855"/>
      <c r="L89" s="307"/>
      <c r="N89" s="334"/>
      <c r="O89" s="12" t="s">
        <v>180</v>
      </c>
      <c r="P89" s="12" t="s">
        <v>181</v>
      </c>
    </row>
    <row r="90" spans="1:16" s="11" customFormat="1" x14ac:dyDescent="0.25">
      <c r="A90" s="13"/>
      <c r="B90" s="975"/>
      <c r="C90" s="976"/>
      <c r="D90" s="976"/>
      <c r="E90" s="976"/>
      <c r="F90" s="977"/>
      <c r="G90" s="880"/>
      <c r="H90" s="880"/>
      <c r="I90" s="880"/>
      <c r="J90" s="854"/>
      <c r="K90" s="855"/>
      <c r="L90" s="307"/>
      <c r="N90" s="334"/>
      <c r="O90" s="12"/>
      <c r="P90" s="12"/>
    </row>
    <row r="91" spans="1:16" s="149" customFormat="1" x14ac:dyDescent="0.25">
      <c r="A91" s="190"/>
      <c r="B91" s="969" t="str">
        <f t="shared" ref="B91:B99" si="1">B68</f>
        <v>Stock d'ouverture des marchandises en cours de fabrication</v>
      </c>
      <c r="C91" s="970"/>
      <c r="D91" s="970"/>
      <c r="E91" s="971"/>
      <c r="F91" s="257" t="s">
        <v>495</v>
      </c>
      <c r="G91" s="301"/>
      <c r="H91" s="301"/>
      <c r="I91" s="301"/>
      <c r="J91" s="355"/>
      <c r="K91" s="356"/>
      <c r="L91" s="308"/>
      <c r="N91" s="336"/>
    </row>
    <row r="92" spans="1:16" s="149" customFormat="1" x14ac:dyDescent="0.25">
      <c r="A92" s="190"/>
      <c r="B92" s="969" t="str">
        <f t="shared" si="1"/>
        <v xml:space="preserve">La matière directe utilisée 1 - </v>
      </c>
      <c r="C92" s="970"/>
      <c r="D92" s="970"/>
      <c r="E92" s="971"/>
      <c r="F92" s="257" t="s">
        <v>495</v>
      </c>
      <c r="G92" s="301"/>
      <c r="H92" s="301"/>
      <c r="I92" s="301"/>
      <c r="J92" s="355"/>
      <c r="K92" s="356"/>
      <c r="L92" s="308"/>
      <c r="N92" s="336"/>
      <c r="O92" s="12"/>
      <c r="P92" s="11"/>
    </row>
    <row r="93" spans="1:16" s="149" customFormat="1" x14ac:dyDescent="0.25">
      <c r="A93" s="190"/>
      <c r="B93" s="969" t="str">
        <f t="shared" si="1"/>
        <v xml:space="preserve">La matière directe utilisée 2 - </v>
      </c>
      <c r="C93" s="970"/>
      <c r="D93" s="970"/>
      <c r="E93" s="971"/>
      <c r="F93" s="257" t="s">
        <v>495</v>
      </c>
      <c r="G93" s="301"/>
      <c r="H93" s="301"/>
      <c r="I93" s="301"/>
      <c r="J93" s="355"/>
      <c r="K93" s="356"/>
      <c r="L93" s="308"/>
      <c r="N93" s="336"/>
      <c r="O93" s="12"/>
      <c r="P93" s="11"/>
    </row>
    <row r="94" spans="1:16" s="149" customFormat="1" x14ac:dyDescent="0.25">
      <c r="A94" s="190"/>
      <c r="B94" s="969" t="str">
        <f t="shared" si="1"/>
        <v xml:space="preserve">La matière directe utilisée 3 - </v>
      </c>
      <c r="C94" s="970"/>
      <c r="D94" s="970"/>
      <c r="E94" s="971"/>
      <c r="F94" s="257" t="s">
        <v>495</v>
      </c>
      <c r="G94" s="301"/>
      <c r="H94" s="301"/>
      <c r="I94" s="301"/>
      <c r="J94" s="355"/>
      <c r="K94" s="356"/>
      <c r="L94" s="308"/>
      <c r="N94" s="336"/>
      <c r="O94" s="12"/>
      <c r="P94" s="11"/>
    </row>
    <row r="95" spans="1:16" s="149" customFormat="1" x14ac:dyDescent="0.25">
      <c r="A95" s="190"/>
      <c r="B95" s="969" t="str">
        <f t="shared" si="1"/>
        <v>Toutes les autres matières directes utilisées</v>
      </c>
      <c r="C95" s="970"/>
      <c r="D95" s="970"/>
      <c r="E95" s="971"/>
      <c r="F95" s="257" t="s">
        <v>495</v>
      </c>
      <c r="G95" s="301"/>
      <c r="H95" s="301"/>
      <c r="I95" s="301"/>
      <c r="J95" s="355"/>
      <c r="K95" s="356"/>
      <c r="L95" s="308"/>
      <c r="N95" s="336"/>
    </row>
    <row r="96" spans="1:16" s="149" customFormat="1" x14ac:dyDescent="0.25">
      <c r="A96" s="190"/>
      <c r="B96" s="969" t="str">
        <f t="shared" si="1"/>
        <v xml:space="preserve">Le montant des salaires associé à l’emploi direct </v>
      </c>
      <c r="C96" s="970"/>
      <c r="D96" s="970"/>
      <c r="E96" s="971"/>
      <c r="F96" s="257" t="s">
        <v>495</v>
      </c>
      <c r="G96" s="301"/>
      <c r="H96" s="301"/>
      <c r="I96" s="301"/>
      <c r="J96" s="355"/>
      <c r="K96" s="356"/>
      <c r="L96" s="308"/>
      <c r="N96" s="336"/>
    </row>
    <row r="97" spans="1:16" s="149" customFormat="1" x14ac:dyDescent="0.25">
      <c r="A97" s="190"/>
      <c r="B97" s="969" t="str">
        <f t="shared" si="1"/>
        <v>Charges indirectes de fabrication</v>
      </c>
      <c r="C97" s="970"/>
      <c r="D97" s="970"/>
      <c r="E97" s="971"/>
      <c r="F97" s="257" t="s">
        <v>495</v>
      </c>
      <c r="G97" s="301"/>
      <c r="H97" s="301"/>
      <c r="I97" s="301"/>
      <c r="J97" s="355"/>
      <c r="K97" s="356"/>
      <c r="L97" s="308"/>
      <c r="N97" s="336"/>
    </row>
    <row r="98" spans="1:16" s="149" customFormat="1" x14ac:dyDescent="0.25">
      <c r="A98" s="190"/>
      <c r="B98" s="969" t="str">
        <f t="shared" si="1"/>
        <v>Stock de clôture des marchandises en cours de fabrication</v>
      </c>
      <c r="C98" s="970"/>
      <c r="D98" s="970"/>
      <c r="E98" s="971"/>
      <c r="F98" s="257" t="s">
        <v>495</v>
      </c>
      <c r="G98" s="301"/>
      <c r="H98" s="301"/>
      <c r="I98" s="301"/>
      <c r="J98" s="355"/>
      <c r="K98" s="356"/>
      <c r="L98" s="308"/>
      <c r="N98" s="336"/>
    </row>
    <row r="99" spans="1:16" s="173" customFormat="1" x14ac:dyDescent="0.25">
      <c r="A99" s="207"/>
      <c r="B99" s="978" t="str">
        <f t="shared" si="1"/>
        <v xml:space="preserve">Coût des marchandises fabriquées </v>
      </c>
      <c r="C99" s="979"/>
      <c r="D99" s="979"/>
      <c r="E99" s="980"/>
      <c r="F99" s="257" t="s">
        <v>495</v>
      </c>
      <c r="G99" s="306">
        <f>G91+G92+G93+G94+G95+G96+G97-G98</f>
        <v>0</v>
      </c>
      <c r="H99" s="306">
        <f t="shared" ref="H99:I99" si="2">H91+H92+H93+H94+H95+H96+H97-H98</f>
        <v>0</v>
      </c>
      <c r="I99" s="306">
        <f t="shared" si="2"/>
        <v>0</v>
      </c>
      <c r="J99" s="361"/>
      <c r="K99" s="362"/>
      <c r="L99" s="312"/>
      <c r="N99" s="336"/>
    </row>
    <row r="100" spans="1:16" s="149" customFormat="1" x14ac:dyDescent="0.25">
      <c r="A100" s="190"/>
      <c r="B100" s="191"/>
      <c r="C100" s="192"/>
      <c r="D100" s="192"/>
      <c r="E100" s="192"/>
      <c r="F100" s="192"/>
      <c r="G100" s="192"/>
      <c r="H100" s="192"/>
      <c r="I100" s="192"/>
      <c r="J100" s="192"/>
      <c r="K100" s="192"/>
      <c r="L100" s="193"/>
      <c r="N100" s="336"/>
    </row>
    <row r="101" spans="1:16" s="40" customFormat="1" x14ac:dyDescent="0.25">
      <c r="A101" s="282"/>
      <c r="B101" s="910" t="str">
        <f>B44</f>
        <v>Expliquez tout changement important intervenu entre les périodes et toute irrégularité telle que des montants négatifs dans les montants indiqués ci-dessus.</v>
      </c>
      <c r="C101" s="911"/>
      <c r="D101" s="911"/>
      <c r="E101" s="911"/>
      <c r="F101" s="911"/>
      <c r="G101" s="911"/>
      <c r="H101" s="911"/>
      <c r="I101" s="911"/>
      <c r="J101" s="911"/>
      <c r="K101" s="911"/>
      <c r="L101" s="912"/>
      <c r="N101" s="331"/>
      <c r="O101" s="148"/>
      <c r="P101" s="148"/>
    </row>
    <row r="102" spans="1:16" s="40" customFormat="1" x14ac:dyDescent="0.25">
      <c r="A102" s="282"/>
      <c r="B102" s="348"/>
      <c r="C102" s="158"/>
      <c r="D102" s="158"/>
      <c r="E102" s="158"/>
      <c r="F102" s="158"/>
      <c r="L102" s="289"/>
      <c r="N102" s="331"/>
    </row>
    <row r="103" spans="1:16" s="40" customFormat="1" x14ac:dyDescent="0.25">
      <c r="A103" s="282"/>
      <c r="B103" s="962"/>
      <c r="C103" s="963"/>
      <c r="D103" s="963"/>
      <c r="E103" s="963"/>
      <c r="F103" s="963"/>
      <c r="G103" s="963"/>
      <c r="H103" s="963"/>
      <c r="I103" s="963"/>
      <c r="J103" s="963"/>
      <c r="K103" s="963"/>
      <c r="L103" s="964"/>
      <c r="N103" s="330"/>
    </row>
    <row r="104" spans="1:16" s="40" customFormat="1" x14ac:dyDescent="0.25">
      <c r="A104" s="282"/>
      <c r="B104" s="962"/>
      <c r="C104" s="963"/>
      <c r="D104" s="963"/>
      <c r="E104" s="963"/>
      <c r="F104" s="963"/>
      <c r="G104" s="963"/>
      <c r="H104" s="963"/>
      <c r="I104" s="963"/>
      <c r="J104" s="963"/>
      <c r="K104" s="963"/>
      <c r="L104" s="964"/>
      <c r="N104" s="331"/>
      <c r="O104" s="148"/>
      <c r="P104" s="148"/>
    </row>
    <row r="105" spans="1:16" s="40" customFormat="1" x14ac:dyDescent="0.25">
      <c r="A105" s="282"/>
      <c r="B105" s="962"/>
      <c r="C105" s="963"/>
      <c r="D105" s="963"/>
      <c r="E105" s="963"/>
      <c r="F105" s="963"/>
      <c r="G105" s="963"/>
      <c r="H105" s="963"/>
      <c r="I105" s="963"/>
      <c r="J105" s="963"/>
      <c r="K105" s="963"/>
      <c r="L105" s="964"/>
      <c r="N105" s="331"/>
      <c r="O105" s="148"/>
      <c r="P105" s="148"/>
    </row>
    <row r="106" spans="1:16" s="40" customFormat="1" x14ac:dyDescent="0.25">
      <c r="A106" s="282"/>
      <c r="B106" s="962"/>
      <c r="C106" s="963"/>
      <c r="D106" s="963"/>
      <c r="E106" s="963"/>
      <c r="F106" s="963"/>
      <c r="G106" s="963"/>
      <c r="H106" s="963"/>
      <c r="I106" s="963"/>
      <c r="J106" s="963"/>
      <c r="K106" s="963"/>
      <c r="L106" s="964"/>
      <c r="N106" s="331"/>
      <c r="O106" s="148"/>
      <c r="P106" s="148"/>
    </row>
    <row r="107" spans="1:16" s="40" customFormat="1" x14ac:dyDescent="0.25">
      <c r="A107" s="282"/>
      <c r="B107" s="962"/>
      <c r="C107" s="963"/>
      <c r="D107" s="963"/>
      <c r="E107" s="963"/>
      <c r="F107" s="963"/>
      <c r="G107" s="963"/>
      <c r="H107" s="963"/>
      <c r="I107" s="963"/>
      <c r="J107" s="963"/>
      <c r="K107" s="963"/>
      <c r="L107" s="964"/>
      <c r="N107" s="331"/>
    </row>
    <row r="108" spans="1:16" s="40" customFormat="1" x14ac:dyDescent="0.25">
      <c r="A108" s="282"/>
      <c r="B108" s="962"/>
      <c r="C108" s="963"/>
      <c r="D108" s="963"/>
      <c r="E108" s="963"/>
      <c r="F108" s="963"/>
      <c r="G108" s="963"/>
      <c r="H108" s="963"/>
      <c r="I108" s="963"/>
      <c r="J108" s="963"/>
      <c r="K108" s="963"/>
      <c r="L108" s="964"/>
      <c r="N108" s="331"/>
    </row>
    <row r="109" spans="1:16" s="40" customFormat="1" x14ac:dyDescent="0.25">
      <c r="A109" s="282"/>
      <c r="B109" s="962"/>
      <c r="C109" s="963"/>
      <c r="D109" s="963"/>
      <c r="E109" s="963"/>
      <c r="F109" s="963"/>
      <c r="G109" s="963"/>
      <c r="H109" s="963"/>
      <c r="I109" s="963"/>
      <c r="J109" s="963"/>
      <c r="K109" s="963"/>
      <c r="L109" s="964"/>
      <c r="N109" s="331"/>
    </row>
    <row r="110" spans="1:16" s="40" customFormat="1" x14ac:dyDescent="0.25">
      <c r="A110" s="282"/>
      <c r="B110" s="962"/>
      <c r="C110" s="963"/>
      <c r="D110" s="963"/>
      <c r="E110" s="963"/>
      <c r="F110" s="963"/>
      <c r="G110" s="963"/>
      <c r="H110" s="963"/>
      <c r="I110" s="963"/>
      <c r="J110" s="963"/>
      <c r="K110" s="963"/>
      <c r="L110" s="964"/>
      <c r="N110" s="331"/>
    </row>
    <row r="111" spans="1:16" s="148" customFormat="1" x14ac:dyDescent="0.25">
      <c r="A111" s="39"/>
      <c r="B111" s="349"/>
      <c r="C111" s="350"/>
      <c r="G111" s="164"/>
      <c r="H111" s="165"/>
      <c r="I111" s="165"/>
      <c r="J111" s="165"/>
      <c r="K111" s="165"/>
      <c r="L111" s="166"/>
      <c r="N111" s="331"/>
      <c r="O111" s="162"/>
    </row>
    <row r="112" spans="1:16" s="3" customFormat="1" x14ac:dyDescent="0.25">
      <c r="A112" s="13"/>
      <c r="B112" s="795" t="s">
        <v>27</v>
      </c>
      <c r="C112" s="796"/>
      <c r="D112" s="796"/>
      <c r="E112" s="796"/>
      <c r="F112" s="796"/>
      <c r="G112" s="796"/>
      <c r="H112" s="796"/>
      <c r="I112" s="796"/>
      <c r="J112" s="796"/>
      <c r="K112" s="796"/>
      <c r="L112" s="797"/>
      <c r="M112" s="206"/>
      <c r="N112" s="330"/>
    </row>
    <row r="113" spans="1:16" s="149" customFormat="1" x14ac:dyDescent="0.25">
      <c r="A113" s="190"/>
      <c r="B113" s="191"/>
      <c r="C113" s="192"/>
      <c r="D113" s="192"/>
      <c r="E113" s="192"/>
      <c r="F113" s="192"/>
      <c r="G113" s="192"/>
      <c r="H113" s="192"/>
      <c r="I113" s="192"/>
      <c r="J113" s="192"/>
      <c r="K113" s="192"/>
      <c r="L113" s="193"/>
      <c r="N113" s="336"/>
    </row>
    <row r="114" spans="1:16" s="149" customFormat="1" x14ac:dyDescent="0.25">
      <c r="A114" s="190"/>
      <c r="B114" s="646" t="str">
        <f>IF(Intro!$G$28="English",O114,P114)</f>
        <v>Décrivez les plans de votre entreprise pour gérer le coût des matières au cours des deux prochaines années. Fournissez les motifs et les hypothèses sous-tendant ces objectifs et ces stratégies.</v>
      </c>
      <c r="C114" s="647"/>
      <c r="D114" s="647"/>
      <c r="E114" s="647"/>
      <c r="F114" s="647"/>
      <c r="G114" s="647"/>
      <c r="H114" s="647"/>
      <c r="I114" s="647"/>
      <c r="J114" s="647"/>
      <c r="K114" s="647"/>
      <c r="L114" s="648"/>
      <c r="N114" s="336"/>
      <c r="O114" s="149" t="s">
        <v>496</v>
      </c>
      <c r="P114" s="149" t="s">
        <v>221</v>
      </c>
    </row>
    <row r="115" spans="1:16" s="149" customFormat="1" x14ac:dyDescent="0.25">
      <c r="A115" s="190"/>
      <c r="B115" s="191"/>
      <c r="C115" s="192"/>
      <c r="D115" s="192"/>
      <c r="E115" s="192"/>
      <c r="F115" s="192"/>
      <c r="G115" s="192"/>
      <c r="H115" s="192"/>
      <c r="I115" s="192"/>
      <c r="J115" s="192"/>
      <c r="K115" s="192"/>
      <c r="L115" s="193"/>
      <c r="N115" s="336"/>
    </row>
    <row r="116" spans="1:16" s="3" customFormat="1" x14ac:dyDescent="0.25">
      <c r="A116" s="14"/>
      <c r="B116" s="789"/>
      <c r="C116" s="790"/>
      <c r="D116" s="790"/>
      <c r="E116" s="790"/>
      <c r="F116" s="790"/>
      <c r="G116" s="790"/>
      <c r="H116" s="790"/>
      <c r="I116" s="790"/>
      <c r="J116" s="790"/>
      <c r="K116" s="790"/>
      <c r="L116" s="791"/>
      <c r="M116" s="174"/>
      <c r="N116" s="330"/>
      <c r="O116" s="168"/>
      <c r="P116" s="168"/>
    </row>
    <row r="117" spans="1:16" s="3" customFormat="1" x14ac:dyDescent="0.25">
      <c r="A117" s="14"/>
      <c r="B117" s="789"/>
      <c r="C117" s="790"/>
      <c r="D117" s="790"/>
      <c r="E117" s="790"/>
      <c r="F117" s="790"/>
      <c r="G117" s="790"/>
      <c r="H117" s="790"/>
      <c r="I117" s="790"/>
      <c r="J117" s="790"/>
      <c r="K117" s="790"/>
      <c r="L117" s="791"/>
      <c r="M117" s="174"/>
      <c r="N117" s="330"/>
      <c r="O117" s="168"/>
      <c r="P117" s="168"/>
    </row>
    <row r="118" spans="1:16" s="3" customFormat="1" x14ac:dyDescent="0.25">
      <c r="A118" s="14"/>
      <c r="B118" s="789"/>
      <c r="C118" s="790"/>
      <c r="D118" s="790"/>
      <c r="E118" s="790"/>
      <c r="F118" s="790"/>
      <c r="G118" s="790"/>
      <c r="H118" s="790"/>
      <c r="I118" s="790"/>
      <c r="J118" s="790"/>
      <c r="K118" s="790"/>
      <c r="L118" s="791"/>
      <c r="M118" s="174"/>
      <c r="N118" s="330"/>
      <c r="O118" s="168"/>
      <c r="P118" s="168"/>
    </row>
    <row r="119" spans="1:16" s="3" customFormat="1" x14ac:dyDescent="0.25">
      <c r="A119" s="14"/>
      <c r="B119" s="789"/>
      <c r="C119" s="790"/>
      <c r="D119" s="790"/>
      <c r="E119" s="790"/>
      <c r="F119" s="790"/>
      <c r="G119" s="790"/>
      <c r="H119" s="790"/>
      <c r="I119" s="790"/>
      <c r="J119" s="790"/>
      <c r="K119" s="790"/>
      <c r="L119" s="791"/>
      <c r="M119" s="174"/>
      <c r="N119" s="330"/>
      <c r="O119" s="168"/>
      <c r="P119" s="168"/>
    </row>
    <row r="120" spans="1:16" s="3" customFormat="1" x14ac:dyDescent="0.25">
      <c r="A120" s="14"/>
      <c r="B120" s="789"/>
      <c r="C120" s="790"/>
      <c r="D120" s="790"/>
      <c r="E120" s="790"/>
      <c r="F120" s="790"/>
      <c r="G120" s="790"/>
      <c r="H120" s="790"/>
      <c r="I120" s="790"/>
      <c r="J120" s="790"/>
      <c r="K120" s="790"/>
      <c r="L120" s="791"/>
      <c r="M120" s="174"/>
      <c r="N120" s="330"/>
      <c r="O120" s="168"/>
      <c r="P120" s="168"/>
    </row>
    <row r="121" spans="1:16" s="3" customFormat="1" x14ac:dyDescent="0.25">
      <c r="A121" s="14"/>
      <c r="B121" s="789"/>
      <c r="C121" s="790"/>
      <c r="D121" s="790"/>
      <c r="E121" s="790"/>
      <c r="F121" s="790"/>
      <c r="G121" s="790"/>
      <c r="H121" s="790"/>
      <c r="I121" s="790"/>
      <c r="J121" s="790"/>
      <c r="K121" s="790"/>
      <c r="L121" s="791"/>
      <c r="M121" s="174"/>
      <c r="N121" s="330"/>
      <c r="O121" s="168"/>
      <c r="P121" s="168"/>
    </row>
    <row r="122" spans="1:16" s="3" customFormat="1" x14ac:dyDescent="0.25">
      <c r="A122" s="14"/>
      <c r="B122" s="789"/>
      <c r="C122" s="790"/>
      <c r="D122" s="790"/>
      <c r="E122" s="790"/>
      <c r="F122" s="790"/>
      <c r="G122" s="790"/>
      <c r="H122" s="790"/>
      <c r="I122" s="790"/>
      <c r="J122" s="790"/>
      <c r="K122" s="790"/>
      <c r="L122" s="791"/>
      <c r="M122" s="174"/>
      <c r="N122" s="330"/>
      <c r="O122" s="168"/>
      <c r="P122" s="168"/>
    </row>
    <row r="123" spans="1:16" s="3" customFormat="1" x14ac:dyDescent="0.25">
      <c r="A123" s="14"/>
      <c r="B123" s="789"/>
      <c r="C123" s="790"/>
      <c r="D123" s="790"/>
      <c r="E123" s="790"/>
      <c r="F123" s="790"/>
      <c r="G123" s="790"/>
      <c r="H123" s="790"/>
      <c r="I123" s="790"/>
      <c r="J123" s="790"/>
      <c r="K123" s="790"/>
      <c r="L123" s="791"/>
      <c r="M123" s="174"/>
      <c r="N123" s="330"/>
      <c r="O123" s="168"/>
      <c r="P123" s="168"/>
    </row>
    <row r="124" spans="1:16" s="149" customFormat="1" x14ac:dyDescent="0.25">
      <c r="A124" s="190"/>
      <c r="B124" s="197"/>
      <c r="C124" s="198"/>
      <c r="D124" s="198"/>
      <c r="E124" s="198"/>
      <c r="F124" s="198"/>
      <c r="G124" s="198"/>
      <c r="H124" s="198"/>
      <c r="I124" s="198"/>
      <c r="J124" s="198"/>
      <c r="K124" s="198"/>
      <c r="L124" s="199"/>
      <c r="N124" s="336"/>
    </row>
    <row r="125" spans="1:16" x14ac:dyDescent="0.25">
      <c r="B125" s="795" t="s">
        <v>28</v>
      </c>
      <c r="C125" s="796"/>
      <c r="D125" s="796"/>
      <c r="E125" s="796"/>
      <c r="F125" s="796"/>
      <c r="G125" s="796"/>
      <c r="H125" s="796"/>
      <c r="I125" s="796"/>
      <c r="J125" s="796"/>
      <c r="K125" s="796"/>
      <c r="L125" s="797"/>
      <c r="M125" s="2"/>
    </row>
    <row r="126" spans="1:16" s="11" customFormat="1" x14ac:dyDescent="0.25">
      <c r="A126" s="13"/>
      <c r="B126" s="28"/>
      <c r="C126" s="29"/>
      <c r="D126" s="29"/>
      <c r="E126" s="30"/>
      <c r="F126" s="30"/>
      <c r="G126" s="30"/>
      <c r="H126" s="30"/>
      <c r="I126" s="30"/>
      <c r="J126" s="30"/>
      <c r="K126" s="30"/>
      <c r="L126" s="31"/>
      <c r="N126" s="334"/>
    </row>
    <row r="127" spans="1:16" s="11" customFormat="1" x14ac:dyDescent="0.25">
      <c r="A127" s="13"/>
      <c r="B127" s="655" t="str">
        <f>IF(Intro!$G$28="English",O127,P127)</f>
        <v>Fournissez l’emploi, les heures travaillées et les salaires payés de votre entreprise pour sa production des marchandises. Inclure les emplois utilisés dans la production pour les ventes intérieures, pour les ventes à l’exportation et pour l’utilisation interne ou la transformation ultérieure.</v>
      </c>
      <c r="C127" s="656"/>
      <c r="D127" s="656"/>
      <c r="E127" s="656"/>
      <c r="F127" s="656"/>
      <c r="G127" s="656"/>
      <c r="H127" s="656"/>
      <c r="I127" s="656"/>
      <c r="J127" s="656"/>
      <c r="K127" s="656"/>
      <c r="L127" s="657"/>
      <c r="N127" s="334"/>
      <c r="O127" s="12" t="s">
        <v>182</v>
      </c>
      <c r="P127" s="11" t="s">
        <v>362</v>
      </c>
    </row>
    <row r="128" spans="1:16" s="11" customFormat="1" x14ac:dyDescent="0.25">
      <c r="A128" s="13"/>
      <c r="B128" s="655"/>
      <c r="C128" s="656"/>
      <c r="D128" s="656"/>
      <c r="E128" s="656"/>
      <c r="F128" s="656"/>
      <c r="G128" s="656"/>
      <c r="H128" s="656"/>
      <c r="I128" s="656"/>
      <c r="J128" s="656"/>
      <c r="K128" s="656"/>
      <c r="L128" s="657"/>
      <c r="N128" s="334"/>
      <c r="O128" s="12"/>
    </row>
    <row r="129" spans="1:16" s="11" customFormat="1" x14ac:dyDescent="0.25">
      <c r="A129" s="13"/>
      <c r="B129" s="655" t="str">
        <f>IF(Intro!$G$28="English",O129,P129)</f>
        <v>Remarque - Les salaires directs payés pour les ventes intérieures et les ventes à l'exportation sont fournis par la réponse à la question 3 ci-dessus.</v>
      </c>
      <c r="C129" s="656"/>
      <c r="D129" s="656"/>
      <c r="E129" s="656"/>
      <c r="F129" s="656"/>
      <c r="G129" s="656"/>
      <c r="H129" s="656"/>
      <c r="I129" s="656"/>
      <c r="J129" s="656"/>
      <c r="K129" s="656"/>
      <c r="L129" s="657"/>
      <c r="N129" s="334"/>
      <c r="O129" s="12" t="s">
        <v>794</v>
      </c>
      <c r="P129" s="11" t="s">
        <v>795</v>
      </c>
    </row>
    <row r="130" spans="1:16" s="11" customFormat="1" x14ac:dyDescent="0.25">
      <c r="A130" s="13"/>
      <c r="B130" s="344"/>
      <c r="C130" s="345"/>
      <c r="D130" s="29"/>
      <c r="E130" s="30"/>
      <c r="F130" s="30"/>
      <c r="G130" s="30"/>
      <c r="H130" s="30"/>
      <c r="I130" s="30"/>
      <c r="J130" s="30"/>
      <c r="K130" s="30"/>
      <c r="L130" s="31"/>
      <c r="N130" s="334"/>
      <c r="O130" s="12"/>
    </row>
    <row r="131" spans="1:16" s="11" customFormat="1" x14ac:dyDescent="0.25">
      <c r="A131" s="13"/>
      <c r="B131" s="972" t="str">
        <f>IF(Intro!$G$28="English",O131,P131)</f>
        <v>Nombre d'employés</v>
      </c>
      <c r="C131" s="973"/>
      <c r="D131" s="973"/>
      <c r="E131" s="973"/>
      <c r="F131" s="974"/>
      <c r="G131" s="876">
        <f>Variables!$B$6</f>
        <v>2023</v>
      </c>
      <c r="H131" s="876">
        <f>G131+1</f>
        <v>2024</v>
      </c>
      <c r="I131" s="876">
        <f>H131+1</f>
        <v>2025</v>
      </c>
      <c r="J131" s="854"/>
      <c r="K131" s="855"/>
      <c r="L131" s="307"/>
      <c r="N131" s="334"/>
      <c r="O131" s="12" t="s">
        <v>357</v>
      </c>
      <c r="P131" s="12" t="s">
        <v>183</v>
      </c>
    </row>
    <row r="132" spans="1:16" s="11" customFormat="1" x14ac:dyDescent="0.25">
      <c r="A132" s="13"/>
      <c r="B132" s="975"/>
      <c r="C132" s="976"/>
      <c r="D132" s="976"/>
      <c r="E132" s="976"/>
      <c r="F132" s="977"/>
      <c r="G132" s="880"/>
      <c r="H132" s="880"/>
      <c r="I132" s="880"/>
      <c r="J132" s="854"/>
      <c r="K132" s="855"/>
      <c r="L132" s="307"/>
      <c r="N132" s="334"/>
      <c r="O132" s="12"/>
      <c r="P132" s="12"/>
    </row>
    <row r="133" spans="1:16" s="149" customFormat="1" x14ac:dyDescent="0.25">
      <c r="A133" s="190"/>
      <c r="B133" s="956" t="str">
        <f>IF(Intro!$G$28="English",O133,P133)</f>
        <v>Emploi direct</v>
      </c>
      <c r="C133" s="957"/>
      <c r="D133" s="957"/>
      <c r="E133" s="958"/>
      <c r="F133" s="257" t="s">
        <v>184</v>
      </c>
      <c r="G133" s="301"/>
      <c r="H133" s="301"/>
      <c r="I133" s="301"/>
      <c r="J133" s="355"/>
      <c r="K133" s="356"/>
      <c r="L133" s="308"/>
      <c r="N133" s="336"/>
      <c r="O133" s="149" t="s">
        <v>66</v>
      </c>
      <c r="P133" s="149" t="s">
        <v>67</v>
      </c>
    </row>
    <row r="134" spans="1:16" s="149" customFormat="1" x14ac:dyDescent="0.25">
      <c r="A134" s="190"/>
      <c r="B134" s="956" t="str">
        <f>IF(Intro!$G$28="English",O134,P134)</f>
        <v>Emploi indirect</v>
      </c>
      <c r="C134" s="957"/>
      <c r="D134" s="957"/>
      <c r="E134" s="958"/>
      <c r="F134" s="257" t="s">
        <v>184</v>
      </c>
      <c r="G134" s="301"/>
      <c r="H134" s="301"/>
      <c r="I134" s="301"/>
      <c r="J134" s="355"/>
      <c r="K134" s="356"/>
      <c r="L134" s="308"/>
      <c r="N134" s="336"/>
      <c r="O134" s="12" t="s">
        <v>68</v>
      </c>
      <c r="P134" s="11" t="s">
        <v>69</v>
      </c>
    </row>
    <row r="135" spans="1:16" s="173" customFormat="1" x14ac:dyDescent="0.25">
      <c r="A135" s="207"/>
      <c r="B135" s="966" t="str">
        <f>IF(Intro!$G$28="English",O135,P135)</f>
        <v>Total</v>
      </c>
      <c r="C135" s="967"/>
      <c r="D135" s="967"/>
      <c r="E135" s="968"/>
      <c r="F135" s="258" t="s">
        <v>184</v>
      </c>
      <c r="G135" s="306">
        <f>G133+G134</f>
        <v>0</v>
      </c>
      <c r="H135" s="306">
        <f t="shared" ref="H135:I135" si="3">H133+H134</f>
        <v>0</v>
      </c>
      <c r="I135" s="306">
        <f t="shared" si="3"/>
        <v>0</v>
      </c>
      <c r="J135" s="361"/>
      <c r="K135" s="362"/>
      <c r="L135" s="312"/>
      <c r="N135" s="336"/>
      <c r="O135" s="4" t="s">
        <v>45</v>
      </c>
      <c r="P135" s="4" t="s">
        <v>45</v>
      </c>
    </row>
    <row r="136" spans="1:16" s="11" customFormat="1" x14ac:dyDescent="0.25">
      <c r="A136" s="13"/>
      <c r="B136" s="344"/>
      <c r="C136" s="345"/>
      <c r="F136" s="155"/>
      <c r="G136" s="156"/>
      <c r="H136" s="156"/>
      <c r="I136" s="156"/>
      <c r="J136" s="156"/>
      <c r="K136" s="30"/>
      <c r="L136" s="307"/>
      <c r="N136" s="334"/>
      <c r="O136" s="12"/>
    </row>
    <row r="137" spans="1:16" s="11" customFormat="1" x14ac:dyDescent="0.25">
      <c r="A137" s="13"/>
      <c r="B137" s="972" t="str">
        <f>IF(Intro!$G$28="English",O137,P137)</f>
        <v>Nombre d'heures travaillées</v>
      </c>
      <c r="C137" s="973"/>
      <c r="D137" s="973"/>
      <c r="E137" s="973"/>
      <c r="F137" s="974"/>
      <c r="G137" s="876">
        <f>Variables!$B$6</f>
        <v>2023</v>
      </c>
      <c r="H137" s="876">
        <f>G137+1</f>
        <v>2024</v>
      </c>
      <c r="I137" s="876">
        <f>H137+1</f>
        <v>2025</v>
      </c>
      <c r="J137" s="854"/>
      <c r="K137" s="855"/>
      <c r="L137" s="307"/>
      <c r="N137" s="334"/>
      <c r="O137" s="12" t="s">
        <v>693</v>
      </c>
      <c r="P137" s="12" t="s">
        <v>185</v>
      </c>
    </row>
    <row r="138" spans="1:16" s="11" customFormat="1" x14ac:dyDescent="0.25">
      <c r="A138" s="13"/>
      <c r="B138" s="975"/>
      <c r="C138" s="976"/>
      <c r="D138" s="976"/>
      <c r="E138" s="976"/>
      <c r="F138" s="977"/>
      <c r="G138" s="880"/>
      <c r="H138" s="880"/>
      <c r="I138" s="880"/>
      <c r="J138" s="854"/>
      <c r="K138" s="855"/>
      <c r="L138" s="307"/>
      <c r="N138" s="334"/>
      <c r="O138" s="12"/>
      <c r="P138" s="12"/>
    </row>
    <row r="139" spans="1:16" s="149" customFormat="1" x14ac:dyDescent="0.25">
      <c r="A139" s="190"/>
      <c r="B139" s="956" t="str">
        <f>B133</f>
        <v>Emploi direct</v>
      </c>
      <c r="C139" s="957"/>
      <c r="D139" s="957"/>
      <c r="E139" s="958"/>
      <c r="F139" s="257" t="s">
        <v>184</v>
      </c>
      <c r="G139" s="301"/>
      <c r="H139" s="301"/>
      <c r="I139" s="301"/>
      <c r="J139" s="355"/>
      <c r="K139" s="356"/>
      <c r="L139" s="308"/>
      <c r="N139" s="336"/>
    </row>
    <row r="140" spans="1:16" s="149" customFormat="1" x14ac:dyDescent="0.25">
      <c r="A140" s="190"/>
      <c r="B140" s="956" t="str">
        <f>B134</f>
        <v>Emploi indirect</v>
      </c>
      <c r="C140" s="957"/>
      <c r="D140" s="957"/>
      <c r="E140" s="958"/>
      <c r="F140" s="257" t="s">
        <v>184</v>
      </c>
      <c r="G140" s="301"/>
      <c r="H140" s="301"/>
      <c r="I140" s="301"/>
      <c r="J140" s="355"/>
      <c r="K140" s="356"/>
      <c r="L140" s="308"/>
      <c r="N140" s="336"/>
      <c r="O140" s="12"/>
      <c r="P140" s="11"/>
    </row>
    <row r="141" spans="1:16" s="173" customFormat="1" x14ac:dyDescent="0.25">
      <c r="A141" s="207"/>
      <c r="B141" s="966" t="str">
        <f>B135</f>
        <v>Total</v>
      </c>
      <c r="C141" s="967"/>
      <c r="D141" s="967"/>
      <c r="E141" s="968"/>
      <c r="F141" s="258" t="s">
        <v>184</v>
      </c>
      <c r="G141" s="306">
        <f>G139+G140</f>
        <v>0</v>
      </c>
      <c r="H141" s="306">
        <f t="shared" ref="H141:I141" si="4">H139+H140</f>
        <v>0</v>
      </c>
      <c r="I141" s="306">
        <f t="shared" si="4"/>
        <v>0</v>
      </c>
      <c r="J141" s="361"/>
      <c r="K141" s="362"/>
      <c r="L141" s="312"/>
      <c r="N141" s="336"/>
      <c r="O141" s="4"/>
      <c r="P141" s="4"/>
    </row>
    <row r="142" spans="1:16" s="11" customFormat="1" x14ac:dyDescent="0.25">
      <c r="A142" s="13"/>
      <c r="B142" s="344"/>
      <c r="C142" s="345"/>
      <c r="F142" s="155"/>
      <c r="G142" s="156"/>
      <c r="H142" s="156"/>
      <c r="I142" s="156"/>
      <c r="J142" s="156"/>
      <c r="K142" s="30"/>
      <c r="L142" s="307"/>
      <c r="N142" s="334"/>
      <c r="O142" s="12"/>
    </row>
    <row r="143" spans="1:16" s="11" customFormat="1" x14ac:dyDescent="0.25">
      <c r="A143" s="13"/>
      <c r="B143" s="972" t="str">
        <f>IF(Intro!$G$28="English",O143,P143)</f>
        <v>Salaires payés</v>
      </c>
      <c r="C143" s="973"/>
      <c r="D143" s="973"/>
      <c r="E143" s="973"/>
      <c r="F143" s="974"/>
      <c r="G143" s="876">
        <f>Variables!$B$6</f>
        <v>2023</v>
      </c>
      <c r="H143" s="876">
        <f>G143+1</f>
        <v>2024</v>
      </c>
      <c r="I143" s="876">
        <f>H143+1</f>
        <v>2025</v>
      </c>
      <c r="J143" s="854"/>
      <c r="K143" s="855"/>
      <c r="L143" s="307"/>
      <c r="N143" s="334"/>
      <c r="O143" s="12" t="s">
        <v>358</v>
      </c>
      <c r="P143" s="12" t="s">
        <v>359</v>
      </c>
    </row>
    <row r="144" spans="1:16" s="11" customFormat="1" x14ac:dyDescent="0.25">
      <c r="A144" s="13"/>
      <c r="B144" s="975"/>
      <c r="C144" s="976"/>
      <c r="D144" s="976"/>
      <c r="E144" s="976"/>
      <c r="F144" s="977"/>
      <c r="G144" s="880"/>
      <c r="H144" s="880"/>
      <c r="I144" s="880"/>
      <c r="J144" s="854"/>
      <c r="K144" s="855"/>
      <c r="L144" s="307"/>
      <c r="N144" s="334"/>
      <c r="O144" s="12"/>
      <c r="P144" s="12"/>
    </row>
    <row r="145" spans="1:16" s="149" customFormat="1" x14ac:dyDescent="0.25">
      <c r="A145" s="190"/>
      <c r="B145" s="956" t="str">
        <f>IF(Intro!$G$28="English",O145,P145)</f>
        <v>Emploi direct - ventes nationales et ventes à l'exportation</v>
      </c>
      <c r="C145" s="957"/>
      <c r="D145" s="957"/>
      <c r="E145" s="958"/>
      <c r="F145" s="257" t="s">
        <v>495</v>
      </c>
      <c r="G145" s="302">
        <f>G73+G96</f>
        <v>0</v>
      </c>
      <c r="H145" s="302">
        <f>H73+H96</f>
        <v>0</v>
      </c>
      <c r="I145" s="302">
        <f>I73+I96</f>
        <v>0</v>
      </c>
      <c r="J145" s="355"/>
      <c r="K145" s="356"/>
      <c r="L145" s="308"/>
      <c r="N145" s="336"/>
      <c r="O145" s="149" t="s">
        <v>186</v>
      </c>
      <c r="P145" s="149" t="s">
        <v>187</v>
      </c>
    </row>
    <row r="146" spans="1:16" s="149" customFormat="1" x14ac:dyDescent="0.25">
      <c r="A146" s="190"/>
      <c r="B146" s="956" t="str">
        <f>IF(Intro!$G$28="English",O146,P146)</f>
        <v>Emploi direct - utilisées à l'interne ou destinées à la transformation ultérieure à l’interne</v>
      </c>
      <c r="C146" s="957"/>
      <c r="D146" s="957"/>
      <c r="E146" s="958"/>
      <c r="F146" s="257" t="s">
        <v>495</v>
      </c>
      <c r="G146" s="301"/>
      <c r="H146" s="301"/>
      <c r="I146" s="301"/>
      <c r="J146" s="355"/>
      <c r="K146" s="356"/>
      <c r="L146" s="308"/>
      <c r="N146" s="336"/>
      <c r="O146" s="149" t="s">
        <v>188</v>
      </c>
      <c r="P146" s="149" t="s">
        <v>189</v>
      </c>
    </row>
    <row r="147" spans="1:16" s="149" customFormat="1" x14ac:dyDescent="0.25">
      <c r="A147" s="190"/>
      <c r="B147" s="956" t="str">
        <f>B134</f>
        <v>Emploi indirect</v>
      </c>
      <c r="C147" s="957"/>
      <c r="D147" s="957"/>
      <c r="E147" s="958"/>
      <c r="F147" s="257" t="s">
        <v>495</v>
      </c>
      <c r="G147" s="301"/>
      <c r="H147" s="301"/>
      <c r="I147" s="301"/>
      <c r="J147" s="355"/>
      <c r="K147" s="356"/>
      <c r="L147" s="308"/>
      <c r="N147" s="336"/>
      <c r="O147" s="12"/>
      <c r="P147" s="11"/>
    </row>
    <row r="148" spans="1:16" s="173" customFormat="1" x14ac:dyDescent="0.25">
      <c r="A148" s="207"/>
      <c r="B148" s="966" t="str">
        <f>B135</f>
        <v>Total</v>
      </c>
      <c r="C148" s="967"/>
      <c r="D148" s="967"/>
      <c r="E148" s="968"/>
      <c r="F148" s="257" t="s">
        <v>495</v>
      </c>
      <c r="G148" s="306">
        <f>G145+G146+G147</f>
        <v>0</v>
      </c>
      <c r="H148" s="306">
        <f t="shared" ref="H148:I148" si="5">H145+H146+H147</f>
        <v>0</v>
      </c>
      <c r="I148" s="306">
        <f t="shared" si="5"/>
        <v>0</v>
      </c>
      <c r="J148" s="361"/>
      <c r="K148" s="362"/>
      <c r="L148" s="312"/>
      <c r="N148" s="336"/>
      <c r="O148" s="4"/>
      <c r="P148" s="4"/>
    </row>
    <row r="149" spans="1:16" s="149" customFormat="1" x14ac:dyDescent="0.25">
      <c r="A149" s="190"/>
      <c r="B149" s="191"/>
      <c r="C149" s="192"/>
      <c r="D149" s="192"/>
      <c r="E149" s="192"/>
      <c r="F149" s="192"/>
      <c r="G149" s="192"/>
      <c r="H149" s="192"/>
      <c r="I149" s="192"/>
      <c r="J149" s="192"/>
      <c r="K149" s="192"/>
      <c r="L149" s="193"/>
      <c r="N149" s="336"/>
    </row>
    <row r="150" spans="1:16" s="11" customFormat="1" x14ac:dyDescent="0.25">
      <c r="A150" s="13"/>
      <c r="B150" s="655" t="str">
        <f>IF(Intro!$G$28="English",O150,P150)</f>
        <v>Remarque - Les montants suivants sont basés sur les réponses fournies çi-dessus et à la question 1 dans l'onglet Pro 1. Si les montants sont incorrects, modifiez vos réponses aux questions précédentes.</v>
      </c>
      <c r="C150" s="656"/>
      <c r="D150" s="656"/>
      <c r="E150" s="656"/>
      <c r="F150" s="656"/>
      <c r="G150" s="656"/>
      <c r="H150" s="656"/>
      <c r="I150" s="656"/>
      <c r="J150" s="656"/>
      <c r="K150" s="656"/>
      <c r="L150" s="657"/>
      <c r="N150" s="334"/>
      <c r="O150" s="162" t="s">
        <v>656</v>
      </c>
      <c r="P150" s="148" t="s">
        <v>657</v>
      </c>
    </row>
    <row r="151" spans="1:16" s="11" customFormat="1" x14ac:dyDescent="0.25">
      <c r="A151" s="45"/>
      <c r="B151" s="655"/>
      <c r="C151" s="656"/>
      <c r="D151" s="656"/>
      <c r="E151" s="656"/>
      <c r="F151" s="656"/>
      <c r="G151" s="656"/>
      <c r="H151" s="656"/>
      <c r="I151" s="656"/>
      <c r="J151" s="656"/>
      <c r="K151" s="656"/>
      <c r="L151" s="657"/>
      <c r="N151" s="334"/>
      <c r="O151" s="12"/>
    </row>
    <row r="152" spans="1:16" s="11" customFormat="1" x14ac:dyDescent="0.25">
      <c r="A152" s="13"/>
      <c r="B152" s="210"/>
      <c r="C152" s="211"/>
      <c r="F152" s="211"/>
      <c r="G152" s="876">
        <f>Variables!$B$6</f>
        <v>2023</v>
      </c>
      <c r="H152" s="876">
        <f>G152+1</f>
        <v>2024</v>
      </c>
      <c r="I152" s="876">
        <f>H152+1</f>
        <v>2025</v>
      </c>
      <c r="J152" s="854"/>
      <c r="K152" s="855"/>
      <c r="L152" s="307"/>
      <c r="N152" s="334"/>
      <c r="O152" s="12"/>
      <c r="P152" s="12"/>
    </row>
    <row r="153" spans="1:16" s="11" customFormat="1" x14ac:dyDescent="0.25">
      <c r="A153" s="13"/>
      <c r="B153" s="210"/>
      <c r="C153" s="211"/>
      <c r="F153" s="259"/>
      <c r="G153" s="880"/>
      <c r="H153" s="880"/>
      <c r="I153" s="880"/>
      <c r="J153" s="854"/>
      <c r="K153" s="855"/>
      <c r="L153" s="307"/>
      <c r="N153" s="334"/>
      <c r="O153" s="12"/>
      <c r="P153" s="12"/>
    </row>
    <row r="154" spans="1:16" s="149" customFormat="1" x14ac:dyDescent="0.25">
      <c r="A154" s="190"/>
      <c r="B154" s="956" t="str">
        <f>IF(Intro!$G$28="English",O154,P154)</f>
        <v>Volume de production par employé direct</v>
      </c>
      <c r="C154" s="957"/>
      <c r="D154" s="957"/>
      <c r="E154" s="958"/>
      <c r="F154" s="257" t="str">
        <f>Variables!B23</f>
        <v>kg</v>
      </c>
      <c r="G154" s="302">
        <f>IF(G133=0,0,'Pro 1'!G24/'Pro 3'!G133)</f>
        <v>0</v>
      </c>
      <c r="H154" s="302">
        <f>IF(H133=0,0,'Pro 1'!H24/'Pro 3'!H133)</f>
        <v>0</v>
      </c>
      <c r="I154" s="302">
        <f>IF(I133=0,0,'Pro 1'!I24/'Pro 3'!I133)</f>
        <v>0</v>
      </c>
      <c r="J154" s="355"/>
      <c r="K154" s="356"/>
      <c r="L154" s="308"/>
      <c r="N154" s="336"/>
      <c r="O154" s="149" t="s">
        <v>190</v>
      </c>
      <c r="P154" s="149" t="s">
        <v>191</v>
      </c>
    </row>
    <row r="155" spans="1:16" s="149" customFormat="1" x14ac:dyDescent="0.25">
      <c r="A155" s="190"/>
      <c r="B155" s="956" t="str">
        <f>IF(Intro!$G$28="English",O155,P155)</f>
        <v>Volume de production par heure d'emploi direct travaillée</v>
      </c>
      <c r="C155" s="957"/>
      <c r="D155" s="957"/>
      <c r="E155" s="958"/>
      <c r="F155" s="257" t="str">
        <f>Variables!B23</f>
        <v>kg</v>
      </c>
      <c r="G155" s="302">
        <f>IF(G139=0,0,'Pro 1'!G24/'Pro 3'!G139)</f>
        <v>0</v>
      </c>
      <c r="H155" s="302">
        <f>IF(H139=0,0,'Pro 1'!H24/'Pro 3'!H139)</f>
        <v>0</v>
      </c>
      <c r="I155" s="302">
        <f>IF(I139=0,0,'Pro 1'!I24/'Pro 3'!I139)</f>
        <v>0</v>
      </c>
      <c r="J155" s="355"/>
      <c r="K155" s="356"/>
      <c r="L155" s="308"/>
      <c r="N155" s="336"/>
      <c r="O155" s="12" t="s">
        <v>192</v>
      </c>
      <c r="P155" s="11" t="s">
        <v>643</v>
      </c>
    </row>
    <row r="156" spans="1:16" s="149" customFormat="1" x14ac:dyDescent="0.25">
      <c r="A156" s="190"/>
      <c r="B156" s="956" t="str">
        <f>IF(Intro!$G$28="English",O156,P156)</f>
        <v>Salaires totaux par employé direct</v>
      </c>
      <c r="C156" s="957"/>
      <c r="D156" s="957"/>
      <c r="E156" s="958"/>
      <c r="F156" s="257" t="s">
        <v>495</v>
      </c>
      <c r="G156" s="302">
        <f>IF(G133=0,0,(G146+G145)/G133)</f>
        <v>0</v>
      </c>
      <c r="H156" s="302">
        <f>IF(H133=0,0,(H146+H145)/H133)</f>
        <v>0</v>
      </c>
      <c r="I156" s="302">
        <f>IF(I133=0,0,(I146+I145)/I133)</f>
        <v>0</v>
      </c>
      <c r="J156" s="355"/>
      <c r="K156" s="356"/>
      <c r="L156" s="308"/>
      <c r="N156" s="336"/>
      <c r="O156" s="149" t="s">
        <v>193</v>
      </c>
      <c r="P156" s="149" t="s">
        <v>194</v>
      </c>
    </row>
    <row r="157" spans="1:16" s="149" customFormat="1" x14ac:dyDescent="0.25">
      <c r="A157" s="190"/>
      <c r="B157" s="956" t="str">
        <f>IF(Intro!$G$28="English",O157,P157)</f>
        <v>Salaires totaux par employé indirect</v>
      </c>
      <c r="C157" s="957"/>
      <c r="D157" s="957"/>
      <c r="E157" s="958"/>
      <c r="F157" s="257" t="s">
        <v>495</v>
      </c>
      <c r="G157" s="302">
        <f>IF(G134=0,0,G147/G134)</f>
        <v>0</v>
      </c>
      <c r="H157" s="302">
        <f>IF(H134=0,0,H147/H134)</f>
        <v>0</v>
      </c>
      <c r="I157" s="302">
        <f>IF(I134=0,0,I147/I134)</f>
        <v>0</v>
      </c>
      <c r="J157" s="355"/>
      <c r="K157" s="356"/>
      <c r="L157" s="308"/>
      <c r="N157" s="336"/>
      <c r="O157" s="149" t="s">
        <v>195</v>
      </c>
      <c r="P157" s="149" t="s">
        <v>196</v>
      </c>
    </row>
    <row r="158" spans="1:16" s="149" customFormat="1" x14ac:dyDescent="0.25">
      <c r="A158" s="190"/>
      <c r="B158" s="956" t="str">
        <f>IF(Intro!$G$28="English",O158,P158)</f>
        <v>Salaires horaires par employé direct</v>
      </c>
      <c r="C158" s="957"/>
      <c r="D158" s="957"/>
      <c r="E158" s="958"/>
      <c r="F158" s="257" t="s">
        <v>495</v>
      </c>
      <c r="G158" s="302">
        <f>IF(G139=0,0,(G145+G146)/G139)</f>
        <v>0</v>
      </c>
      <c r="H158" s="302">
        <f>IF(H139=0,0,(H145+H146)/H139)</f>
        <v>0</v>
      </c>
      <c r="I158" s="302">
        <f>IF(I139=0,0,(I145+I146)/I139)</f>
        <v>0</v>
      </c>
      <c r="J158" s="355"/>
      <c r="K158" s="356"/>
      <c r="L158" s="308"/>
      <c r="N158" s="336"/>
      <c r="O158" s="149" t="s">
        <v>197</v>
      </c>
      <c r="P158" s="149" t="s">
        <v>360</v>
      </c>
    </row>
    <row r="159" spans="1:16" s="149" customFormat="1" x14ac:dyDescent="0.25">
      <c r="A159" s="190"/>
      <c r="B159" s="956" t="str">
        <f>IF(Intro!$G$28="English",O159,P159)</f>
        <v>Salaires horaires par employé indirect</v>
      </c>
      <c r="C159" s="957"/>
      <c r="D159" s="957"/>
      <c r="E159" s="958"/>
      <c r="F159" s="257" t="s">
        <v>495</v>
      </c>
      <c r="G159" s="302">
        <f>IF(G140=0,0,G147/G140)</f>
        <v>0</v>
      </c>
      <c r="H159" s="302">
        <f>IF(H140=0,0,H147/H140)</f>
        <v>0</v>
      </c>
      <c r="I159" s="302">
        <f>IF(I140=0,0,I147/I140)</f>
        <v>0</v>
      </c>
      <c r="J159" s="355"/>
      <c r="K159" s="356"/>
      <c r="L159" s="308"/>
      <c r="N159" s="336"/>
      <c r="O159" s="149" t="s">
        <v>198</v>
      </c>
      <c r="P159" s="149" t="s">
        <v>361</v>
      </c>
    </row>
    <row r="160" spans="1:16" s="11" customFormat="1" x14ac:dyDescent="0.25">
      <c r="A160" s="13"/>
      <c r="B160" s="41"/>
      <c r="C160" s="150"/>
      <c r="D160" s="44"/>
      <c r="E160" s="35"/>
      <c r="F160" s="35"/>
      <c r="G160" s="35"/>
      <c r="H160" s="35"/>
      <c r="I160" s="35"/>
      <c r="J160" s="35"/>
      <c r="K160" s="35"/>
      <c r="L160" s="36"/>
      <c r="N160" s="334"/>
      <c r="O160" s="12"/>
    </row>
    <row r="161" spans="1:16" s="3" customFormat="1" x14ac:dyDescent="0.25">
      <c r="A161" s="13"/>
      <c r="B161" s="795" t="s">
        <v>30</v>
      </c>
      <c r="C161" s="796"/>
      <c r="D161" s="796"/>
      <c r="E161" s="796"/>
      <c r="F161" s="796"/>
      <c r="G161" s="796"/>
      <c r="H161" s="796"/>
      <c r="I161" s="796"/>
      <c r="J161" s="796"/>
      <c r="K161" s="796"/>
      <c r="L161" s="797"/>
      <c r="M161" s="206"/>
      <c r="N161" s="330"/>
    </row>
    <row r="162" spans="1:16" s="149" customFormat="1" x14ac:dyDescent="0.25">
      <c r="A162" s="190"/>
      <c r="B162" s="191"/>
      <c r="C162" s="192"/>
      <c r="D162" s="192"/>
      <c r="E162" s="192"/>
      <c r="F162" s="192"/>
      <c r="G162" s="192"/>
      <c r="H162" s="192"/>
      <c r="I162" s="192"/>
      <c r="J162" s="192"/>
      <c r="K162" s="192"/>
      <c r="L162" s="193"/>
      <c r="N162" s="336"/>
    </row>
    <row r="163" spans="1:16" s="149" customFormat="1" x14ac:dyDescent="0.25">
      <c r="A163" s="190"/>
      <c r="B163" s="655" t="str">
        <f>IF(Intro!$G$28="English",O163,P163)</f>
        <v>Indiquez tout événement, p. ex. heures de travail réduites, mises à pied, grèves ou fermetures d’usine, autre qu'un congé, qui a influé sur la production des marchandises de votre entreprise depuis le 1er janvier 2023. En outre, pour chaque événement, indiquez l’année, la cause, la durée et le nombre d’employés directs touchés.</v>
      </c>
      <c r="C163" s="656"/>
      <c r="D163" s="656"/>
      <c r="E163" s="656"/>
      <c r="F163" s="656"/>
      <c r="G163" s="656"/>
      <c r="H163" s="656"/>
      <c r="I163" s="656"/>
      <c r="J163" s="656"/>
      <c r="K163" s="656"/>
      <c r="L163" s="657"/>
      <c r="N163" s="336"/>
      <c r="O163" s="149" t="str">
        <f>"Identify any events, such as reduced hours of work, layoffs, strikes and other plant shutdowns/closures other than holidays, that have affected your firm's production of the goods since January 1, "&amp;Variables!B6&amp;". For each event, identify the year, the cause, the duration and the number of direct employees affected."</f>
        <v>Identify any events, such as reduced hours of work, layoffs, strikes and other plant shutdowns/closures other than holidays, that have affected your firm's production of the goods since January 1, 2023. For each event, identify the year, the cause, the duration and the number of direct employees affected.</v>
      </c>
      <c r="P163" s="149" t="str">
        <f>"Indiquez tout événement, p. ex. heures de travail réduites, mises à pied, grèves ou fermetures d’usine, autre qu'un congé, qui a influé sur la production des marchandises de votre entreprise depuis le 1er janvier "&amp;Variables!B6&amp;". En outre, pour chaque événement, indiquez l’année, la cause, la durée et le nombre d’employés directs touchés."</f>
        <v>Indiquez tout événement, p. ex. heures de travail réduites, mises à pied, grèves ou fermetures d’usine, autre qu'un congé, qui a influé sur la production des marchandises de votre entreprise depuis le 1er janvier 2023. En outre, pour chaque événement, indiquez l’année, la cause, la durée et le nombre d’employés directs touchés.</v>
      </c>
    </row>
    <row r="164" spans="1:16" s="149" customFormat="1" x14ac:dyDescent="0.25">
      <c r="A164" s="190"/>
      <c r="B164" s="655"/>
      <c r="C164" s="656"/>
      <c r="D164" s="656"/>
      <c r="E164" s="656"/>
      <c r="F164" s="656"/>
      <c r="G164" s="656"/>
      <c r="H164" s="656"/>
      <c r="I164" s="656"/>
      <c r="J164" s="656"/>
      <c r="K164" s="656"/>
      <c r="L164" s="657"/>
      <c r="N164" s="336"/>
      <c r="O164" s="149" t="s">
        <v>612</v>
      </c>
      <c r="P164" s="12" t="s">
        <v>613</v>
      </c>
    </row>
    <row r="165" spans="1:16" s="149" customFormat="1" x14ac:dyDescent="0.25">
      <c r="A165" s="190"/>
      <c r="B165" s="191"/>
      <c r="C165" s="192"/>
      <c r="D165" s="192"/>
      <c r="E165" s="192"/>
      <c r="F165" s="192"/>
      <c r="G165" s="192"/>
      <c r="H165" s="192"/>
      <c r="I165" s="192"/>
      <c r="J165" s="192"/>
      <c r="K165" s="192"/>
      <c r="L165" s="193"/>
      <c r="N165" s="336"/>
      <c r="O165" s="149" t="s">
        <v>199</v>
      </c>
      <c r="P165" s="149" t="s">
        <v>200</v>
      </c>
    </row>
    <row r="166" spans="1:16" s="11" customFormat="1" x14ac:dyDescent="0.25">
      <c r="A166" s="13"/>
      <c r="B166" s="981" t="str">
        <f>IF(Intro!$G$28="English",O164,P164)</f>
        <v>Événement</v>
      </c>
      <c r="C166" s="876" t="str">
        <f>IF(Intro!$G$28="English",O165,P165)</f>
        <v>Année</v>
      </c>
      <c r="D166" s="876" t="str">
        <f>IF(Intro!$G$28="English",O166,P166)</f>
        <v xml:space="preserve">Durée  </v>
      </c>
      <c r="E166" s="853" t="str">
        <f>IF(Intro!$G$28="English",O167,P167)</f>
        <v>Nombre d'employés directs concernés</v>
      </c>
      <c r="F166" s="853"/>
      <c r="G166" s="853" t="str">
        <f>IF(Intro!$G$28="English",O168,P168)</f>
        <v>Raison</v>
      </c>
      <c r="H166" s="853"/>
      <c r="I166" s="853"/>
      <c r="J166" s="853"/>
      <c r="K166" s="853"/>
      <c r="L166" s="983"/>
      <c r="N166" s="334"/>
      <c r="O166" s="149" t="s">
        <v>201</v>
      </c>
      <c r="P166" s="149" t="s">
        <v>202</v>
      </c>
    </row>
    <row r="167" spans="1:16" s="11" customFormat="1" x14ac:dyDescent="0.25">
      <c r="A167" s="13"/>
      <c r="B167" s="982"/>
      <c r="C167" s="880"/>
      <c r="D167" s="880"/>
      <c r="E167" s="853"/>
      <c r="F167" s="853"/>
      <c r="G167" s="853"/>
      <c r="H167" s="853"/>
      <c r="I167" s="853"/>
      <c r="J167" s="853"/>
      <c r="K167" s="853"/>
      <c r="L167" s="983"/>
      <c r="N167" s="334"/>
      <c r="O167" s="149" t="s">
        <v>286</v>
      </c>
      <c r="P167" s="149" t="s">
        <v>287</v>
      </c>
    </row>
    <row r="168" spans="1:16" s="149" customFormat="1" x14ac:dyDescent="0.25">
      <c r="A168" s="190"/>
      <c r="B168" s="984" t="str">
        <f>IF(Intro!$G$28="English",O169,P169)</f>
        <v>Événement 1</v>
      </c>
      <c r="C168" s="677"/>
      <c r="D168" s="677"/>
      <c r="E168" s="677"/>
      <c r="F168" s="677"/>
      <c r="G168" s="787"/>
      <c r="H168" s="787"/>
      <c r="I168" s="787"/>
      <c r="J168" s="787"/>
      <c r="K168" s="787"/>
      <c r="L168" s="788"/>
      <c r="N168" s="336"/>
      <c r="O168" s="12" t="s">
        <v>203</v>
      </c>
      <c r="P168" s="12" t="s">
        <v>204</v>
      </c>
    </row>
    <row r="169" spans="1:16" s="149" customFormat="1" x14ac:dyDescent="0.25">
      <c r="A169" s="190"/>
      <c r="B169" s="984"/>
      <c r="C169" s="677"/>
      <c r="D169" s="677"/>
      <c r="E169" s="677"/>
      <c r="F169" s="677"/>
      <c r="G169" s="787"/>
      <c r="H169" s="787"/>
      <c r="I169" s="787"/>
      <c r="J169" s="787"/>
      <c r="K169" s="787"/>
      <c r="L169" s="788"/>
      <c r="N169" s="336"/>
      <c r="O169" s="12" t="s">
        <v>205</v>
      </c>
      <c r="P169" s="12" t="s">
        <v>206</v>
      </c>
    </row>
    <row r="170" spans="1:16" s="149" customFormat="1" x14ac:dyDescent="0.25">
      <c r="A170" s="190"/>
      <c r="B170" s="984"/>
      <c r="C170" s="677"/>
      <c r="D170" s="677"/>
      <c r="E170" s="677"/>
      <c r="F170" s="677"/>
      <c r="G170" s="787"/>
      <c r="H170" s="787"/>
      <c r="I170" s="787"/>
      <c r="J170" s="787"/>
      <c r="K170" s="787"/>
      <c r="L170" s="788"/>
      <c r="N170" s="336"/>
      <c r="O170" s="12"/>
      <c r="P170" s="12"/>
    </row>
    <row r="171" spans="1:16" s="149" customFormat="1" x14ac:dyDescent="0.25">
      <c r="A171" s="190"/>
      <c r="B171" s="984"/>
      <c r="C171" s="677"/>
      <c r="D171" s="677"/>
      <c r="E171" s="677"/>
      <c r="F171" s="677"/>
      <c r="G171" s="787"/>
      <c r="H171" s="787"/>
      <c r="I171" s="787"/>
      <c r="J171" s="787"/>
      <c r="K171" s="787"/>
      <c r="L171" s="788"/>
      <c r="N171" s="336"/>
      <c r="O171" s="12"/>
      <c r="P171" s="12"/>
    </row>
    <row r="172" spans="1:16" s="149" customFormat="1" x14ac:dyDescent="0.25">
      <c r="A172" s="190"/>
      <c r="B172" s="984"/>
      <c r="C172" s="677"/>
      <c r="D172" s="677"/>
      <c r="E172" s="677"/>
      <c r="F172" s="677"/>
      <c r="G172" s="787"/>
      <c r="H172" s="787"/>
      <c r="I172" s="787"/>
      <c r="J172" s="787"/>
      <c r="K172" s="787"/>
      <c r="L172" s="788"/>
      <c r="N172" s="336"/>
      <c r="O172" s="12"/>
      <c r="P172" s="12"/>
    </row>
    <row r="173" spans="1:16" s="149" customFormat="1" x14ac:dyDescent="0.25">
      <c r="A173" s="190"/>
      <c r="B173" s="984"/>
      <c r="C173" s="677"/>
      <c r="D173" s="677"/>
      <c r="E173" s="677"/>
      <c r="F173" s="677"/>
      <c r="G173" s="787"/>
      <c r="H173" s="787"/>
      <c r="I173" s="787"/>
      <c r="J173" s="787"/>
      <c r="K173" s="787"/>
      <c r="L173" s="788"/>
      <c r="N173" s="336"/>
      <c r="O173" s="12"/>
      <c r="P173" s="12"/>
    </row>
    <row r="174" spans="1:16" s="149" customFormat="1" x14ac:dyDescent="0.25">
      <c r="A174" s="190"/>
      <c r="B174" s="984"/>
      <c r="C174" s="677"/>
      <c r="D174" s="677"/>
      <c r="E174" s="677"/>
      <c r="F174" s="677"/>
      <c r="G174" s="787"/>
      <c r="H174" s="787"/>
      <c r="I174" s="787"/>
      <c r="J174" s="787"/>
      <c r="K174" s="787"/>
      <c r="L174" s="788"/>
      <c r="N174" s="336"/>
      <c r="O174" s="12"/>
      <c r="P174" s="12"/>
    </row>
    <row r="175" spans="1:16" s="149" customFormat="1" x14ac:dyDescent="0.25">
      <c r="A175" s="190"/>
      <c r="B175" s="984"/>
      <c r="C175" s="677"/>
      <c r="D175" s="677"/>
      <c r="E175" s="677"/>
      <c r="F175" s="677"/>
      <c r="G175" s="787"/>
      <c r="H175" s="787"/>
      <c r="I175" s="787"/>
      <c r="J175" s="787"/>
      <c r="K175" s="787"/>
      <c r="L175" s="788"/>
      <c r="N175" s="336"/>
      <c r="O175" s="12"/>
      <c r="P175" s="12"/>
    </row>
    <row r="176" spans="1:16" s="149" customFormat="1" x14ac:dyDescent="0.25">
      <c r="A176" s="190"/>
      <c r="B176" s="984"/>
      <c r="C176" s="677"/>
      <c r="D176" s="677"/>
      <c r="E176" s="677"/>
      <c r="F176" s="677"/>
      <c r="G176" s="787"/>
      <c r="H176" s="787"/>
      <c r="I176" s="787"/>
      <c r="J176" s="787"/>
      <c r="K176" s="787"/>
      <c r="L176" s="788"/>
      <c r="N176" s="336"/>
      <c r="O176" s="12"/>
      <c r="P176" s="12"/>
    </row>
    <row r="177" spans="1:16" s="149" customFormat="1" x14ac:dyDescent="0.25">
      <c r="A177" s="190"/>
      <c r="B177" s="984"/>
      <c r="C177" s="677"/>
      <c r="D177" s="677"/>
      <c r="E177" s="677"/>
      <c r="F177" s="677"/>
      <c r="G177" s="787"/>
      <c r="H177" s="787"/>
      <c r="I177" s="787"/>
      <c r="J177" s="787"/>
      <c r="K177" s="787"/>
      <c r="L177" s="788"/>
      <c r="N177" s="336"/>
      <c r="O177" s="12"/>
      <c r="P177" s="12"/>
    </row>
    <row r="178" spans="1:16" s="149" customFormat="1" x14ac:dyDescent="0.25">
      <c r="A178" s="190"/>
      <c r="B178" s="984" t="str">
        <f>IF(Intro!$G$28="English",O178,P178)</f>
        <v>Événement 2</v>
      </c>
      <c r="C178" s="677"/>
      <c r="D178" s="677"/>
      <c r="E178" s="677"/>
      <c r="F178" s="677"/>
      <c r="G178" s="787"/>
      <c r="H178" s="787"/>
      <c r="I178" s="787"/>
      <c r="J178" s="787"/>
      <c r="K178" s="787"/>
      <c r="L178" s="788"/>
      <c r="N178" s="336"/>
      <c r="O178" s="12" t="s">
        <v>207</v>
      </c>
      <c r="P178" s="12" t="s">
        <v>208</v>
      </c>
    </row>
    <row r="179" spans="1:16" s="149" customFormat="1" x14ac:dyDescent="0.25">
      <c r="A179" s="190"/>
      <c r="B179" s="984"/>
      <c r="C179" s="677"/>
      <c r="D179" s="677"/>
      <c r="E179" s="677"/>
      <c r="F179" s="677"/>
      <c r="G179" s="787"/>
      <c r="H179" s="787"/>
      <c r="I179" s="787"/>
      <c r="J179" s="787"/>
      <c r="K179" s="787"/>
      <c r="L179" s="788"/>
      <c r="N179" s="336"/>
    </row>
    <row r="180" spans="1:16" s="149" customFormat="1" x14ac:dyDescent="0.25">
      <c r="A180" s="190"/>
      <c r="B180" s="984"/>
      <c r="C180" s="677"/>
      <c r="D180" s="677"/>
      <c r="E180" s="677"/>
      <c r="F180" s="677"/>
      <c r="G180" s="787"/>
      <c r="H180" s="787"/>
      <c r="I180" s="787"/>
      <c r="J180" s="787"/>
      <c r="K180" s="787"/>
      <c r="L180" s="788"/>
      <c r="N180" s="336"/>
    </row>
    <row r="181" spans="1:16" s="149" customFormat="1" x14ac:dyDescent="0.25">
      <c r="A181" s="190"/>
      <c r="B181" s="984"/>
      <c r="C181" s="677"/>
      <c r="D181" s="677"/>
      <c r="E181" s="677"/>
      <c r="F181" s="677"/>
      <c r="G181" s="787"/>
      <c r="H181" s="787"/>
      <c r="I181" s="787"/>
      <c r="J181" s="787"/>
      <c r="K181" s="787"/>
      <c r="L181" s="788"/>
      <c r="N181" s="336"/>
      <c r="O181" s="12"/>
      <c r="P181" s="12"/>
    </row>
    <row r="182" spans="1:16" s="149" customFormat="1" x14ac:dyDescent="0.25">
      <c r="A182" s="190"/>
      <c r="B182" s="984"/>
      <c r="C182" s="677"/>
      <c r="D182" s="677"/>
      <c r="E182" s="677"/>
      <c r="F182" s="677"/>
      <c r="G182" s="787"/>
      <c r="H182" s="787"/>
      <c r="I182" s="787"/>
      <c r="J182" s="787"/>
      <c r="K182" s="787"/>
      <c r="L182" s="788"/>
      <c r="N182" s="336"/>
      <c r="O182" s="12"/>
      <c r="P182" s="12"/>
    </row>
    <row r="183" spans="1:16" s="149" customFormat="1" x14ac:dyDescent="0.25">
      <c r="A183" s="190"/>
      <c r="B183" s="984"/>
      <c r="C183" s="677"/>
      <c r="D183" s="677"/>
      <c r="E183" s="677"/>
      <c r="F183" s="677"/>
      <c r="G183" s="787"/>
      <c r="H183" s="787"/>
      <c r="I183" s="787"/>
      <c r="J183" s="787"/>
      <c r="K183" s="787"/>
      <c r="L183" s="788"/>
      <c r="N183" s="336"/>
      <c r="O183" s="12"/>
      <c r="P183" s="12"/>
    </row>
    <row r="184" spans="1:16" s="149" customFormat="1" x14ac:dyDescent="0.25">
      <c r="A184" s="190"/>
      <c r="B184" s="984"/>
      <c r="C184" s="677"/>
      <c r="D184" s="677"/>
      <c r="E184" s="677"/>
      <c r="F184" s="677"/>
      <c r="G184" s="787"/>
      <c r="H184" s="787"/>
      <c r="I184" s="787"/>
      <c r="J184" s="787"/>
      <c r="K184" s="787"/>
      <c r="L184" s="788"/>
      <c r="N184" s="336"/>
      <c r="O184" s="12"/>
      <c r="P184" s="12"/>
    </row>
    <row r="185" spans="1:16" s="149" customFormat="1" x14ac:dyDescent="0.25">
      <c r="A185" s="190"/>
      <c r="B185" s="984"/>
      <c r="C185" s="677"/>
      <c r="D185" s="677"/>
      <c r="E185" s="677"/>
      <c r="F185" s="677"/>
      <c r="G185" s="787"/>
      <c r="H185" s="787"/>
      <c r="I185" s="787"/>
      <c r="J185" s="787"/>
      <c r="K185" s="787"/>
      <c r="L185" s="788"/>
      <c r="N185" s="336"/>
      <c r="O185" s="12"/>
      <c r="P185" s="12"/>
    </row>
    <row r="186" spans="1:16" s="149" customFormat="1" x14ac:dyDescent="0.25">
      <c r="A186" s="190"/>
      <c r="B186" s="984"/>
      <c r="C186" s="677"/>
      <c r="D186" s="677"/>
      <c r="E186" s="677"/>
      <c r="F186" s="677"/>
      <c r="G186" s="787"/>
      <c r="H186" s="787"/>
      <c r="I186" s="787"/>
      <c r="J186" s="787"/>
      <c r="K186" s="787"/>
      <c r="L186" s="788"/>
      <c r="N186" s="336"/>
      <c r="O186" s="12"/>
      <c r="P186" s="12"/>
    </row>
    <row r="187" spans="1:16" s="149" customFormat="1" x14ac:dyDescent="0.25">
      <c r="A187" s="190"/>
      <c r="B187" s="984"/>
      <c r="C187" s="677"/>
      <c r="D187" s="677"/>
      <c r="E187" s="677"/>
      <c r="F187" s="677"/>
      <c r="G187" s="787"/>
      <c r="H187" s="787"/>
      <c r="I187" s="787"/>
      <c r="J187" s="787"/>
      <c r="K187" s="787"/>
      <c r="L187" s="788"/>
      <c r="N187" s="336"/>
      <c r="O187" s="12"/>
      <c r="P187" s="12"/>
    </row>
    <row r="188" spans="1:16" s="149" customFormat="1" x14ac:dyDescent="0.25">
      <c r="A188" s="190"/>
      <c r="B188" s="984" t="str">
        <f>IF(Intro!$G$28="English",O188,P188)</f>
        <v>Événement 3</v>
      </c>
      <c r="C188" s="677"/>
      <c r="D188" s="677"/>
      <c r="E188" s="677"/>
      <c r="F188" s="677"/>
      <c r="G188" s="787"/>
      <c r="H188" s="787"/>
      <c r="I188" s="787"/>
      <c r="J188" s="787"/>
      <c r="K188" s="787"/>
      <c r="L188" s="788"/>
      <c r="N188" s="336"/>
      <c r="O188" s="12" t="s">
        <v>209</v>
      </c>
      <c r="P188" s="12" t="s">
        <v>210</v>
      </c>
    </row>
    <row r="189" spans="1:16" s="149" customFormat="1" x14ac:dyDescent="0.25">
      <c r="A189" s="190"/>
      <c r="B189" s="984"/>
      <c r="C189" s="677"/>
      <c r="D189" s="677"/>
      <c r="E189" s="677"/>
      <c r="F189" s="677"/>
      <c r="G189" s="787"/>
      <c r="H189" s="787"/>
      <c r="I189" s="787"/>
      <c r="J189" s="787"/>
      <c r="K189" s="787"/>
      <c r="L189" s="788"/>
      <c r="N189" s="336"/>
    </row>
    <row r="190" spans="1:16" s="149" customFormat="1" x14ac:dyDescent="0.25">
      <c r="A190" s="190"/>
      <c r="B190" s="984"/>
      <c r="C190" s="677"/>
      <c r="D190" s="677"/>
      <c r="E190" s="677"/>
      <c r="F190" s="677"/>
      <c r="G190" s="787"/>
      <c r="H190" s="787"/>
      <c r="I190" s="787"/>
      <c r="J190" s="787"/>
      <c r="K190" s="787"/>
      <c r="L190" s="788"/>
      <c r="N190" s="336"/>
      <c r="O190" s="12"/>
      <c r="P190" s="12"/>
    </row>
    <row r="191" spans="1:16" s="149" customFormat="1" x14ac:dyDescent="0.25">
      <c r="A191" s="190"/>
      <c r="B191" s="984"/>
      <c r="C191" s="677"/>
      <c r="D191" s="677"/>
      <c r="E191" s="677"/>
      <c r="F191" s="677"/>
      <c r="G191" s="787"/>
      <c r="H191" s="787"/>
      <c r="I191" s="787"/>
      <c r="J191" s="787"/>
      <c r="K191" s="787"/>
      <c r="L191" s="788"/>
      <c r="N191" s="336"/>
      <c r="O191" s="12"/>
      <c r="P191" s="12"/>
    </row>
    <row r="192" spans="1:16" s="149" customFormat="1" x14ac:dyDescent="0.25">
      <c r="A192" s="190"/>
      <c r="B192" s="984"/>
      <c r="C192" s="677"/>
      <c r="D192" s="677"/>
      <c r="E192" s="677"/>
      <c r="F192" s="677"/>
      <c r="G192" s="787"/>
      <c r="H192" s="787"/>
      <c r="I192" s="787"/>
      <c r="J192" s="787"/>
      <c r="K192" s="787"/>
      <c r="L192" s="788"/>
      <c r="N192" s="336"/>
      <c r="O192" s="12"/>
      <c r="P192" s="12"/>
    </row>
    <row r="193" spans="1:16" s="149" customFormat="1" x14ac:dyDescent="0.25">
      <c r="A193" s="190"/>
      <c r="B193" s="984"/>
      <c r="C193" s="677"/>
      <c r="D193" s="677"/>
      <c r="E193" s="677"/>
      <c r="F193" s="677"/>
      <c r="G193" s="787"/>
      <c r="H193" s="787"/>
      <c r="I193" s="787"/>
      <c r="J193" s="787"/>
      <c r="K193" s="787"/>
      <c r="L193" s="788"/>
      <c r="N193" s="336"/>
      <c r="O193" s="12"/>
      <c r="P193" s="12"/>
    </row>
    <row r="194" spans="1:16" s="149" customFormat="1" x14ac:dyDescent="0.25">
      <c r="A194" s="190"/>
      <c r="B194" s="984"/>
      <c r="C194" s="677"/>
      <c r="D194" s="677"/>
      <c r="E194" s="677"/>
      <c r="F194" s="677"/>
      <c r="G194" s="787"/>
      <c r="H194" s="787"/>
      <c r="I194" s="787"/>
      <c r="J194" s="787"/>
      <c r="K194" s="787"/>
      <c r="L194" s="788"/>
      <c r="N194" s="336"/>
      <c r="O194" s="12"/>
      <c r="P194" s="12"/>
    </row>
    <row r="195" spans="1:16" s="149" customFormat="1" x14ac:dyDescent="0.25">
      <c r="A195" s="190"/>
      <c r="B195" s="984"/>
      <c r="C195" s="677"/>
      <c r="D195" s="677"/>
      <c r="E195" s="677"/>
      <c r="F195" s="677"/>
      <c r="G195" s="787"/>
      <c r="H195" s="787"/>
      <c r="I195" s="787"/>
      <c r="J195" s="787"/>
      <c r="K195" s="787"/>
      <c r="L195" s="788"/>
      <c r="N195" s="336"/>
      <c r="O195" s="12"/>
      <c r="P195" s="12"/>
    </row>
    <row r="196" spans="1:16" s="149" customFormat="1" x14ac:dyDescent="0.25">
      <c r="A196" s="190"/>
      <c r="B196" s="984"/>
      <c r="C196" s="677"/>
      <c r="D196" s="677"/>
      <c r="E196" s="677"/>
      <c r="F196" s="677"/>
      <c r="G196" s="787"/>
      <c r="H196" s="787"/>
      <c r="I196" s="787"/>
      <c r="J196" s="787"/>
      <c r="K196" s="787"/>
      <c r="L196" s="788"/>
      <c r="N196" s="336"/>
      <c r="O196" s="12"/>
      <c r="P196" s="12"/>
    </row>
    <row r="197" spans="1:16" s="149" customFormat="1" x14ac:dyDescent="0.25">
      <c r="A197" s="190"/>
      <c r="B197" s="984"/>
      <c r="C197" s="677"/>
      <c r="D197" s="677"/>
      <c r="E197" s="677"/>
      <c r="F197" s="677"/>
      <c r="G197" s="787"/>
      <c r="H197" s="787"/>
      <c r="I197" s="787"/>
      <c r="J197" s="787"/>
      <c r="K197" s="787"/>
      <c r="L197" s="788"/>
      <c r="N197" s="336"/>
      <c r="O197" s="12"/>
      <c r="P197" s="12"/>
    </row>
    <row r="198" spans="1:16" s="149" customFormat="1" x14ac:dyDescent="0.25">
      <c r="A198" s="190"/>
      <c r="B198" s="984" t="str">
        <f>IF(Intro!$G$28="English",O198,P198)</f>
        <v>Événement 4</v>
      </c>
      <c r="C198" s="677"/>
      <c r="D198" s="677"/>
      <c r="E198" s="677"/>
      <c r="F198" s="677"/>
      <c r="G198" s="787"/>
      <c r="H198" s="787"/>
      <c r="I198" s="787"/>
      <c r="J198" s="787"/>
      <c r="K198" s="787"/>
      <c r="L198" s="788"/>
      <c r="N198" s="336"/>
      <c r="O198" s="12" t="s">
        <v>211</v>
      </c>
      <c r="P198" s="12" t="s">
        <v>212</v>
      </c>
    </row>
    <row r="199" spans="1:16" s="149" customFormat="1" x14ac:dyDescent="0.25">
      <c r="A199" s="190"/>
      <c r="B199" s="984"/>
      <c r="C199" s="677"/>
      <c r="D199" s="677"/>
      <c r="E199" s="677"/>
      <c r="F199" s="677"/>
      <c r="G199" s="787"/>
      <c r="H199" s="787"/>
      <c r="I199" s="787"/>
      <c r="J199" s="787"/>
      <c r="K199" s="787"/>
      <c r="L199" s="788"/>
      <c r="N199" s="336"/>
    </row>
    <row r="200" spans="1:16" s="149" customFormat="1" x14ac:dyDescent="0.25">
      <c r="A200" s="190"/>
      <c r="B200" s="984"/>
      <c r="C200" s="677"/>
      <c r="D200" s="677"/>
      <c r="E200" s="677"/>
      <c r="F200" s="677"/>
      <c r="G200" s="787"/>
      <c r="H200" s="787"/>
      <c r="I200" s="787"/>
      <c r="J200" s="787"/>
      <c r="K200" s="787"/>
      <c r="L200" s="788"/>
      <c r="N200" s="336"/>
      <c r="O200" s="12"/>
      <c r="P200" s="12"/>
    </row>
    <row r="201" spans="1:16" s="149" customFormat="1" x14ac:dyDescent="0.25">
      <c r="A201" s="190"/>
      <c r="B201" s="984"/>
      <c r="C201" s="677"/>
      <c r="D201" s="677"/>
      <c r="E201" s="677"/>
      <c r="F201" s="677"/>
      <c r="G201" s="787"/>
      <c r="H201" s="787"/>
      <c r="I201" s="787"/>
      <c r="J201" s="787"/>
      <c r="K201" s="787"/>
      <c r="L201" s="788"/>
      <c r="N201" s="336"/>
      <c r="O201" s="12"/>
      <c r="P201" s="12"/>
    </row>
    <row r="202" spans="1:16" s="149" customFormat="1" x14ac:dyDescent="0.25">
      <c r="A202" s="190"/>
      <c r="B202" s="984"/>
      <c r="C202" s="677"/>
      <c r="D202" s="677"/>
      <c r="E202" s="677"/>
      <c r="F202" s="677"/>
      <c r="G202" s="787"/>
      <c r="H202" s="787"/>
      <c r="I202" s="787"/>
      <c r="J202" s="787"/>
      <c r="K202" s="787"/>
      <c r="L202" s="788"/>
      <c r="N202" s="336"/>
      <c r="O202" s="12"/>
      <c r="P202" s="12"/>
    </row>
    <row r="203" spans="1:16" s="149" customFormat="1" x14ac:dyDescent="0.25">
      <c r="A203" s="190"/>
      <c r="B203" s="984"/>
      <c r="C203" s="677"/>
      <c r="D203" s="677"/>
      <c r="E203" s="677"/>
      <c r="F203" s="677"/>
      <c r="G203" s="787"/>
      <c r="H203" s="787"/>
      <c r="I203" s="787"/>
      <c r="J203" s="787"/>
      <c r="K203" s="787"/>
      <c r="L203" s="788"/>
      <c r="N203" s="336"/>
      <c r="O203" s="12"/>
      <c r="P203" s="12"/>
    </row>
    <row r="204" spans="1:16" s="149" customFormat="1" x14ac:dyDescent="0.25">
      <c r="A204" s="190"/>
      <c r="B204" s="984"/>
      <c r="C204" s="677"/>
      <c r="D204" s="677"/>
      <c r="E204" s="677"/>
      <c r="F204" s="677"/>
      <c r="G204" s="787"/>
      <c r="H204" s="787"/>
      <c r="I204" s="787"/>
      <c r="J204" s="787"/>
      <c r="K204" s="787"/>
      <c r="L204" s="788"/>
      <c r="N204" s="336"/>
      <c r="O204" s="12"/>
      <c r="P204" s="12"/>
    </row>
    <row r="205" spans="1:16" s="149" customFormat="1" x14ac:dyDescent="0.25">
      <c r="A205" s="190"/>
      <c r="B205" s="984"/>
      <c r="C205" s="677"/>
      <c r="D205" s="677"/>
      <c r="E205" s="677"/>
      <c r="F205" s="677"/>
      <c r="G205" s="787"/>
      <c r="H205" s="787"/>
      <c r="I205" s="787"/>
      <c r="J205" s="787"/>
      <c r="K205" s="787"/>
      <c r="L205" s="788"/>
      <c r="N205" s="336"/>
      <c r="O205" s="12"/>
      <c r="P205" s="12"/>
    </row>
    <row r="206" spans="1:16" s="149" customFormat="1" x14ac:dyDescent="0.25">
      <c r="A206" s="190"/>
      <c r="B206" s="984"/>
      <c r="C206" s="677"/>
      <c r="D206" s="677"/>
      <c r="E206" s="677"/>
      <c r="F206" s="677"/>
      <c r="G206" s="787"/>
      <c r="H206" s="787"/>
      <c r="I206" s="787"/>
      <c r="J206" s="787"/>
      <c r="K206" s="787"/>
      <c r="L206" s="788"/>
      <c r="N206" s="336"/>
      <c r="O206" s="12"/>
      <c r="P206" s="12"/>
    </row>
    <row r="207" spans="1:16" s="149" customFormat="1" x14ac:dyDescent="0.25">
      <c r="A207" s="190"/>
      <c r="B207" s="984"/>
      <c r="C207" s="677"/>
      <c r="D207" s="677"/>
      <c r="E207" s="677"/>
      <c r="F207" s="677"/>
      <c r="G207" s="787"/>
      <c r="H207" s="787"/>
      <c r="I207" s="787"/>
      <c r="J207" s="787"/>
      <c r="K207" s="787"/>
      <c r="L207" s="788"/>
      <c r="N207" s="336"/>
      <c r="O207" s="12"/>
      <c r="P207" s="12"/>
    </row>
    <row r="208" spans="1:16" s="149" customFormat="1" x14ac:dyDescent="0.25">
      <c r="A208" s="190"/>
      <c r="B208" s="984" t="str">
        <f>IF(Intro!$G$28="English",O208,P208)</f>
        <v>Événement 5</v>
      </c>
      <c r="C208" s="677"/>
      <c r="D208" s="677"/>
      <c r="E208" s="677"/>
      <c r="F208" s="677"/>
      <c r="G208" s="787"/>
      <c r="H208" s="787"/>
      <c r="I208" s="787"/>
      <c r="J208" s="787"/>
      <c r="K208" s="787"/>
      <c r="L208" s="788"/>
      <c r="N208" s="336"/>
      <c r="O208" s="12" t="s">
        <v>213</v>
      </c>
      <c r="P208" s="12" t="s">
        <v>214</v>
      </c>
    </row>
    <row r="209" spans="1:16" s="149" customFormat="1" x14ac:dyDescent="0.25">
      <c r="A209" s="190"/>
      <c r="B209" s="984"/>
      <c r="C209" s="677"/>
      <c r="D209" s="677"/>
      <c r="E209" s="677"/>
      <c r="F209" s="677"/>
      <c r="G209" s="787"/>
      <c r="H209" s="787"/>
      <c r="I209" s="787"/>
      <c r="J209" s="787"/>
      <c r="K209" s="787"/>
      <c r="L209" s="788"/>
      <c r="N209" s="336"/>
      <c r="O209" s="12"/>
      <c r="P209" s="12"/>
    </row>
    <row r="210" spans="1:16" s="149" customFormat="1" x14ac:dyDescent="0.25">
      <c r="A210" s="190"/>
      <c r="B210" s="984"/>
      <c r="C210" s="677"/>
      <c r="D210" s="677"/>
      <c r="E210" s="677"/>
      <c r="F210" s="677"/>
      <c r="G210" s="787"/>
      <c r="H210" s="787"/>
      <c r="I210" s="787"/>
      <c r="J210" s="787"/>
      <c r="K210" s="787"/>
      <c r="L210" s="788"/>
      <c r="N210" s="336"/>
      <c r="O210" s="12"/>
      <c r="P210" s="12"/>
    </row>
    <row r="211" spans="1:16" s="149" customFormat="1" x14ac:dyDescent="0.25">
      <c r="A211" s="190"/>
      <c r="B211" s="984"/>
      <c r="C211" s="677"/>
      <c r="D211" s="677"/>
      <c r="E211" s="677"/>
      <c r="F211" s="677"/>
      <c r="G211" s="787"/>
      <c r="H211" s="787"/>
      <c r="I211" s="787"/>
      <c r="J211" s="787"/>
      <c r="K211" s="787"/>
      <c r="L211" s="788"/>
      <c r="N211" s="336"/>
      <c r="O211" s="12"/>
      <c r="P211" s="12"/>
    </row>
    <row r="212" spans="1:16" s="149" customFormat="1" x14ac:dyDescent="0.25">
      <c r="A212" s="190"/>
      <c r="B212" s="984"/>
      <c r="C212" s="677"/>
      <c r="D212" s="677"/>
      <c r="E212" s="677"/>
      <c r="F212" s="677"/>
      <c r="G212" s="787"/>
      <c r="H212" s="787"/>
      <c r="I212" s="787"/>
      <c r="J212" s="787"/>
      <c r="K212" s="787"/>
      <c r="L212" s="788"/>
      <c r="N212" s="336"/>
      <c r="O212" s="12"/>
      <c r="P212" s="12"/>
    </row>
    <row r="213" spans="1:16" s="149" customFormat="1" x14ac:dyDescent="0.25">
      <c r="A213" s="190"/>
      <c r="B213" s="984"/>
      <c r="C213" s="677"/>
      <c r="D213" s="677"/>
      <c r="E213" s="677"/>
      <c r="F213" s="677"/>
      <c r="G213" s="787"/>
      <c r="H213" s="787"/>
      <c r="I213" s="787"/>
      <c r="J213" s="787"/>
      <c r="K213" s="787"/>
      <c r="L213" s="788"/>
      <c r="N213" s="336"/>
      <c r="O213" s="12"/>
      <c r="P213" s="12"/>
    </row>
    <row r="214" spans="1:16" s="149" customFormat="1" x14ac:dyDescent="0.25">
      <c r="A214" s="190"/>
      <c r="B214" s="984"/>
      <c r="C214" s="677"/>
      <c r="D214" s="677"/>
      <c r="E214" s="677"/>
      <c r="F214" s="677"/>
      <c r="G214" s="787"/>
      <c r="H214" s="787"/>
      <c r="I214" s="787"/>
      <c r="J214" s="787"/>
      <c r="K214" s="787"/>
      <c r="L214" s="788"/>
      <c r="N214" s="336"/>
      <c r="O214" s="12"/>
      <c r="P214" s="12"/>
    </row>
    <row r="215" spans="1:16" s="149" customFormat="1" x14ac:dyDescent="0.25">
      <c r="A215" s="190"/>
      <c r="B215" s="984"/>
      <c r="C215" s="677"/>
      <c r="D215" s="677"/>
      <c r="E215" s="677"/>
      <c r="F215" s="677"/>
      <c r="G215" s="787"/>
      <c r="H215" s="787"/>
      <c r="I215" s="787"/>
      <c r="J215" s="787"/>
      <c r="K215" s="787"/>
      <c r="L215" s="788"/>
      <c r="N215" s="336"/>
      <c r="O215" s="12"/>
      <c r="P215" s="12"/>
    </row>
    <row r="216" spans="1:16" s="149" customFormat="1" x14ac:dyDescent="0.25">
      <c r="A216" s="190"/>
      <c r="B216" s="984"/>
      <c r="C216" s="677"/>
      <c r="D216" s="677"/>
      <c r="E216" s="677"/>
      <c r="F216" s="677"/>
      <c r="G216" s="787"/>
      <c r="H216" s="787"/>
      <c r="I216" s="787"/>
      <c r="J216" s="787"/>
      <c r="K216" s="787"/>
      <c r="L216" s="788"/>
      <c r="N216" s="336"/>
      <c r="O216" s="12"/>
      <c r="P216" s="12"/>
    </row>
    <row r="217" spans="1:16" s="149" customFormat="1" x14ac:dyDescent="0.25">
      <c r="A217" s="190"/>
      <c r="B217" s="984"/>
      <c r="C217" s="677"/>
      <c r="D217" s="677"/>
      <c r="E217" s="677"/>
      <c r="F217" s="677"/>
      <c r="G217" s="787"/>
      <c r="H217" s="787"/>
      <c r="I217" s="787"/>
      <c r="J217" s="787"/>
      <c r="K217" s="787"/>
      <c r="L217" s="788"/>
      <c r="N217" s="336"/>
      <c r="O217" s="12"/>
      <c r="P217" s="12"/>
    </row>
    <row r="218" spans="1:16" s="11" customFormat="1" x14ac:dyDescent="0.25">
      <c r="A218" s="13"/>
      <c r="B218" s="41"/>
      <c r="C218" s="150"/>
      <c r="D218" s="44"/>
      <c r="E218" s="35"/>
      <c r="F218" s="35"/>
      <c r="G218" s="35"/>
      <c r="H218" s="35"/>
      <c r="I218" s="35"/>
      <c r="J218" s="35"/>
      <c r="K218" s="35"/>
      <c r="L218" s="36"/>
      <c r="N218" s="334"/>
      <c r="O218" s="12"/>
    </row>
    <row r="219" spans="1:16" s="11" customFormat="1" x14ac:dyDescent="0.25">
      <c r="A219" s="13"/>
      <c r="B219" s="151"/>
      <c r="C219" s="151"/>
      <c r="D219" s="37"/>
      <c r="E219" s="38"/>
      <c r="F219" s="38"/>
      <c r="G219" s="38"/>
      <c r="H219" s="38"/>
      <c r="I219" s="38"/>
      <c r="J219" s="38"/>
      <c r="K219" s="38"/>
      <c r="L219" s="38"/>
      <c r="N219" s="334"/>
      <c r="O219" s="12"/>
    </row>
    <row r="220" spans="1:16" x14ac:dyDescent="0.25">
      <c r="B220" s="658" t="str">
        <f>IF(Intro!$G$28="English",O220,P220)</f>
        <v>ÉTAT DES RÉSULTATS DES MARCHANDISES</v>
      </c>
      <c r="C220" s="659"/>
      <c r="D220" s="659"/>
      <c r="E220" s="659"/>
      <c r="F220" s="659"/>
      <c r="G220" s="659"/>
      <c r="H220" s="659"/>
      <c r="I220" s="659"/>
      <c r="J220" s="659"/>
      <c r="K220" s="659"/>
      <c r="L220" s="660"/>
      <c r="M220" s="149"/>
      <c r="O220" s="148" t="s">
        <v>596</v>
      </c>
      <c r="P220" s="148" t="s">
        <v>597</v>
      </c>
    </row>
    <row r="221" spans="1:16" s="3" customFormat="1" x14ac:dyDescent="0.25">
      <c r="A221" s="13"/>
      <c r="B221" s="795" t="s">
        <v>31</v>
      </c>
      <c r="C221" s="796"/>
      <c r="D221" s="796"/>
      <c r="E221" s="796"/>
      <c r="F221" s="796"/>
      <c r="G221" s="796"/>
      <c r="H221" s="796"/>
      <c r="I221" s="796"/>
      <c r="J221" s="796"/>
      <c r="K221" s="796"/>
      <c r="L221" s="797"/>
      <c r="M221" s="206"/>
      <c r="N221" s="330"/>
    </row>
    <row r="222" spans="1:16" s="149" customFormat="1" x14ac:dyDescent="0.25">
      <c r="A222" s="190"/>
      <c r="B222" s="191"/>
      <c r="C222" s="192"/>
      <c r="D222" s="192"/>
      <c r="E222" s="192"/>
      <c r="F222" s="192"/>
      <c r="G222" s="192"/>
      <c r="H222" s="192"/>
      <c r="I222" s="192"/>
      <c r="J222" s="192"/>
      <c r="K222" s="192"/>
      <c r="L222" s="193"/>
      <c r="N222" s="336"/>
    </row>
    <row r="223" spans="1:16" s="149" customFormat="1" x14ac:dyDescent="0.25">
      <c r="A223" s="190"/>
      <c r="B223" s="655" t="str">
        <f>IF(Intro!$G$28="English",O223,P223)</f>
        <v>Fournissez l'état des résultats de votre entreprise pour ses ventes au Canada et à l'exportation des marchandises produites au Canada. Cet état doit être préparé en utilisant la méthode du coût de revient complet et déclaré selon le régime de l’année civile.</v>
      </c>
      <c r="C223" s="656"/>
      <c r="D223" s="656"/>
      <c r="E223" s="656"/>
      <c r="F223" s="656"/>
      <c r="G223" s="656"/>
      <c r="H223" s="656"/>
      <c r="I223" s="656"/>
      <c r="J223" s="656"/>
      <c r="K223" s="656"/>
      <c r="L223" s="657"/>
      <c r="N223" s="336"/>
      <c r="O223" s="149" t="s">
        <v>215</v>
      </c>
      <c r="P223" s="22" t="s">
        <v>216</v>
      </c>
    </row>
    <row r="224" spans="1:16" s="149" customFormat="1" x14ac:dyDescent="0.25">
      <c r="A224" s="190"/>
      <c r="B224" s="655"/>
      <c r="C224" s="656"/>
      <c r="D224" s="656"/>
      <c r="E224" s="656"/>
      <c r="F224" s="656"/>
      <c r="G224" s="656"/>
      <c r="H224" s="656"/>
      <c r="I224" s="656"/>
      <c r="J224" s="656"/>
      <c r="K224" s="656"/>
      <c r="L224" s="657"/>
      <c r="N224" s="336"/>
      <c r="P224" s="22"/>
    </row>
    <row r="225" spans="1:16" s="149" customFormat="1" x14ac:dyDescent="0.25">
      <c r="A225" s="190"/>
      <c r="B225" s="191"/>
      <c r="C225" s="192"/>
      <c r="D225" s="192"/>
      <c r="E225" s="192"/>
      <c r="F225" s="192"/>
      <c r="G225" s="192"/>
      <c r="H225" s="192"/>
      <c r="I225" s="192"/>
      <c r="J225" s="192"/>
      <c r="K225" s="192"/>
      <c r="L225" s="193"/>
      <c r="N225" s="336"/>
    </row>
    <row r="226" spans="1:16" s="11" customFormat="1" x14ac:dyDescent="0.25">
      <c r="A226" s="13"/>
      <c r="B226" s="993" t="str">
        <f>IF(Intro!$G$28="English",O226,P226)</f>
        <v>Pour les ventes au Canada</v>
      </c>
      <c r="C226" s="853"/>
      <c r="D226" s="853"/>
      <c r="E226" s="853"/>
      <c r="F226" s="853"/>
      <c r="G226" s="853">
        <f>Variables!$B$6</f>
        <v>2023</v>
      </c>
      <c r="H226" s="853">
        <f>G226+1</f>
        <v>2024</v>
      </c>
      <c r="I226" s="853">
        <f>H226+1</f>
        <v>2025</v>
      </c>
      <c r="J226" s="854"/>
      <c r="K226" s="855"/>
      <c r="L226" s="234"/>
      <c r="N226" s="334"/>
      <c r="O226" s="12" t="s">
        <v>43</v>
      </c>
      <c r="P226" s="12" t="s">
        <v>44</v>
      </c>
    </row>
    <row r="227" spans="1:16" s="11" customFormat="1" x14ac:dyDescent="0.25">
      <c r="A227" s="13"/>
      <c r="B227" s="993"/>
      <c r="C227" s="853"/>
      <c r="D227" s="853"/>
      <c r="E227" s="853"/>
      <c r="F227" s="853"/>
      <c r="G227" s="853"/>
      <c r="H227" s="853"/>
      <c r="I227" s="853"/>
      <c r="J227" s="854"/>
      <c r="K227" s="855"/>
      <c r="L227" s="234"/>
      <c r="N227" s="334"/>
      <c r="O227" s="12"/>
      <c r="P227" s="12"/>
    </row>
    <row r="228" spans="1:16" s="149" customFormat="1" x14ac:dyDescent="0.25">
      <c r="A228" s="190"/>
      <c r="B228" s="985" t="str">
        <f>IF(Intro!$G$28="English",O228,P228)</f>
        <v>Valeur de vente nette</v>
      </c>
      <c r="C228" s="986"/>
      <c r="D228" s="986"/>
      <c r="E228" s="986"/>
      <c r="F228" s="257" t="s">
        <v>495</v>
      </c>
      <c r="G228" s="301"/>
      <c r="H228" s="301"/>
      <c r="I228" s="301"/>
      <c r="J228" s="355"/>
      <c r="K228" s="356"/>
      <c r="L228" s="234"/>
      <c r="N228" s="336"/>
      <c r="O228" s="149" t="s">
        <v>70</v>
      </c>
      <c r="P228" s="149" t="s">
        <v>71</v>
      </c>
    </row>
    <row r="229" spans="1:16" s="149" customFormat="1" x14ac:dyDescent="0.25">
      <c r="A229" s="190"/>
      <c r="B229" s="987" t="str">
        <f>IF(Intro!$G$28="English",O229,P229)</f>
        <v>Stock d'ouverture</v>
      </c>
      <c r="C229" s="988"/>
      <c r="D229" s="988"/>
      <c r="E229" s="988"/>
      <c r="F229" s="257" t="s">
        <v>495</v>
      </c>
      <c r="G229" s="301"/>
      <c r="H229" s="301"/>
      <c r="I229" s="301"/>
      <c r="J229" s="355"/>
      <c r="K229" s="356"/>
      <c r="L229" s="234"/>
      <c r="N229" s="336"/>
      <c r="O229" s="12" t="s">
        <v>72</v>
      </c>
      <c r="P229" s="11" t="s">
        <v>73</v>
      </c>
    </row>
    <row r="230" spans="1:16" s="149" customFormat="1" x14ac:dyDescent="0.25">
      <c r="A230" s="190"/>
      <c r="B230" s="987" t="str">
        <f>IF(Intro!$G$28="English",O230,P230)</f>
        <v>Coût des marchandises fabriquées</v>
      </c>
      <c r="C230" s="988"/>
      <c r="D230" s="988"/>
      <c r="E230" s="988"/>
      <c r="F230" s="257" t="s">
        <v>495</v>
      </c>
      <c r="G230" s="302">
        <f>G76</f>
        <v>0</v>
      </c>
      <c r="H230" s="302">
        <f>H76</f>
        <v>0</v>
      </c>
      <c r="I230" s="302">
        <f>I76</f>
        <v>0</v>
      </c>
      <c r="J230" s="355"/>
      <c r="K230" s="356"/>
      <c r="L230" s="234"/>
      <c r="N230" s="336"/>
      <c r="O230" s="12" t="s">
        <v>64</v>
      </c>
      <c r="P230" s="11" t="s">
        <v>217</v>
      </c>
    </row>
    <row r="231" spans="1:16" s="149" customFormat="1" x14ac:dyDescent="0.25">
      <c r="A231" s="190"/>
      <c r="B231" s="987" t="str">
        <f>IF(Intro!$G$28="English",O231,P231)</f>
        <v>Stock de clôture</v>
      </c>
      <c r="C231" s="988"/>
      <c r="D231" s="988"/>
      <c r="E231" s="988"/>
      <c r="F231" s="257" t="s">
        <v>495</v>
      </c>
      <c r="G231" s="301"/>
      <c r="H231" s="301"/>
      <c r="I231" s="301"/>
      <c r="J231" s="355"/>
      <c r="K231" s="356"/>
      <c r="L231" s="234"/>
      <c r="N231" s="336"/>
      <c r="O231" s="12" t="s">
        <v>218</v>
      </c>
      <c r="P231" s="11" t="s">
        <v>535</v>
      </c>
    </row>
    <row r="232" spans="1:16" s="173" customFormat="1" x14ac:dyDescent="0.25">
      <c r="A232" s="207"/>
      <c r="B232" s="989" t="str">
        <f>IF(Intro!$G$28="English",O232,P232)</f>
        <v>Coût des marchandises vendues</v>
      </c>
      <c r="C232" s="990"/>
      <c r="D232" s="990"/>
      <c r="E232" s="990"/>
      <c r="F232" s="257" t="s">
        <v>495</v>
      </c>
      <c r="G232" s="306">
        <f>G229+G230-G231</f>
        <v>0</v>
      </c>
      <c r="H232" s="306">
        <f>H229+H230-H231</f>
        <v>0</v>
      </c>
      <c r="I232" s="306">
        <f t="shared" ref="I232" si="6">I229+I230-I231</f>
        <v>0</v>
      </c>
      <c r="J232" s="361"/>
      <c r="K232" s="362"/>
      <c r="L232" s="234"/>
      <c r="N232" s="336"/>
      <c r="O232" s="173" t="s">
        <v>74</v>
      </c>
      <c r="P232" s="173" t="s">
        <v>48</v>
      </c>
    </row>
    <row r="233" spans="1:16" s="173" customFormat="1" x14ac:dyDescent="0.25">
      <c r="A233" s="207"/>
      <c r="B233" s="991" t="str">
        <f>IF(Intro!$G$28="English",O233,P233)</f>
        <v>Marge bénéficiaire brute (perte brute)</v>
      </c>
      <c r="C233" s="992"/>
      <c r="D233" s="992"/>
      <c r="E233" s="992"/>
      <c r="F233" s="257" t="s">
        <v>495</v>
      </c>
      <c r="G233" s="306">
        <f>G228-G232</f>
        <v>0</v>
      </c>
      <c r="H233" s="306">
        <f t="shared" ref="H233:I233" si="7">H228-H232</f>
        <v>0</v>
      </c>
      <c r="I233" s="306">
        <f t="shared" si="7"/>
        <v>0</v>
      </c>
      <c r="J233" s="361"/>
      <c r="K233" s="362"/>
      <c r="L233" s="234"/>
      <c r="N233" s="336"/>
      <c r="O233" s="173" t="s">
        <v>49</v>
      </c>
      <c r="P233" s="173" t="s">
        <v>50</v>
      </c>
    </row>
    <row r="234" spans="1:16" s="149" customFormat="1" x14ac:dyDescent="0.25">
      <c r="A234" s="190"/>
      <c r="B234" s="987" t="str">
        <f>IF(Intro!$G$28="English",O234,P234)</f>
        <v xml:space="preserve">Frais généraux, de vente, et d'administration </v>
      </c>
      <c r="C234" s="988"/>
      <c r="D234" s="988"/>
      <c r="E234" s="988"/>
      <c r="F234" s="257" t="s">
        <v>495</v>
      </c>
      <c r="G234" s="301"/>
      <c r="H234" s="301"/>
      <c r="I234" s="301"/>
      <c r="J234" s="355"/>
      <c r="K234" s="356"/>
      <c r="L234" s="234"/>
      <c r="N234" s="336"/>
      <c r="O234" s="149" t="s">
        <v>75</v>
      </c>
      <c r="P234" s="149" t="s">
        <v>76</v>
      </c>
    </row>
    <row r="235" spans="1:16" s="149" customFormat="1" x14ac:dyDescent="0.25">
      <c r="A235" s="190"/>
      <c r="B235" s="987" t="str">
        <f>IF(Intro!$G$28="English",O235,P235)</f>
        <v>Charges financières</v>
      </c>
      <c r="C235" s="988"/>
      <c r="D235" s="988"/>
      <c r="E235" s="988"/>
      <c r="F235" s="257" t="s">
        <v>495</v>
      </c>
      <c r="G235" s="301"/>
      <c r="H235" s="301"/>
      <c r="I235" s="301"/>
      <c r="J235" s="355"/>
      <c r="K235" s="356"/>
      <c r="L235" s="234"/>
      <c r="N235" s="336"/>
      <c r="O235" s="149" t="s">
        <v>53</v>
      </c>
      <c r="P235" s="149" t="s">
        <v>54</v>
      </c>
    </row>
    <row r="236" spans="1:16" s="149" customFormat="1" x14ac:dyDescent="0.25">
      <c r="A236" s="190"/>
      <c r="B236" s="987" t="str">
        <f>IF(Intro!$G$28="English",O236,P236)</f>
        <v>Autres dépenses</v>
      </c>
      <c r="C236" s="988"/>
      <c r="D236" s="988"/>
      <c r="E236" s="988"/>
      <c r="F236" s="257" t="s">
        <v>495</v>
      </c>
      <c r="G236" s="301"/>
      <c r="H236" s="301"/>
      <c r="I236" s="301"/>
      <c r="J236" s="355"/>
      <c r="K236" s="356"/>
      <c r="L236" s="234"/>
      <c r="N236" s="336"/>
      <c r="O236" s="149" t="s">
        <v>99</v>
      </c>
      <c r="P236" s="149" t="s">
        <v>100</v>
      </c>
    </row>
    <row r="237" spans="1:16" s="173" customFormat="1" x14ac:dyDescent="0.25">
      <c r="A237" s="207"/>
      <c r="B237" s="991" t="str">
        <f>IF(Intro!$G$28="English",O237,P237)</f>
        <v>Revenu net (perte nette) avant impôts</v>
      </c>
      <c r="C237" s="992"/>
      <c r="D237" s="992"/>
      <c r="E237" s="992"/>
      <c r="F237" s="257" t="s">
        <v>495</v>
      </c>
      <c r="G237" s="306">
        <f>G233-G234-G235-G236</f>
        <v>0</v>
      </c>
      <c r="H237" s="306">
        <f t="shared" ref="H237:I237" si="8">H233-H234-H235-H236</f>
        <v>0</v>
      </c>
      <c r="I237" s="306">
        <f t="shared" si="8"/>
        <v>0</v>
      </c>
      <c r="J237" s="361"/>
      <c r="K237" s="362"/>
      <c r="L237" s="234"/>
      <c r="N237" s="336"/>
      <c r="O237" s="173" t="s">
        <v>55</v>
      </c>
      <c r="P237" s="173" t="s">
        <v>56</v>
      </c>
    </row>
    <row r="238" spans="1:16" s="11" customFormat="1" x14ac:dyDescent="0.25">
      <c r="A238" s="13"/>
      <c r="B238" s="344"/>
      <c r="C238" s="345"/>
      <c r="F238" s="29"/>
      <c r="G238" s="30"/>
      <c r="H238" s="30"/>
      <c r="I238" s="30"/>
      <c r="J238" s="30"/>
      <c r="K238" s="30"/>
      <c r="L238" s="31"/>
      <c r="N238" s="334"/>
      <c r="O238" s="12"/>
    </row>
    <row r="239" spans="1:16" s="40" customFormat="1" x14ac:dyDescent="0.25">
      <c r="A239" s="282"/>
      <c r="B239" s="910" t="str">
        <f>B78</f>
        <v>Expliquez tout changement important intervenu entre les périodes et toute irrégularité telle que des montants négatifs dans les montants indiqués ci-dessus.</v>
      </c>
      <c r="C239" s="965"/>
      <c r="D239" s="965"/>
      <c r="E239" s="965"/>
      <c r="F239" s="965"/>
      <c r="G239" s="965"/>
      <c r="H239" s="965"/>
      <c r="I239" s="965"/>
      <c r="J239" s="965"/>
      <c r="K239" s="965"/>
      <c r="L239" s="912"/>
      <c r="N239" s="331"/>
      <c r="O239" s="148"/>
      <c r="P239" s="148"/>
    </row>
    <row r="240" spans="1:16" s="40" customFormat="1" x14ac:dyDescent="0.25">
      <c r="A240" s="282"/>
      <c r="B240" s="348"/>
      <c r="C240" s="158"/>
      <c r="D240" s="158"/>
      <c r="E240" s="158"/>
      <c r="F240" s="158"/>
      <c r="G240" s="158"/>
      <c r="H240" s="158"/>
      <c r="I240" s="158"/>
      <c r="J240" s="158"/>
      <c r="K240" s="158"/>
      <c r="L240" s="201"/>
      <c r="N240" s="331"/>
    </row>
    <row r="241" spans="1:16" s="40" customFormat="1" x14ac:dyDescent="0.25">
      <c r="A241" s="282"/>
      <c r="B241" s="962"/>
      <c r="C241" s="963"/>
      <c r="D241" s="963"/>
      <c r="E241" s="963"/>
      <c r="F241" s="963"/>
      <c r="G241" s="963"/>
      <c r="H241" s="963"/>
      <c r="I241" s="963"/>
      <c r="J241" s="963"/>
      <c r="K241" s="963"/>
      <c r="L241" s="964"/>
      <c r="N241" s="331"/>
    </row>
    <row r="242" spans="1:16" s="40" customFormat="1" x14ac:dyDescent="0.25">
      <c r="A242" s="282"/>
      <c r="B242" s="962"/>
      <c r="C242" s="963"/>
      <c r="D242" s="963"/>
      <c r="E242" s="963"/>
      <c r="F242" s="963"/>
      <c r="G242" s="963"/>
      <c r="H242" s="963"/>
      <c r="I242" s="963"/>
      <c r="J242" s="963"/>
      <c r="K242" s="963"/>
      <c r="L242" s="964"/>
      <c r="N242" s="331"/>
    </row>
    <row r="243" spans="1:16" s="40" customFormat="1" x14ac:dyDescent="0.25">
      <c r="A243" s="282"/>
      <c r="B243" s="962"/>
      <c r="C243" s="963"/>
      <c r="D243" s="963"/>
      <c r="E243" s="963"/>
      <c r="F243" s="963"/>
      <c r="G243" s="963"/>
      <c r="H243" s="963"/>
      <c r="I243" s="963"/>
      <c r="J243" s="963"/>
      <c r="K243" s="963"/>
      <c r="L243" s="964"/>
      <c r="N243" s="331"/>
    </row>
    <row r="244" spans="1:16" s="40" customFormat="1" x14ac:dyDescent="0.25">
      <c r="A244" s="282"/>
      <c r="B244" s="962"/>
      <c r="C244" s="963"/>
      <c r="D244" s="963"/>
      <c r="E244" s="963"/>
      <c r="F244" s="963"/>
      <c r="G244" s="963"/>
      <c r="H244" s="963"/>
      <c r="I244" s="963"/>
      <c r="J244" s="963"/>
      <c r="K244" s="963"/>
      <c r="L244" s="964"/>
      <c r="N244" s="331"/>
      <c r="O244" s="148"/>
      <c r="P244" s="148"/>
    </row>
    <row r="245" spans="1:16" s="40" customFormat="1" x14ac:dyDescent="0.25">
      <c r="A245" s="282"/>
      <c r="B245" s="962"/>
      <c r="C245" s="963"/>
      <c r="D245" s="963"/>
      <c r="E245" s="963"/>
      <c r="F245" s="963"/>
      <c r="G245" s="963"/>
      <c r="H245" s="963"/>
      <c r="I245" s="963"/>
      <c r="J245" s="963"/>
      <c r="K245" s="963"/>
      <c r="L245" s="964"/>
      <c r="N245" s="331"/>
      <c r="O245" s="148"/>
      <c r="P245" s="148"/>
    </row>
    <row r="246" spans="1:16" s="40" customFormat="1" x14ac:dyDescent="0.25">
      <c r="A246" s="282"/>
      <c r="B246" s="962"/>
      <c r="C246" s="963"/>
      <c r="D246" s="963"/>
      <c r="E246" s="963"/>
      <c r="F246" s="963"/>
      <c r="G246" s="963"/>
      <c r="H246" s="963"/>
      <c r="I246" s="963"/>
      <c r="J246" s="963"/>
      <c r="K246" s="963"/>
      <c r="L246" s="964"/>
      <c r="N246" s="331"/>
      <c r="O246" s="148"/>
      <c r="P246" s="148"/>
    </row>
    <row r="247" spans="1:16" s="40" customFormat="1" x14ac:dyDescent="0.25">
      <c r="A247" s="282"/>
      <c r="B247" s="962"/>
      <c r="C247" s="963"/>
      <c r="D247" s="963"/>
      <c r="E247" s="963"/>
      <c r="F247" s="963"/>
      <c r="G247" s="963"/>
      <c r="H247" s="963"/>
      <c r="I247" s="963"/>
      <c r="J247" s="963"/>
      <c r="K247" s="963"/>
      <c r="L247" s="964"/>
      <c r="N247" s="331"/>
    </row>
    <row r="248" spans="1:16" s="40" customFormat="1" x14ac:dyDescent="0.25">
      <c r="A248" s="282"/>
      <c r="B248" s="962"/>
      <c r="C248" s="963"/>
      <c r="D248" s="963"/>
      <c r="E248" s="963"/>
      <c r="F248" s="963"/>
      <c r="G248" s="963"/>
      <c r="H248" s="963"/>
      <c r="I248" s="963"/>
      <c r="J248" s="963"/>
      <c r="K248" s="963"/>
      <c r="L248" s="964"/>
      <c r="N248" s="331"/>
    </row>
    <row r="249" spans="1:16" s="148" customFormat="1" x14ac:dyDescent="0.25">
      <c r="A249" s="39"/>
      <c r="B249" s="349"/>
      <c r="C249" s="350"/>
      <c r="F249" s="164"/>
      <c r="G249" s="165"/>
      <c r="H249" s="165"/>
      <c r="I249" s="165"/>
      <c r="J249" s="388"/>
      <c r="K249" s="388"/>
      <c r="L249" s="389"/>
      <c r="N249" s="331"/>
      <c r="O249" s="162"/>
    </row>
    <row r="250" spans="1:16" s="11" customFormat="1" x14ac:dyDescent="0.25">
      <c r="A250" s="13"/>
      <c r="B250" s="993" t="str">
        <f>IF(Intro!$G$28="English",O250,P250)</f>
        <v>Pour les ventes à l'exportation</v>
      </c>
      <c r="C250" s="853"/>
      <c r="D250" s="853"/>
      <c r="E250" s="853"/>
      <c r="F250" s="853"/>
      <c r="G250" s="853">
        <f>G226</f>
        <v>2023</v>
      </c>
      <c r="H250" s="853">
        <f>H226</f>
        <v>2024</v>
      </c>
      <c r="I250" s="853">
        <f>I226</f>
        <v>2025</v>
      </c>
      <c r="J250" s="854"/>
      <c r="K250" s="855"/>
      <c r="L250" s="234"/>
      <c r="N250" s="334"/>
      <c r="O250" s="12" t="s">
        <v>180</v>
      </c>
      <c r="P250" s="12" t="s">
        <v>181</v>
      </c>
    </row>
    <row r="251" spans="1:16" s="11" customFormat="1" x14ac:dyDescent="0.25">
      <c r="A251" s="13"/>
      <c r="B251" s="993"/>
      <c r="C251" s="853"/>
      <c r="D251" s="853"/>
      <c r="E251" s="853"/>
      <c r="F251" s="853"/>
      <c r="G251" s="853"/>
      <c r="H251" s="853"/>
      <c r="I251" s="853"/>
      <c r="J251" s="854"/>
      <c r="K251" s="855"/>
      <c r="L251" s="234"/>
      <c r="N251" s="334"/>
      <c r="O251" s="12"/>
      <c r="P251" s="12"/>
    </row>
    <row r="252" spans="1:16" s="149" customFormat="1" x14ac:dyDescent="0.25">
      <c r="A252" s="190"/>
      <c r="B252" s="985" t="str">
        <f t="shared" ref="B252:B261" si="9">B228</f>
        <v>Valeur de vente nette</v>
      </c>
      <c r="C252" s="986"/>
      <c r="D252" s="986"/>
      <c r="E252" s="986"/>
      <c r="F252" s="257" t="s">
        <v>495</v>
      </c>
      <c r="G252" s="301"/>
      <c r="H252" s="301"/>
      <c r="I252" s="301"/>
      <c r="J252" s="355"/>
      <c r="K252" s="356"/>
      <c r="L252" s="234"/>
      <c r="N252" s="336"/>
    </row>
    <row r="253" spans="1:16" s="149" customFormat="1" x14ac:dyDescent="0.25">
      <c r="A253" s="190"/>
      <c r="B253" s="985" t="str">
        <f t="shared" si="9"/>
        <v>Stock d'ouverture</v>
      </c>
      <c r="C253" s="986"/>
      <c r="D253" s="986"/>
      <c r="E253" s="986"/>
      <c r="F253" s="257" t="s">
        <v>495</v>
      </c>
      <c r="G253" s="301"/>
      <c r="H253" s="301"/>
      <c r="I253" s="301"/>
      <c r="J253" s="355"/>
      <c r="K253" s="356"/>
      <c r="L253" s="234"/>
      <c r="N253" s="336"/>
      <c r="O253" s="12"/>
      <c r="P253" s="11"/>
    </row>
    <row r="254" spans="1:16" s="149" customFormat="1" x14ac:dyDescent="0.25">
      <c r="A254" s="190"/>
      <c r="B254" s="985" t="str">
        <f t="shared" si="9"/>
        <v>Coût des marchandises fabriquées</v>
      </c>
      <c r="C254" s="986"/>
      <c r="D254" s="986"/>
      <c r="E254" s="986"/>
      <c r="F254" s="257" t="s">
        <v>495</v>
      </c>
      <c r="G254" s="302">
        <f>G99</f>
        <v>0</v>
      </c>
      <c r="H254" s="302">
        <f>H99</f>
        <v>0</v>
      </c>
      <c r="I254" s="302">
        <f>I99</f>
        <v>0</v>
      </c>
      <c r="J254" s="355"/>
      <c r="K254" s="356"/>
      <c r="L254" s="234"/>
      <c r="N254" s="336"/>
      <c r="O254" s="12"/>
      <c r="P254" s="11"/>
    </row>
    <row r="255" spans="1:16" s="149" customFormat="1" x14ac:dyDescent="0.25">
      <c r="A255" s="190"/>
      <c r="B255" s="985" t="str">
        <f t="shared" si="9"/>
        <v>Stock de clôture</v>
      </c>
      <c r="C255" s="986"/>
      <c r="D255" s="986"/>
      <c r="E255" s="986"/>
      <c r="F255" s="257" t="s">
        <v>495</v>
      </c>
      <c r="G255" s="301"/>
      <c r="H255" s="301"/>
      <c r="I255" s="301"/>
      <c r="J255" s="355"/>
      <c r="K255" s="356"/>
      <c r="L255" s="234"/>
      <c r="N255" s="336"/>
      <c r="O255" s="12"/>
      <c r="P255" s="11"/>
    </row>
    <row r="256" spans="1:16" s="173" customFormat="1" x14ac:dyDescent="0.25">
      <c r="A256" s="207"/>
      <c r="B256" s="991" t="str">
        <f t="shared" si="9"/>
        <v>Coût des marchandises vendues</v>
      </c>
      <c r="C256" s="992"/>
      <c r="D256" s="992"/>
      <c r="E256" s="992"/>
      <c r="F256" s="257" t="s">
        <v>495</v>
      </c>
      <c r="G256" s="306">
        <f>G253+G254-G255</f>
        <v>0</v>
      </c>
      <c r="H256" s="306">
        <f>H253+H254-H255</f>
        <v>0</v>
      </c>
      <c r="I256" s="306">
        <f>I253+I254-I255</f>
        <v>0</v>
      </c>
      <c r="J256" s="361"/>
      <c r="K256" s="362"/>
      <c r="L256" s="234"/>
      <c r="N256" s="336"/>
    </row>
    <row r="257" spans="1:16" s="173" customFormat="1" x14ac:dyDescent="0.25">
      <c r="A257" s="207"/>
      <c r="B257" s="991" t="str">
        <f t="shared" si="9"/>
        <v>Marge bénéficiaire brute (perte brute)</v>
      </c>
      <c r="C257" s="992"/>
      <c r="D257" s="992"/>
      <c r="E257" s="992"/>
      <c r="F257" s="257" t="s">
        <v>495</v>
      </c>
      <c r="G257" s="306">
        <f>G252-G256</f>
        <v>0</v>
      </c>
      <c r="H257" s="306">
        <f t="shared" ref="H257:I257" si="10">H252-H256</f>
        <v>0</v>
      </c>
      <c r="I257" s="306">
        <f t="shared" si="10"/>
        <v>0</v>
      </c>
      <c r="J257" s="361"/>
      <c r="K257" s="362"/>
      <c r="L257" s="234"/>
      <c r="N257" s="336"/>
    </row>
    <row r="258" spans="1:16" s="149" customFormat="1" x14ac:dyDescent="0.25">
      <c r="A258" s="190"/>
      <c r="B258" s="985" t="str">
        <f t="shared" si="9"/>
        <v xml:space="preserve">Frais généraux, de vente, et d'administration </v>
      </c>
      <c r="C258" s="986"/>
      <c r="D258" s="986"/>
      <c r="E258" s="986"/>
      <c r="F258" s="257" t="s">
        <v>495</v>
      </c>
      <c r="G258" s="301"/>
      <c r="H258" s="301"/>
      <c r="I258" s="301"/>
      <c r="J258" s="355"/>
      <c r="K258" s="356"/>
      <c r="L258" s="234"/>
      <c r="N258" s="336"/>
    </row>
    <row r="259" spans="1:16" s="149" customFormat="1" x14ac:dyDescent="0.25">
      <c r="A259" s="190"/>
      <c r="B259" s="985" t="str">
        <f t="shared" si="9"/>
        <v>Charges financières</v>
      </c>
      <c r="C259" s="986"/>
      <c r="D259" s="986"/>
      <c r="E259" s="986"/>
      <c r="F259" s="257" t="s">
        <v>495</v>
      </c>
      <c r="G259" s="301"/>
      <c r="H259" s="301"/>
      <c r="I259" s="301"/>
      <c r="J259" s="355"/>
      <c r="K259" s="356"/>
      <c r="L259" s="234"/>
      <c r="N259" s="336"/>
    </row>
    <row r="260" spans="1:16" s="149" customFormat="1" x14ac:dyDescent="0.25">
      <c r="A260" s="190"/>
      <c r="B260" s="985" t="str">
        <f t="shared" si="9"/>
        <v>Autres dépenses</v>
      </c>
      <c r="C260" s="986"/>
      <c r="D260" s="986"/>
      <c r="E260" s="986"/>
      <c r="F260" s="257" t="s">
        <v>495</v>
      </c>
      <c r="G260" s="301"/>
      <c r="H260" s="301"/>
      <c r="I260" s="301"/>
      <c r="J260" s="355"/>
      <c r="K260" s="356"/>
      <c r="L260" s="234"/>
      <c r="N260" s="336"/>
    </row>
    <row r="261" spans="1:16" s="173" customFormat="1" x14ac:dyDescent="0.25">
      <c r="A261" s="207"/>
      <c r="B261" s="991" t="str">
        <f t="shared" si="9"/>
        <v>Revenu net (perte nette) avant impôts</v>
      </c>
      <c r="C261" s="992"/>
      <c r="D261" s="992"/>
      <c r="E261" s="992"/>
      <c r="F261" s="257" t="s">
        <v>495</v>
      </c>
      <c r="G261" s="306">
        <f>G257-G258-G259-G260</f>
        <v>0</v>
      </c>
      <c r="H261" s="306">
        <f t="shared" ref="H261:I261" si="11">H257-H258-H259-H260</f>
        <v>0</v>
      </c>
      <c r="I261" s="306">
        <f t="shared" si="11"/>
        <v>0</v>
      </c>
      <c r="J261" s="361"/>
      <c r="K261" s="362"/>
      <c r="L261" s="234"/>
      <c r="N261" s="336"/>
    </row>
    <row r="262" spans="1:16" s="149" customFormat="1" x14ac:dyDescent="0.25">
      <c r="A262" s="190"/>
      <c r="B262" s="191"/>
      <c r="C262" s="192"/>
      <c r="D262" s="192"/>
      <c r="E262" s="192"/>
      <c r="F262" s="192"/>
      <c r="G262" s="192"/>
      <c r="H262" s="192"/>
      <c r="I262" s="192"/>
      <c r="J262" s="192"/>
      <c r="K262" s="192"/>
      <c r="L262" s="193"/>
      <c r="N262" s="336"/>
    </row>
    <row r="263" spans="1:16" s="40" customFormat="1" x14ac:dyDescent="0.25">
      <c r="A263" s="282"/>
      <c r="B263" s="910" t="str">
        <f>B239</f>
        <v>Expliquez tout changement important intervenu entre les périodes et toute irrégularité telle que des montants négatifs dans les montants indiqués ci-dessus.</v>
      </c>
      <c r="C263" s="965"/>
      <c r="D263" s="965"/>
      <c r="E263" s="965"/>
      <c r="F263" s="965"/>
      <c r="G263" s="965"/>
      <c r="H263" s="965"/>
      <c r="I263" s="965"/>
      <c r="J263" s="965"/>
      <c r="K263" s="965"/>
      <c r="L263" s="912"/>
      <c r="N263" s="331"/>
      <c r="O263" s="148"/>
      <c r="P263" s="148"/>
    </row>
    <row r="264" spans="1:16" s="40" customFormat="1" x14ac:dyDescent="0.25">
      <c r="A264" s="282"/>
      <c r="B264" s="348"/>
      <c r="C264" s="158"/>
      <c r="D264" s="158"/>
      <c r="E264" s="158"/>
      <c r="F264" s="158"/>
      <c r="G264" s="158"/>
      <c r="H264" s="158"/>
      <c r="I264" s="158"/>
      <c r="J264" s="158"/>
      <c r="K264" s="158"/>
      <c r="L264" s="201"/>
      <c r="N264" s="331"/>
    </row>
    <row r="265" spans="1:16" s="40" customFormat="1" x14ac:dyDescent="0.25">
      <c r="A265" s="282"/>
      <c r="B265" s="962"/>
      <c r="C265" s="963"/>
      <c r="D265" s="963"/>
      <c r="E265" s="963"/>
      <c r="F265" s="963"/>
      <c r="G265" s="963"/>
      <c r="H265" s="963"/>
      <c r="I265" s="963"/>
      <c r="J265" s="963"/>
      <c r="K265" s="963"/>
      <c r="L265" s="964"/>
      <c r="N265" s="331"/>
    </row>
    <row r="266" spans="1:16" s="40" customFormat="1" x14ac:dyDescent="0.25">
      <c r="A266" s="282"/>
      <c r="B266" s="962"/>
      <c r="C266" s="963"/>
      <c r="D266" s="963"/>
      <c r="E266" s="963"/>
      <c r="F266" s="963"/>
      <c r="G266" s="963"/>
      <c r="H266" s="963"/>
      <c r="I266" s="963"/>
      <c r="J266" s="963"/>
      <c r="K266" s="963"/>
      <c r="L266" s="964"/>
      <c r="N266" s="331"/>
    </row>
    <row r="267" spans="1:16" s="40" customFormat="1" x14ac:dyDescent="0.25">
      <c r="A267" s="282"/>
      <c r="B267" s="962"/>
      <c r="C267" s="963"/>
      <c r="D267" s="963"/>
      <c r="E267" s="963"/>
      <c r="F267" s="963"/>
      <c r="G267" s="963"/>
      <c r="H267" s="963"/>
      <c r="I267" s="963"/>
      <c r="J267" s="963"/>
      <c r="K267" s="963"/>
      <c r="L267" s="964"/>
      <c r="N267" s="331"/>
    </row>
    <row r="268" spans="1:16" s="40" customFormat="1" x14ac:dyDescent="0.25">
      <c r="A268" s="282"/>
      <c r="B268" s="962"/>
      <c r="C268" s="963"/>
      <c r="D268" s="963"/>
      <c r="E268" s="963"/>
      <c r="F268" s="963"/>
      <c r="G268" s="963"/>
      <c r="H268" s="963"/>
      <c r="I268" s="963"/>
      <c r="J268" s="963"/>
      <c r="K268" s="963"/>
      <c r="L268" s="964"/>
      <c r="N268" s="331"/>
      <c r="O268" s="148"/>
      <c r="P268" s="148"/>
    </row>
    <row r="269" spans="1:16" s="40" customFormat="1" x14ac:dyDescent="0.25">
      <c r="A269" s="282"/>
      <c r="B269" s="962"/>
      <c r="C269" s="963"/>
      <c r="D269" s="963"/>
      <c r="E269" s="963"/>
      <c r="F269" s="963"/>
      <c r="G269" s="963"/>
      <c r="H269" s="963"/>
      <c r="I269" s="963"/>
      <c r="J269" s="963"/>
      <c r="K269" s="963"/>
      <c r="L269" s="964"/>
      <c r="N269" s="331"/>
      <c r="O269" s="148"/>
      <c r="P269" s="148"/>
    </row>
    <row r="270" spans="1:16" s="40" customFormat="1" x14ac:dyDescent="0.25">
      <c r="A270" s="282"/>
      <c r="B270" s="962"/>
      <c r="C270" s="963"/>
      <c r="D270" s="963"/>
      <c r="E270" s="963"/>
      <c r="F270" s="963"/>
      <c r="G270" s="963"/>
      <c r="H270" s="963"/>
      <c r="I270" s="963"/>
      <c r="J270" s="963"/>
      <c r="K270" s="963"/>
      <c r="L270" s="964"/>
      <c r="N270" s="331"/>
      <c r="O270" s="148"/>
      <c r="P270" s="148"/>
    </row>
    <row r="271" spans="1:16" s="40" customFormat="1" x14ac:dyDescent="0.25">
      <c r="A271" s="282"/>
      <c r="B271" s="962"/>
      <c r="C271" s="963"/>
      <c r="D271" s="963"/>
      <c r="E271" s="963"/>
      <c r="F271" s="963"/>
      <c r="G271" s="963"/>
      <c r="H271" s="963"/>
      <c r="I271" s="963"/>
      <c r="J271" s="963"/>
      <c r="K271" s="963"/>
      <c r="L271" s="964"/>
      <c r="N271" s="331"/>
    </row>
    <row r="272" spans="1:16" s="40" customFormat="1" x14ac:dyDescent="0.25">
      <c r="A272" s="282"/>
      <c r="B272" s="962"/>
      <c r="C272" s="963"/>
      <c r="D272" s="963"/>
      <c r="E272" s="963"/>
      <c r="F272" s="963"/>
      <c r="G272" s="963"/>
      <c r="H272" s="963"/>
      <c r="I272" s="963"/>
      <c r="J272" s="963"/>
      <c r="K272" s="963"/>
      <c r="L272" s="964"/>
      <c r="N272" s="331"/>
    </row>
    <row r="273" spans="1:16" s="148" customFormat="1" x14ac:dyDescent="0.25">
      <c r="A273" s="39"/>
      <c r="B273" s="349"/>
      <c r="C273" s="350"/>
      <c r="F273" s="164"/>
      <c r="G273" s="165"/>
      <c r="H273" s="165"/>
      <c r="I273" s="165"/>
      <c r="J273" s="165"/>
      <c r="K273" s="165"/>
      <c r="L273" s="166"/>
      <c r="N273" s="331"/>
      <c r="O273" s="162"/>
    </row>
    <row r="274" spans="1:16" s="148" customFormat="1" x14ac:dyDescent="0.25">
      <c r="A274" s="39"/>
      <c r="B274" s="1004" t="str">
        <f>IF(Intro!$G$28="English",O274,P274)</f>
        <v>Vérification</v>
      </c>
      <c r="C274" s="937"/>
      <c r="D274" s="937"/>
      <c r="E274" s="937"/>
      <c r="F274" s="938"/>
      <c r="G274" s="951">
        <f>Variables!$B$6</f>
        <v>2023</v>
      </c>
      <c r="H274" s="951">
        <f>G274+1</f>
        <v>2024</v>
      </c>
      <c r="I274" s="951">
        <f>H274+1</f>
        <v>2025</v>
      </c>
      <c r="J274" s="1006"/>
      <c r="K274" s="1007"/>
      <c r="L274" s="201"/>
      <c r="N274" s="331"/>
      <c r="O274" s="162" t="s">
        <v>77</v>
      </c>
      <c r="P274" s="148" t="s">
        <v>168</v>
      </c>
    </row>
    <row r="275" spans="1:16" s="148" customFormat="1" x14ac:dyDescent="0.25">
      <c r="A275" s="39"/>
      <c r="B275" s="1005"/>
      <c r="C275" s="940"/>
      <c r="D275" s="940"/>
      <c r="E275" s="940"/>
      <c r="F275" s="941"/>
      <c r="G275" s="952"/>
      <c r="H275" s="952"/>
      <c r="I275" s="952"/>
      <c r="J275" s="1006"/>
      <c r="K275" s="1007"/>
      <c r="L275" s="201"/>
      <c r="N275" s="331"/>
      <c r="O275" s="162"/>
    </row>
    <row r="276" spans="1:16" s="148" customFormat="1" x14ac:dyDescent="0.25">
      <c r="A276" s="39"/>
      <c r="B276" s="994" t="str">
        <f>IF(Intro!$G$28="English",O276,P276)</f>
        <v>La valeur totale des ventes nettes déclarée dans cette question dépasse-t-elle la valeur totale des ventes nettes de votre entreprise déclarée à la question 1 de cet onglet?</v>
      </c>
      <c r="C276" s="762"/>
      <c r="D276" s="762"/>
      <c r="E276" s="762"/>
      <c r="F276" s="995"/>
      <c r="G276" s="999" t="str">
        <f>IF(SUM(G252,G228)&gt;G25,Variables!$D$63,Variables!$D$62)</f>
        <v>Non</v>
      </c>
      <c r="H276" s="999" t="str">
        <f>IF(SUM(H252,H228)&gt;H25,Variables!$D$63,Variables!$D$62)</f>
        <v>Non</v>
      </c>
      <c r="I276" s="999" t="str">
        <f>IF(SUM(I252,I228)&gt;I25,Variables!$D$63,Variables!$D$62)</f>
        <v>Non</v>
      </c>
      <c r="J276" s="1002"/>
      <c r="K276" s="1003"/>
      <c r="L276" s="201"/>
      <c r="N276" s="331"/>
      <c r="O276" s="148" t="s">
        <v>653</v>
      </c>
      <c r="P276" s="148" t="s">
        <v>654</v>
      </c>
    </row>
    <row r="277" spans="1:16" s="148" customFormat="1" x14ac:dyDescent="0.25">
      <c r="A277" s="39"/>
      <c r="B277" s="671"/>
      <c r="C277" s="672"/>
      <c r="D277" s="672"/>
      <c r="E277" s="672"/>
      <c r="F277" s="996"/>
      <c r="G277" s="1000"/>
      <c r="H277" s="1000"/>
      <c r="I277" s="1000"/>
      <c r="J277" s="1002"/>
      <c r="K277" s="1003"/>
      <c r="L277" s="201"/>
      <c r="N277" s="331"/>
    </row>
    <row r="278" spans="1:16" s="148" customFormat="1" x14ac:dyDescent="0.25">
      <c r="A278" s="39"/>
      <c r="B278" s="671"/>
      <c r="C278" s="755"/>
      <c r="D278" s="755"/>
      <c r="E278" s="755"/>
      <c r="F278" s="996"/>
      <c r="G278" s="1000"/>
      <c r="H278" s="1000"/>
      <c r="I278" s="1000"/>
      <c r="J278" s="1002"/>
      <c r="K278" s="1003"/>
      <c r="L278" s="201"/>
      <c r="N278" s="331"/>
    </row>
    <row r="279" spans="1:16" s="148" customFormat="1" x14ac:dyDescent="0.25">
      <c r="A279" s="39"/>
      <c r="B279" s="997"/>
      <c r="C279" s="757"/>
      <c r="D279" s="757"/>
      <c r="E279" s="757"/>
      <c r="F279" s="998"/>
      <c r="G279" s="1001"/>
      <c r="H279" s="1001"/>
      <c r="I279" s="1001"/>
      <c r="J279" s="1002"/>
      <c r="K279" s="1003"/>
      <c r="L279" s="201"/>
      <c r="N279" s="331"/>
    </row>
    <row r="280" spans="1:16" s="148" customFormat="1" x14ac:dyDescent="0.25">
      <c r="A280" s="39"/>
      <c r="B280" s="994" t="str">
        <f>IF(Intro!$G$28="English",O280,P280)</f>
        <v>La valeur des ventes nettes (pour les ventes au Canada) déclarée dans cette question diffère-t-elle des valeurs des ventes nettes rendues déclarées (pour les ventes au Canada) à la question 1 de l'onglet Pro 2?</v>
      </c>
      <c r="C280" s="762"/>
      <c r="D280" s="762"/>
      <c r="E280" s="762"/>
      <c r="F280" s="995"/>
      <c r="G280" s="999" t="str">
        <f>IF(G228&lt;&gt;SUM('Pro 2'!G30,'Pro 2'!G33),Variables!$D$63,Variables!$D$62)</f>
        <v>Non</v>
      </c>
      <c r="H280" s="999" t="str">
        <f>IF(H228&lt;&gt;SUM('Pro 2'!H30,'Pro 2'!H33),Variables!$D$63,Variables!$D$62)</f>
        <v>Non</v>
      </c>
      <c r="I280" s="999" t="str">
        <f>IF(I228&lt;&gt;SUM('Pro 2'!I30,'Pro 2'!I33),Variables!$D$63,Variables!$D$62)</f>
        <v>Non</v>
      </c>
      <c r="J280" s="1002"/>
      <c r="K280" s="1003"/>
      <c r="L280" s="201"/>
      <c r="N280" s="331"/>
      <c r="O280" s="148" t="s">
        <v>679</v>
      </c>
      <c r="P280" s="148" t="s">
        <v>681</v>
      </c>
    </row>
    <row r="281" spans="1:16" s="148" customFormat="1" x14ac:dyDescent="0.25">
      <c r="A281" s="39"/>
      <c r="B281" s="671"/>
      <c r="C281" s="672"/>
      <c r="D281" s="672"/>
      <c r="E281" s="672"/>
      <c r="F281" s="996"/>
      <c r="G281" s="1000"/>
      <c r="H281" s="1000"/>
      <c r="I281" s="1000"/>
      <c r="J281" s="1002"/>
      <c r="K281" s="1003"/>
      <c r="L281" s="201"/>
      <c r="N281" s="331"/>
    </row>
    <row r="282" spans="1:16" s="148" customFormat="1" x14ac:dyDescent="0.25">
      <c r="A282" s="39"/>
      <c r="B282" s="671"/>
      <c r="C282" s="755"/>
      <c r="D282" s="755"/>
      <c r="E282" s="755"/>
      <c r="F282" s="996"/>
      <c r="G282" s="1000"/>
      <c r="H282" s="1000"/>
      <c r="I282" s="1000"/>
      <c r="J282" s="1002"/>
      <c r="K282" s="1003"/>
      <c r="L282" s="201"/>
      <c r="N282" s="331"/>
    </row>
    <row r="283" spans="1:16" s="148" customFormat="1" x14ac:dyDescent="0.25">
      <c r="A283" s="39"/>
      <c r="B283" s="997"/>
      <c r="C283" s="757"/>
      <c r="D283" s="757"/>
      <c r="E283" s="757"/>
      <c r="F283" s="998"/>
      <c r="G283" s="1001"/>
      <c r="H283" s="1001"/>
      <c r="I283" s="1001"/>
      <c r="J283" s="1002"/>
      <c r="K283" s="1003"/>
      <c r="L283" s="201"/>
      <c r="N283" s="331"/>
    </row>
    <row r="284" spans="1:16" s="148" customFormat="1" x14ac:dyDescent="0.25">
      <c r="A284" s="39"/>
      <c r="B284" s="994" t="str">
        <f>IF(Intro!$G$28="English",O284,P284)</f>
        <v>La valeur des ventes nettes (pour les ventes à l'exportation) déclarée dans cette question diffère-t-elle des valeurs des ventes nettes rendues déclarées (pour les ventes à l'exportation) à la question 1 de l'onglet Pro 2?</v>
      </c>
      <c r="C284" s="762"/>
      <c r="D284" s="762"/>
      <c r="E284" s="762"/>
      <c r="F284" s="995"/>
      <c r="G284" s="999" t="str">
        <f>IF(G252&lt;&gt;'Pro 2'!G36,Variables!$D$63,Variables!$D$62)</f>
        <v>Non</v>
      </c>
      <c r="H284" s="999" t="str">
        <f>IF(H252&lt;&gt;'Pro 2'!H36,Variables!$D$63,Variables!$D$62)</f>
        <v>Non</v>
      </c>
      <c r="I284" s="999" t="str">
        <f>IF(I252&lt;&gt;'Pro 2'!I36,Variables!$D$63,Variables!$D$62)</f>
        <v>Non</v>
      </c>
      <c r="J284" s="1002"/>
      <c r="K284" s="1003"/>
      <c r="L284" s="201"/>
      <c r="N284" s="331"/>
      <c r="O284" s="148" t="s">
        <v>680</v>
      </c>
      <c r="P284" s="148" t="s">
        <v>682</v>
      </c>
    </row>
    <row r="285" spans="1:16" s="148" customFormat="1" x14ac:dyDescent="0.25">
      <c r="A285" s="39"/>
      <c r="B285" s="671"/>
      <c r="C285" s="672"/>
      <c r="D285" s="672"/>
      <c r="E285" s="672"/>
      <c r="F285" s="996"/>
      <c r="G285" s="1000"/>
      <c r="H285" s="1000"/>
      <c r="I285" s="1000"/>
      <c r="J285" s="1002"/>
      <c r="K285" s="1003"/>
      <c r="L285" s="201"/>
      <c r="N285" s="331"/>
    </row>
    <row r="286" spans="1:16" s="148" customFormat="1" x14ac:dyDescent="0.25">
      <c r="A286" s="39"/>
      <c r="B286" s="671"/>
      <c r="C286" s="755"/>
      <c r="D286" s="755"/>
      <c r="E286" s="755"/>
      <c r="F286" s="996"/>
      <c r="G286" s="1000"/>
      <c r="H286" s="1000"/>
      <c r="I286" s="1000"/>
      <c r="J286" s="1002"/>
      <c r="K286" s="1003"/>
      <c r="L286" s="201"/>
      <c r="N286" s="331"/>
    </row>
    <row r="287" spans="1:16" s="148" customFormat="1" x14ac:dyDescent="0.25">
      <c r="A287" s="39"/>
      <c r="B287" s="997"/>
      <c r="C287" s="757"/>
      <c r="D287" s="757"/>
      <c r="E287" s="757"/>
      <c r="F287" s="998"/>
      <c r="G287" s="1001"/>
      <c r="H287" s="1001"/>
      <c r="I287" s="1001"/>
      <c r="J287" s="1002"/>
      <c r="K287" s="1003"/>
      <c r="L287" s="201"/>
      <c r="N287" s="331"/>
    </row>
    <row r="288" spans="1:16" s="291" customFormat="1" x14ac:dyDescent="0.25">
      <c r="A288" s="290"/>
      <c r="B288" s="1008" t="str">
        <f>IF(Intro!$G$28="English",O288,P288)</f>
        <v>Le stock de clôture combiné déclaré dans cette question diffère-t-il du stock de clôture total déclaré à la question 1 de l'onglet Pro 2?</v>
      </c>
      <c r="C288" s="1009"/>
      <c r="D288" s="1009"/>
      <c r="E288" s="1009"/>
      <c r="F288" s="1010"/>
      <c r="G288" s="999" t="str">
        <f>IF(SUM(G231,G255)&lt;&gt;'Pro 2'!G39,Variables!$D$63,Variables!$D$62)</f>
        <v>Non</v>
      </c>
      <c r="H288" s="999" t="str">
        <f>IF(SUM(H231,H255)&lt;&gt;'Pro 2'!H39,Variables!$D$63,Variables!$D$62)</f>
        <v>Non</v>
      </c>
      <c r="I288" s="999" t="str">
        <f>IF(SUM(I231,I255)&lt;&gt;'Pro 2'!I39,Variables!$D$63,Variables!$D$62)</f>
        <v>Non</v>
      </c>
      <c r="J288" s="1002"/>
      <c r="K288" s="1003"/>
      <c r="L288" s="215"/>
      <c r="N288" s="341"/>
      <c r="O288" s="148" t="s">
        <v>655</v>
      </c>
      <c r="P288" s="148" t="s">
        <v>698</v>
      </c>
    </row>
    <row r="289" spans="1:16" s="291" customFormat="1" x14ac:dyDescent="0.25">
      <c r="A289" s="290"/>
      <c r="B289" s="1011"/>
      <c r="C289" s="1012"/>
      <c r="D289" s="1012"/>
      <c r="E289" s="1012"/>
      <c r="F289" s="1013"/>
      <c r="G289" s="1000"/>
      <c r="H289" s="1000"/>
      <c r="I289" s="1000"/>
      <c r="J289" s="1002"/>
      <c r="K289" s="1003"/>
      <c r="L289" s="215"/>
      <c r="N289" s="341"/>
      <c r="O289" s="148"/>
      <c r="P289" s="148"/>
    </row>
    <row r="290" spans="1:16" s="291" customFormat="1" x14ac:dyDescent="0.25">
      <c r="A290" s="290"/>
      <c r="B290" s="1011"/>
      <c r="C290" s="1012"/>
      <c r="D290" s="1012"/>
      <c r="E290" s="1012"/>
      <c r="F290" s="1013"/>
      <c r="G290" s="1000"/>
      <c r="H290" s="1000"/>
      <c r="I290" s="1000"/>
      <c r="J290" s="1002"/>
      <c r="K290" s="1003"/>
      <c r="L290" s="215"/>
      <c r="N290" s="341"/>
      <c r="O290" s="148"/>
      <c r="P290" s="148"/>
    </row>
    <row r="291" spans="1:16" s="148" customFormat="1" x14ac:dyDescent="0.25">
      <c r="A291" s="39"/>
      <c r="B291" s="1014"/>
      <c r="C291" s="1015"/>
      <c r="D291" s="1015"/>
      <c r="E291" s="1015"/>
      <c r="F291" s="1016"/>
      <c r="G291" s="1001"/>
      <c r="H291" s="1001"/>
      <c r="I291" s="1001"/>
      <c r="J291" s="1002"/>
      <c r="K291" s="1003"/>
      <c r="L291" s="201"/>
      <c r="N291" s="331"/>
    </row>
    <row r="292" spans="1:16" s="149" customFormat="1" x14ac:dyDescent="0.25">
      <c r="A292" s="190"/>
      <c r="B292" s="344"/>
      <c r="C292" s="345"/>
      <c r="D292" s="345"/>
      <c r="E292" s="33"/>
      <c r="F292" s="33"/>
      <c r="G292" s="33"/>
      <c r="H292" s="33"/>
      <c r="I292" s="33"/>
      <c r="J292" s="33"/>
      <c r="K292" s="33"/>
      <c r="L292" s="34"/>
      <c r="N292" s="336"/>
      <c r="O292" s="174"/>
      <c r="P292" s="174"/>
    </row>
    <row r="293" spans="1:16" s="3" customFormat="1" x14ac:dyDescent="0.25">
      <c r="A293" s="14"/>
      <c r="B293" s="789"/>
      <c r="C293" s="790"/>
      <c r="D293" s="790"/>
      <c r="E293" s="790"/>
      <c r="F293" s="790"/>
      <c r="G293" s="790"/>
      <c r="H293" s="790"/>
      <c r="I293" s="790"/>
      <c r="J293" s="790"/>
      <c r="K293" s="790"/>
      <c r="L293" s="791"/>
      <c r="M293" s="174"/>
      <c r="N293" s="330"/>
      <c r="O293" s="168"/>
      <c r="P293" s="168"/>
    </row>
    <row r="294" spans="1:16" s="3" customFormat="1" x14ac:dyDescent="0.25">
      <c r="A294" s="14"/>
      <c r="B294" s="789"/>
      <c r="C294" s="790"/>
      <c r="D294" s="790"/>
      <c r="E294" s="790"/>
      <c r="F294" s="790"/>
      <c r="G294" s="790"/>
      <c r="H294" s="790"/>
      <c r="I294" s="790"/>
      <c r="J294" s="790"/>
      <c r="K294" s="790"/>
      <c r="L294" s="791"/>
      <c r="M294" s="174"/>
      <c r="N294" s="330"/>
      <c r="O294" s="168"/>
      <c r="P294" s="168"/>
    </row>
    <row r="295" spans="1:16" s="3" customFormat="1" x14ac:dyDescent="0.25">
      <c r="A295" s="14"/>
      <c r="B295" s="789"/>
      <c r="C295" s="790"/>
      <c r="D295" s="790"/>
      <c r="E295" s="790"/>
      <c r="F295" s="790"/>
      <c r="G295" s="790"/>
      <c r="H295" s="790"/>
      <c r="I295" s="790"/>
      <c r="J295" s="790"/>
      <c r="K295" s="790"/>
      <c r="L295" s="791"/>
      <c r="M295" s="174"/>
      <c r="N295" s="330"/>
      <c r="O295" s="168"/>
      <c r="P295" s="168"/>
    </row>
    <row r="296" spans="1:16" s="3" customFormat="1" x14ac:dyDescent="0.25">
      <c r="A296" s="14"/>
      <c r="B296" s="789"/>
      <c r="C296" s="790"/>
      <c r="D296" s="790"/>
      <c r="E296" s="790"/>
      <c r="F296" s="790"/>
      <c r="G296" s="790"/>
      <c r="H296" s="790"/>
      <c r="I296" s="790"/>
      <c r="J296" s="790"/>
      <c r="K296" s="790"/>
      <c r="L296" s="791"/>
      <c r="M296" s="174"/>
      <c r="N296" s="330"/>
      <c r="O296" s="168"/>
      <c r="P296" s="168"/>
    </row>
    <row r="297" spans="1:16" s="3" customFormat="1" x14ac:dyDescent="0.25">
      <c r="A297" s="14"/>
      <c r="B297" s="789"/>
      <c r="C297" s="790"/>
      <c r="D297" s="790"/>
      <c r="E297" s="790"/>
      <c r="F297" s="790"/>
      <c r="G297" s="790"/>
      <c r="H297" s="790"/>
      <c r="I297" s="790"/>
      <c r="J297" s="790"/>
      <c r="K297" s="790"/>
      <c r="L297" s="791"/>
      <c r="M297" s="174"/>
      <c r="N297" s="330"/>
      <c r="O297" s="168"/>
      <c r="P297" s="168"/>
    </row>
    <row r="298" spans="1:16" s="3" customFormat="1" x14ac:dyDescent="0.25">
      <c r="A298" s="14"/>
      <c r="B298" s="789"/>
      <c r="C298" s="790"/>
      <c r="D298" s="790"/>
      <c r="E298" s="790"/>
      <c r="F298" s="790"/>
      <c r="G298" s="790"/>
      <c r="H298" s="790"/>
      <c r="I298" s="790"/>
      <c r="J298" s="790"/>
      <c r="K298" s="790"/>
      <c r="L298" s="791"/>
      <c r="M298" s="174"/>
      <c r="N298" s="330"/>
      <c r="O298" s="168"/>
      <c r="P298" s="168"/>
    </row>
    <row r="299" spans="1:16" s="3" customFormat="1" x14ac:dyDescent="0.25">
      <c r="A299" s="14"/>
      <c r="B299" s="789"/>
      <c r="C299" s="790"/>
      <c r="D299" s="790"/>
      <c r="E299" s="790"/>
      <c r="F299" s="790"/>
      <c r="G299" s="790"/>
      <c r="H299" s="790"/>
      <c r="I299" s="790"/>
      <c r="J299" s="790"/>
      <c r="K299" s="790"/>
      <c r="L299" s="791"/>
      <c r="M299" s="174"/>
      <c r="N299" s="330"/>
      <c r="O299" s="168"/>
      <c r="P299" s="168"/>
    </row>
    <row r="300" spans="1:16" s="3" customFormat="1" x14ac:dyDescent="0.25">
      <c r="A300" s="14"/>
      <c r="B300" s="789"/>
      <c r="C300" s="790"/>
      <c r="D300" s="790"/>
      <c r="E300" s="790"/>
      <c r="F300" s="790"/>
      <c r="G300" s="790"/>
      <c r="H300" s="790"/>
      <c r="I300" s="790"/>
      <c r="J300" s="790"/>
      <c r="K300" s="790"/>
      <c r="L300" s="791"/>
      <c r="M300" s="174"/>
      <c r="N300" s="330"/>
      <c r="O300" s="168"/>
      <c r="P300" s="168"/>
    </row>
    <row r="301" spans="1:16" s="149" customFormat="1" x14ac:dyDescent="0.25">
      <c r="A301" s="190"/>
      <c r="B301" s="191"/>
      <c r="C301" s="192"/>
      <c r="D301" s="192"/>
      <c r="E301" s="192"/>
      <c r="F301" s="192"/>
      <c r="G301" s="192"/>
      <c r="H301" s="192"/>
      <c r="I301" s="192"/>
      <c r="J301" s="192"/>
      <c r="K301" s="192"/>
      <c r="L301" s="193"/>
      <c r="N301" s="336"/>
    </row>
    <row r="302" spans="1:16" s="3" customFormat="1" x14ac:dyDescent="0.25">
      <c r="A302" s="13"/>
      <c r="B302" s="795" t="s">
        <v>33</v>
      </c>
      <c r="C302" s="796"/>
      <c r="D302" s="796"/>
      <c r="E302" s="796"/>
      <c r="F302" s="796"/>
      <c r="G302" s="796"/>
      <c r="H302" s="796"/>
      <c r="I302" s="796"/>
      <c r="J302" s="796"/>
      <c r="K302" s="796"/>
      <c r="L302" s="797"/>
      <c r="M302" s="206"/>
      <c r="N302" s="334"/>
    </row>
    <row r="303" spans="1:16" s="149" customFormat="1" x14ac:dyDescent="0.25">
      <c r="A303" s="190"/>
      <c r="B303" s="191"/>
      <c r="C303" s="192"/>
      <c r="D303" s="192"/>
      <c r="E303" s="192"/>
      <c r="F303" s="192"/>
      <c r="G303" s="192"/>
      <c r="H303" s="192"/>
      <c r="I303" s="192"/>
      <c r="J303" s="192"/>
      <c r="K303" s="192"/>
      <c r="L303" s="193"/>
      <c r="N303" s="381"/>
    </row>
    <row r="304" spans="1:16" s="149" customFormat="1" x14ac:dyDescent="0.25">
      <c r="A304" s="190"/>
      <c r="B304" s="792" t="str">
        <f>IF(Intro!$G$28="English",O304,P304)</f>
        <v>Décrivez comment votre entreprise a réparti les dépenses suivantes dans votre réponse aux états de résultats fournis à la question 7 de cet onglet :</v>
      </c>
      <c r="C304" s="793"/>
      <c r="D304" s="793"/>
      <c r="E304" s="793"/>
      <c r="F304" s="793"/>
      <c r="G304" s="793"/>
      <c r="H304" s="793"/>
      <c r="I304" s="793"/>
      <c r="J304" s="793"/>
      <c r="K304" s="793"/>
      <c r="L304" s="794"/>
      <c r="N304" s="336"/>
      <c r="O304" s="149" t="s">
        <v>753</v>
      </c>
      <c r="P304" s="149" t="s">
        <v>754</v>
      </c>
    </row>
    <row r="305" spans="1:16" s="149" customFormat="1" x14ac:dyDescent="0.25">
      <c r="A305" s="190"/>
      <c r="B305" s="191"/>
      <c r="C305" s="192"/>
      <c r="D305" s="192"/>
      <c r="E305" s="192"/>
      <c r="F305" s="192"/>
      <c r="G305" s="192"/>
      <c r="H305" s="192"/>
      <c r="I305" s="192"/>
      <c r="J305" s="192"/>
      <c r="K305" s="192"/>
      <c r="L305" s="193"/>
      <c r="N305" s="336"/>
    </row>
    <row r="306" spans="1:16" s="149" customFormat="1" x14ac:dyDescent="0.25">
      <c r="A306" s="190"/>
      <c r="B306" s="661" t="str">
        <f>IF(Intro!$G$28="English",O306,P306)</f>
        <v xml:space="preserve">Frais généraux, de vente, et d'administration </v>
      </c>
      <c r="C306" s="662"/>
      <c r="D306" s="1017"/>
      <c r="E306" s="1017"/>
      <c r="F306" s="1017"/>
      <c r="G306" s="1017"/>
      <c r="H306" s="1017"/>
      <c r="I306" s="1017"/>
      <c r="J306" s="1017"/>
      <c r="K306" s="1017"/>
      <c r="L306" s="1018"/>
      <c r="N306" s="336"/>
      <c r="O306" s="12" t="s">
        <v>75</v>
      </c>
      <c r="P306" s="12" t="s">
        <v>76</v>
      </c>
    </row>
    <row r="307" spans="1:16" s="149" customFormat="1" x14ac:dyDescent="0.25">
      <c r="A307" s="190"/>
      <c r="B307" s="661"/>
      <c r="C307" s="662"/>
      <c r="D307" s="1017"/>
      <c r="E307" s="1017"/>
      <c r="F307" s="1017"/>
      <c r="G307" s="1017"/>
      <c r="H307" s="1017"/>
      <c r="I307" s="1017"/>
      <c r="J307" s="1017"/>
      <c r="K307" s="1017"/>
      <c r="L307" s="1018"/>
      <c r="N307" s="336"/>
      <c r="O307" s="12"/>
      <c r="P307" s="12"/>
    </row>
    <row r="308" spans="1:16" s="149" customFormat="1" x14ac:dyDescent="0.25">
      <c r="A308" s="190"/>
      <c r="B308" s="661"/>
      <c r="C308" s="662"/>
      <c r="D308" s="1017"/>
      <c r="E308" s="1017"/>
      <c r="F308" s="1017"/>
      <c r="G308" s="1017"/>
      <c r="H308" s="1017"/>
      <c r="I308" s="1017"/>
      <c r="J308" s="1017"/>
      <c r="K308" s="1017"/>
      <c r="L308" s="1018"/>
      <c r="N308" s="336"/>
      <c r="O308" s="12"/>
      <c r="P308" s="12"/>
    </row>
    <row r="309" spans="1:16" s="149" customFormat="1" x14ac:dyDescent="0.25">
      <c r="A309" s="190"/>
      <c r="B309" s="661"/>
      <c r="C309" s="662"/>
      <c r="D309" s="1017"/>
      <c r="E309" s="1017"/>
      <c r="F309" s="1017"/>
      <c r="G309" s="1017"/>
      <c r="H309" s="1017"/>
      <c r="I309" s="1017"/>
      <c r="J309" s="1017"/>
      <c r="K309" s="1017"/>
      <c r="L309" s="1018"/>
      <c r="N309" s="336"/>
      <c r="O309" s="12"/>
      <c r="P309" s="12"/>
    </row>
    <row r="310" spans="1:16" s="149" customFormat="1" x14ac:dyDescent="0.25">
      <c r="A310" s="190"/>
      <c r="B310" s="661"/>
      <c r="C310" s="662"/>
      <c r="D310" s="1017"/>
      <c r="E310" s="1017"/>
      <c r="F310" s="1017"/>
      <c r="G310" s="1017"/>
      <c r="H310" s="1017"/>
      <c r="I310" s="1017"/>
      <c r="J310" s="1017"/>
      <c r="K310" s="1017"/>
      <c r="L310" s="1018"/>
      <c r="N310" s="336"/>
      <c r="O310" s="12"/>
      <c r="P310" s="12"/>
    </row>
    <row r="311" spans="1:16" s="149" customFormat="1" x14ac:dyDescent="0.25">
      <c r="A311" s="190"/>
      <c r="B311" s="661"/>
      <c r="C311" s="662"/>
      <c r="D311" s="1017"/>
      <c r="E311" s="1017"/>
      <c r="F311" s="1017"/>
      <c r="G311" s="1017"/>
      <c r="H311" s="1017"/>
      <c r="I311" s="1017"/>
      <c r="J311" s="1017"/>
      <c r="K311" s="1017"/>
      <c r="L311" s="1018"/>
      <c r="N311" s="336"/>
      <c r="O311" s="12"/>
      <c r="P311" s="12"/>
    </row>
    <row r="312" spans="1:16" s="149" customFormat="1" x14ac:dyDescent="0.25">
      <c r="A312" s="190"/>
      <c r="B312" s="661"/>
      <c r="C312" s="662"/>
      <c r="D312" s="1017"/>
      <c r="E312" s="1017"/>
      <c r="F312" s="1017"/>
      <c r="G312" s="1017"/>
      <c r="H312" s="1017"/>
      <c r="I312" s="1017"/>
      <c r="J312" s="1017"/>
      <c r="K312" s="1017"/>
      <c r="L312" s="1018"/>
      <c r="N312" s="336"/>
      <c r="O312" s="12"/>
      <c r="P312" s="12"/>
    </row>
    <row r="313" spans="1:16" s="149" customFormat="1" x14ac:dyDescent="0.25">
      <c r="A313" s="190"/>
      <c r="B313" s="661"/>
      <c r="C313" s="662"/>
      <c r="D313" s="1017"/>
      <c r="E313" s="1017"/>
      <c r="F313" s="1017"/>
      <c r="G313" s="1017"/>
      <c r="H313" s="1017"/>
      <c r="I313" s="1017"/>
      <c r="J313" s="1017"/>
      <c r="K313" s="1017"/>
      <c r="L313" s="1018"/>
      <c r="N313" s="336"/>
      <c r="O313" s="12"/>
      <c r="P313" s="12"/>
    </row>
    <row r="314" spans="1:16" s="149" customFormat="1" x14ac:dyDescent="0.25">
      <c r="A314" s="190"/>
      <c r="B314" s="661" t="str">
        <f>IF(Intro!$G$28="English",O314,P314)</f>
        <v>Charges financières</v>
      </c>
      <c r="C314" s="662"/>
      <c r="D314" s="1017"/>
      <c r="E314" s="1017"/>
      <c r="F314" s="1017"/>
      <c r="G314" s="1017"/>
      <c r="H314" s="1017"/>
      <c r="I314" s="1017"/>
      <c r="J314" s="1017"/>
      <c r="K314" s="1017"/>
      <c r="L314" s="1018"/>
      <c r="N314" s="336"/>
      <c r="O314" s="12" t="s">
        <v>53</v>
      </c>
      <c r="P314" s="12" t="s">
        <v>54</v>
      </c>
    </row>
    <row r="315" spans="1:16" s="149" customFormat="1" x14ac:dyDescent="0.25">
      <c r="A315" s="190"/>
      <c r="B315" s="661"/>
      <c r="C315" s="662"/>
      <c r="D315" s="1017"/>
      <c r="E315" s="1017"/>
      <c r="F315" s="1017"/>
      <c r="G315" s="1017"/>
      <c r="H315" s="1017"/>
      <c r="I315" s="1017"/>
      <c r="J315" s="1017"/>
      <c r="K315" s="1017"/>
      <c r="L315" s="1018"/>
      <c r="N315" s="336"/>
    </row>
    <row r="316" spans="1:16" s="149" customFormat="1" x14ac:dyDescent="0.25">
      <c r="A316" s="190"/>
      <c r="B316" s="661"/>
      <c r="C316" s="662"/>
      <c r="D316" s="1017"/>
      <c r="E316" s="1017"/>
      <c r="F316" s="1017"/>
      <c r="G316" s="1017"/>
      <c r="H316" s="1017"/>
      <c r="I316" s="1017"/>
      <c r="J316" s="1017"/>
      <c r="K316" s="1017"/>
      <c r="L316" s="1018"/>
      <c r="N316" s="336"/>
      <c r="O316" s="12"/>
      <c r="P316" s="12"/>
    </row>
    <row r="317" spans="1:16" s="149" customFormat="1" x14ac:dyDescent="0.25">
      <c r="A317" s="190"/>
      <c r="B317" s="661"/>
      <c r="C317" s="662"/>
      <c r="D317" s="1017"/>
      <c r="E317" s="1017"/>
      <c r="F317" s="1017"/>
      <c r="G317" s="1017"/>
      <c r="H317" s="1017"/>
      <c r="I317" s="1017"/>
      <c r="J317" s="1017"/>
      <c r="K317" s="1017"/>
      <c r="L317" s="1018"/>
      <c r="N317" s="336"/>
      <c r="O317" s="12"/>
      <c r="P317" s="12"/>
    </row>
    <row r="318" spans="1:16" s="149" customFormat="1" x14ac:dyDescent="0.25">
      <c r="A318" s="190"/>
      <c r="B318" s="661"/>
      <c r="C318" s="662"/>
      <c r="D318" s="1017"/>
      <c r="E318" s="1017"/>
      <c r="F318" s="1017"/>
      <c r="G318" s="1017"/>
      <c r="H318" s="1017"/>
      <c r="I318" s="1017"/>
      <c r="J318" s="1017"/>
      <c r="K318" s="1017"/>
      <c r="L318" s="1018"/>
      <c r="N318" s="336"/>
      <c r="O318" s="12"/>
      <c r="P318" s="12"/>
    </row>
    <row r="319" spans="1:16" s="149" customFormat="1" x14ac:dyDescent="0.25">
      <c r="A319" s="190"/>
      <c r="B319" s="661"/>
      <c r="C319" s="662"/>
      <c r="D319" s="1017"/>
      <c r="E319" s="1017"/>
      <c r="F319" s="1017"/>
      <c r="G319" s="1017"/>
      <c r="H319" s="1017"/>
      <c r="I319" s="1017"/>
      <c r="J319" s="1017"/>
      <c r="K319" s="1017"/>
      <c r="L319" s="1018"/>
      <c r="N319" s="336"/>
      <c r="O319" s="12"/>
      <c r="P319" s="12"/>
    </row>
    <row r="320" spans="1:16" s="149" customFormat="1" x14ac:dyDescent="0.25">
      <c r="A320" s="190"/>
      <c r="B320" s="661"/>
      <c r="C320" s="662"/>
      <c r="D320" s="1017"/>
      <c r="E320" s="1017"/>
      <c r="F320" s="1017"/>
      <c r="G320" s="1017"/>
      <c r="H320" s="1017"/>
      <c r="I320" s="1017"/>
      <c r="J320" s="1017"/>
      <c r="K320" s="1017"/>
      <c r="L320" s="1018"/>
      <c r="N320" s="336"/>
      <c r="O320" s="12"/>
      <c r="P320" s="12"/>
    </row>
    <row r="321" spans="1:16" s="149" customFormat="1" x14ac:dyDescent="0.25">
      <c r="A321" s="190"/>
      <c r="B321" s="661"/>
      <c r="C321" s="662"/>
      <c r="D321" s="1017"/>
      <c r="E321" s="1017"/>
      <c r="F321" s="1017"/>
      <c r="G321" s="1017"/>
      <c r="H321" s="1017"/>
      <c r="I321" s="1017"/>
      <c r="J321" s="1017"/>
      <c r="K321" s="1017"/>
      <c r="L321" s="1018"/>
      <c r="N321" s="336"/>
      <c r="O321" s="12"/>
      <c r="P321" s="12"/>
    </row>
    <row r="322" spans="1:16" s="149" customFormat="1" x14ac:dyDescent="0.25">
      <c r="A322" s="190"/>
      <c r="B322" s="661" t="str">
        <f>IF(Intro!$G$28="English",O322,P322)</f>
        <v>Autres dépenses</v>
      </c>
      <c r="C322" s="662"/>
      <c r="D322" s="1017"/>
      <c r="E322" s="1017"/>
      <c r="F322" s="1017"/>
      <c r="G322" s="1017"/>
      <c r="H322" s="1017"/>
      <c r="I322" s="1017"/>
      <c r="J322" s="1017"/>
      <c r="K322" s="1017"/>
      <c r="L322" s="1018"/>
      <c r="N322" s="336"/>
      <c r="O322" s="12" t="s">
        <v>99</v>
      </c>
      <c r="P322" s="12" t="s">
        <v>100</v>
      </c>
    </row>
    <row r="323" spans="1:16" s="149" customFormat="1" x14ac:dyDescent="0.25">
      <c r="A323" s="190"/>
      <c r="B323" s="661"/>
      <c r="C323" s="662"/>
      <c r="D323" s="1017"/>
      <c r="E323" s="1017"/>
      <c r="F323" s="1017"/>
      <c r="G323" s="1017"/>
      <c r="H323" s="1017"/>
      <c r="I323" s="1017"/>
      <c r="J323" s="1017"/>
      <c r="K323" s="1017"/>
      <c r="L323" s="1018"/>
      <c r="N323" s="336"/>
      <c r="O323" s="12"/>
      <c r="P323" s="12"/>
    </row>
    <row r="324" spans="1:16" s="149" customFormat="1" x14ac:dyDescent="0.25">
      <c r="A324" s="190"/>
      <c r="B324" s="661"/>
      <c r="C324" s="662"/>
      <c r="D324" s="1017"/>
      <c r="E324" s="1017"/>
      <c r="F324" s="1017"/>
      <c r="G324" s="1017"/>
      <c r="H324" s="1017"/>
      <c r="I324" s="1017"/>
      <c r="J324" s="1017"/>
      <c r="K324" s="1017"/>
      <c r="L324" s="1018"/>
      <c r="N324" s="336"/>
      <c r="O324" s="12"/>
      <c r="P324" s="12"/>
    </row>
    <row r="325" spans="1:16" s="149" customFormat="1" x14ac:dyDescent="0.25">
      <c r="A325" s="190"/>
      <c r="B325" s="661"/>
      <c r="C325" s="662"/>
      <c r="D325" s="1017"/>
      <c r="E325" s="1017"/>
      <c r="F325" s="1017"/>
      <c r="G325" s="1017"/>
      <c r="H325" s="1017"/>
      <c r="I325" s="1017"/>
      <c r="J325" s="1017"/>
      <c r="K325" s="1017"/>
      <c r="L325" s="1018"/>
      <c r="N325" s="336"/>
      <c r="O325" s="12"/>
      <c r="P325" s="12"/>
    </row>
    <row r="326" spans="1:16" s="149" customFormat="1" x14ac:dyDescent="0.25">
      <c r="A326" s="190"/>
      <c r="B326" s="661"/>
      <c r="C326" s="662"/>
      <c r="D326" s="1017"/>
      <c r="E326" s="1017"/>
      <c r="F326" s="1017"/>
      <c r="G326" s="1017"/>
      <c r="H326" s="1017"/>
      <c r="I326" s="1017"/>
      <c r="J326" s="1017"/>
      <c r="K326" s="1017"/>
      <c r="L326" s="1018"/>
      <c r="N326" s="336"/>
      <c r="O326" s="12"/>
      <c r="P326" s="12"/>
    </row>
    <row r="327" spans="1:16" s="149" customFormat="1" x14ac:dyDescent="0.25">
      <c r="A327" s="190"/>
      <c r="B327" s="661"/>
      <c r="C327" s="662"/>
      <c r="D327" s="1017"/>
      <c r="E327" s="1017"/>
      <c r="F327" s="1017"/>
      <c r="G327" s="1017"/>
      <c r="H327" s="1017"/>
      <c r="I327" s="1017"/>
      <c r="J327" s="1017"/>
      <c r="K327" s="1017"/>
      <c r="L327" s="1018"/>
      <c r="N327" s="336"/>
      <c r="O327" s="12"/>
      <c r="P327" s="12"/>
    </row>
    <row r="328" spans="1:16" s="149" customFormat="1" x14ac:dyDescent="0.25">
      <c r="A328" s="190"/>
      <c r="B328" s="661"/>
      <c r="C328" s="662"/>
      <c r="D328" s="1017"/>
      <c r="E328" s="1017"/>
      <c r="F328" s="1017"/>
      <c r="G328" s="1017"/>
      <c r="H328" s="1017"/>
      <c r="I328" s="1017"/>
      <c r="J328" s="1017"/>
      <c r="K328" s="1017"/>
      <c r="L328" s="1018"/>
      <c r="N328" s="336"/>
      <c r="O328" s="12"/>
      <c r="P328" s="12"/>
    </row>
    <row r="329" spans="1:16" s="149" customFormat="1" x14ac:dyDescent="0.25">
      <c r="A329" s="190"/>
      <c r="B329" s="661"/>
      <c r="C329" s="662"/>
      <c r="D329" s="1017"/>
      <c r="E329" s="1017"/>
      <c r="F329" s="1017"/>
      <c r="G329" s="1017"/>
      <c r="H329" s="1017"/>
      <c r="I329" s="1017"/>
      <c r="J329" s="1017"/>
      <c r="K329" s="1017"/>
      <c r="L329" s="1018"/>
      <c r="N329" s="336"/>
      <c r="O329" s="12"/>
      <c r="P329" s="12"/>
    </row>
    <row r="330" spans="1:16" s="149" customFormat="1" x14ac:dyDescent="0.25">
      <c r="A330" s="190"/>
      <c r="B330" s="197"/>
      <c r="C330" s="198"/>
      <c r="D330" s="198"/>
      <c r="E330" s="198"/>
      <c r="F330" s="198"/>
      <c r="G330" s="198"/>
      <c r="H330" s="198"/>
      <c r="I330" s="198"/>
      <c r="J330" s="198"/>
      <c r="K330" s="198"/>
      <c r="L330" s="199"/>
      <c r="N330" s="336"/>
    </row>
    <row r="331" spans="1:16" s="3" customFormat="1" x14ac:dyDescent="0.25">
      <c r="A331" s="13"/>
      <c r="B331" s="795" t="s">
        <v>34</v>
      </c>
      <c r="C331" s="796"/>
      <c r="D331" s="796"/>
      <c r="E331" s="796"/>
      <c r="F331" s="796"/>
      <c r="G331" s="796"/>
      <c r="H331" s="796"/>
      <c r="I331" s="796"/>
      <c r="J331" s="796"/>
      <c r="K331" s="796"/>
      <c r="L331" s="797"/>
      <c r="M331" s="206"/>
      <c r="N331" s="330"/>
    </row>
    <row r="332" spans="1:16" s="149" customFormat="1" x14ac:dyDescent="0.25">
      <c r="A332" s="190"/>
      <c r="B332" s="191"/>
      <c r="C332" s="192"/>
      <c r="D332" s="192"/>
      <c r="E332" s="192"/>
      <c r="F332" s="192"/>
      <c r="G332" s="192"/>
      <c r="H332" s="192"/>
      <c r="I332" s="192"/>
      <c r="J332" s="192"/>
      <c r="K332" s="192"/>
      <c r="L332" s="193"/>
      <c r="N332" s="336"/>
    </row>
    <row r="333" spans="1:16" s="149" customFormat="1" x14ac:dyDescent="0.25">
      <c r="A333" s="190"/>
      <c r="B333" s="646" t="str">
        <f>IF(Intro!$G$28="English",O333,P333)</f>
        <v>Décrivez les plans de votre entreprise pour gérer le rendement financier des deux prochaines années. Fournissez les motifs et les hypothèses sous-tendant ces objectifs et ces stratégies.</v>
      </c>
      <c r="C333" s="647"/>
      <c r="D333" s="647"/>
      <c r="E333" s="647"/>
      <c r="F333" s="647"/>
      <c r="G333" s="647"/>
      <c r="H333" s="647"/>
      <c r="I333" s="647"/>
      <c r="J333" s="647"/>
      <c r="K333" s="647"/>
      <c r="L333" s="648"/>
      <c r="N333" s="336"/>
      <c r="O333" s="149" t="s">
        <v>330</v>
      </c>
      <c r="P333" s="149" t="s">
        <v>222</v>
      </c>
    </row>
    <row r="334" spans="1:16" s="149" customFormat="1" x14ac:dyDescent="0.25">
      <c r="A334" s="190"/>
      <c r="B334" s="191"/>
      <c r="C334" s="192"/>
      <c r="D334" s="192"/>
      <c r="E334" s="192"/>
      <c r="F334" s="192"/>
      <c r="G334" s="192"/>
      <c r="H334" s="192"/>
      <c r="I334" s="192"/>
      <c r="J334" s="192"/>
      <c r="K334" s="192"/>
      <c r="L334" s="193"/>
      <c r="N334" s="336"/>
    </row>
    <row r="335" spans="1:16" s="3" customFormat="1" x14ac:dyDescent="0.25">
      <c r="A335" s="14"/>
      <c r="B335" s="789"/>
      <c r="C335" s="790"/>
      <c r="D335" s="790"/>
      <c r="E335" s="790"/>
      <c r="F335" s="790"/>
      <c r="G335" s="790"/>
      <c r="H335" s="790"/>
      <c r="I335" s="790"/>
      <c r="J335" s="790"/>
      <c r="K335" s="790"/>
      <c r="L335" s="791"/>
      <c r="M335" s="174"/>
      <c r="N335" s="330"/>
      <c r="O335" s="168"/>
      <c r="P335" s="168"/>
    </row>
    <row r="336" spans="1:16" s="3" customFormat="1" x14ac:dyDescent="0.25">
      <c r="A336" s="14"/>
      <c r="B336" s="789"/>
      <c r="C336" s="790"/>
      <c r="D336" s="790"/>
      <c r="E336" s="790"/>
      <c r="F336" s="790"/>
      <c r="G336" s="790"/>
      <c r="H336" s="790"/>
      <c r="I336" s="790"/>
      <c r="J336" s="790"/>
      <c r="K336" s="790"/>
      <c r="L336" s="791"/>
      <c r="M336" s="174"/>
      <c r="N336" s="330"/>
      <c r="O336" s="168"/>
      <c r="P336" s="168"/>
    </row>
    <row r="337" spans="1:16" s="3" customFormat="1" x14ac:dyDescent="0.25">
      <c r="A337" s="14"/>
      <c r="B337" s="789"/>
      <c r="C337" s="790"/>
      <c r="D337" s="790"/>
      <c r="E337" s="790"/>
      <c r="F337" s="790"/>
      <c r="G337" s="790"/>
      <c r="H337" s="790"/>
      <c r="I337" s="790"/>
      <c r="J337" s="790"/>
      <c r="K337" s="790"/>
      <c r="L337" s="791"/>
      <c r="M337" s="174"/>
      <c r="N337" s="330"/>
      <c r="O337" s="168"/>
      <c r="P337" s="168"/>
    </row>
    <row r="338" spans="1:16" s="3" customFormat="1" x14ac:dyDescent="0.25">
      <c r="A338" s="14"/>
      <c r="B338" s="789"/>
      <c r="C338" s="790"/>
      <c r="D338" s="790"/>
      <c r="E338" s="790"/>
      <c r="F338" s="790"/>
      <c r="G338" s="790"/>
      <c r="H338" s="790"/>
      <c r="I338" s="790"/>
      <c r="J338" s="790"/>
      <c r="K338" s="790"/>
      <c r="L338" s="791"/>
      <c r="M338" s="174"/>
      <c r="N338" s="330"/>
      <c r="O338" s="168"/>
      <c r="P338" s="168"/>
    </row>
    <row r="339" spans="1:16" s="3" customFormat="1" x14ac:dyDescent="0.25">
      <c r="A339" s="14"/>
      <c r="B339" s="789"/>
      <c r="C339" s="790"/>
      <c r="D339" s="790"/>
      <c r="E339" s="790"/>
      <c r="F339" s="790"/>
      <c r="G339" s="790"/>
      <c r="H339" s="790"/>
      <c r="I339" s="790"/>
      <c r="J339" s="790"/>
      <c r="K339" s="790"/>
      <c r="L339" s="791"/>
      <c r="M339" s="174"/>
      <c r="N339" s="330"/>
      <c r="O339" s="168"/>
      <c r="P339" s="168"/>
    </row>
    <row r="340" spans="1:16" s="3" customFormat="1" x14ac:dyDescent="0.25">
      <c r="A340" s="14"/>
      <c r="B340" s="789"/>
      <c r="C340" s="790"/>
      <c r="D340" s="790"/>
      <c r="E340" s="790"/>
      <c r="F340" s="790"/>
      <c r="G340" s="790"/>
      <c r="H340" s="790"/>
      <c r="I340" s="790"/>
      <c r="J340" s="790"/>
      <c r="K340" s="790"/>
      <c r="L340" s="791"/>
      <c r="M340" s="174"/>
      <c r="N340" s="330"/>
      <c r="O340" s="168"/>
      <c r="P340" s="168"/>
    </row>
    <row r="341" spans="1:16" s="3" customFormat="1" x14ac:dyDescent="0.25">
      <c r="A341" s="14"/>
      <c r="B341" s="789"/>
      <c r="C341" s="790"/>
      <c r="D341" s="790"/>
      <c r="E341" s="790"/>
      <c r="F341" s="790"/>
      <c r="G341" s="790"/>
      <c r="H341" s="790"/>
      <c r="I341" s="790"/>
      <c r="J341" s="790"/>
      <c r="K341" s="790"/>
      <c r="L341" s="791"/>
      <c r="M341" s="174"/>
      <c r="N341" s="330"/>
      <c r="O341" s="168"/>
      <c r="P341" s="168"/>
    </row>
    <row r="342" spans="1:16" s="3" customFormat="1" x14ac:dyDescent="0.25">
      <c r="A342" s="14"/>
      <c r="B342" s="789"/>
      <c r="C342" s="790"/>
      <c r="D342" s="790"/>
      <c r="E342" s="790"/>
      <c r="F342" s="790"/>
      <c r="G342" s="790"/>
      <c r="H342" s="790"/>
      <c r="I342" s="790"/>
      <c r="J342" s="790"/>
      <c r="K342" s="790"/>
      <c r="L342" s="791"/>
      <c r="M342" s="174"/>
      <c r="N342" s="330"/>
      <c r="O342" s="168"/>
      <c r="P342" s="168"/>
    </row>
    <row r="343" spans="1:16" s="149" customFormat="1" x14ac:dyDescent="0.25">
      <c r="A343" s="190"/>
      <c r="B343" s="197"/>
      <c r="C343" s="198"/>
      <c r="D343" s="198"/>
      <c r="E343" s="198"/>
      <c r="F343" s="198"/>
      <c r="G343" s="198"/>
      <c r="H343" s="198"/>
      <c r="I343" s="198"/>
      <c r="J343" s="198"/>
      <c r="K343" s="198"/>
      <c r="L343" s="199"/>
      <c r="N343" s="336"/>
    </row>
    <row r="344" spans="1:16" s="149" customFormat="1" x14ac:dyDescent="0.25">
      <c r="A344" s="190"/>
      <c r="B344" s="795" t="s">
        <v>35</v>
      </c>
      <c r="C344" s="796"/>
      <c r="D344" s="796"/>
      <c r="E344" s="796"/>
      <c r="F344" s="796"/>
      <c r="G344" s="796"/>
      <c r="H344" s="796"/>
      <c r="I344" s="796"/>
      <c r="J344" s="796"/>
      <c r="K344" s="796"/>
      <c r="L344" s="797"/>
      <c r="N344" s="336"/>
    </row>
    <row r="345" spans="1:16" s="149" customFormat="1" x14ac:dyDescent="0.25">
      <c r="A345" s="190"/>
      <c r="B345" s="191"/>
      <c r="C345" s="192"/>
      <c r="D345" s="192"/>
      <c r="E345" s="192"/>
      <c r="F345" s="192"/>
      <c r="G345" s="192"/>
      <c r="H345" s="192"/>
      <c r="I345" s="192"/>
      <c r="J345" s="192"/>
      <c r="K345" s="192"/>
      <c r="L345" s="193"/>
      <c r="N345" s="336"/>
    </row>
    <row r="346" spans="1:16" s="149" customFormat="1" x14ac:dyDescent="0.25">
      <c r="A346" s="190"/>
      <c r="B346" s="646" t="str">
        <f>IF(Intro!$G$28="English",O346,P346)</f>
        <v>Veuillez remplir un état des flux de trésorerie concernant les activités de votre entreprise liées aux marchandises.</v>
      </c>
      <c r="C346" s="647"/>
      <c r="D346" s="647"/>
      <c r="E346" s="647"/>
      <c r="F346" s="647"/>
      <c r="G346" s="647"/>
      <c r="H346" s="647"/>
      <c r="I346" s="647"/>
      <c r="J346" s="647"/>
      <c r="K346" s="647"/>
      <c r="L346" s="648"/>
      <c r="N346" s="380"/>
      <c r="O346" s="149" t="s">
        <v>791</v>
      </c>
      <c r="P346" s="149" t="s">
        <v>790</v>
      </c>
    </row>
    <row r="347" spans="1:16" s="149" customFormat="1" x14ac:dyDescent="0.25">
      <c r="A347" s="190"/>
      <c r="B347" s="393"/>
      <c r="C347" s="394"/>
      <c r="D347" s="394"/>
      <c r="E347" s="394"/>
      <c r="F347" s="394"/>
      <c r="G347" s="394"/>
      <c r="H347" s="394"/>
      <c r="I347" s="394"/>
      <c r="J347" s="394"/>
      <c r="K347" s="394"/>
      <c r="L347" s="395"/>
      <c r="N347" s="336"/>
    </row>
    <row r="348" spans="1:16" s="149" customFormat="1" x14ac:dyDescent="0.25">
      <c r="A348" s="190"/>
      <c r="B348" s="393"/>
      <c r="C348" s="394"/>
      <c r="D348" s="394"/>
      <c r="E348" s="394"/>
      <c r="F348" s="394"/>
      <c r="G348" s="951">
        <f>Variables!$B$6</f>
        <v>2023</v>
      </c>
      <c r="H348" s="951">
        <f>G348+1</f>
        <v>2024</v>
      </c>
      <c r="I348" s="951">
        <f>H348+1</f>
        <v>2025</v>
      </c>
      <c r="J348" s="394"/>
      <c r="K348" s="394"/>
      <c r="L348" s="395"/>
      <c r="N348" s="336"/>
    </row>
    <row r="349" spans="1:16" s="149" customFormat="1" x14ac:dyDescent="0.25">
      <c r="A349" s="190"/>
      <c r="B349" s="393"/>
      <c r="C349" s="394"/>
      <c r="D349" s="394"/>
      <c r="E349" s="394"/>
      <c r="F349" s="394"/>
      <c r="G349" s="952"/>
      <c r="H349" s="952"/>
      <c r="I349" s="952"/>
      <c r="J349" s="394"/>
      <c r="K349" s="394"/>
      <c r="L349" s="395"/>
      <c r="N349" s="336"/>
    </row>
    <row r="350" spans="1:16" s="149" customFormat="1" ht="14.45" customHeight="1" x14ac:dyDescent="0.25">
      <c r="A350" s="190"/>
      <c r="B350" s="948" t="str">
        <f>IF(Intro!$G$28="English",O350,P350)</f>
        <v>Revenu net (perte nette) avant impôts</v>
      </c>
      <c r="C350" s="949"/>
      <c r="D350" s="949"/>
      <c r="E350" s="950"/>
      <c r="F350" s="257" t="s">
        <v>495</v>
      </c>
      <c r="G350" s="302">
        <f>G237+G261</f>
        <v>0</v>
      </c>
      <c r="H350" s="302">
        <f>H237+H261</f>
        <v>0</v>
      </c>
      <c r="I350" s="302">
        <f>I237+I261</f>
        <v>0</v>
      </c>
      <c r="J350" s="394"/>
      <c r="K350" s="394"/>
      <c r="L350" s="395"/>
      <c r="N350" s="336"/>
      <c r="O350" s="149" t="s">
        <v>55</v>
      </c>
      <c r="P350" s="149" t="s">
        <v>56</v>
      </c>
    </row>
    <row r="351" spans="1:16" s="149" customFormat="1" x14ac:dyDescent="0.25">
      <c r="A351" s="190"/>
      <c r="B351" s="945" t="str">
        <f>IF(Intro!$G$28="English",O351,P351)</f>
        <v>Amortissement</v>
      </c>
      <c r="C351" s="946"/>
      <c r="D351" s="946"/>
      <c r="E351" s="947"/>
      <c r="F351" s="257" t="s">
        <v>495</v>
      </c>
      <c r="G351" s="301"/>
      <c r="H351" s="301"/>
      <c r="I351" s="301"/>
      <c r="J351" s="394"/>
      <c r="K351" s="394"/>
      <c r="L351" s="395"/>
      <c r="N351" s="336"/>
      <c r="O351" s="149" t="s">
        <v>767</v>
      </c>
      <c r="P351" s="149" t="s">
        <v>768</v>
      </c>
    </row>
    <row r="352" spans="1:16" s="149" customFormat="1" x14ac:dyDescent="0.25">
      <c r="A352" s="190"/>
      <c r="B352" s="945" t="str">
        <f>IF(Intro!$G$28="English",O352,P352)</f>
        <v>Variation des stocks</v>
      </c>
      <c r="C352" s="946"/>
      <c r="D352" s="946"/>
      <c r="E352" s="947"/>
      <c r="F352" s="257" t="s">
        <v>495</v>
      </c>
      <c r="G352" s="301"/>
      <c r="H352" s="301"/>
      <c r="I352" s="301"/>
      <c r="J352" s="394"/>
      <c r="K352" s="394"/>
      <c r="L352" s="395"/>
      <c r="N352" s="336"/>
      <c r="O352" s="149" t="s">
        <v>800</v>
      </c>
      <c r="P352" s="149" t="s">
        <v>803</v>
      </c>
    </row>
    <row r="353" spans="1:16" s="149" customFormat="1" x14ac:dyDescent="0.25">
      <c r="A353" s="190"/>
      <c r="B353" s="945" t="str">
        <f>IF(Intro!$G$28="English",O353,P353)</f>
        <v>Autres items n’affectant pas l’encaisse</v>
      </c>
      <c r="C353" s="946"/>
      <c r="D353" s="946"/>
      <c r="E353" s="947"/>
      <c r="F353" s="257" t="s">
        <v>495</v>
      </c>
      <c r="G353" s="301"/>
      <c r="H353" s="301"/>
      <c r="I353" s="301"/>
      <c r="J353" s="394"/>
      <c r="K353" s="394"/>
      <c r="L353" s="395"/>
      <c r="N353" s="336"/>
      <c r="O353" s="149" t="s">
        <v>801</v>
      </c>
      <c r="P353" s="149" t="s">
        <v>802</v>
      </c>
    </row>
    <row r="354" spans="1:16" s="149" customFormat="1" x14ac:dyDescent="0.25">
      <c r="A354" s="190"/>
      <c r="B354" s="948" t="str">
        <f>IF(Intro!$G$28="English",O354,P354)</f>
        <v>Flux de trésorerie des opérations</v>
      </c>
      <c r="C354" s="949"/>
      <c r="D354" s="949"/>
      <c r="E354" s="950"/>
      <c r="F354" s="257" t="s">
        <v>495</v>
      </c>
      <c r="G354" s="382">
        <f>G350+G351+G352+G353</f>
        <v>0</v>
      </c>
      <c r="H354" s="382">
        <f t="shared" ref="H354:I354" si="12">H350+H351+H352+H353</f>
        <v>0</v>
      </c>
      <c r="I354" s="382">
        <f t="shared" si="12"/>
        <v>0</v>
      </c>
      <c r="J354" s="394"/>
      <c r="K354" s="394"/>
      <c r="L354" s="395"/>
      <c r="N354" s="336"/>
      <c r="O354" s="149" t="s">
        <v>769</v>
      </c>
      <c r="P354" s="149" t="s">
        <v>770</v>
      </c>
    </row>
    <row r="355" spans="1:16" s="295" customFormat="1" x14ac:dyDescent="0.25">
      <c r="A355" s="190"/>
      <c r="B355" s="403"/>
      <c r="C355" s="404"/>
      <c r="D355" s="404"/>
      <c r="E355" s="404"/>
      <c r="F355" s="281"/>
      <c r="G355" s="356"/>
      <c r="H355" s="356"/>
      <c r="I355" s="356"/>
      <c r="J355" s="394"/>
      <c r="K355" s="394"/>
      <c r="L355" s="395"/>
      <c r="N355" s="380"/>
    </row>
    <row r="356" spans="1:16" s="295" customFormat="1" x14ac:dyDescent="0.25">
      <c r="A356" s="190"/>
      <c r="B356" s="283" t="str">
        <f>IF(Intro!$G$28="English",O356,P356)</f>
        <v>Décrire "Amortissement", "Variation des stocks", et "Autres items n’affectant pas l’encaisse".</v>
      </c>
      <c r="C356" s="404"/>
      <c r="D356" s="404"/>
      <c r="E356" s="404"/>
      <c r="F356" s="281"/>
      <c r="G356" s="356"/>
      <c r="H356" s="356"/>
      <c r="I356" s="356"/>
      <c r="J356" s="394"/>
      <c r="K356" s="394"/>
      <c r="L356" s="395"/>
      <c r="N356" s="380"/>
      <c r="O356" s="148" t="s">
        <v>804</v>
      </c>
      <c r="P356" s="148" t="s">
        <v>805</v>
      </c>
    </row>
    <row r="357" spans="1:16" s="295" customFormat="1" x14ac:dyDescent="0.25">
      <c r="A357" s="190"/>
      <c r="B357" s="403"/>
      <c r="C357" s="404"/>
      <c r="D357" s="404"/>
      <c r="E357" s="404"/>
      <c r="F357" s="281"/>
      <c r="G357" s="356"/>
      <c r="H357" s="356"/>
      <c r="I357" s="356"/>
      <c r="J357" s="394"/>
      <c r="K357" s="394"/>
      <c r="L357" s="395"/>
      <c r="N357" s="380"/>
    </row>
    <row r="358" spans="1:16" s="295" customFormat="1" x14ac:dyDescent="0.25">
      <c r="A358" s="190"/>
      <c r="B358" s="789"/>
      <c r="C358" s="790"/>
      <c r="D358" s="790"/>
      <c r="E358" s="790"/>
      <c r="F358" s="790"/>
      <c r="G358" s="790"/>
      <c r="H358" s="790"/>
      <c r="I358" s="790"/>
      <c r="J358" s="790"/>
      <c r="K358" s="790"/>
      <c r="L358" s="791"/>
      <c r="N358" s="380"/>
    </row>
    <row r="359" spans="1:16" s="295" customFormat="1" x14ac:dyDescent="0.25">
      <c r="A359" s="190"/>
      <c r="B359" s="789"/>
      <c r="C359" s="790"/>
      <c r="D359" s="790"/>
      <c r="E359" s="790"/>
      <c r="F359" s="790"/>
      <c r="G359" s="790"/>
      <c r="H359" s="790"/>
      <c r="I359" s="790"/>
      <c r="J359" s="790"/>
      <c r="K359" s="790"/>
      <c r="L359" s="791"/>
      <c r="N359" s="380"/>
    </row>
    <row r="360" spans="1:16" s="295" customFormat="1" x14ac:dyDescent="0.25">
      <c r="A360" s="190"/>
      <c r="B360" s="789"/>
      <c r="C360" s="790"/>
      <c r="D360" s="790"/>
      <c r="E360" s="790"/>
      <c r="F360" s="790"/>
      <c r="G360" s="790"/>
      <c r="H360" s="790"/>
      <c r="I360" s="790"/>
      <c r="J360" s="790"/>
      <c r="K360" s="790"/>
      <c r="L360" s="791"/>
      <c r="N360" s="380"/>
    </row>
    <row r="361" spans="1:16" s="295" customFormat="1" x14ac:dyDescent="0.25">
      <c r="A361" s="190"/>
      <c r="B361" s="789"/>
      <c r="C361" s="790"/>
      <c r="D361" s="790"/>
      <c r="E361" s="790"/>
      <c r="F361" s="790"/>
      <c r="G361" s="790"/>
      <c r="H361" s="790"/>
      <c r="I361" s="790"/>
      <c r="J361" s="790"/>
      <c r="K361" s="790"/>
      <c r="L361" s="791"/>
      <c r="N361" s="380"/>
    </row>
    <row r="362" spans="1:16" s="295" customFormat="1" x14ac:dyDescent="0.25">
      <c r="A362" s="190"/>
      <c r="B362" s="789"/>
      <c r="C362" s="790"/>
      <c r="D362" s="790"/>
      <c r="E362" s="790"/>
      <c r="F362" s="790"/>
      <c r="G362" s="790"/>
      <c r="H362" s="790"/>
      <c r="I362" s="790"/>
      <c r="J362" s="790"/>
      <c r="K362" s="790"/>
      <c r="L362" s="791"/>
      <c r="N362" s="380"/>
    </row>
    <row r="363" spans="1:16" s="295" customFormat="1" x14ac:dyDescent="0.25">
      <c r="A363" s="190"/>
      <c r="B363" s="789"/>
      <c r="C363" s="790"/>
      <c r="D363" s="790"/>
      <c r="E363" s="790"/>
      <c r="F363" s="790"/>
      <c r="G363" s="790"/>
      <c r="H363" s="790"/>
      <c r="I363" s="790"/>
      <c r="J363" s="790"/>
      <c r="K363" s="790"/>
      <c r="L363" s="791"/>
      <c r="N363" s="380"/>
    </row>
    <row r="364" spans="1:16" s="295" customFormat="1" x14ac:dyDescent="0.25">
      <c r="A364" s="190"/>
      <c r="B364" s="789"/>
      <c r="C364" s="790"/>
      <c r="D364" s="790"/>
      <c r="E364" s="790"/>
      <c r="F364" s="790"/>
      <c r="G364" s="790"/>
      <c r="H364" s="790"/>
      <c r="I364" s="790"/>
      <c r="J364" s="790"/>
      <c r="K364" s="790"/>
      <c r="L364" s="791"/>
      <c r="N364" s="380"/>
    </row>
    <row r="365" spans="1:16" s="295" customFormat="1" x14ac:dyDescent="0.25">
      <c r="A365" s="190"/>
      <c r="B365" s="789"/>
      <c r="C365" s="790"/>
      <c r="D365" s="790"/>
      <c r="E365" s="790"/>
      <c r="F365" s="790"/>
      <c r="G365" s="790"/>
      <c r="H365" s="790"/>
      <c r="I365" s="790"/>
      <c r="J365" s="790"/>
      <c r="K365" s="790"/>
      <c r="L365" s="791"/>
      <c r="N365" s="380"/>
    </row>
    <row r="366" spans="1:16" s="295" customFormat="1" x14ac:dyDescent="0.25">
      <c r="A366" s="190"/>
      <c r="B366" s="407"/>
      <c r="C366" s="398"/>
      <c r="D366" s="398"/>
      <c r="E366" s="398"/>
      <c r="F366" s="398"/>
      <c r="G366" s="398"/>
      <c r="H366" s="398"/>
      <c r="I366" s="398"/>
      <c r="J366" s="398"/>
      <c r="K366" s="398"/>
      <c r="L366" s="408"/>
      <c r="N366" s="380"/>
    </row>
    <row r="367" spans="1:16" s="295" customFormat="1" x14ac:dyDescent="0.25">
      <c r="A367" s="190"/>
      <c r="B367" s="953" t="str">
        <f>IF(Intro!$G$28="English",O367,P367)</f>
        <v>Expliquez tout changement important intervenu entre les périodes et toute irrégularité telle que des montants négatifs dans les montants indiqués ci-dessus.</v>
      </c>
      <c r="C367" s="954"/>
      <c r="D367" s="954"/>
      <c r="E367" s="954"/>
      <c r="F367" s="954"/>
      <c r="G367" s="954"/>
      <c r="H367" s="954"/>
      <c r="I367" s="954"/>
      <c r="J367" s="954"/>
      <c r="K367" s="954"/>
      <c r="L367" s="955"/>
      <c r="N367" s="380"/>
      <c r="O367" s="149" t="s">
        <v>651</v>
      </c>
      <c r="P367" s="149" t="s">
        <v>652</v>
      </c>
    </row>
    <row r="368" spans="1:16" s="295" customFormat="1" x14ac:dyDescent="0.25">
      <c r="A368" s="190"/>
      <c r="B368" s="407"/>
      <c r="C368" s="398"/>
      <c r="D368" s="398"/>
      <c r="E368" s="398"/>
      <c r="F368" s="398"/>
      <c r="G368" s="398"/>
      <c r="H368" s="398"/>
      <c r="I368" s="398"/>
      <c r="J368" s="398"/>
      <c r="K368" s="398"/>
      <c r="L368" s="408"/>
      <c r="N368" s="380"/>
    </row>
    <row r="369" spans="1:16" s="295" customFormat="1" x14ac:dyDescent="0.25">
      <c r="A369" s="190"/>
      <c r="B369" s="789"/>
      <c r="C369" s="790"/>
      <c r="D369" s="790"/>
      <c r="E369" s="790"/>
      <c r="F369" s="790"/>
      <c r="G369" s="790"/>
      <c r="H369" s="790"/>
      <c r="I369" s="790"/>
      <c r="J369" s="790"/>
      <c r="K369" s="790"/>
      <c r="L369" s="791"/>
      <c r="N369" s="380"/>
    </row>
    <row r="370" spans="1:16" s="295" customFormat="1" x14ac:dyDescent="0.25">
      <c r="A370" s="190"/>
      <c r="B370" s="789"/>
      <c r="C370" s="790"/>
      <c r="D370" s="790"/>
      <c r="E370" s="790"/>
      <c r="F370" s="790"/>
      <c r="G370" s="790"/>
      <c r="H370" s="790"/>
      <c r="I370" s="790"/>
      <c r="J370" s="790"/>
      <c r="K370" s="790"/>
      <c r="L370" s="791"/>
      <c r="N370" s="380"/>
    </row>
    <row r="371" spans="1:16" s="295" customFormat="1" x14ac:dyDescent="0.25">
      <c r="A371" s="190"/>
      <c r="B371" s="789"/>
      <c r="C371" s="790"/>
      <c r="D371" s="790"/>
      <c r="E371" s="790"/>
      <c r="F371" s="790"/>
      <c r="G371" s="790"/>
      <c r="H371" s="790"/>
      <c r="I371" s="790"/>
      <c r="J371" s="790"/>
      <c r="K371" s="790"/>
      <c r="L371" s="791"/>
      <c r="N371" s="380"/>
    </row>
    <row r="372" spans="1:16" s="295" customFormat="1" x14ac:dyDescent="0.25">
      <c r="A372" s="190"/>
      <c r="B372" s="789"/>
      <c r="C372" s="790"/>
      <c r="D372" s="790"/>
      <c r="E372" s="790"/>
      <c r="F372" s="790"/>
      <c r="G372" s="790"/>
      <c r="H372" s="790"/>
      <c r="I372" s="790"/>
      <c r="J372" s="790"/>
      <c r="K372" s="790"/>
      <c r="L372" s="791"/>
      <c r="N372" s="380"/>
    </row>
    <row r="373" spans="1:16" s="295" customFormat="1" x14ac:dyDescent="0.25">
      <c r="A373" s="190"/>
      <c r="B373" s="789"/>
      <c r="C373" s="790"/>
      <c r="D373" s="790"/>
      <c r="E373" s="790"/>
      <c r="F373" s="790"/>
      <c r="G373" s="790"/>
      <c r="H373" s="790"/>
      <c r="I373" s="790"/>
      <c r="J373" s="790"/>
      <c r="K373" s="790"/>
      <c r="L373" s="791"/>
      <c r="N373" s="380"/>
    </row>
    <row r="374" spans="1:16" s="295" customFormat="1" x14ac:dyDescent="0.25">
      <c r="A374" s="190"/>
      <c r="B374" s="789"/>
      <c r="C374" s="790"/>
      <c r="D374" s="790"/>
      <c r="E374" s="790"/>
      <c r="F374" s="790"/>
      <c r="G374" s="790"/>
      <c r="H374" s="790"/>
      <c r="I374" s="790"/>
      <c r="J374" s="790"/>
      <c r="K374" s="790"/>
      <c r="L374" s="791"/>
      <c r="N374" s="380"/>
    </row>
    <row r="375" spans="1:16" s="295" customFormat="1" x14ac:dyDescent="0.25">
      <c r="A375" s="190"/>
      <c r="B375" s="789"/>
      <c r="C375" s="790"/>
      <c r="D375" s="790"/>
      <c r="E375" s="790"/>
      <c r="F375" s="790"/>
      <c r="G375" s="790"/>
      <c r="H375" s="790"/>
      <c r="I375" s="790"/>
      <c r="J375" s="790"/>
      <c r="K375" s="790"/>
      <c r="L375" s="791"/>
      <c r="N375" s="380"/>
    </row>
    <row r="376" spans="1:16" s="295" customFormat="1" x14ac:dyDescent="0.25">
      <c r="A376" s="190"/>
      <c r="B376" s="789"/>
      <c r="C376" s="790"/>
      <c r="D376" s="790"/>
      <c r="E376" s="790"/>
      <c r="F376" s="790"/>
      <c r="G376" s="790"/>
      <c r="H376" s="790"/>
      <c r="I376" s="790"/>
      <c r="J376" s="790"/>
      <c r="K376" s="790"/>
      <c r="L376" s="791"/>
      <c r="N376" s="380"/>
    </row>
    <row r="377" spans="1:16" s="149" customFormat="1" x14ac:dyDescent="0.25">
      <c r="A377" s="190"/>
      <c r="B377" s="393"/>
      <c r="C377" s="394"/>
      <c r="D377" s="394"/>
      <c r="E377" s="394"/>
      <c r="F377" s="394"/>
      <c r="G377" s="394"/>
      <c r="H377" s="394"/>
      <c r="I377" s="394"/>
      <c r="J377" s="394"/>
      <c r="K377" s="394"/>
      <c r="L377" s="395"/>
      <c r="N377" s="336"/>
    </row>
    <row r="378" spans="1:16" s="149" customFormat="1" x14ac:dyDescent="0.25">
      <c r="A378" s="190"/>
      <c r="B378" s="795" t="s">
        <v>36</v>
      </c>
      <c r="C378" s="796"/>
      <c r="D378" s="796"/>
      <c r="E378" s="796"/>
      <c r="F378" s="796"/>
      <c r="G378" s="796"/>
      <c r="H378" s="796"/>
      <c r="I378" s="796"/>
      <c r="J378" s="796"/>
      <c r="K378" s="796"/>
      <c r="L378" s="797"/>
      <c r="N378" s="380"/>
    </row>
    <row r="379" spans="1:16" s="149" customFormat="1" x14ac:dyDescent="0.25">
      <c r="A379" s="190"/>
      <c r="B379" s="393"/>
      <c r="C379" s="394"/>
      <c r="D379" s="394"/>
      <c r="E379" s="394"/>
      <c r="F379" s="394"/>
      <c r="G379" s="394"/>
      <c r="H379" s="394"/>
      <c r="I379" s="394"/>
      <c r="J379" s="394"/>
      <c r="K379" s="394"/>
      <c r="L379" s="395"/>
      <c r="N379" s="336"/>
    </row>
    <row r="380" spans="1:16" s="149" customFormat="1" x14ac:dyDescent="0.25">
      <c r="A380" s="190"/>
      <c r="B380" s="646" t="str">
        <f>IF(Intro!$G$28="English",O380,P380)</f>
        <v>Veuillez remplir un état du rendement des immobilisations concernant les activités de votre entreprise liées aux marchandises.</v>
      </c>
      <c r="C380" s="647"/>
      <c r="D380" s="647"/>
      <c r="E380" s="647"/>
      <c r="F380" s="647"/>
      <c r="G380" s="647"/>
      <c r="H380" s="647"/>
      <c r="I380" s="647"/>
      <c r="J380" s="647"/>
      <c r="K380" s="647"/>
      <c r="L380" s="648"/>
      <c r="N380" s="336"/>
      <c r="O380" s="149" t="s">
        <v>793</v>
      </c>
      <c r="P380" s="149" t="s">
        <v>792</v>
      </c>
    </row>
    <row r="381" spans="1:16" s="149" customFormat="1" x14ac:dyDescent="0.25">
      <c r="A381" s="190"/>
      <c r="B381" s="393"/>
      <c r="C381" s="394"/>
      <c r="D381" s="394"/>
      <c r="E381" s="394"/>
      <c r="F381" s="394"/>
      <c r="G381" s="394"/>
      <c r="H381" s="394"/>
      <c r="I381" s="394"/>
      <c r="J381" s="394"/>
      <c r="K381" s="394"/>
      <c r="L381" s="395"/>
      <c r="N381" s="336"/>
    </row>
    <row r="382" spans="1:16" s="149" customFormat="1" x14ac:dyDescent="0.25">
      <c r="A382" s="190"/>
      <c r="B382" s="393"/>
      <c r="C382" s="394"/>
      <c r="D382" s="394"/>
      <c r="E382" s="394"/>
      <c r="F382" s="394"/>
      <c r="G382" s="951">
        <f>Variables!$B$6</f>
        <v>2023</v>
      </c>
      <c r="H382" s="951">
        <f>G382+1</f>
        <v>2024</v>
      </c>
      <c r="I382" s="951">
        <f>H382+1</f>
        <v>2025</v>
      </c>
      <c r="J382" s="394"/>
      <c r="K382" s="394"/>
      <c r="L382" s="395"/>
      <c r="N382" s="336"/>
    </row>
    <row r="383" spans="1:16" s="149" customFormat="1" x14ac:dyDescent="0.25">
      <c r="A383" s="190"/>
      <c r="B383" s="393"/>
      <c r="C383" s="394"/>
      <c r="D383" s="394"/>
      <c r="E383" s="394"/>
      <c r="F383" s="394"/>
      <c r="G383" s="952"/>
      <c r="H383" s="952"/>
      <c r="I383" s="952"/>
      <c r="J383" s="394"/>
      <c r="K383" s="394"/>
      <c r="L383" s="395"/>
      <c r="N383" s="336"/>
    </row>
    <row r="384" spans="1:16" s="149" customFormat="1" x14ac:dyDescent="0.25">
      <c r="A384" s="190"/>
      <c r="B384" s="948" t="str">
        <f>IF(Intro!$G$28="English",O384,P384)</f>
        <v>Revenu net (perte nette) avant impôts</v>
      </c>
      <c r="C384" s="949"/>
      <c r="D384" s="949"/>
      <c r="E384" s="950"/>
      <c r="F384" s="257" t="s">
        <v>495</v>
      </c>
      <c r="G384" s="302">
        <f>G237+G261</f>
        <v>0</v>
      </c>
      <c r="H384" s="302">
        <f>H237+H261</f>
        <v>0</v>
      </c>
      <c r="I384" s="302">
        <f>I237+I261</f>
        <v>0</v>
      </c>
      <c r="J384" s="394"/>
      <c r="K384" s="394"/>
      <c r="L384" s="395"/>
      <c r="N384" s="336"/>
      <c r="O384" s="149" t="s">
        <v>55</v>
      </c>
      <c r="P384" s="149" t="s">
        <v>56</v>
      </c>
    </row>
    <row r="385" spans="1:16" s="149" customFormat="1" x14ac:dyDescent="0.25">
      <c r="A385" s="190"/>
      <c r="B385" s="942" t="str">
        <f>IF(Intro!$G$28="English",O385,P385)</f>
        <v>Coût original des immobilisations</v>
      </c>
      <c r="C385" s="943"/>
      <c r="D385" s="943"/>
      <c r="E385" s="944"/>
      <c r="F385" s="257" t="s">
        <v>495</v>
      </c>
      <c r="G385" s="301"/>
      <c r="H385" s="301"/>
      <c r="I385" s="301"/>
      <c r="J385" s="394"/>
      <c r="K385" s="394"/>
      <c r="L385" s="395"/>
      <c r="N385" s="336"/>
      <c r="O385" s="149" t="s">
        <v>771</v>
      </c>
      <c r="P385" s="149" t="s">
        <v>772</v>
      </c>
    </row>
    <row r="386" spans="1:16" s="149" customFormat="1" x14ac:dyDescent="0.25">
      <c r="A386" s="190"/>
      <c r="B386" s="945" t="str">
        <f>IF(Intro!$G$28="English",O386,P386)</f>
        <v>Moins : amortissement cumulé</v>
      </c>
      <c r="C386" s="946"/>
      <c r="D386" s="946"/>
      <c r="E386" s="947"/>
      <c r="F386" s="257" t="s">
        <v>495</v>
      </c>
      <c r="G386" s="301"/>
      <c r="H386" s="301"/>
      <c r="I386" s="301"/>
      <c r="J386" s="394"/>
      <c r="K386" s="394"/>
      <c r="L386" s="395"/>
      <c r="N386" s="336"/>
      <c r="O386" s="149" t="s">
        <v>773</v>
      </c>
      <c r="P386" s="149" t="s">
        <v>774</v>
      </c>
    </row>
    <row r="387" spans="1:16" s="149" customFormat="1" x14ac:dyDescent="0.25">
      <c r="A387" s="190"/>
      <c r="B387" s="948" t="str">
        <f>IF(Intro!$G$28="English",O387,P387)</f>
        <v>Valeur comptable des immobilisations</v>
      </c>
      <c r="C387" s="949"/>
      <c r="D387" s="949"/>
      <c r="E387" s="950"/>
      <c r="F387" s="257" t="s">
        <v>495</v>
      </c>
      <c r="G387" s="302">
        <f>G385-G386</f>
        <v>0</v>
      </c>
      <c r="H387" s="302">
        <f t="shared" ref="H387:I387" si="13">H385-H386</f>
        <v>0</v>
      </c>
      <c r="I387" s="302">
        <f t="shared" si="13"/>
        <v>0</v>
      </c>
      <c r="J387" s="394"/>
      <c r="K387" s="394"/>
      <c r="L387" s="395"/>
      <c r="N387" s="336"/>
      <c r="O387" s="149" t="s">
        <v>775</v>
      </c>
      <c r="P387" s="149" t="s">
        <v>776</v>
      </c>
    </row>
    <row r="388" spans="1:16" s="149" customFormat="1" x14ac:dyDescent="0.25">
      <c r="A388" s="190"/>
      <c r="B388" s="948" t="str">
        <f>IF(Intro!$G$28="English",O388,P388)</f>
        <v>Rendement des immobilisations</v>
      </c>
      <c r="C388" s="949"/>
      <c r="D388" s="949"/>
      <c r="E388" s="950"/>
      <c r="F388" s="257" t="s">
        <v>495</v>
      </c>
      <c r="G388" s="302" t="str">
        <f>IF(G384&lt;&gt;0,G384/G387,"-")</f>
        <v>-</v>
      </c>
      <c r="H388" s="302" t="str">
        <f t="shared" ref="H388:I388" si="14">IF(H384&lt;&gt;0,H384/H387,"-")</f>
        <v>-</v>
      </c>
      <c r="I388" s="302" t="str">
        <f t="shared" si="14"/>
        <v>-</v>
      </c>
      <c r="J388" s="192"/>
      <c r="K388" s="192"/>
      <c r="L388" s="193"/>
      <c r="N388" s="336"/>
      <c r="O388" s="149" t="s">
        <v>777</v>
      </c>
      <c r="P388" s="149" t="s">
        <v>778</v>
      </c>
    </row>
    <row r="389" spans="1:16" s="295" customFormat="1" x14ac:dyDescent="0.25">
      <c r="A389" s="190"/>
      <c r="B389" s="403"/>
      <c r="C389" s="404"/>
      <c r="D389" s="404"/>
      <c r="E389" s="404"/>
      <c r="F389" s="281"/>
      <c r="G389" s="356"/>
      <c r="H389" s="356"/>
      <c r="I389" s="356"/>
      <c r="J389" s="405"/>
      <c r="K389" s="405"/>
      <c r="L389" s="406"/>
      <c r="N389" s="380"/>
    </row>
    <row r="390" spans="1:16" s="295" customFormat="1" x14ac:dyDescent="0.25">
      <c r="A390" s="190"/>
      <c r="B390" s="910" t="str">
        <f>IF(Intro!$G$28="English",O390,P390)</f>
        <v>Expliquez tout changement important intervenu entre les périodes et toute irrégularité telle que des montants négatifs dans les montants indiqués ci-dessus.</v>
      </c>
      <c r="C390" s="965"/>
      <c r="D390" s="965"/>
      <c r="E390" s="965"/>
      <c r="F390" s="965"/>
      <c r="G390" s="965"/>
      <c r="H390" s="965"/>
      <c r="I390" s="965"/>
      <c r="J390" s="965"/>
      <c r="K390" s="965"/>
      <c r="L390" s="912"/>
      <c r="N390" s="380"/>
      <c r="O390" s="148" t="s">
        <v>651</v>
      </c>
      <c r="P390" s="148" t="s">
        <v>652</v>
      </c>
    </row>
    <row r="391" spans="1:16" s="295" customFormat="1" x14ac:dyDescent="0.25">
      <c r="A391" s="190"/>
      <c r="B391" s="403"/>
      <c r="C391" s="404"/>
      <c r="D391" s="404"/>
      <c r="E391" s="404"/>
      <c r="F391" s="281"/>
      <c r="G391" s="356"/>
      <c r="H391" s="356"/>
      <c r="I391" s="356"/>
      <c r="J391" s="405"/>
      <c r="K391" s="405"/>
      <c r="L391" s="406"/>
      <c r="N391" s="380"/>
    </row>
    <row r="392" spans="1:16" s="295" customFormat="1" x14ac:dyDescent="0.25">
      <c r="A392" s="190"/>
      <c r="B392" s="789"/>
      <c r="C392" s="790"/>
      <c r="D392" s="790"/>
      <c r="E392" s="790"/>
      <c r="F392" s="790"/>
      <c r="G392" s="790"/>
      <c r="H392" s="790"/>
      <c r="I392" s="790"/>
      <c r="J392" s="790"/>
      <c r="K392" s="790"/>
      <c r="L392" s="791"/>
      <c r="N392" s="380"/>
    </row>
    <row r="393" spans="1:16" s="295" customFormat="1" x14ac:dyDescent="0.25">
      <c r="A393" s="190"/>
      <c r="B393" s="789"/>
      <c r="C393" s="790"/>
      <c r="D393" s="790"/>
      <c r="E393" s="790"/>
      <c r="F393" s="790"/>
      <c r="G393" s="790"/>
      <c r="H393" s="790"/>
      <c r="I393" s="790"/>
      <c r="J393" s="790"/>
      <c r="K393" s="790"/>
      <c r="L393" s="791"/>
      <c r="N393" s="380"/>
    </row>
    <row r="394" spans="1:16" s="295" customFormat="1" x14ac:dyDescent="0.25">
      <c r="A394" s="190"/>
      <c r="B394" s="789"/>
      <c r="C394" s="790"/>
      <c r="D394" s="790"/>
      <c r="E394" s="790"/>
      <c r="F394" s="790"/>
      <c r="G394" s="790"/>
      <c r="H394" s="790"/>
      <c r="I394" s="790"/>
      <c r="J394" s="790"/>
      <c r="K394" s="790"/>
      <c r="L394" s="791"/>
      <c r="N394" s="380"/>
    </row>
    <row r="395" spans="1:16" s="295" customFormat="1" x14ac:dyDescent="0.25">
      <c r="A395" s="190"/>
      <c r="B395" s="789"/>
      <c r="C395" s="790"/>
      <c r="D395" s="790"/>
      <c r="E395" s="790"/>
      <c r="F395" s="790"/>
      <c r="G395" s="790"/>
      <c r="H395" s="790"/>
      <c r="I395" s="790"/>
      <c r="J395" s="790"/>
      <c r="K395" s="790"/>
      <c r="L395" s="791"/>
      <c r="N395" s="380"/>
    </row>
    <row r="396" spans="1:16" s="295" customFormat="1" x14ac:dyDescent="0.25">
      <c r="A396" s="190"/>
      <c r="B396" s="789"/>
      <c r="C396" s="790"/>
      <c r="D396" s="790"/>
      <c r="E396" s="790"/>
      <c r="F396" s="790"/>
      <c r="G396" s="790"/>
      <c r="H396" s="790"/>
      <c r="I396" s="790"/>
      <c r="J396" s="790"/>
      <c r="K396" s="790"/>
      <c r="L396" s="791"/>
      <c r="N396" s="380"/>
    </row>
    <row r="397" spans="1:16" s="295" customFormat="1" x14ac:dyDescent="0.25">
      <c r="A397" s="190"/>
      <c r="B397" s="789"/>
      <c r="C397" s="790"/>
      <c r="D397" s="790"/>
      <c r="E397" s="790"/>
      <c r="F397" s="790"/>
      <c r="G397" s="790"/>
      <c r="H397" s="790"/>
      <c r="I397" s="790"/>
      <c r="J397" s="790"/>
      <c r="K397" s="790"/>
      <c r="L397" s="791"/>
      <c r="N397" s="380"/>
    </row>
    <row r="398" spans="1:16" s="295" customFormat="1" x14ac:dyDescent="0.25">
      <c r="A398" s="190"/>
      <c r="B398" s="789"/>
      <c r="C398" s="790"/>
      <c r="D398" s="790"/>
      <c r="E398" s="790"/>
      <c r="F398" s="790"/>
      <c r="G398" s="790"/>
      <c r="H398" s="790"/>
      <c r="I398" s="790"/>
      <c r="J398" s="790"/>
      <c r="K398" s="790"/>
      <c r="L398" s="791"/>
      <c r="N398" s="380"/>
    </row>
    <row r="399" spans="1:16" s="295" customFormat="1" x14ac:dyDescent="0.25">
      <c r="A399" s="190"/>
      <c r="B399" s="789"/>
      <c r="C399" s="790"/>
      <c r="D399" s="790"/>
      <c r="E399" s="790"/>
      <c r="F399" s="790"/>
      <c r="G399" s="790"/>
      <c r="H399" s="790"/>
      <c r="I399" s="790"/>
      <c r="J399" s="790"/>
      <c r="K399" s="790"/>
      <c r="L399" s="791"/>
      <c r="N399" s="380"/>
    </row>
    <row r="400" spans="1:16" s="11" customFormat="1" x14ac:dyDescent="0.25">
      <c r="A400" s="13"/>
      <c r="B400" s="41"/>
      <c r="C400" s="150"/>
      <c r="D400" s="44"/>
      <c r="E400" s="35"/>
      <c r="F400" s="35"/>
      <c r="G400" s="35"/>
      <c r="H400" s="35"/>
      <c r="I400" s="35"/>
      <c r="J400" s="35"/>
      <c r="K400" s="35"/>
      <c r="L400" s="36"/>
      <c r="N400" s="334"/>
      <c r="O400" s="12"/>
    </row>
    <row r="401" spans="1:16" x14ac:dyDescent="0.25">
      <c r="B401" s="658" t="str">
        <f>IF(Intro!$G$28="English",O401,P401)</f>
        <v>INVESTISSEMENTS</v>
      </c>
      <c r="C401" s="659"/>
      <c r="D401" s="659"/>
      <c r="E401" s="659"/>
      <c r="F401" s="659"/>
      <c r="G401" s="659"/>
      <c r="H401" s="659"/>
      <c r="I401" s="659"/>
      <c r="J401" s="659"/>
      <c r="K401" s="659"/>
      <c r="L401" s="660"/>
      <c r="M401" s="149"/>
      <c r="O401" s="2" t="s">
        <v>78</v>
      </c>
      <c r="P401" s="2" t="s">
        <v>79</v>
      </c>
    </row>
    <row r="402" spans="1:16" s="3" customFormat="1" x14ac:dyDescent="0.25">
      <c r="A402" s="13"/>
      <c r="B402" s="795" t="s">
        <v>37</v>
      </c>
      <c r="C402" s="796"/>
      <c r="D402" s="796"/>
      <c r="E402" s="796"/>
      <c r="F402" s="796"/>
      <c r="G402" s="796"/>
      <c r="H402" s="796"/>
      <c r="I402" s="796"/>
      <c r="J402" s="796"/>
      <c r="K402" s="796"/>
      <c r="L402" s="797"/>
      <c r="M402" s="206"/>
      <c r="N402" s="330"/>
    </row>
    <row r="403" spans="1:16" s="149" customFormat="1" x14ac:dyDescent="0.25">
      <c r="A403" s="190"/>
      <c r="B403" s="191"/>
      <c r="C403" s="192"/>
      <c r="D403" s="192"/>
      <c r="E403" s="192"/>
      <c r="F403" s="192"/>
      <c r="G403" s="192"/>
      <c r="H403" s="192"/>
      <c r="I403" s="192"/>
      <c r="J403" s="192"/>
      <c r="K403" s="192"/>
      <c r="L403" s="193"/>
      <c r="N403" s="336"/>
    </row>
    <row r="404" spans="1:16" s="149" customFormat="1" x14ac:dyDescent="0.25">
      <c r="A404" s="190"/>
      <c r="B404" s="792" t="str">
        <f>IF(Intro!$G$28="English",O404,P404)</f>
        <v>Indiquez les investissements antérieurs et prévus de votre entreprise consacrés à ses installations des marchandises pour chaque période indiquée.</v>
      </c>
      <c r="C404" s="793"/>
      <c r="D404" s="793"/>
      <c r="E404" s="793"/>
      <c r="F404" s="793"/>
      <c r="G404" s="793"/>
      <c r="H404" s="793"/>
      <c r="I404" s="793"/>
      <c r="J404" s="793"/>
      <c r="K404" s="793"/>
      <c r="L404" s="794"/>
      <c r="N404" s="336"/>
      <c r="O404" s="149" t="s">
        <v>124</v>
      </c>
      <c r="P404" s="149" t="s">
        <v>125</v>
      </c>
    </row>
    <row r="405" spans="1:16" s="149" customFormat="1" x14ac:dyDescent="0.25">
      <c r="A405" s="190"/>
      <c r="B405" s="191"/>
      <c r="C405" s="192"/>
      <c r="D405" s="192"/>
      <c r="E405" s="192"/>
      <c r="F405" s="192"/>
      <c r="G405" s="192"/>
      <c r="H405" s="192"/>
      <c r="I405" s="192"/>
      <c r="J405" s="192"/>
      <c r="K405" s="192"/>
      <c r="L405" s="193"/>
      <c r="N405" s="336"/>
    </row>
    <row r="406" spans="1:16" s="11" customFormat="1" x14ac:dyDescent="0.25">
      <c r="A406" s="13"/>
      <c r="B406" s="396"/>
      <c r="C406" s="397"/>
      <c r="D406" s="29"/>
      <c r="E406" s="399">
        <f>Variables!$B$6</f>
        <v>2023</v>
      </c>
      <c r="F406" s="399">
        <f>E406+1</f>
        <v>2024</v>
      </c>
      <c r="G406" s="399">
        <f t="shared" ref="G406:J406" si="15">F406+1</f>
        <v>2025</v>
      </c>
      <c r="H406" s="399">
        <f t="shared" si="15"/>
        <v>2026</v>
      </c>
      <c r="I406" s="399">
        <f t="shared" si="15"/>
        <v>2027</v>
      </c>
      <c r="J406" s="399">
        <f t="shared" si="15"/>
        <v>2028</v>
      </c>
      <c r="K406" s="211"/>
      <c r="L406" s="196"/>
      <c r="N406" s="334"/>
      <c r="O406" s="12"/>
    </row>
    <row r="407" spans="1:16" s="149" customFormat="1" x14ac:dyDescent="0.25">
      <c r="A407" s="190"/>
      <c r="B407" s="985" t="str">
        <f>IF(Intro!$G$28="English",O407,P407)</f>
        <v>Investissements</v>
      </c>
      <c r="C407" s="986"/>
      <c r="D407" s="257" t="s">
        <v>495</v>
      </c>
      <c r="E407" s="301"/>
      <c r="F407" s="301"/>
      <c r="G407" s="301"/>
      <c r="H407" s="301"/>
      <c r="I407" s="301"/>
      <c r="J407" s="301"/>
      <c r="K407" s="211"/>
      <c r="L407" s="196"/>
      <c r="N407" s="336"/>
      <c r="O407" s="149" t="s">
        <v>219</v>
      </c>
      <c r="P407" s="149" t="s">
        <v>220</v>
      </c>
    </row>
    <row r="408" spans="1:16" s="149" customFormat="1" x14ac:dyDescent="0.25">
      <c r="A408" s="190"/>
      <c r="B408" s="197"/>
      <c r="C408" s="198"/>
      <c r="D408" s="198"/>
      <c r="E408" s="198"/>
      <c r="F408" s="198"/>
      <c r="G408" s="198"/>
      <c r="H408" s="198"/>
      <c r="I408" s="198"/>
      <c r="J408" s="198"/>
      <c r="K408" s="198"/>
      <c r="L408" s="199"/>
      <c r="N408" s="336"/>
    </row>
    <row r="409" spans="1:16" s="3" customFormat="1" x14ac:dyDescent="0.25">
      <c r="A409" s="13"/>
      <c r="B409" s="795" t="s">
        <v>38</v>
      </c>
      <c r="C409" s="796"/>
      <c r="D409" s="796"/>
      <c r="E409" s="796"/>
      <c r="F409" s="796"/>
      <c r="G409" s="796"/>
      <c r="H409" s="796"/>
      <c r="I409" s="796"/>
      <c r="J409" s="796"/>
      <c r="K409" s="796"/>
      <c r="L409" s="797"/>
      <c r="M409" s="206"/>
      <c r="N409" s="330"/>
    </row>
    <row r="410" spans="1:16" s="149" customFormat="1" x14ac:dyDescent="0.25">
      <c r="A410" s="190"/>
      <c r="B410" s="191"/>
      <c r="C410" s="192"/>
      <c r="D410" s="192"/>
      <c r="E410" s="192"/>
      <c r="F410" s="192"/>
      <c r="G410" s="192"/>
      <c r="H410" s="192"/>
      <c r="I410" s="192"/>
      <c r="J410" s="192"/>
      <c r="K410" s="192"/>
      <c r="L410" s="193"/>
      <c r="N410" s="336"/>
    </row>
    <row r="411" spans="1:16" s="149" customFormat="1" x14ac:dyDescent="0.25">
      <c r="A411" s="190"/>
      <c r="B411" s="646" t="str">
        <f>IF(Intro!$G$28="English",O411,P411)</f>
        <v>Décrivez les principaux investissements antérieurs et prévus de votre entreprise, les installations qui en sont l’objet ou en ont été l’objet et les motifs de ces investissements.</v>
      </c>
      <c r="C411" s="647"/>
      <c r="D411" s="647"/>
      <c r="E411" s="647"/>
      <c r="F411" s="647"/>
      <c r="G411" s="647"/>
      <c r="H411" s="647"/>
      <c r="I411" s="647"/>
      <c r="J411" s="647"/>
      <c r="K411" s="647"/>
      <c r="L411" s="648"/>
      <c r="N411" s="336"/>
      <c r="O411" s="149" t="s">
        <v>126</v>
      </c>
      <c r="P411" s="149" t="s">
        <v>127</v>
      </c>
    </row>
    <row r="412" spans="1:16" s="149" customFormat="1" x14ac:dyDescent="0.25">
      <c r="A412" s="190"/>
      <c r="B412" s="191"/>
      <c r="C412" s="192"/>
      <c r="D412" s="192"/>
      <c r="E412" s="192"/>
      <c r="F412" s="192"/>
      <c r="G412" s="192"/>
      <c r="H412" s="192"/>
      <c r="I412" s="192"/>
      <c r="J412" s="192"/>
      <c r="K412" s="192"/>
      <c r="L412" s="193"/>
      <c r="N412" s="336"/>
    </row>
    <row r="413" spans="1:16" s="3" customFormat="1" x14ac:dyDescent="0.25">
      <c r="A413" s="14"/>
      <c r="B413" s="789"/>
      <c r="C413" s="790"/>
      <c r="D413" s="790"/>
      <c r="E413" s="790"/>
      <c r="F413" s="790"/>
      <c r="G413" s="790"/>
      <c r="H413" s="790"/>
      <c r="I413" s="790"/>
      <c r="J413" s="790"/>
      <c r="K413" s="790"/>
      <c r="L413" s="791"/>
      <c r="M413" s="174"/>
      <c r="N413" s="330"/>
      <c r="O413" s="168"/>
      <c r="P413" s="168"/>
    </row>
    <row r="414" spans="1:16" s="3" customFormat="1" x14ac:dyDescent="0.25">
      <c r="A414" s="14"/>
      <c r="B414" s="789"/>
      <c r="C414" s="790"/>
      <c r="D414" s="790"/>
      <c r="E414" s="790"/>
      <c r="F414" s="790"/>
      <c r="G414" s="790"/>
      <c r="H414" s="790"/>
      <c r="I414" s="790"/>
      <c r="J414" s="790"/>
      <c r="K414" s="790"/>
      <c r="L414" s="791"/>
      <c r="M414" s="174"/>
      <c r="N414" s="330"/>
      <c r="O414" s="168"/>
      <c r="P414" s="168"/>
    </row>
    <row r="415" spans="1:16" s="3" customFormat="1" x14ac:dyDescent="0.25">
      <c r="A415" s="14"/>
      <c r="B415" s="789"/>
      <c r="C415" s="790"/>
      <c r="D415" s="790"/>
      <c r="E415" s="790"/>
      <c r="F415" s="790"/>
      <c r="G415" s="790"/>
      <c r="H415" s="790"/>
      <c r="I415" s="790"/>
      <c r="J415" s="790"/>
      <c r="K415" s="790"/>
      <c r="L415" s="791"/>
      <c r="M415" s="174"/>
      <c r="N415" s="330"/>
      <c r="O415" s="168"/>
      <c r="P415" s="168"/>
    </row>
    <row r="416" spans="1:16" s="3" customFormat="1" x14ac:dyDescent="0.25">
      <c r="A416" s="14"/>
      <c r="B416" s="789"/>
      <c r="C416" s="790"/>
      <c r="D416" s="790"/>
      <c r="E416" s="790"/>
      <c r="F416" s="790"/>
      <c r="G416" s="790"/>
      <c r="H416" s="790"/>
      <c r="I416" s="790"/>
      <c r="J416" s="790"/>
      <c r="K416" s="790"/>
      <c r="L416" s="791"/>
      <c r="M416" s="174"/>
      <c r="N416" s="330"/>
      <c r="O416" s="168"/>
      <c r="P416" s="168"/>
    </row>
    <row r="417" spans="1:16" s="3" customFormat="1" x14ac:dyDescent="0.25">
      <c r="A417" s="14"/>
      <c r="B417" s="789"/>
      <c r="C417" s="790"/>
      <c r="D417" s="790"/>
      <c r="E417" s="790"/>
      <c r="F417" s="790"/>
      <c r="G417" s="790"/>
      <c r="H417" s="790"/>
      <c r="I417" s="790"/>
      <c r="J417" s="790"/>
      <c r="K417" s="790"/>
      <c r="L417" s="791"/>
      <c r="M417" s="174"/>
      <c r="N417" s="330"/>
      <c r="O417" s="168"/>
      <c r="P417" s="168"/>
    </row>
    <row r="418" spans="1:16" s="3" customFormat="1" x14ac:dyDescent="0.25">
      <c r="A418" s="14"/>
      <c r="B418" s="789"/>
      <c r="C418" s="790"/>
      <c r="D418" s="790"/>
      <c r="E418" s="790"/>
      <c r="F418" s="790"/>
      <c r="G418" s="790"/>
      <c r="H418" s="790"/>
      <c r="I418" s="790"/>
      <c r="J418" s="790"/>
      <c r="K418" s="790"/>
      <c r="L418" s="791"/>
      <c r="M418" s="174"/>
      <c r="N418" s="330"/>
      <c r="O418" s="168"/>
      <c r="P418" s="168"/>
    </row>
    <row r="419" spans="1:16" s="3" customFormat="1" x14ac:dyDescent="0.25">
      <c r="A419" s="14"/>
      <c r="B419" s="789"/>
      <c r="C419" s="790"/>
      <c r="D419" s="790"/>
      <c r="E419" s="790"/>
      <c r="F419" s="790"/>
      <c r="G419" s="790"/>
      <c r="H419" s="790"/>
      <c r="I419" s="790"/>
      <c r="J419" s="790"/>
      <c r="K419" s="790"/>
      <c r="L419" s="791"/>
      <c r="M419" s="174"/>
      <c r="N419" s="330"/>
      <c r="O419" s="168"/>
      <c r="P419" s="168"/>
    </row>
    <row r="420" spans="1:16" s="3" customFormat="1" x14ac:dyDescent="0.25">
      <c r="A420" s="14"/>
      <c r="B420" s="789"/>
      <c r="C420" s="790"/>
      <c r="D420" s="790"/>
      <c r="E420" s="790"/>
      <c r="F420" s="790"/>
      <c r="G420" s="790"/>
      <c r="H420" s="790"/>
      <c r="I420" s="790"/>
      <c r="J420" s="790"/>
      <c r="K420" s="790"/>
      <c r="L420" s="791"/>
      <c r="M420" s="174"/>
      <c r="N420" s="330"/>
      <c r="O420" s="168"/>
      <c r="P420" s="168"/>
    </row>
    <row r="421" spans="1:16" s="149" customFormat="1" x14ac:dyDescent="0.25">
      <c r="A421" s="190"/>
      <c r="B421" s="197"/>
      <c r="C421" s="198"/>
      <c r="D421" s="198"/>
      <c r="E421" s="198"/>
      <c r="F421" s="198"/>
      <c r="G421" s="198"/>
      <c r="H421" s="198"/>
      <c r="I421" s="198"/>
      <c r="J421" s="198"/>
      <c r="K421" s="198"/>
      <c r="L421" s="199"/>
      <c r="N421" s="336"/>
    </row>
    <row r="422" spans="1:16" s="3" customFormat="1" x14ac:dyDescent="0.25">
      <c r="A422" s="13"/>
      <c r="B422" s="795" t="s">
        <v>39</v>
      </c>
      <c r="C422" s="796"/>
      <c r="D422" s="796"/>
      <c r="E422" s="796"/>
      <c r="F422" s="796"/>
      <c r="G422" s="796"/>
      <c r="H422" s="796"/>
      <c r="I422" s="796"/>
      <c r="J422" s="796"/>
      <c r="K422" s="796"/>
      <c r="L422" s="797"/>
      <c r="M422" s="206"/>
      <c r="N422" s="330"/>
    </row>
    <row r="423" spans="1:16" s="149" customFormat="1" x14ac:dyDescent="0.25">
      <c r="A423" s="190"/>
      <c r="B423" s="191"/>
      <c r="C423" s="192"/>
      <c r="D423" s="192"/>
      <c r="E423" s="192"/>
      <c r="F423" s="192"/>
      <c r="G423" s="192"/>
      <c r="H423" s="192"/>
      <c r="I423" s="192"/>
      <c r="J423" s="192"/>
      <c r="K423" s="192"/>
      <c r="L423" s="193"/>
      <c r="N423" s="336"/>
    </row>
    <row r="424" spans="1:16" s="149" customFormat="1" x14ac:dyDescent="0.25">
      <c r="A424" s="190"/>
      <c r="B424" s="792" t="str">
        <f>IF(Intro!$G$28="English",O424,P424)</f>
        <v>Décrivez l’incidence des investissements faits par votre entreprise depuis le 1er janvier 2023 sur les aspects suivants :</v>
      </c>
      <c r="C424" s="793"/>
      <c r="D424" s="793"/>
      <c r="E424" s="793"/>
      <c r="F424" s="793"/>
      <c r="G424" s="793"/>
      <c r="H424" s="793"/>
      <c r="I424" s="793"/>
      <c r="J424" s="793"/>
      <c r="K424" s="793"/>
      <c r="L424" s="794"/>
      <c r="N424" s="336"/>
      <c r="O424" s="149" t="str">
        <f>"Describe the impact of investments made by your firm since January 1, "&amp;Variables!B6&amp;" on the following:"</f>
        <v>Describe the impact of investments made by your firm since January 1, 2023 on the following:</v>
      </c>
      <c r="P424" s="149" t="str">
        <f>"Décrivez l’incidence des investissements faits par votre entreprise depuis le 1er janvier "&amp;Variables!B6&amp;" sur les aspects suivants :"</f>
        <v>Décrivez l’incidence des investissements faits par votre entreprise depuis le 1er janvier 2023 sur les aspects suivants :</v>
      </c>
    </row>
    <row r="425" spans="1:16" s="149" customFormat="1" x14ac:dyDescent="0.25">
      <c r="A425" s="190"/>
      <c r="B425" s="191"/>
      <c r="C425" s="192"/>
      <c r="D425" s="192"/>
      <c r="E425" s="192"/>
      <c r="F425" s="192"/>
      <c r="G425" s="192"/>
      <c r="H425" s="192"/>
      <c r="I425" s="192"/>
      <c r="J425" s="192"/>
      <c r="K425" s="192"/>
      <c r="L425" s="193"/>
      <c r="N425" s="336"/>
    </row>
    <row r="426" spans="1:16" s="149" customFormat="1" x14ac:dyDescent="0.25">
      <c r="A426" s="190"/>
      <c r="B426" s="661" t="str">
        <f>IF(Intro!$G$28="English",O426,P426)</f>
        <v>Productivité</v>
      </c>
      <c r="C426" s="662"/>
      <c r="D426" s="1017"/>
      <c r="E426" s="1017"/>
      <c r="F426" s="1017"/>
      <c r="G426" s="1017"/>
      <c r="H426" s="1017"/>
      <c r="I426" s="1017"/>
      <c r="J426" s="1017"/>
      <c r="K426" s="1017"/>
      <c r="L426" s="1018"/>
      <c r="N426" s="336"/>
      <c r="O426" s="12" t="s">
        <v>80</v>
      </c>
      <c r="P426" s="12" t="s">
        <v>81</v>
      </c>
    </row>
    <row r="427" spans="1:16" s="3" customFormat="1" x14ac:dyDescent="0.25">
      <c r="A427" s="14"/>
      <c r="B427" s="661"/>
      <c r="C427" s="662"/>
      <c r="D427" s="1017"/>
      <c r="E427" s="1017"/>
      <c r="F427" s="1017"/>
      <c r="G427" s="1017"/>
      <c r="H427" s="1017"/>
      <c r="I427" s="1017"/>
      <c r="J427" s="1017"/>
      <c r="K427" s="1017"/>
      <c r="L427" s="1018"/>
      <c r="M427" s="174"/>
      <c r="N427" s="330"/>
      <c r="O427" s="168"/>
      <c r="P427" s="168"/>
    </row>
    <row r="428" spans="1:16" s="3" customFormat="1" x14ac:dyDescent="0.25">
      <c r="A428" s="14"/>
      <c r="B428" s="661"/>
      <c r="C428" s="662"/>
      <c r="D428" s="1017"/>
      <c r="E428" s="1017"/>
      <c r="F428" s="1017"/>
      <c r="G428" s="1017"/>
      <c r="H428" s="1017"/>
      <c r="I428" s="1017"/>
      <c r="J428" s="1017"/>
      <c r="K428" s="1017"/>
      <c r="L428" s="1018"/>
      <c r="M428" s="174"/>
      <c r="N428" s="330"/>
      <c r="O428" s="168"/>
      <c r="P428" s="168"/>
    </row>
    <row r="429" spans="1:16" s="3" customFormat="1" x14ac:dyDescent="0.25">
      <c r="A429" s="14"/>
      <c r="B429" s="661"/>
      <c r="C429" s="662"/>
      <c r="D429" s="1017"/>
      <c r="E429" s="1017"/>
      <c r="F429" s="1017"/>
      <c r="G429" s="1017"/>
      <c r="H429" s="1017"/>
      <c r="I429" s="1017"/>
      <c r="J429" s="1017"/>
      <c r="K429" s="1017"/>
      <c r="L429" s="1018"/>
      <c r="M429" s="174"/>
      <c r="N429" s="330"/>
      <c r="O429" s="168"/>
      <c r="P429" s="168"/>
    </row>
    <row r="430" spans="1:16" s="3" customFormat="1" x14ac:dyDescent="0.25">
      <c r="A430" s="14"/>
      <c r="B430" s="661"/>
      <c r="C430" s="662"/>
      <c r="D430" s="1017"/>
      <c r="E430" s="1017"/>
      <c r="F430" s="1017"/>
      <c r="G430" s="1017"/>
      <c r="H430" s="1017"/>
      <c r="I430" s="1017"/>
      <c r="J430" s="1017"/>
      <c r="K430" s="1017"/>
      <c r="L430" s="1018"/>
      <c r="M430" s="174"/>
      <c r="N430" s="330"/>
      <c r="O430" s="168"/>
      <c r="P430" s="168"/>
    </row>
    <row r="431" spans="1:16" s="149" customFormat="1" x14ac:dyDescent="0.25">
      <c r="A431" s="190"/>
      <c r="B431" s="661"/>
      <c r="C431" s="662"/>
      <c r="D431" s="1017"/>
      <c r="E431" s="1017"/>
      <c r="F431" s="1017"/>
      <c r="G431" s="1017"/>
      <c r="H431" s="1017"/>
      <c r="I431" s="1017"/>
      <c r="J431" s="1017"/>
      <c r="K431" s="1017"/>
      <c r="L431" s="1018"/>
      <c r="N431" s="336"/>
    </row>
    <row r="432" spans="1:16" s="149" customFormat="1" x14ac:dyDescent="0.25">
      <c r="A432" s="190"/>
      <c r="B432" s="661"/>
      <c r="C432" s="662"/>
      <c r="D432" s="1017"/>
      <c r="E432" s="1017"/>
      <c r="F432" s="1017"/>
      <c r="G432" s="1017"/>
      <c r="H432" s="1017"/>
      <c r="I432" s="1017"/>
      <c r="J432" s="1017"/>
      <c r="K432" s="1017"/>
      <c r="L432" s="1018"/>
      <c r="N432" s="336"/>
    </row>
    <row r="433" spans="1:16" s="149" customFormat="1" x14ac:dyDescent="0.25">
      <c r="A433" s="190"/>
      <c r="B433" s="661"/>
      <c r="C433" s="662"/>
      <c r="D433" s="1017"/>
      <c r="E433" s="1017"/>
      <c r="F433" s="1017"/>
      <c r="G433" s="1017"/>
      <c r="H433" s="1017"/>
      <c r="I433" s="1017"/>
      <c r="J433" s="1017"/>
      <c r="K433" s="1017"/>
      <c r="L433" s="1018"/>
      <c r="N433" s="336"/>
      <c r="O433" s="12"/>
      <c r="P433" s="12"/>
    </row>
    <row r="434" spans="1:16" s="149" customFormat="1" x14ac:dyDescent="0.25">
      <c r="A434" s="190"/>
      <c r="B434" s="661"/>
      <c r="C434" s="662"/>
      <c r="D434" s="1017"/>
      <c r="E434" s="1017"/>
      <c r="F434" s="1017"/>
      <c r="G434" s="1017"/>
      <c r="H434" s="1017"/>
      <c r="I434" s="1017"/>
      <c r="J434" s="1017"/>
      <c r="K434" s="1017"/>
      <c r="L434" s="1018"/>
      <c r="N434" s="336"/>
      <c r="O434" s="12"/>
      <c r="P434" s="12"/>
    </row>
    <row r="435" spans="1:16" s="149" customFormat="1" x14ac:dyDescent="0.25">
      <c r="A435" s="190"/>
      <c r="B435" s="661"/>
      <c r="C435" s="662"/>
      <c r="D435" s="1017"/>
      <c r="E435" s="1017"/>
      <c r="F435" s="1017"/>
      <c r="G435" s="1017"/>
      <c r="H435" s="1017"/>
      <c r="I435" s="1017"/>
      <c r="J435" s="1017"/>
      <c r="K435" s="1017"/>
      <c r="L435" s="1018"/>
      <c r="N435" s="336"/>
      <c r="O435" s="12"/>
      <c r="P435" s="12"/>
    </row>
    <row r="436" spans="1:16" s="149" customFormat="1" x14ac:dyDescent="0.25">
      <c r="A436" s="190"/>
      <c r="B436" s="661" t="str">
        <f>IF(Intro!$G$28="English",O436,P436)</f>
        <v>Emplois</v>
      </c>
      <c r="C436" s="662"/>
      <c r="D436" s="1017"/>
      <c r="E436" s="1017"/>
      <c r="F436" s="1017"/>
      <c r="G436" s="1017"/>
      <c r="H436" s="1017"/>
      <c r="I436" s="1017"/>
      <c r="J436" s="1017"/>
      <c r="K436" s="1017"/>
      <c r="L436" s="1018"/>
      <c r="N436" s="336"/>
      <c r="O436" s="12" t="s">
        <v>82</v>
      </c>
      <c r="P436" s="12" t="s">
        <v>83</v>
      </c>
    </row>
    <row r="437" spans="1:16" s="149" customFormat="1" x14ac:dyDescent="0.25">
      <c r="A437" s="190"/>
      <c r="B437" s="661"/>
      <c r="C437" s="662"/>
      <c r="D437" s="1017"/>
      <c r="E437" s="1017"/>
      <c r="F437" s="1017"/>
      <c r="G437" s="1017"/>
      <c r="H437" s="1017"/>
      <c r="I437" s="1017"/>
      <c r="J437" s="1017"/>
      <c r="K437" s="1017"/>
      <c r="L437" s="1018"/>
      <c r="N437" s="336"/>
      <c r="O437" s="12"/>
      <c r="P437" s="12"/>
    </row>
    <row r="438" spans="1:16" s="3" customFormat="1" x14ac:dyDescent="0.25">
      <c r="A438" s="14"/>
      <c r="B438" s="661"/>
      <c r="C438" s="662"/>
      <c r="D438" s="1017"/>
      <c r="E438" s="1017"/>
      <c r="F438" s="1017"/>
      <c r="G438" s="1017"/>
      <c r="H438" s="1017"/>
      <c r="I438" s="1017"/>
      <c r="J438" s="1017"/>
      <c r="K438" s="1017"/>
      <c r="L438" s="1018"/>
      <c r="M438" s="174"/>
      <c r="N438" s="330"/>
      <c r="O438" s="168"/>
      <c r="P438" s="168"/>
    </row>
    <row r="439" spans="1:16" s="3" customFormat="1" x14ac:dyDescent="0.25">
      <c r="A439" s="14"/>
      <c r="B439" s="661"/>
      <c r="C439" s="662"/>
      <c r="D439" s="1017"/>
      <c r="E439" s="1017"/>
      <c r="F439" s="1017"/>
      <c r="G439" s="1017"/>
      <c r="H439" s="1017"/>
      <c r="I439" s="1017"/>
      <c r="J439" s="1017"/>
      <c r="K439" s="1017"/>
      <c r="L439" s="1018"/>
      <c r="M439" s="174"/>
      <c r="N439" s="330"/>
      <c r="O439" s="168"/>
      <c r="P439" s="168"/>
    </row>
    <row r="440" spans="1:16" s="3" customFormat="1" x14ac:dyDescent="0.25">
      <c r="A440" s="14"/>
      <c r="B440" s="661"/>
      <c r="C440" s="662"/>
      <c r="D440" s="1017"/>
      <c r="E440" s="1017"/>
      <c r="F440" s="1017"/>
      <c r="G440" s="1017"/>
      <c r="H440" s="1017"/>
      <c r="I440" s="1017"/>
      <c r="J440" s="1017"/>
      <c r="K440" s="1017"/>
      <c r="L440" s="1018"/>
      <c r="M440" s="174"/>
      <c r="N440" s="330"/>
      <c r="O440" s="168"/>
      <c r="P440" s="168"/>
    </row>
    <row r="441" spans="1:16" s="3" customFormat="1" x14ac:dyDescent="0.25">
      <c r="A441" s="14"/>
      <c r="B441" s="661"/>
      <c r="C441" s="662"/>
      <c r="D441" s="1017"/>
      <c r="E441" s="1017"/>
      <c r="F441" s="1017"/>
      <c r="G441" s="1017"/>
      <c r="H441" s="1017"/>
      <c r="I441" s="1017"/>
      <c r="J441" s="1017"/>
      <c r="K441" s="1017"/>
      <c r="L441" s="1018"/>
      <c r="M441" s="174"/>
      <c r="N441" s="330"/>
      <c r="O441" s="168"/>
      <c r="P441" s="168"/>
    </row>
    <row r="442" spans="1:16" s="149" customFormat="1" x14ac:dyDescent="0.25">
      <c r="A442" s="190"/>
      <c r="B442" s="661"/>
      <c r="C442" s="662"/>
      <c r="D442" s="1017"/>
      <c r="E442" s="1017"/>
      <c r="F442" s="1017"/>
      <c r="G442" s="1017"/>
      <c r="H442" s="1017"/>
      <c r="I442" s="1017"/>
      <c r="J442" s="1017"/>
      <c r="K442" s="1017"/>
      <c r="L442" s="1018"/>
      <c r="N442" s="336"/>
      <c r="O442" s="12"/>
      <c r="P442" s="12"/>
    </row>
    <row r="443" spans="1:16" s="149" customFormat="1" x14ac:dyDescent="0.25">
      <c r="A443" s="190"/>
      <c r="B443" s="661"/>
      <c r="C443" s="662"/>
      <c r="D443" s="1017"/>
      <c r="E443" s="1017"/>
      <c r="F443" s="1017"/>
      <c r="G443" s="1017"/>
      <c r="H443" s="1017"/>
      <c r="I443" s="1017"/>
      <c r="J443" s="1017"/>
      <c r="K443" s="1017"/>
      <c r="L443" s="1018"/>
      <c r="N443" s="336"/>
      <c r="O443" s="12"/>
      <c r="P443" s="12"/>
    </row>
    <row r="444" spans="1:16" s="149" customFormat="1" x14ac:dyDescent="0.25">
      <c r="A444" s="190"/>
      <c r="B444" s="661"/>
      <c r="C444" s="662"/>
      <c r="D444" s="1017"/>
      <c r="E444" s="1017"/>
      <c r="F444" s="1017"/>
      <c r="G444" s="1017"/>
      <c r="H444" s="1017"/>
      <c r="I444" s="1017"/>
      <c r="J444" s="1017"/>
      <c r="K444" s="1017"/>
      <c r="L444" s="1018"/>
      <c r="N444" s="336"/>
      <c r="O444" s="12"/>
      <c r="P444" s="12"/>
    </row>
    <row r="445" spans="1:16" s="149" customFormat="1" x14ac:dyDescent="0.25">
      <c r="A445" s="190"/>
      <c r="B445" s="661"/>
      <c r="C445" s="662"/>
      <c r="D445" s="1017"/>
      <c r="E445" s="1017"/>
      <c r="F445" s="1017"/>
      <c r="G445" s="1017"/>
      <c r="H445" s="1017"/>
      <c r="I445" s="1017"/>
      <c r="J445" s="1017"/>
      <c r="K445" s="1017"/>
      <c r="L445" s="1018"/>
      <c r="N445" s="336"/>
      <c r="O445" s="12"/>
      <c r="P445" s="12"/>
    </row>
    <row r="446" spans="1:16" s="149" customFormat="1" x14ac:dyDescent="0.25">
      <c r="A446" s="190"/>
      <c r="B446" s="661" t="str">
        <f>IF(Intro!$G$28="English",O446,P446)</f>
        <v>Salaires</v>
      </c>
      <c r="C446" s="662"/>
      <c r="D446" s="1017"/>
      <c r="E446" s="1017"/>
      <c r="F446" s="1017"/>
      <c r="G446" s="1017"/>
      <c r="H446" s="1017"/>
      <c r="I446" s="1017"/>
      <c r="J446" s="1017"/>
      <c r="K446" s="1017"/>
      <c r="L446" s="1018"/>
      <c r="N446" s="336"/>
      <c r="O446" s="12" t="s">
        <v>84</v>
      </c>
      <c r="P446" s="12" t="s">
        <v>85</v>
      </c>
    </row>
    <row r="447" spans="1:16" s="149" customFormat="1" x14ac:dyDescent="0.25">
      <c r="A447" s="190"/>
      <c r="B447" s="661"/>
      <c r="C447" s="662"/>
      <c r="D447" s="1017"/>
      <c r="E447" s="1017"/>
      <c r="F447" s="1017"/>
      <c r="G447" s="1017"/>
      <c r="H447" s="1017"/>
      <c r="I447" s="1017"/>
      <c r="J447" s="1017"/>
      <c r="K447" s="1017"/>
      <c r="L447" s="1018"/>
      <c r="N447" s="336"/>
      <c r="O447" s="12"/>
      <c r="P447" s="12"/>
    </row>
    <row r="448" spans="1:16" s="3" customFormat="1" x14ac:dyDescent="0.25">
      <c r="A448" s="14"/>
      <c r="B448" s="661"/>
      <c r="C448" s="662"/>
      <c r="D448" s="1017"/>
      <c r="E448" s="1017"/>
      <c r="F448" s="1017"/>
      <c r="G448" s="1017"/>
      <c r="H448" s="1017"/>
      <c r="I448" s="1017"/>
      <c r="J448" s="1017"/>
      <c r="K448" s="1017"/>
      <c r="L448" s="1018"/>
      <c r="M448" s="174"/>
      <c r="N448" s="330"/>
      <c r="O448" s="168"/>
      <c r="P448" s="168"/>
    </row>
    <row r="449" spans="1:16" s="3" customFormat="1" x14ac:dyDescent="0.25">
      <c r="A449" s="14"/>
      <c r="B449" s="661"/>
      <c r="C449" s="662"/>
      <c r="D449" s="1017"/>
      <c r="E449" s="1017"/>
      <c r="F449" s="1017"/>
      <c r="G449" s="1017"/>
      <c r="H449" s="1017"/>
      <c r="I449" s="1017"/>
      <c r="J449" s="1017"/>
      <c r="K449" s="1017"/>
      <c r="L449" s="1018"/>
      <c r="M449" s="174"/>
      <c r="N449" s="330"/>
      <c r="O449" s="168"/>
      <c r="P449" s="168"/>
    </row>
    <row r="450" spans="1:16" s="3" customFormat="1" x14ac:dyDescent="0.25">
      <c r="A450" s="14"/>
      <c r="B450" s="661"/>
      <c r="C450" s="662"/>
      <c r="D450" s="1017"/>
      <c r="E450" s="1017"/>
      <c r="F450" s="1017"/>
      <c r="G450" s="1017"/>
      <c r="H450" s="1017"/>
      <c r="I450" s="1017"/>
      <c r="J450" s="1017"/>
      <c r="K450" s="1017"/>
      <c r="L450" s="1018"/>
      <c r="M450" s="174"/>
      <c r="N450" s="330"/>
      <c r="O450" s="168"/>
      <c r="P450" s="168"/>
    </row>
    <row r="451" spans="1:16" s="3" customFormat="1" x14ac:dyDescent="0.25">
      <c r="A451" s="14"/>
      <c r="B451" s="661"/>
      <c r="C451" s="662"/>
      <c r="D451" s="1017"/>
      <c r="E451" s="1017"/>
      <c r="F451" s="1017"/>
      <c r="G451" s="1017"/>
      <c r="H451" s="1017"/>
      <c r="I451" s="1017"/>
      <c r="J451" s="1017"/>
      <c r="K451" s="1017"/>
      <c r="L451" s="1018"/>
      <c r="M451" s="174"/>
      <c r="N451" s="330"/>
      <c r="O451" s="168"/>
      <c r="P451" s="168"/>
    </row>
    <row r="452" spans="1:16" s="149" customFormat="1" x14ac:dyDescent="0.25">
      <c r="A452" s="190"/>
      <c r="B452" s="661"/>
      <c r="C452" s="662"/>
      <c r="D452" s="1017"/>
      <c r="E452" s="1017"/>
      <c r="F452" s="1017"/>
      <c r="G452" s="1017"/>
      <c r="H452" s="1017"/>
      <c r="I452" s="1017"/>
      <c r="J452" s="1017"/>
      <c r="K452" s="1017"/>
      <c r="L452" s="1018"/>
      <c r="N452" s="336"/>
      <c r="O452" s="12"/>
      <c r="P452" s="12"/>
    </row>
    <row r="453" spans="1:16" s="149" customFormat="1" x14ac:dyDescent="0.25">
      <c r="A453" s="190"/>
      <c r="B453" s="661"/>
      <c r="C453" s="662"/>
      <c r="D453" s="1017"/>
      <c r="E453" s="1017"/>
      <c r="F453" s="1017"/>
      <c r="G453" s="1017"/>
      <c r="H453" s="1017"/>
      <c r="I453" s="1017"/>
      <c r="J453" s="1017"/>
      <c r="K453" s="1017"/>
      <c r="L453" s="1018"/>
      <c r="N453" s="336"/>
      <c r="O453" s="12"/>
      <c r="P453" s="12"/>
    </row>
    <row r="454" spans="1:16" s="149" customFormat="1" x14ac:dyDescent="0.25">
      <c r="A454" s="190"/>
      <c r="B454" s="661"/>
      <c r="C454" s="662"/>
      <c r="D454" s="1017"/>
      <c r="E454" s="1017"/>
      <c r="F454" s="1017"/>
      <c r="G454" s="1017"/>
      <c r="H454" s="1017"/>
      <c r="I454" s="1017"/>
      <c r="J454" s="1017"/>
      <c r="K454" s="1017"/>
      <c r="L454" s="1018"/>
      <c r="N454" s="336"/>
      <c r="O454" s="12"/>
      <c r="P454" s="12"/>
    </row>
    <row r="455" spans="1:16" s="149" customFormat="1" x14ac:dyDescent="0.25">
      <c r="A455" s="190"/>
      <c r="B455" s="1020"/>
      <c r="C455" s="1021"/>
      <c r="D455" s="1022"/>
      <c r="E455" s="1022"/>
      <c r="F455" s="1022"/>
      <c r="G455" s="1022"/>
      <c r="H455" s="1022"/>
      <c r="I455" s="1022"/>
      <c r="J455" s="1022"/>
      <c r="K455" s="1022"/>
      <c r="L455" s="1023"/>
      <c r="N455" s="336"/>
      <c r="O455" s="12"/>
      <c r="P455" s="12"/>
    </row>
    <row r="456" spans="1:16" s="175" customFormat="1" x14ac:dyDescent="0.25">
      <c r="A456" s="202"/>
      <c r="B456" s="203"/>
      <c r="C456" s="203"/>
      <c r="D456" s="204"/>
      <c r="E456" s="204"/>
      <c r="F456" s="204"/>
      <c r="G456" s="204"/>
      <c r="H456" s="204"/>
      <c r="I456" s="204"/>
      <c r="J456" s="204"/>
      <c r="K456" s="204"/>
      <c r="L456" s="204"/>
      <c r="N456" s="340"/>
    </row>
    <row r="457" spans="1:16" s="175" customFormat="1" x14ac:dyDescent="0.25">
      <c r="A457" s="202"/>
      <c r="B457" s="203"/>
      <c r="C457" s="203"/>
      <c r="D457" s="204"/>
      <c r="E457" s="204"/>
      <c r="F457" s="204"/>
      <c r="G457" s="204"/>
      <c r="H457" s="204"/>
      <c r="I457" s="204"/>
      <c r="J457" s="204"/>
      <c r="K457" s="204"/>
      <c r="L457" s="204"/>
      <c r="N457" s="340"/>
    </row>
    <row r="458" spans="1:16" s="175" customFormat="1" x14ac:dyDescent="0.25">
      <c r="A458" s="202"/>
      <c r="B458" s="203"/>
      <c r="C458" s="203"/>
      <c r="D458" s="204"/>
      <c r="E458" s="204"/>
      <c r="F458" s="204"/>
      <c r="G458" s="204"/>
      <c r="H458" s="204"/>
      <c r="I458" s="204"/>
      <c r="J458" s="204"/>
      <c r="K458" s="204"/>
      <c r="L458" s="204"/>
      <c r="N458" s="340"/>
    </row>
  </sheetData>
  <sheetProtection algorithmName="SHA-512" hashValue="QxNNPcBTpCBMfdF+PK7vQnLUgEh/Gm8+1+7T2GfklBclZyiMWsuw74/ZgTV6y9nN6MuU8mRv0bZCaYtDhy6GYQ==" saltValue="dm4LDn3v7lr5PjZQSi94uw==" spinCount="100000" sheet="1" objects="1" scenarios="1" selectLockedCells="1"/>
  <mergeCells count="268">
    <mergeCell ref="O9:Y9"/>
    <mergeCell ref="B22:L22"/>
    <mergeCell ref="B446:C455"/>
    <mergeCell ref="D446:L455"/>
    <mergeCell ref="B422:L422"/>
    <mergeCell ref="B424:L424"/>
    <mergeCell ref="B426:C435"/>
    <mergeCell ref="D426:L435"/>
    <mergeCell ref="B436:C445"/>
    <mergeCell ref="D436:L445"/>
    <mergeCell ref="B402:L402"/>
    <mergeCell ref="B404:L404"/>
    <mergeCell ref="B407:C407"/>
    <mergeCell ref="B409:L409"/>
    <mergeCell ref="B411:L411"/>
    <mergeCell ref="B413:L420"/>
    <mergeCell ref="B322:C329"/>
    <mergeCell ref="D322:L329"/>
    <mergeCell ref="B331:L331"/>
    <mergeCell ref="B333:L333"/>
    <mergeCell ref="B335:L342"/>
    <mergeCell ref="B401:L401"/>
    <mergeCell ref="B293:L300"/>
    <mergeCell ref="B302:L302"/>
    <mergeCell ref="B350:E350"/>
    <mergeCell ref="B351:E351"/>
    <mergeCell ref="B352:E352"/>
    <mergeCell ref="B353:E353"/>
    <mergeCell ref="B384:E384"/>
    <mergeCell ref="B390:L390"/>
    <mergeCell ref="B288:F291"/>
    <mergeCell ref="G288:G291"/>
    <mergeCell ref="H288:H291"/>
    <mergeCell ref="I288:I291"/>
    <mergeCell ref="J288:J291"/>
    <mergeCell ref="K288:K291"/>
    <mergeCell ref="B304:L304"/>
    <mergeCell ref="B306:C313"/>
    <mergeCell ref="D306:L313"/>
    <mergeCell ref="B314:C321"/>
    <mergeCell ref="D314:L321"/>
    <mergeCell ref="B344:L344"/>
    <mergeCell ref="B346:L346"/>
    <mergeCell ref="G348:G349"/>
    <mergeCell ref="H348:H349"/>
    <mergeCell ref="I348:I349"/>
    <mergeCell ref="B284:F287"/>
    <mergeCell ref="G284:G287"/>
    <mergeCell ref="H284:H287"/>
    <mergeCell ref="I284:I287"/>
    <mergeCell ref="J284:J287"/>
    <mergeCell ref="K284:K287"/>
    <mergeCell ref="B280:F283"/>
    <mergeCell ref="G280:G283"/>
    <mergeCell ref="H280:H283"/>
    <mergeCell ref="I280:I283"/>
    <mergeCell ref="J280:J283"/>
    <mergeCell ref="K280:K283"/>
    <mergeCell ref="B276:F279"/>
    <mergeCell ref="G276:G279"/>
    <mergeCell ref="H276:H279"/>
    <mergeCell ref="I276:I279"/>
    <mergeCell ref="J276:J279"/>
    <mergeCell ref="K276:K279"/>
    <mergeCell ref="B274:F275"/>
    <mergeCell ref="G274:G275"/>
    <mergeCell ref="H274:H275"/>
    <mergeCell ref="I274:I275"/>
    <mergeCell ref="J274:J275"/>
    <mergeCell ref="K274:K275"/>
    <mergeCell ref="B258:E258"/>
    <mergeCell ref="B259:E259"/>
    <mergeCell ref="B260:E260"/>
    <mergeCell ref="B261:E261"/>
    <mergeCell ref="B263:L263"/>
    <mergeCell ref="B265:L272"/>
    <mergeCell ref="B252:E252"/>
    <mergeCell ref="B253:E253"/>
    <mergeCell ref="B254:E254"/>
    <mergeCell ref="B255:E255"/>
    <mergeCell ref="B256:E256"/>
    <mergeCell ref="B257:E257"/>
    <mergeCell ref="B250:F251"/>
    <mergeCell ref="G250:G251"/>
    <mergeCell ref="H250:H251"/>
    <mergeCell ref="I250:I251"/>
    <mergeCell ref="J250:J251"/>
    <mergeCell ref="K250:K251"/>
    <mergeCell ref="B234:E234"/>
    <mergeCell ref="B235:E235"/>
    <mergeCell ref="B236:E236"/>
    <mergeCell ref="B237:E237"/>
    <mergeCell ref="B239:L239"/>
    <mergeCell ref="B241:L248"/>
    <mergeCell ref="B228:E228"/>
    <mergeCell ref="B229:E229"/>
    <mergeCell ref="B230:E230"/>
    <mergeCell ref="B231:E231"/>
    <mergeCell ref="B232:E232"/>
    <mergeCell ref="B233:E233"/>
    <mergeCell ref="B221:L221"/>
    <mergeCell ref="B223:L224"/>
    <mergeCell ref="B226:F227"/>
    <mergeCell ref="G226:G227"/>
    <mergeCell ref="H226:H227"/>
    <mergeCell ref="I226:I227"/>
    <mergeCell ref="J226:J227"/>
    <mergeCell ref="K226:K227"/>
    <mergeCell ref="B208:B217"/>
    <mergeCell ref="C208:C217"/>
    <mergeCell ref="D208:D217"/>
    <mergeCell ref="E208:F217"/>
    <mergeCell ref="G208:L217"/>
    <mergeCell ref="B220:L220"/>
    <mergeCell ref="B188:B197"/>
    <mergeCell ref="C188:C197"/>
    <mergeCell ref="D188:D197"/>
    <mergeCell ref="E188:F197"/>
    <mergeCell ref="G188:L197"/>
    <mergeCell ref="B198:B207"/>
    <mergeCell ref="C198:C207"/>
    <mergeCell ref="D198:D207"/>
    <mergeCell ref="E198:F207"/>
    <mergeCell ref="G198:L207"/>
    <mergeCell ref="B168:B177"/>
    <mergeCell ref="C168:C177"/>
    <mergeCell ref="D168:D177"/>
    <mergeCell ref="E168:F177"/>
    <mergeCell ref="G168:L177"/>
    <mergeCell ref="B178:B187"/>
    <mergeCell ref="C178:C187"/>
    <mergeCell ref="D178:D187"/>
    <mergeCell ref="E178:F187"/>
    <mergeCell ref="G178:L187"/>
    <mergeCell ref="B161:L161"/>
    <mergeCell ref="B163:L164"/>
    <mergeCell ref="B166:B167"/>
    <mergeCell ref="C166:C167"/>
    <mergeCell ref="D166:D167"/>
    <mergeCell ref="E166:F167"/>
    <mergeCell ref="G166:L167"/>
    <mergeCell ref="B154:E154"/>
    <mergeCell ref="B155:E155"/>
    <mergeCell ref="B156:E156"/>
    <mergeCell ref="B157:E157"/>
    <mergeCell ref="B158:E158"/>
    <mergeCell ref="B159:E159"/>
    <mergeCell ref="B145:E145"/>
    <mergeCell ref="B146:E146"/>
    <mergeCell ref="B147:E147"/>
    <mergeCell ref="B148:E148"/>
    <mergeCell ref="B150:L151"/>
    <mergeCell ref="G152:G153"/>
    <mergeCell ref="H152:H153"/>
    <mergeCell ref="I152:I153"/>
    <mergeCell ref="J152:J153"/>
    <mergeCell ref="K152:K153"/>
    <mergeCell ref="B143:F144"/>
    <mergeCell ref="G143:G144"/>
    <mergeCell ref="H143:H144"/>
    <mergeCell ref="I143:I144"/>
    <mergeCell ref="J143:J144"/>
    <mergeCell ref="K143:K144"/>
    <mergeCell ref="I137:I138"/>
    <mergeCell ref="J137:J138"/>
    <mergeCell ref="K137:K138"/>
    <mergeCell ref="B139:E139"/>
    <mergeCell ref="B140:E140"/>
    <mergeCell ref="B141:E141"/>
    <mergeCell ref="B133:E133"/>
    <mergeCell ref="B134:E134"/>
    <mergeCell ref="B135:E135"/>
    <mergeCell ref="B137:F138"/>
    <mergeCell ref="G137:G138"/>
    <mergeCell ref="H137:H138"/>
    <mergeCell ref="B131:F132"/>
    <mergeCell ref="G131:G132"/>
    <mergeCell ref="H131:H132"/>
    <mergeCell ref="I131:I132"/>
    <mergeCell ref="J131:J132"/>
    <mergeCell ref="K131:K132"/>
    <mergeCell ref="B112:L112"/>
    <mergeCell ref="B114:L114"/>
    <mergeCell ref="B116:L123"/>
    <mergeCell ref="B125:L125"/>
    <mergeCell ref="B127:L128"/>
    <mergeCell ref="B129:L129"/>
    <mergeCell ref="B96:E96"/>
    <mergeCell ref="B97:E97"/>
    <mergeCell ref="B98:E98"/>
    <mergeCell ref="B99:E99"/>
    <mergeCell ref="B101:L101"/>
    <mergeCell ref="B103:L110"/>
    <mergeCell ref="K89:K90"/>
    <mergeCell ref="B91:E91"/>
    <mergeCell ref="B92:E92"/>
    <mergeCell ref="B93:E93"/>
    <mergeCell ref="B94:E94"/>
    <mergeCell ref="B95:E95"/>
    <mergeCell ref="B74:E74"/>
    <mergeCell ref="B75:E75"/>
    <mergeCell ref="B76:E76"/>
    <mergeCell ref="B78:L78"/>
    <mergeCell ref="B80:L87"/>
    <mergeCell ref="B89:F90"/>
    <mergeCell ref="G89:G90"/>
    <mergeCell ref="H89:H90"/>
    <mergeCell ref="I89:I90"/>
    <mergeCell ref="J89:J90"/>
    <mergeCell ref="B68:E68"/>
    <mergeCell ref="B69:E69"/>
    <mergeCell ref="B70:E70"/>
    <mergeCell ref="B71:E71"/>
    <mergeCell ref="B72:E72"/>
    <mergeCell ref="B73:E73"/>
    <mergeCell ref="B62:L62"/>
    <mergeCell ref="B64:L64"/>
    <mergeCell ref="B66:F67"/>
    <mergeCell ref="G66:G67"/>
    <mergeCell ref="H66:H67"/>
    <mergeCell ref="I66:I67"/>
    <mergeCell ref="J66:J67"/>
    <mergeCell ref="K66:K67"/>
    <mergeCell ref="B46:L53"/>
    <mergeCell ref="B55:L55"/>
    <mergeCell ref="B57:L58"/>
    <mergeCell ref="B61:L61"/>
    <mergeCell ref="B26:E26"/>
    <mergeCell ref="B27:E27"/>
    <mergeCell ref="B28:E28"/>
    <mergeCell ref="B29:E29"/>
    <mergeCell ref="B30:E30"/>
    <mergeCell ref="B31:E31"/>
    <mergeCell ref="B25:E25"/>
    <mergeCell ref="B12:L12"/>
    <mergeCell ref="B13:L13"/>
    <mergeCell ref="B14:L14"/>
    <mergeCell ref="B17:L17"/>
    <mergeCell ref="B18:L18"/>
    <mergeCell ref="B20:L21"/>
    <mergeCell ref="B35:L42"/>
    <mergeCell ref="B44:L44"/>
    <mergeCell ref="B15:L15"/>
    <mergeCell ref="B4:L4"/>
    <mergeCell ref="B5:L5"/>
    <mergeCell ref="B6:L6"/>
    <mergeCell ref="B8:L8"/>
    <mergeCell ref="B9:L9"/>
    <mergeCell ref="B10:L10"/>
    <mergeCell ref="G23:G24"/>
    <mergeCell ref="H23:H24"/>
    <mergeCell ref="I23:I24"/>
    <mergeCell ref="J23:J24"/>
    <mergeCell ref="K23:K24"/>
    <mergeCell ref="B392:L399"/>
    <mergeCell ref="B385:E385"/>
    <mergeCell ref="B386:E386"/>
    <mergeCell ref="B387:E387"/>
    <mergeCell ref="B388:E388"/>
    <mergeCell ref="B354:E354"/>
    <mergeCell ref="B378:L378"/>
    <mergeCell ref="B380:L380"/>
    <mergeCell ref="G382:G383"/>
    <mergeCell ref="H382:H383"/>
    <mergeCell ref="I382:I383"/>
    <mergeCell ref="B358:L365"/>
    <mergeCell ref="B367:L367"/>
    <mergeCell ref="B369:L376"/>
  </mergeCells>
  <conditionalFormatting sqref="G276:K277">
    <cfRule type="cellIs" dxfId="1" priority="2" operator="equal">
      <formula>"Error"</formula>
    </cfRule>
  </conditionalFormatting>
  <conditionalFormatting sqref="G280:K281 G284:K285 G288:K290">
    <cfRule type="cellIs" dxfId="0" priority="1" operator="equal">
      <formula>"Error"</formula>
    </cfRule>
  </conditionalFormatting>
  <dataValidations count="5">
    <dataValidation type="decimal" operator="greaterThanOrEqual" allowBlank="1" showErrorMessage="1" errorTitle="Error / Erreur" error="Please input only numerical values into these cells./SVP donnez uniquement des valeurs numériques dans ces cellules." prompt="1000 character limit/limite de 1000 caractères" sqref="J258:K260 J25:K26 J28:K30 J68:K75 G133:K134 G139:K140 G146:K147 J91:K98 J228:K229 J231:K231 J234:K236 J252:K253 J255:K255" xr:uid="{A96C97FF-AE77-4F99-BF77-A144C03E32FD}">
      <formula1>0</formula1>
    </dataValidation>
    <dataValidation type="textLength" operator="lessThanOrEqual" allowBlank="1" showInputMessage="1" showErrorMessage="1" error="Maximum length reached. Please use the AddPub tab to add further info./La limite maximale de caractères est atteinte. SVP utiliser l'onglet AddPub pour ajouter plus d'information." prompt="1000 character limit/limite de 1000 caractères" sqref="B413 B116 B293 B335 B358 B369 B392" xr:uid="{EF5C1766-12E9-49C5-8995-F1B0E2122C79}">
      <formula1>1000</formula1>
    </dataValidation>
    <dataValidation type="textLength" operator="lessThanOrEqual" allowBlank="1" error="Maximum length reached. Please use the AddPro tab to add further info./La limite maximale de caractères est atteinte. SVP utiliser l'onglet AddPro pour ajouter plus d'information." prompt="1000 character limit/limite de 1000 caractères" sqref="G76:K76 G99:K99 G135:K135 G141:K141 G148:K148 G230:K230 G354:I357 G254:K254 G43:K43 G261:K261 G256:K257 G237:K237 G232:K233 G145:K145 G31:K31 G27:K27 G154:K159 G350:I350 G384:I384 G387:I389 G391:I391" xr:uid="{5F9C9660-D04E-49C9-B3AA-96A68F4BF5B6}">
      <formula1>1000</formula1>
    </dataValidation>
    <dataValidation type="textLength" operator="lessThanOrEqual" allowBlank="1" showInputMessage="1" showErrorMessage="1" error="Maximum length reached. Please use the AddPro tab to add further info./La limite maximale de caractères est atteinte. SVP utiliser l'onglet AddPro pour ajouter plus d'information." prompt="1000 character limit/limite de 1000 caractères" sqref="C208:E208 C178:E178 C188:E188 G208 G178 G188 G198 C198:E198 D306:D308 D314 D322 D324:D325 D436 D446 D316:D317 D426" xr:uid="{52B31836-D03A-43FA-A2C2-22074426089E}">
      <formula1>1000</formula1>
    </dataValidation>
    <dataValidation type="decimal" operator="greaterThanOrEqual" allowBlank="1" errorTitle="Error / Erreur" error="Please input only numerical values into these cells./SVP donnez uniquement des valeurs numériques dans ces cellules." prompt="1000 character limit/limite de 1000 caractères" sqref="G28:I30 G25:I26 G68:I75 G91:I98 G228:I229 G231:I231 G234:I236 G252:I253 G255:I255 G258:I260 G351:I353 G385:I386 E407:J407" xr:uid="{875D77B8-B2D5-41C5-BEEE-53EE5674C940}">
      <formula1>0</formula1>
    </dataValidation>
  </dataValidations>
  <printOptions horizontalCentered="1"/>
  <pageMargins left="0.25" right="0.25" top="0.75" bottom="0.75" header="0.3" footer="0.3"/>
  <pageSetup scale="63" fitToHeight="0" orientation="portrait" r:id="rId1"/>
  <headerFooter>
    <oddFooter>&amp;L&amp;A</oddFooter>
  </headerFooter>
  <rowBreaks count="8" manualBreakCount="8">
    <brk id="60" min="1" max="11" man="1"/>
    <brk id="124" min="1" max="11" man="1"/>
    <brk id="160" min="1" max="11" man="1"/>
    <brk id="218" min="1" max="11" man="1"/>
    <brk id="273" min="1" max="11" man="1"/>
    <brk id="330" min="1" max="11" man="1"/>
    <brk id="377" min="1" max="11" man="1"/>
    <brk id="421" min="1" max="11"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596176-98CE-473F-9AF9-8B73927B665A}">
  <sheetPr>
    <tabColor rgb="FF92D050"/>
    <pageSetUpPr fitToPage="1"/>
  </sheetPr>
  <dimension ref="A1:P129"/>
  <sheetViews>
    <sheetView showGridLines="0" zoomScaleNormal="100" workbookViewId="0"/>
  </sheetViews>
  <sheetFormatPr defaultColWidth="9.140625" defaultRowHeight="14.25" x14ac:dyDescent="0.25"/>
  <cols>
    <col min="1" max="1" width="1.85546875" style="13" customWidth="1"/>
    <col min="2" max="12" width="14.5703125" style="23" customWidth="1"/>
    <col min="13" max="13" width="6.140625" style="1" customWidth="1"/>
    <col min="14" max="14" width="9.140625" style="2" customWidth="1"/>
    <col min="15" max="15" width="10.85546875" style="2" hidden="1" customWidth="1"/>
    <col min="16" max="16" width="8.85546875" style="2" hidden="1" customWidth="1"/>
    <col min="17" max="17" width="9.140625" style="2" customWidth="1"/>
    <col min="18" max="16384" width="9.140625" style="2"/>
  </cols>
  <sheetData>
    <row r="1" spans="1:16" x14ac:dyDescent="0.25">
      <c r="O1" s="2" t="s">
        <v>665</v>
      </c>
      <c r="P1" s="2" t="s">
        <v>665</v>
      </c>
    </row>
    <row r="2" spans="1:16" x14ac:dyDescent="0.25">
      <c r="B2" s="24" t="str">
        <f>'Pro 1'!B2</f>
        <v>PROTÉGÉ</v>
      </c>
      <c r="C2" s="24"/>
      <c r="O2" s="3" t="s">
        <v>130</v>
      </c>
      <c r="P2" s="3" t="s">
        <v>131</v>
      </c>
    </row>
    <row r="3" spans="1:16" x14ac:dyDescent="0.25">
      <c r="B3" s="25"/>
      <c r="C3" s="25"/>
      <c r="O3" s="8"/>
      <c r="P3" s="8"/>
    </row>
    <row r="4" spans="1:16" s="8" customFormat="1" x14ac:dyDescent="0.25">
      <c r="A4" s="19"/>
      <c r="B4" s="663" t="str">
        <f>Info!B4</f>
        <v>QUESTIONNAIRE À L’INTENTION DES PRODUCTEURS</v>
      </c>
      <c r="C4" s="664"/>
      <c r="D4" s="664"/>
      <c r="E4" s="664"/>
      <c r="F4" s="664"/>
      <c r="G4" s="664"/>
      <c r="H4" s="664"/>
      <c r="I4" s="664"/>
      <c r="J4" s="664"/>
      <c r="K4" s="664"/>
      <c r="L4" s="665"/>
      <c r="M4" s="20"/>
      <c r="N4" s="329"/>
      <c r="O4" s="16"/>
      <c r="P4" s="16"/>
    </row>
    <row r="5" spans="1:16" s="8" customFormat="1" x14ac:dyDescent="0.25">
      <c r="A5" s="19"/>
      <c r="B5" s="666" t="str">
        <f>Info!B5</f>
        <v>GC-2025-001</v>
      </c>
      <c r="C5" s="667"/>
      <c r="D5" s="667"/>
      <c r="E5" s="667"/>
      <c r="F5" s="667"/>
      <c r="G5" s="667"/>
      <c r="H5" s="667"/>
      <c r="I5" s="667"/>
      <c r="J5" s="667"/>
      <c r="K5" s="667"/>
      <c r="L5" s="668"/>
      <c r="M5" s="20"/>
      <c r="N5" s="20"/>
      <c r="O5" s="16"/>
      <c r="P5" s="16"/>
    </row>
    <row r="6" spans="1:16" s="17" customFormat="1" x14ac:dyDescent="0.25">
      <c r="A6" s="19"/>
      <c r="B6" s="666" t="str">
        <f>Info!B6</f>
        <v>PRODUITS DE LÉGUMES</v>
      </c>
      <c r="C6" s="667"/>
      <c r="D6" s="667"/>
      <c r="E6" s="667"/>
      <c r="F6" s="667"/>
      <c r="G6" s="667"/>
      <c r="H6" s="667"/>
      <c r="I6" s="667"/>
      <c r="J6" s="667"/>
      <c r="K6" s="667"/>
      <c r="L6" s="668"/>
      <c r="M6" s="16"/>
      <c r="N6" s="16"/>
      <c r="O6" s="18"/>
      <c r="P6" s="18"/>
    </row>
    <row r="7" spans="1:16" s="17" customFormat="1" x14ac:dyDescent="0.25">
      <c r="A7" s="19"/>
      <c r="B7" s="293"/>
      <c r="C7" s="32"/>
      <c r="D7" s="32"/>
      <c r="E7" s="32"/>
      <c r="F7" s="32"/>
      <c r="G7" s="32"/>
      <c r="H7" s="32"/>
      <c r="I7" s="32"/>
      <c r="J7" s="32"/>
      <c r="K7" s="32"/>
      <c r="L7" s="294"/>
      <c r="M7" s="16"/>
      <c r="N7" s="16"/>
      <c r="O7" s="5"/>
    </row>
    <row r="8" spans="1:16" s="17" customFormat="1" x14ac:dyDescent="0.25">
      <c r="A8" s="19"/>
      <c r="B8" s="810" t="str">
        <f>Public!B8</f>
        <v>Les questions suivantes font référence aux marchandises comme définies dans la description du produit de l'onglet Intro.</v>
      </c>
      <c r="C8" s="811"/>
      <c r="D8" s="811"/>
      <c r="E8" s="811"/>
      <c r="F8" s="811"/>
      <c r="G8" s="811"/>
      <c r="H8" s="811"/>
      <c r="I8" s="811"/>
      <c r="J8" s="811"/>
      <c r="K8" s="811"/>
      <c r="L8" s="812"/>
      <c r="M8" s="16"/>
      <c r="N8" s="16"/>
      <c r="O8" s="18"/>
      <c r="P8" s="18"/>
    </row>
    <row r="9" spans="1:16" s="17" customFormat="1" x14ac:dyDescent="0.25">
      <c r="A9" s="19"/>
      <c r="B9" s="810" t="str">
        <f>Public!B9</f>
        <v>Des informations sur le produit et un glossaire de termes sont disponibles dans l'onglet Info.</v>
      </c>
      <c r="C9" s="811"/>
      <c r="D9" s="811"/>
      <c r="E9" s="811"/>
      <c r="F9" s="811"/>
      <c r="G9" s="811"/>
      <c r="H9" s="811"/>
      <c r="I9" s="811"/>
      <c r="J9" s="811"/>
      <c r="K9" s="811"/>
      <c r="L9" s="812"/>
      <c r="M9" s="16"/>
      <c r="N9" s="16"/>
      <c r="O9" s="18"/>
    </row>
    <row r="10" spans="1:16" s="17" customFormat="1" x14ac:dyDescent="0.25">
      <c r="A10" s="19"/>
      <c r="B10" s="810" t="str">
        <f>Public!B10</f>
        <v>Utilisez l'onglet AddPub si vous avez besoin de plus d'espace.</v>
      </c>
      <c r="C10" s="811"/>
      <c r="D10" s="811"/>
      <c r="E10" s="811"/>
      <c r="F10" s="811"/>
      <c r="G10" s="811"/>
      <c r="H10" s="811"/>
      <c r="I10" s="811"/>
      <c r="J10" s="811"/>
      <c r="K10" s="811"/>
      <c r="L10" s="812"/>
      <c r="M10" s="16"/>
      <c r="N10" s="16"/>
      <c r="O10" s="18"/>
      <c r="P10" s="18"/>
    </row>
    <row r="11" spans="1:16" s="17" customFormat="1" x14ac:dyDescent="0.25">
      <c r="A11" s="19"/>
      <c r="B11" s="819" t="str">
        <f>IF(Intro!$G$28="English",O11,P11)</f>
        <v>Toute information dans ce questionnaire se rapporte aux MARCHANDISES EN CONSERVE seulement</v>
      </c>
      <c r="C11" s="820"/>
      <c r="D11" s="820"/>
      <c r="E11" s="820"/>
      <c r="F11" s="820"/>
      <c r="G11" s="820"/>
      <c r="H11" s="820"/>
      <c r="I11" s="820"/>
      <c r="J11" s="820"/>
      <c r="K11" s="820"/>
      <c r="L11" s="821"/>
      <c r="M11" s="16"/>
      <c r="N11" s="16"/>
      <c r="O11" s="18" t="s">
        <v>921</v>
      </c>
      <c r="P11" s="18" t="s">
        <v>922</v>
      </c>
    </row>
    <row r="12" spans="1:16" s="9" customFormat="1" x14ac:dyDescent="0.25">
      <c r="A12" s="19"/>
      <c r="B12" s="26"/>
      <c r="C12" s="26"/>
      <c r="D12" s="27"/>
      <c r="E12" s="27"/>
      <c r="F12" s="27"/>
      <c r="G12" s="27"/>
      <c r="H12" s="27"/>
      <c r="I12" s="27"/>
      <c r="J12" s="27"/>
      <c r="K12" s="27"/>
      <c r="L12" s="27"/>
      <c r="O12" s="10"/>
      <c r="P12" s="10"/>
    </row>
    <row r="13" spans="1:16" x14ac:dyDescent="0.25">
      <c r="B13" s="658" t="str">
        <f>IF(Intro!$G$28="English",O13,P13)</f>
        <v>EFFETS NÉGATIFS DES IMPORTATIONS</v>
      </c>
      <c r="C13" s="659"/>
      <c r="D13" s="659"/>
      <c r="E13" s="659"/>
      <c r="F13" s="659"/>
      <c r="G13" s="659"/>
      <c r="H13" s="659"/>
      <c r="I13" s="659"/>
      <c r="J13" s="659"/>
      <c r="K13" s="659"/>
      <c r="L13" s="660"/>
      <c r="M13" s="149"/>
      <c r="O13" s="148" t="s">
        <v>615</v>
      </c>
      <c r="P13" s="148" t="s">
        <v>616</v>
      </c>
    </row>
    <row r="14" spans="1:16" x14ac:dyDescent="0.25">
      <c r="B14" s="816" t="s">
        <v>20</v>
      </c>
      <c r="C14" s="817"/>
      <c r="D14" s="817"/>
      <c r="E14" s="817"/>
      <c r="F14" s="817"/>
      <c r="G14" s="817"/>
      <c r="H14" s="817"/>
      <c r="I14" s="817"/>
      <c r="J14" s="817"/>
      <c r="K14" s="817"/>
      <c r="L14" s="818"/>
      <c r="M14" s="2"/>
    </row>
    <row r="15" spans="1:16" s="149" customFormat="1" x14ac:dyDescent="0.25">
      <c r="A15" s="190"/>
      <c r="B15" s="191"/>
      <c r="C15" s="192"/>
      <c r="D15" s="192"/>
      <c r="E15" s="192"/>
      <c r="F15" s="192"/>
      <c r="G15" s="192"/>
      <c r="H15" s="192"/>
      <c r="I15" s="192"/>
      <c r="J15" s="192"/>
      <c r="K15" s="192"/>
      <c r="L15" s="193"/>
    </row>
    <row r="16" spans="1:16" s="149" customFormat="1" x14ac:dyDescent="0.25">
      <c r="A16" s="190"/>
      <c r="B16" s="655" t="str">
        <f>IF(Intro!$G$28="English",O16,P16)</f>
        <v>Identifiez et expliquez tout effet négatif à l'égard des facteurs suivants en raison de l'importation des marchandises en cause depuis le 1er janvier 2023. Fournissez des pièces justificatives dans la mesure du possible.</v>
      </c>
      <c r="C16" s="656"/>
      <c r="D16" s="656"/>
      <c r="E16" s="656"/>
      <c r="F16" s="656"/>
      <c r="G16" s="656"/>
      <c r="H16" s="656"/>
      <c r="I16" s="656"/>
      <c r="J16" s="656"/>
      <c r="K16" s="656"/>
      <c r="L16" s="657"/>
      <c r="O16" s="149" t="str">
        <f>"Identify and explain any negative effects on any of the following factors due to the imports of the subject goods since January 1, "&amp;Variables!B6&amp;". Provide supporting documents to the extent available."</f>
        <v>Identify and explain any negative effects on any of the following factors due to the imports of the subject goods since January 1, 2023. Provide supporting documents to the extent available.</v>
      </c>
      <c r="P16" s="149" t="str">
        <f>"Identifiez et expliquez tout effet négatif à l'égard des facteurs suivants en raison de l'importation des marchandises en cause depuis le 1er janvier "&amp;Variables!B6&amp;". Fournissez des pièces justificatives dans la mesure du possible."</f>
        <v>Identifiez et expliquez tout effet négatif à l'égard des facteurs suivants en raison de l'importation des marchandises en cause depuis le 1er janvier 2023. Fournissez des pièces justificatives dans la mesure du possible.</v>
      </c>
    </row>
    <row r="17" spans="1:16" s="149" customFormat="1" x14ac:dyDescent="0.25">
      <c r="A17" s="190"/>
      <c r="B17" s="655"/>
      <c r="C17" s="656"/>
      <c r="D17" s="656"/>
      <c r="E17" s="656"/>
      <c r="F17" s="656"/>
      <c r="G17" s="656"/>
      <c r="H17" s="656"/>
      <c r="I17" s="656"/>
      <c r="J17" s="656"/>
      <c r="K17" s="656"/>
      <c r="L17" s="657"/>
      <c r="O17" s="148" t="s">
        <v>309</v>
      </c>
      <c r="P17" s="148" t="s">
        <v>614</v>
      </c>
    </row>
    <row r="18" spans="1:16" s="149" customFormat="1" x14ac:dyDescent="0.25">
      <c r="A18" s="190"/>
      <c r="B18" s="191"/>
      <c r="C18" s="192"/>
      <c r="D18" s="192"/>
      <c r="E18" s="192"/>
      <c r="F18" s="192"/>
      <c r="G18" s="192"/>
      <c r="H18" s="192"/>
      <c r="I18" s="192"/>
      <c r="J18" s="192"/>
      <c r="K18" s="192"/>
      <c r="L18" s="193"/>
    </row>
    <row r="19" spans="1:16" s="149" customFormat="1" x14ac:dyDescent="0.25">
      <c r="A19" s="190"/>
      <c r="B19" s="1024" t="str">
        <f>IF(Intro!$G$28="English",O19,P19)</f>
        <v>Rendement du capital investi</v>
      </c>
      <c r="C19" s="1025"/>
      <c r="D19" s="787"/>
      <c r="E19" s="787"/>
      <c r="F19" s="787"/>
      <c r="G19" s="787"/>
      <c r="H19" s="787"/>
      <c r="I19" s="787"/>
      <c r="J19" s="787"/>
      <c r="K19" s="787"/>
      <c r="L19" s="788"/>
      <c r="O19" s="12" t="s">
        <v>86</v>
      </c>
      <c r="P19" s="149" t="s">
        <v>87</v>
      </c>
    </row>
    <row r="20" spans="1:16" s="149" customFormat="1" x14ac:dyDescent="0.25">
      <c r="A20" s="190"/>
      <c r="B20" s="1026"/>
      <c r="C20" s="1027"/>
      <c r="D20" s="787"/>
      <c r="E20" s="787"/>
      <c r="F20" s="787"/>
      <c r="G20" s="787"/>
      <c r="H20" s="787"/>
      <c r="I20" s="787"/>
      <c r="J20" s="787"/>
      <c r="K20" s="787"/>
      <c r="L20" s="788"/>
      <c r="O20" s="12"/>
    </row>
    <row r="21" spans="1:16" s="149" customFormat="1" x14ac:dyDescent="0.25">
      <c r="A21" s="190"/>
      <c r="B21" s="1026"/>
      <c r="C21" s="1027"/>
      <c r="D21" s="787"/>
      <c r="E21" s="787"/>
      <c r="F21" s="787"/>
      <c r="G21" s="787"/>
      <c r="H21" s="787"/>
      <c r="I21" s="787"/>
      <c r="J21" s="787"/>
      <c r="K21" s="787"/>
      <c r="L21" s="788"/>
      <c r="O21" s="12"/>
    </row>
    <row r="22" spans="1:16" s="149" customFormat="1" x14ac:dyDescent="0.25">
      <c r="A22" s="190"/>
      <c r="B22" s="1028" t="str">
        <f>IF(Intro!$G$28="English",$O$17,$P$17)</f>
        <v>Sélectionnez oui ou non</v>
      </c>
      <c r="C22" s="1029"/>
      <c r="D22" s="787"/>
      <c r="E22" s="787"/>
      <c r="F22" s="787"/>
      <c r="G22" s="787"/>
      <c r="H22" s="787"/>
      <c r="I22" s="787"/>
      <c r="J22" s="787"/>
      <c r="K22" s="787"/>
      <c r="L22" s="788"/>
      <c r="O22" s="12"/>
    </row>
    <row r="23" spans="1:16" s="149" customFormat="1" x14ac:dyDescent="0.25">
      <c r="A23" s="190"/>
      <c r="B23" s="1030"/>
      <c r="C23" s="1031"/>
      <c r="D23" s="787"/>
      <c r="E23" s="787"/>
      <c r="F23" s="787"/>
      <c r="G23" s="787"/>
      <c r="H23" s="787"/>
      <c r="I23" s="787"/>
      <c r="J23" s="787"/>
      <c r="K23" s="787"/>
      <c r="L23" s="788"/>
      <c r="O23" s="12"/>
    </row>
    <row r="24" spans="1:16" s="149" customFormat="1" x14ac:dyDescent="0.25">
      <c r="A24" s="190"/>
      <c r="B24" s="1032"/>
      <c r="C24" s="1033"/>
      <c r="D24" s="787"/>
      <c r="E24" s="787"/>
      <c r="F24" s="787"/>
      <c r="G24" s="787"/>
      <c r="H24" s="787"/>
      <c r="I24" s="787"/>
      <c r="J24" s="787"/>
      <c r="K24" s="787"/>
      <c r="L24" s="788"/>
      <c r="O24" s="12"/>
    </row>
    <row r="25" spans="1:16" s="149" customFormat="1" x14ac:dyDescent="0.25">
      <c r="A25" s="190"/>
      <c r="B25" s="1034"/>
      <c r="C25" s="1035"/>
      <c r="D25" s="787"/>
      <c r="E25" s="787"/>
      <c r="F25" s="787"/>
      <c r="G25" s="787"/>
      <c r="H25" s="787"/>
      <c r="I25" s="787"/>
      <c r="J25" s="787"/>
      <c r="K25" s="787"/>
      <c r="L25" s="788"/>
      <c r="O25" s="12"/>
    </row>
    <row r="26" spans="1:16" s="149" customFormat="1" x14ac:dyDescent="0.25">
      <c r="A26" s="190"/>
      <c r="B26" s="1034"/>
      <c r="C26" s="1035"/>
      <c r="D26" s="787"/>
      <c r="E26" s="787"/>
      <c r="F26" s="787"/>
      <c r="G26" s="787"/>
      <c r="H26" s="787"/>
      <c r="I26" s="787"/>
      <c r="J26" s="787"/>
      <c r="K26" s="787"/>
      <c r="L26" s="788"/>
      <c r="O26" s="12"/>
    </row>
    <row r="27" spans="1:16" s="149" customFormat="1" x14ac:dyDescent="0.25">
      <c r="A27" s="190"/>
      <c r="B27" s="1034"/>
      <c r="C27" s="1035"/>
      <c r="D27" s="787"/>
      <c r="E27" s="787"/>
      <c r="F27" s="787"/>
      <c r="G27" s="787"/>
      <c r="H27" s="787"/>
      <c r="I27" s="787"/>
      <c r="J27" s="787"/>
      <c r="K27" s="787"/>
      <c r="L27" s="788"/>
      <c r="O27" s="12"/>
    </row>
    <row r="28" spans="1:16" s="149" customFormat="1" x14ac:dyDescent="0.25">
      <c r="A28" s="190"/>
      <c r="B28" s="1028"/>
      <c r="C28" s="1029"/>
      <c r="D28" s="787"/>
      <c r="E28" s="787"/>
      <c r="F28" s="787"/>
      <c r="G28" s="787"/>
      <c r="H28" s="787"/>
      <c r="I28" s="787"/>
      <c r="J28" s="787"/>
      <c r="K28" s="787"/>
      <c r="L28" s="788"/>
      <c r="O28" s="12"/>
    </row>
    <row r="29" spans="1:16" s="149" customFormat="1" x14ac:dyDescent="0.25">
      <c r="A29" s="190"/>
      <c r="B29" s="1024" t="str">
        <f>IF(Intro!$G$28="English",O29,P29)</f>
        <v>Croissance</v>
      </c>
      <c r="C29" s="1025"/>
      <c r="D29" s="787"/>
      <c r="E29" s="787"/>
      <c r="F29" s="787"/>
      <c r="G29" s="787"/>
      <c r="H29" s="787"/>
      <c r="I29" s="787"/>
      <c r="J29" s="787"/>
      <c r="K29" s="787"/>
      <c r="L29" s="788"/>
      <c r="O29" s="12" t="s">
        <v>88</v>
      </c>
      <c r="P29" s="12" t="s">
        <v>89</v>
      </c>
    </row>
    <row r="30" spans="1:16" s="149" customFormat="1" x14ac:dyDescent="0.25">
      <c r="A30" s="190"/>
      <c r="B30" s="1026"/>
      <c r="C30" s="1027"/>
      <c r="D30" s="787"/>
      <c r="E30" s="787"/>
      <c r="F30" s="787"/>
      <c r="G30" s="787"/>
      <c r="H30" s="787"/>
      <c r="I30" s="787"/>
      <c r="J30" s="787"/>
      <c r="K30" s="787"/>
      <c r="L30" s="788"/>
    </row>
    <row r="31" spans="1:16" s="149" customFormat="1" x14ac:dyDescent="0.25">
      <c r="A31" s="190"/>
      <c r="B31" s="1026"/>
      <c r="C31" s="1027"/>
      <c r="D31" s="787"/>
      <c r="E31" s="787"/>
      <c r="F31" s="787"/>
      <c r="G31" s="787"/>
      <c r="H31" s="787"/>
      <c r="I31" s="787"/>
      <c r="J31" s="787"/>
      <c r="K31" s="787"/>
      <c r="L31" s="788"/>
    </row>
    <row r="32" spans="1:16" s="149" customFormat="1" x14ac:dyDescent="0.25">
      <c r="A32" s="190"/>
      <c r="B32" s="1028" t="str">
        <f>IF(Intro!$G$28="English",$O$17,$P$17)</f>
        <v>Sélectionnez oui ou non</v>
      </c>
      <c r="C32" s="1029"/>
      <c r="D32" s="787"/>
      <c r="E32" s="787"/>
      <c r="F32" s="787"/>
      <c r="G32" s="787"/>
      <c r="H32" s="787"/>
      <c r="I32" s="787"/>
      <c r="J32" s="787"/>
      <c r="K32" s="787"/>
      <c r="L32" s="788"/>
    </row>
    <row r="33" spans="1:16" s="149" customFormat="1" x14ac:dyDescent="0.25">
      <c r="A33" s="190"/>
      <c r="B33" s="1030"/>
      <c r="C33" s="1031"/>
      <c r="D33" s="787"/>
      <c r="E33" s="787"/>
      <c r="F33" s="787"/>
      <c r="G33" s="787"/>
      <c r="H33" s="787"/>
      <c r="I33" s="787"/>
      <c r="J33" s="787"/>
      <c r="K33" s="787"/>
      <c r="L33" s="788"/>
    </row>
    <row r="34" spans="1:16" s="149" customFormat="1" x14ac:dyDescent="0.25">
      <c r="A34" s="190"/>
      <c r="B34" s="1032"/>
      <c r="C34" s="1033"/>
      <c r="D34" s="787"/>
      <c r="E34" s="787"/>
      <c r="F34" s="787"/>
      <c r="G34" s="787"/>
      <c r="H34" s="787"/>
      <c r="I34" s="787"/>
      <c r="J34" s="787"/>
      <c r="K34" s="787"/>
      <c r="L34" s="788"/>
      <c r="O34" s="12"/>
    </row>
    <row r="35" spans="1:16" s="149" customFormat="1" x14ac:dyDescent="0.25">
      <c r="A35" s="190"/>
      <c r="B35" s="1034"/>
      <c r="C35" s="1035"/>
      <c r="D35" s="787"/>
      <c r="E35" s="787"/>
      <c r="F35" s="787"/>
      <c r="G35" s="787"/>
      <c r="H35" s="787"/>
      <c r="I35" s="787"/>
      <c r="J35" s="787"/>
      <c r="K35" s="787"/>
      <c r="L35" s="788"/>
      <c r="O35" s="12"/>
    </row>
    <row r="36" spans="1:16" s="149" customFormat="1" x14ac:dyDescent="0.25">
      <c r="A36" s="190"/>
      <c r="B36" s="1034"/>
      <c r="C36" s="1035"/>
      <c r="D36" s="787"/>
      <c r="E36" s="787"/>
      <c r="F36" s="787"/>
      <c r="G36" s="787"/>
      <c r="H36" s="787"/>
      <c r="I36" s="787"/>
      <c r="J36" s="787"/>
      <c r="K36" s="787"/>
      <c r="L36" s="788"/>
      <c r="O36" s="12"/>
    </row>
    <row r="37" spans="1:16" s="149" customFormat="1" x14ac:dyDescent="0.25">
      <c r="A37" s="190"/>
      <c r="B37" s="1034"/>
      <c r="C37" s="1035"/>
      <c r="D37" s="787"/>
      <c r="E37" s="787"/>
      <c r="F37" s="787"/>
      <c r="G37" s="787"/>
      <c r="H37" s="787"/>
      <c r="I37" s="787"/>
      <c r="J37" s="787"/>
      <c r="K37" s="787"/>
      <c r="L37" s="788"/>
      <c r="O37" s="12"/>
    </row>
    <row r="38" spans="1:16" s="149" customFormat="1" x14ac:dyDescent="0.25">
      <c r="A38" s="190"/>
      <c r="B38" s="1028"/>
      <c r="C38" s="1029"/>
      <c r="D38" s="787"/>
      <c r="E38" s="787"/>
      <c r="F38" s="787"/>
      <c r="G38" s="787"/>
      <c r="H38" s="787"/>
      <c r="I38" s="787"/>
      <c r="J38" s="787"/>
      <c r="K38" s="787"/>
      <c r="L38" s="788"/>
    </row>
    <row r="39" spans="1:16" s="149" customFormat="1" x14ac:dyDescent="0.25">
      <c r="A39" s="190"/>
      <c r="B39" s="1024" t="str">
        <f>IF(Intro!$G$28="English",O39,P39)</f>
        <v>Capacité de réunir des capitaux</v>
      </c>
      <c r="C39" s="1025"/>
      <c r="D39" s="787"/>
      <c r="E39" s="787"/>
      <c r="F39" s="787"/>
      <c r="G39" s="787"/>
      <c r="H39" s="787"/>
      <c r="I39" s="787"/>
      <c r="J39" s="787"/>
      <c r="K39" s="787"/>
      <c r="L39" s="788"/>
      <c r="O39" s="12" t="s">
        <v>90</v>
      </c>
      <c r="P39" s="12" t="s">
        <v>91</v>
      </c>
    </row>
    <row r="40" spans="1:16" s="149" customFormat="1" x14ac:dyDescent="0.25">
      <c r="A40" s="190"/>
      <c r="B40" s="1026"/>
      <c r="C40" s="1027"/>
      <c r="D40" s="787"/>
      <c r="E40" s="787"/>
      <c r="F40" s="787"/>
      <c r="G40" s="787"/>
      <c r="H40" s="787"/>
      <c r="I40" s="787"/>
      <c r="J40" s="787"/>
      <c r="K40" s="787"/>
      <c r="L40" s="788"/>
    </row>
    <row r="41" spans="1:16" s="149" customFormat="1" x14ac:dyDescent="0.25">
      <c r="A41" s="190"/>
      <c r="B41" s="1026"/>
      <c r="C41" s="1027"/>
      <c r="D41" s="787"/>
      <c r="E41" s="787"/>
      <c r="F41" s="787"/>
      <c r="G41" s="787"/>
      <c r="H41" s="787"/>
      <c r="I41" s="787"/>
      <c r="J41" s="787"/>
      <c r="K41" s="787"/>
      <c r="L41" s="788"/>
    </row>
    <row r="42" spans="1:16" s="149" customFormat="1" x14ac:dyDescent="0.25">
      <c r="A42" s="190"/>
      <c r="B42" s="1028" t="str">
        <f>IF(Intro!$G$28="English",$O$17,$P$17)</f>
        <v>Sélectionnez oui ou non</v>
      </c>
      <c r="C42" s="1029"/>
      <c r="D42" s="787"/>
      <c r="E42" s="787"/>
      <c r="F42" s="787"/>
      <c r="G42" s="787"/>
      <c r="H42" s="787"/>
      <c r="I42" s="787"/>
      <c r="J42" s="787"/>
      <c r="K42" s="787"/>
      <c r="L42" s="788"/>
    </row>
    <row r="43" spans="1:16" s="149" customFormat="1" x14ac:dyDescent="0.25">
      <c r="A43" s="190"/>
      <c r="B43" s="1030"/>
      <c r="C43" s="1031"/>
      <c r="D43" s="787"/>
      <c r="E43" s="787"/>
      <c r="F43" s="787"/>
      <c r="G43" s="787"/>
      <c r="H43" s="787"/>
      <c r="I43" s="787"/>
      <c r="J43" s="787"/>
      <c r="K43" s="787"/>
      <c r="L43" s="788"/>
      <c r="O43" s="12"/>
    </row>
    <row r="44" spans="1:16" s="149" customFormat="1" x14ac:dyDescent="0.25">
      <c r="A44" s="190"/>
      <c r="B44" s="1032"/>
      <c r="C44" s="1033"/>
      <c r="D44" s="787"/>
      <c r="E44" s="787"/>
      <c r="F44" s="787"/>
      <c r="G44" s="787"/>
      <c r="H44" s="787"/>
      <c r="I44" s="787"/>
      <c r="J44" s="787"/>
      <c r="K44" s="787"/>
      <c r="L44" s="788"/>
      <c r="O44" s="12"/>
    </row>
    <row r="45" spans="1:16" s="149" customFormat="1" x14ac:dyDescent="0.25">
      <c r="A45" s="190"/>
      <c r="B45" s="1034"/>
      <c r="C45" s="1035"/>
      <c r="D45" s="787"/>
      <c r="E45" s="787"/>
      <c r="F45" s="787"/>
      <c r="G45" s="787"/>
      <c r="H45" s="787"/>
      <c r="I45" s="787"/>
      <c r="J45" s="787"/>
      <c r="K45" s="787"/>
      <c r="L45" s="788"/>
      <c r="O45" s="12"/>
    </row>
    <row r="46" spans="1:16" s="149" customFormat="1" x14ac:dyDescent="0.25">
      <c r="A46" s="190"/>
      <c r="B46" s="1034"/>
      <c r="C46" s="1035"/>
      <c r="D46" s="787"/>
      <c r="E46" s="787"/>
      <c r="F46" s="787"/>
      <c r="G46" s="787"/>
      <c r="H46" s="787"/>
      <c r="I46" s="787"/>
      <c r="J46" s="787"/>
      <c r="K46" s="787"/>
      <c r="L46" s="788"/>
      <c r="O46" s="12"/>
    </row>
    <row r="47" spans="1:16" s="149" customFormat="1" x14ac:dyDescent="0.25">
      <c r="A47" s="190"/>
      <c r="B47" s="1034"/>
      <c r="C47" s="1035"/>
      <c r="D47" s="787"/>
      <c r="E47" s="787"/>
      <c r="F47" s="787"/>
      <c r="G47" s="787"/>
      <c r="H47" s="787"/>
      <c r="I47" s="787"/>
      <c r="J47" s="787"/>
      <c r="K47" s="787"/>
      <c r="L47" s="788"/>
      <c r="O47" s="12"/>
    </row>
    <row r="48" spans="1:16" s="149" customFormat="1" x14ac:dyDescent="0.25">
      <c r="A48" s="190"/>
      <c r="B48" s="1028"/>
      <c r="C48" s="1029"/>
      <c r="D48" s="787"/>
      <c r="E48" s="787"/>
      <c r="F48" s="787"/>
      <c r="G48" s="787"/>
      <c r="H48" s="787"/>
      <c r="I48" s="787"/>
      <c r="J48" s="787"/>
      <c r="K48" s="787"/>
      <c r="L48" s="788"/>
      <c r="O48" s="12"/>
    </row>
    <row r="49" spans="1:16" s="149" customFormat="1" x14ac:dyDescent="0.25">
      <c r="A49" s="190"/>
      <c r="B49" s="1024" t="str">
        <f>IF(Intro!$G$28="English",O49,P49)</f>
        <v xml:space="preserve">Projets de développement de la production </v>
      </c>
      <c r="C49" s="1025"/>
      <c r="D49" s="787"/>
      <c r="E49" s="787"/>
      <c r="F49" s="787"/>
      <c r="G49" s="787"/>
      <c r="H49" s="787"/>
      <c r="I49" s="787"/>
      <c r="J49" s="787"/>
      <c r="K49" s="787"/>
      <c r="L49" s="788"/>
      <c r="O49" s="12" t="s">
        <v>92</v>
      </c>
      <c r="P49" s="12" t="s">
        <v>93</v>
      </c>
    </row>
    <row r="50" spans="1:16" s="149" customFormat="1" x14ac:dyDescent="0.25">
      <c r="A50" s="190"/>
      <c r="B50" s="1026"/>
      <c r="C50" s="1027"/>
      <c r="D50" s="787"/>
      <c r="E50" s="787"/>
      <c r="F50" s="787"/>
      <c r="G50" s="787"/>
      <c r="H50" s="787"/>
      <c r="I50" s="787"/>
      <c r="J50" s="787"/>
      <c r="K50" s="787"/>
      <c r="L50" s="788"/>
      <c r="O50" s="12"/>
    </row>
    <row r="51" spans="1:16" s="149" customFormat="1" x14ac:dyDescent="0.25">
      <c r="A51" s="190"/>
      <c r="B51" s="1026"/>
      <c r="C51" s="1027"/>
      <c r="D51" s="787"/>
      <c r="E51" s="787"/>
      <c r="F51" s="787"/>
      <c r="G51" s="787"/>
      <c r="H51" s="787"/>
      <c r="I51" s="787"/>
      <c r="J51" s="787"/>
      <c r="K51" s="787"/>
      <c r="L51" s="788"/>
      <c r="O51" s="12"/>
    </row>
    <row r="52" spans="1:16" s="149" customFormat="1" x14ac:dyDescent="0.25">
      <c r="A52" s="190"/>
      <c r="B52" s="1028" t="str">
        <f>IF(Intro!$G$28="English",$O$17,$P$17)</f>
        <v>Sélectionnez oui ou non</v>
      </c>
      <c r="C52" s="1029"/>
      <c r="D52" s="787"/>
      <c r="E52" s="787"/>
      <c r="F52" s="787"/>
      <c r="G52" s="787"/>
      <c r="H52" s="787"/>
      <c r="I52" s="787"/>
      <c r="J52" s="787"/>
      <c r="K52" s="787"/>
      <c r="L52" s="788"/>
      <c r="O52" s="12"/>
    </row>
    <row r="53" spans="1:16" s="149" customFormat="1" x14ac:dyDescent="0.25">
      <c r="A53" s="190"/>
      <c r="B53" s="1030"/>
      <c r="C53" s="1031"/>
      <c r="D53" s="787"/>
      <c r="E53" s="787"/>
      <c r="F53" s="787"/>
      <c r="G53" s="787"/>
      <c r="H53" s="787"/>
      <c r="I53" s="787"/>
      <c r="J53" s="787"/>
      <c r="K53" s="787"/>
      <c r="L53" s="788"/>
      <c r="O53" s="12"/>
    </row>
    <row r="54" spans="1:16" s="149" customFormat="1" x14ac:dyDescent="0.25">
      <c r="A54" s="190"/>
      <c r="B54" s="1032"/>
      <c r="C54" s="1033"/>
      <c r="D54" s="787"/>
      <c r="E54" s="787"/>
      <c r="F54" s="787"/>
      <c r="G54" s="787"/>
      <c r="H54" s="787"/>
      <c r="I54" s="787"/>
      <c r="J54" s="787"/>
      <c r="K54" s="787"/>
      <c r="L54" s="788"/>
      <c r="O54" s="12"/>
    </row>
    <row r="55" spans="1:16" s="149" customFormat="1" x14ac:dyDescent="0.25">
      <c r="A55" s="190"/>
      <c r="B55" s="1034"/>
      <c r="C55" s="1035"/>
      <c r="D55" s="787"/>
      <c r="E55" s="787"/>
      <c r="F55" s="787"/>
      <c r="G55" s="787"/>
      <c r="H55" s="787"/>
      <c r="I55" s="787"/>
      <c r="J55" s="787"/>
      <c r="K55" s="787"/>
      <c r="L55" s="788"/>
      <c r="O55" s="12"/>
    </row>
    <row r="56" spans="1:16" s="149" customFormat="1" x14ac:dyDescent="0.25">
      <c r="A56" s="190"/>
      <c r="B56" s="1034"/>
      <c r="C56" s="1035"/>
      <c r="D56" s="787"/>
      <c r="E56" s="787"/>
      <c r="F56" s="787"/>
      <c r="G56" s="787"/>
      <c r="H56" s="787"/>
      <c r="I56" s="787"/>
      <c r="J56" s="787"/>
      <c r="K56" s="787"/>
      <c r="L56" s="788"/>
      <c r="O56" s="12"/>
    </row>
    <row r="57" spans="1:16" s="149" customFormat="1" x14ac:dyDescent="0.25">
      <c r="A57" s="190"/>
      <c r="B57" s="1034"/>
      <c r="C57" s="1035"/>
      <c r="D57" s="787"/>
      <c r="E57" s="787"/>
      <c r="F57" s="787"/>
      <c r="G57" s="787"/>
      <c r="H57" s="787"/>
      <c r="I57" s="787"/>
      <c r="J57" s="787"/>
      <c r="K57" s="787"/>
      <c r="L57" s="788"/>
      <c r="O57" s="12"/>
    </row>
    <row r="58" spans="1:16" s="149" customFormat="1" x14ac:dyDescent="0.25">
      <c r="A58" s="190"/>
      <c r="B58" s="1028"/>
      <c r="C58" s="1029"/>
      <c r="D58" s="787"/>
      <c r="E58" s="787"/>
      <c r="F58" s="787"/>
      <c r="G58" s="787"/>
      <c r="H58" s="787"/>
      <c r="I58" s="787"/>
      <c r="J58" s="787"/>
      <c r="K58" s="787"/>
      <c r="L58" s="788"/>
      <c r="O58" s="12"/>
    </row>
    <row r="59" spans="1:16" s="149" customFormat="1" x14ac:dyDescent="0.25">
      <c r="A59" s="190"/>
      <c r="B59" s="1024" t="str">
        <f>IF(Intro!$G$28="English",O59,P59)</f>
        <v>Les niveaux d’emploi de votre entreprise</v>
      </c>
      <c r="C59" s="1025"/>
      <c r="D59" s="787"/>
      <c r="E59" s="787"/>
      <c r="F59" s="787"/>
      <c r="G59" s="787"/>
      <c r="H59" s="787"/>
      <c r="I59" s="787"/>
      <c r="J59" s="787"/>
      <c r="K59" s="787"/>
      <c r="L59" s="788"/>
      <c r="O59" s="12" t="s">
        <v>246</v>
      </c>
      <c r="P59" s="12" t="s">
        <v>247</v>
      </c>
    </row>
    <row r="60" spans="1:16" s="149" customFormat="1" x14ac:dyDescent="0.25">
      <c r="A60" s="190"/>
      <c r="B60" s="1026"/>
      <c r="C60" s="1027"/>
      <c r="D60" s="787"/>
      <c r="E60" s="787"/>
      <c r="F60" s="787"/>
      <c r="G60" s="787"/>
      <c r="H60" s="787"/>
      <c r="I60" s="787"/>
      <c r="J60" s="787"/>
      <c r="K60" s="787"/>
      <c r="L60" s="788"/>
      <c r="O60" s="12"/>
    </row>
    <row r="61" spans="1:16" s="149" customFormat="1" x14ac:dyDescent="0.25">
      <c r="A61" s="190"/>
      <c r="B61" s="1026"/>
      <c r="C61" s="1027"/>
      <c r="D61" s="787"/>
      <c r="E61" s="787"/>
      <c r="F61" s="787"/>
      <c r="G61" s="787"/>
      <c r="H61" s="787"/>
      <c r="I61" s="787"/>
      <c r="J61" s="787"/>
      <c r="K61" s="787"/>
      <c r="L61" s="788"/>
      <c r="O61" s="12"/>
    </row>
    <row r="62" spans="1:16" s="149" customFormat="1" x14ac:dyDescent="0.25">
      <c r="A62" s="190"/>
      <c r="B62" s="1028" t="str">
        <f>IF(Intro!$G$28="English",$O$17,$P$17)</f>
        <v>Sélectionnez oui ou non</v>
      </c>
      <c r="C62" s="1029"/>
      <c r="D62" s="787"/>
      <c r="E62" s="787"/>
      <c r="F62" s="787"/>
      <c r="G62" s="787"/>
      <c r="H62" s="787"/>
      <c r="I62" s="787"/>
      <c r="J62" s="787"/>
      <c r="K62" s="787"/>
      <c r="L62" s="788"/>
      <c r="O62" s="12"/>
    </row>
    <row r="63" spans="1:16" s="149" customFormat="1" x14ac:dyDescent="0.25">
      <c r="A63" s="190"/>
      <c r="B63" s="1030"/>
      <c r="C63" s="1031"/>
      <c r="D63" s="787"/>
      <c r="E63" s="787"/>
      <c r="F63" s="787"/>
      <c r="G63" s="787"/>
      <c r="H63" s="787"/>
      <c r="I63" s="787"/>
      <c r="J63" s="787"/>
      <c r="K63" s="787"/>
      <c r="L63" s="788"/>
      <c r="O63" s="12"/>
    </row>
    <row r="64" spans="1:16" s="149" customFormat="1" x14ac:dyDescent="0.25">
      <c r="A64" s="190"/>
      <c r="B64" s="1032"/>
      <c r="C64" s="1033"/>
      <c r="D64" s="787"/>
      <c r="E64" s="787"/>
      <c r="F64" s="787"/>
      <c r="G64" s="787"/>
      <c r="H64" s="787"/>
      <c r="I64" s="787"/>
      <c r="J64" s="787"/>
      <c r="K64" s="787"/>
      <c r="L64" s="788"/>
      <c r="O64" s="12"/>
    </row>
    <row r="65" spans="1:16" s="149" customFormat="1" x14ac:dyDescent="0.25">
      <c r="A65" s="190"/>
      <c r="B65" s="1034"/>
      <c r="C65" s="1035"/>
      <c r="D65" s="787"/>
      <c r="E65" s="787"/>
      <c r="F65" s="787"/>
      <c r="G65" s="787"/>
      <c r="H65" s="787"/>
      <c r="I65" s="787"/>
      <c r="J65" s="787"/>
      <c r="K65" s="787"/>
      <c r="L65" s="788"/>
      <c r="O65" s="12"/>
    </row>
    <row r="66" spans="1:16" s="149" customFormat="1" x14ac:dyDescent="0.25">
      <c r="A66" s="190"/>
      <c r="B66" s="1034"/>
      <c r="C66" s="1035"/>
      <c r="D66" s="787"/>
      <c r="E66" s="787"/>
      <c r="F66" s="787"/>
      <c r="G66" s="787"/>
      <c r="H66" s="787"/>
      <c r="I66" s="787"/>
      <c r="J66" s="787"/>
      <c r="K66" s="787"/>
      <c r="L66" s="788"/>
      <c r="O66" s="12"/>
    </row>
    <row r="67" spans="1:16" s="149" customFormat="1" x14ac:dyDescent="0.25">
      <c r="A67" s="190"/>
      <c r="B67" s="1034"/>
      <c r="C67" s="1035"/>
      <c r="D67" s="787"/>
      <c r="E67" s="787"/>
      <c r="F67" s="787"/>
      <c r="G67" s="787"/>
      <c r="H67" s="787"/>
      <c r="I67" s="787"/>
      <c r="J67" s="787"/>
      <c r="K67" s="787"/>
      <c r="L67" s="788"/>
      <c r="O67" s="12"/>
    </row>
    <row r="68" spans="1:16" s="149" customFormat="1" x14ac:dyDescent="0.25">
      <c r="A68" s="190"/>
      <c r="B68" s="1028"/>
      <c r="C68" s="1029"/>
      <c r="D68" s="787"/>
      <c r="E68" s="787"/>
      <c r="F68" s="787"/>
      <c r="G68" s="787"/>
      <c r="H68" s="787"/>
      <c r="I68" s="787"/>
      <c r="J68" s="787"/>
      <c r="K68" s="787"/>
      <c r="L68" s="788"/>
      <c r="O68" s="12"/>
    </row>
    <row r="69" spans="1:16" s="149" customFormat="1" x14ac:dyDescent="0.25">
      <c r="A69" s="190"/>
      <c r="B69" s="1024" t="str">
        <f>IF(Intro!$G$28="English",O69,P69)</f>
        <v>Les salaires de vos employés</v>
      </c>
      <c r="C69" s="1025"/>
      <c r="D69" s="787"/>
      <c r="E69" s="787"/>
      <c r="F69" s="787"/>
      <c r="G69" s="787"/>
      <c r="H69" s="787"/>
      <c r="I69" s="787"/>
      <c r="J69" s="787"/>
      <c r="K69" s="787"/>
      <c r="L69" s="788"/>
      <c r="O69" s="12" t="s">
        <v>248</v>
      </c>
      <c r="P69" s="12" t="s">
        <v>249</v>
      </c>
    </row>
    <row r="70" spans="1:16" s="149" customFormat="1" x14ac:dyDescent="0.25">
      <c r="A70" s="190"/>
      <c r="B70" s="1026"/>
      <c r="C70" s="1027"/>
      <c r="D70" s="787"/>
      <c r="E70" s="787"/>
      <c r="F70" s="787"/>
      <c r="G70" s="787"/>
      <c r="H70" s="787"/>
      <c r="I70" s="787"/>
      <c r="J70" s="787"/>
      <c r="K70" s="787"/>
      <c r="L70" s="788"/>
      <c r="O70" s="12"/>
    </row>
    <row r="71" spans="1:16" s="149" customFormat="1" x14ac:dyDescent="0.25">
      <c r="A71" s="190"/>
      <c r="B71" s="1026"/>
      <c r="C71" s="1027"/>
      <c r="D71" s="787"/>
      <c r="E71" s="787"/>
      <c r="F71" s="787"/>
      <c r="G71" s="787"/>
      <c r="H71" s="787"/>
      <c r="I71" s="787"/>
      <c r="J71" s="787"/>
      <c r="K71" s="787"/>
      <c r="L71" s="788"/>
      <c r="O71" s="12"/>
    </row>
    <row r="72" spans="1:16" s="149" customFormat="1" x14ac:dyDescent="0.25">
      <c r="A72" s="190"/>
      <c r="B72" s="1028" t="str">
        <f>IF(Intro!$G$28="English",$O$17,$P$17)</f>
        <v>Sélectionnez oui ou non</v>
      </c>
      <c r="C72" s="1029"/>
      <c r="D72" s="787"/>
      <c r="E72" s="787"/>
      <c r="F72" s="787"/>
      <c r="G72" s="787"/>
      <c r="H72" s="787"/>
      <c r="I72" s="787"/>
      <c r="J72" s="787"/>
      <c r="K72" s="787"/>
      <c r="L72" s="788"/>
      <c r="O72" s="12"/>
    </row>
    <row r="73" spans="1:16" s="149" customFormat="1" x14ac:dyDescent="0.25">
      <c r="A73" s="190"/>
      <c r="B73" s="1030"/>
      <c r="C73" s="1031"/>
      <c r="D73" s="787"/>
      <c r="E73" s="787"/>
      <c r="F73" s="787"/>
      <c r="G73" s="787"/>
      <c r="H73" s="787"/>
      <c r="I73" s="787"/>
      <c r="J73" s="787"/>
      <c r="K73" s="787"/>
      <c r="L73" s="788"/>
      <c r="O73" s="12"/>
    </row>
    <row r="74" spans="1:16" s="149" customFormat="1" x14ac:dyDescent="0.25">
      <c r="A74" s="190"/>
      <c r="B74" s="1032"/>
      <c r="C74" s="1033"/>
      <c r="D74" s="787"/>
      <c r="E74" s="787"/>
      <c r="F74" s="787"/>
      <c r="G74" s="787"/>
      <c r="H74" s="787"/>
      <c r="I74" s="787"/>
      <c r="J74" s="787"/>
      <c r="K74" s="787"/>
      <c r="L74" s="788"/>
      <c r="O74" s="12"/>
    </row>
    <row r="75" spans="1:16" s="149" customFormat="1" x14ac:dyDescent="0.25">
      <c r="A75" s="190"/>
      <c r="B75" s="1034"/>
      <c r="C75" s="1035"/>
      <c r="D75" s="787"/>
      <c r="E75" s="787"/>
      <c r="F75" s="787"/>
      <c r="G75" s="787"/>
      <c r="H75" s="787"/>
      <c r="I75" s="787"/>
      <c r="J75" s="787"/>
      <c r="K75" s="787"/>
      <c r="L75" s="788"/>
      <c r="O75" s="12"/>
    </row>
    <row r="76" spans="1:16" s="149" customFormat="1" x14ac:dyDescent="0.25">
      <c r="A76" s="190"/>
      <c r="B76" s="1034"/>
      <c r="C76" s="1035"/>
      <c r="D76" s="787"/>
      <c r="E76" s="787"/>
      <c r="F76" s="787"/>
      <c r="G76" s="787"/>
      <c r="H76" s="787"/>
      <c r="I76" s="787"/>
      <c r="J76" s="787"/>
      <c r="K76" s="787"/>
      <c r="L76" s="788"/>
      <c r="O76" s="12"/>
    </row>
    <row r="77" spans="1:16" s="149" customFormat="1" x14ac:dyDescent="0.25">
      <c r="A77" s="190"/>
      <c r="B77" s="1034"/>
      <c r="C77" s="1035"/>
      <c r="D77" s="787"/>
      <c r="E77" s="787"/>
      <c r="F77" s="787"/>
      <c r="G77" s="787"/>
      <c r="H77" s="787"/>
      <c r="I77" s="787"/>
      <c r="J77" s="787"/>
      <c r="K77" s="787"/>
      <c r="L77" s="788"/>
      <c r="O77" s="12"/>
    </row>
    <row r="78" spans="1:16" s="149" customFormat="1" x14ac:dyDescent="0.25">
      <c r="A78" s="190"/>
      <c r="B78" s="1028"/>
      <c r="C78" s="1029"/>
      <c r="D78" s="787"/>
      <c r="E78" s="787"/>
      <c r="F78" s="787"/>
      <c r="G78" s="787"/>
      <c r="H78" s="787"/>
      <c r="I78" s="787"/>
      <c r="J78" s="787"/>
      <c r="K78" s="787"/>
      <c r="L78" s="788"/>
      <c r="O78" s="12"/>
    </row>
    <row r="79" spans="1:16" s="149" customFormat="1" x14ac:dyDescent="0.25">
      <c r="A79" s="190"/>
      <c r="B79" s="1024" t="str">
        <f>IF(Intro!$G$28="English",O79,P79)</f>
        <v>Le nombre d’heures de travail</v>
      </c>
      <c r="C79" s="1025"/>
      <c r="D79" s="787"/>
      <c r="E79" s="787"/>
      <c r="F79" s="787"/>
      <c r="G79" s="787"/>
      <c r="H79" s="787"/>
      <c r="I79" s="787"/>
      <c r="J79" s="787"/>
      <c r="K79" s="787"/>
      <c r="L79" s="788"/>
      <c r="O79" s="12" t="s">
        <v>250</v>
      </c>
      <c r="P79" s="12" t="s">
        <v>251</v>
      </c>
    </row>
    <row r="80" spans="1:16" s="149" customFormat="1" x14ac:dyDescent="0.25">
      <c r="A80" s="190"/>
      <c r="B80" s="1026"/>
      <c r="C80" s="1027"/>
      <c r="D80" s="787"/>
      <c r="E80" s="787"/>
      <c r="F80" s="787"/>
      <c r="G80" s="787"/>
      <c r="H80" s="787"/>
      <c r="I80" s="787"/>
      <c r="J80" s="787"/>
      <c r="K80" s="787"/>
      <c r="L80" s="788"/>
      <c r="O80" s="12"/>
    </row>
    <row r="81" spans="1:16" s="149" customFormat="1" x14ac:dyDescent="0.25">
      <c r="A81" s="190"/>
      <c r="B81" s="1026"/>
      <c r="C81" s="1027"/>
      <c r="D81" s="787"/>
      <c r="E81" s="787"/>
      <c r="F81" s="787"/>
      <c r="G81" s="787"/>
      <c r="H81" s="787"/>
      <c r="I81" s="787"/>
      <c r="J81" s="787"/>
      <c r="K81" s="787"/>
      <c r="L81" s="788"/>
      <c r="O81" s="12"/>
    </row>
    <row r="82" spans="1:16" s="149" customFormat="1" x14ac:dyDescent="0.25">
      <c r="A82" s="190"/>
      <c r="B82" s="1028" t="str">
        <f>IF(Intro!$G$28="English",$O$17,$P$17)</f>
        <v>Sélectionnez oui ou non</v>
      </c>
      <c r="C82" s="1029"/>
      <c r="D82" s="787"/>
      <c r="E82" s="787"/>
      <c r="F82" s="787"/>
      <c r="G82" s="787"/>
      <c r="H82" s="787"/>
      <c r="I82" s="787"/>
      <c r="J82" s="787"/>
      <c r="K82" s="787"/>
      <c r="L82" s="788"/>
      <c r="O82" s="12"/>
    </row>
    <row r="83" spans="1:16" s="149" customFormat="1" x14ac:dyDescent="0.25">
      <c r="A83" s="190"/>
      <c r="B83" s="1030"/>
      <c r="C83" s="1031"/>
      <c r="D83" s="787"/>
      <c r="E83" s="787"/>
      <c r="F83" s="787"/>
      <c r="G83" s="787"/>
      <c r="H83" s="787"/>
      <c r="I83" s="787"/>
      <c r="J83" s="787"/>
      <c r="K83" s="787"/>
      <c r="L83" s="788"/>
      <c r="O83" s="12"/>
    </row>
    <row r="84" spans="1:16" s="149" customFormat="1" x14ac:dyDescent="0.25">
      <c r="A84" s="190"/>
      <c r="B84" s="1032"/>
      <c r="C84" s="1033"/>
      <c r="D84" s="787"/>
      <c r="E84" s="787"/>
      <c r="F84" s="787"/>
      <c r="G84" s="787"/>
      <c r="H84" s="787"/>
      <c r="I84" s="787"/>
      <c r="J84" s="787"/>
      <c r="K84" s="787"/>
      <c r="L84" s="788"/>
      <c r="O84" s="12"/>
    </row>
    <row r="85" spans="1:16" s="149" customFormat="1" x14ac:dyDescent="0.25">
      <c r="A85" s="190"/>
      <c r="B85" s="1034"/>
      <c r="C85" s="1035"/>
      <c r="D85" s="787"/>
      <c r="E85" s="787"/>
      <c r="F85" s="787"/>
      <c r="G85" s="787"/>
      <c r="H85" s="787"/>
      <c r="I85" s="787"/>
      <c r="J85" s="787"/>
      <c r="K85" s="787"/>
      <c r="L85" s="788"/>
      <c r="O85" s="12"/>
    </row>
    <row r="86" spans="1:16" s="149" customFormat="1" x14ac:dyDescent="0.25">
      <c r="A86" s="190"/>
      <c r="B86" s="1034"/>
      <c r="C86" s="1035"/>
      <c r="D86" s="787"/>
      <c r="E86" s="787"/>
      <c r="F86" s="787"/>
      <c r="G86" s="787"/>
      <c r="H86" s="787"/>
      <c r="I86" s="787"/>
      <c r="J86" s="787"/>
      <c r="K86" s="787"/>
      <c r="L86" s="788"/>
      <c r="O86" s="12"/>
    </row>
    <row r="87" spans="1:16" s="149" customFormat="1" x14ac:dyDescent="0.25">
      <c r="A87" s="190"/>
      <c r="B87" s="1034"/>
      <c r="C87" s="1035"/>
      <c r="D87" s="787"/>
      <c r="E87" s="787"/>
      <c r="F87" s="787"/>
      <c r="G87" s="787"/>
      <c r="H87" s="787"/>
      <c r="I87" s="787"/>
      <c r="J87" s="787"/>
      <c r="K87" s="787"/>
      <c r="L87" s="788"/>
      <c r="O87" s="12"/>
    </row>
    <row r="88" spans="1:16" s="149" customFormat="1" x14ac:dyDescent="0.25">
      <c r="A88" s="190"/>
      <c r="B88" s="1028"/>
      <c r="C88" s="1029"/>
      <c r="D88" s="787"/>
      <c r="E88" s="787"/>
      <c r="F88" s="787"/>
      <c r="G88" s="787"/>
      <c r="H88" s="787"/>
      <c r="I88" s="787"/>
      <c r="J88" s="787"/>
      <c r="K88" s="787"/>
      <c r="L88" s="788"/>
      <c r="O88" s="12"/>
    </row>
    <row r="89" spans="1:16" s="149" customFormat="1" x14ac:dyDescent="0.25">
      <c r="A89" s="190"/>
      <c r="B89" s="1024" t="str">
        <f>IF(Intro!$G$28="English",O89,P89)</f>
        <v>Le régime de pension</v>
      </c>
      <c r="C89" s="1025"/>
      <c r="D89" s="787"/>
      <c r="E89" s="787"/>
      <c r="F89" s="787"/>
      <c r="G89" s="787"/>
      <c r="H89" s="787"/>
      <c r="I89" s="787"/>
      <c r="J89" s="787"/>
      <c r="K89" s="787"/>
      <c r="L89" s="788"/>
      <c r="O89" s="12" t="s">
        <v>252</v>
      </c>
      <c r="P89" s="12" t="s">
        <v>253</v>
      </c>
    </row>
    <row r="90" spans="1:16" s="149" customFormat="1" x14ac:dyDescent="0.25">
      <c r="A90" s="190"/>
      <c r="B90" s="1026"/>
      <c r="C90" s="1027"/>
      <c r="D90" s="787"/>
      <c r="E90" s="787"/>
      <c r="F90" s="787"/>
      <c r="G90" s="787"/>
      <c r="H90" s="787"/>
      <c r="I90" s="787"/>
      <c r="J90" s="787"/>
      <c r="K90" s="787"/>
      <c r="L90" s="788"/>
      <c r="O90" s="12"/>
    </row>
    <row r="91" spans="1:16" s="149" customFormat="1" x14ac:dyDescent="0.25">
      <c r="A91" s="190"/>
      <c r="B91" s="1026"/>
      <c r="C91" s="1027"/>
      <c r="D91" s="787"/>
      <c r="E91" s="787"/>
      <c r="F91" s="787"/>
      <c r="G91" s="787"/>
      <c r="H91" s="787"/>
      <c r="I91" s="787"/>
      <c r="J91" s="787"/>
      <c r="K91" s="787"/>
      <c r="L91" s="788"/>
      <c r="O91" s="12"/>
    </row>
    <row r="92" spans="1:16" s="149" customFormat="1" x14ac:dyDescent="0.25">
      <c r="A92" s="190"/>
      <c r="B92" s="1028" t="str">
        <f>IF(Intro!$G$28="English",$O$17,$P$17)</f>
        <v>Sélectionnez oui ou non</v>
      </c>
      <c r="C92" s="1029"/>
      <c r="D92" s="787"/>
      <c r="E92" s="787"/>
      <c r="F92" s="787"/>
      <c r="G92" s="787"/>
      <c r="H92" s="787"/>
      <c r="I92" s="787"/>
      <c r="J92" s="787"/>
      <c r="K92" s="787"/>
      <c r="L92" s="788"/>
      <c r="O92" s="12"/>
    </row>
    <row r="93" spans="1:16" s="149" customFormat="1" x14ac:dyDescent="0.25">
      <c r="A93" s="190"/>
      <c r="B93" s="1030"/>
      <c r="C93" s="1031"/>
      <c r="D93" s="787"/>
      <c r="E93" s="787"/>
      <c r="F93" s="787"/>
      <c r="G93" s="787"/>
      <c r="H93" s="787"/>
      <c r="I93" s="787"/>
      <c r="J93" s="787"/>
      <c r="K93" s="787"/>
      <c r="L93" s="788"/>
      <c r="O93" s="12"/>
    </row>
    <row r="94" spans="1:16" s="149" customFormat="1" x14ac:dyDescent="0.25">
      <c r="A94" s="190"/>
      <c r="B94" s="1032"/>
      <c r="C94" s="1033"/>
      <c r="D94" s="787"/>
      <c r="E94" s="787"/>
      <c r="F94" s="787"/>
      <c r="G94" s="787"/>
      <c r="H94" s="787"/>
      <c r="I94" s="787"/>
      <c r="J94" s="787"/>
      <c r="K94" s="787"/>
      <c r="L94" s="788"/>
      <c r="O94" s="12"/>
    </row>
    <row r="95" spans="1:16" s="149" customFormat="1" x14ac:dyDescent="0.25">
      <c r="A95" s="190"/>
      <c r="B95" s="1034"/>
      <c r="C95" s="1035"/>
      <c r="D95" s="787"/>
      <c r="E95" s="787"/>
      <c r="F95" s="787"/>
      <c r="G95" s="787"/>
      <c r="H95" s="787"/>
      <c r="I95" s="787"/>
      <c r="J95" s="787"/>
      <c r="K95" s="787"/>
      <c r="L95" s="788"/>
      <c r="O95" s="12"/>
    </row>
    <row r="96" spans="1:16" s="149" customFormat="1" x14ac:dyDescent="0.25">
      <c r="A96" s="190"/>
      <c r="B96" s="1034"/>
      <c r="C96" s="1035"/>
      <c r="D96" s="787"/>
      <c r="E96" s="787"/>
      <c r="F96" s="787"/>
      <c r="G96" s="787"/>
      <c r="H96" s="787"/>
      <c r="I96" s="787"/>
      <c r="J96" s="787"/>
      <c r="K96" s="787"/>
      <c r="L96" s="788"/>
      <c r="O96" s="12"/>
    </row>
    <row r="97" spans="1:16" s="149" customFormat="1" x14ac:dyDescent="0.25">
      <c r="A97" s="190"/>
      <c r="B97" s="1034"/>
      <c r="C97" s="1035"/>
      <c r="D97" s="787"/>
      <c r="E97" s="787"/>
      <c r="F97" s="787"/>
      <c r="G97" s="787"/>
      <c r="H97" s="787"/>
      <c r="I97" s="787"/>
      <c r="J97" s="787"/>
      <c r="K97" s="787"/>
      <c r="L97" s="788"/>
      <c r="O97" s="12"/>
    </row>
    <row r="98" spans="1:16" s="149" customFormat="1" x14ac:dyDescent="0.25">
      <c r="A98" s="190"/>
      <c r="B98" s="1028"/>
      <c r="C98" s="1029"/>
      <c r="D98" s="787"/>
      <c r="E98" s="787"/>
      <c r="F98" s="787"/>
      <c r="G98" s="787"/>
      <c r="H98" s="787"/>
      <c r="I98" s="787"/>
      <c r="J98" s="787"/>
      <c r="K98" s="787"/>
      <c r="L98" s="788"/>
      <c r="O98" s="12"/>
    </row>
    <row r="99" spans="1:16" s="149" customFormat="1" x14ac:dyDescent="0.25">
      <c r="A99" s="190"/>
      <c r="B99" s="1024" t="str">
        <f>IF(Intro!$G$28="English",O99,P99)</f>
        <v>Les avantages sociaux</v>
      </c>
      <c r="C99" s="1025"/>
      <c r="D99" s="787"/>
      <c r="E99" s="787"/>
      <c r="F99" s="787"/>
      <c r="G99" s="787"/>
      <c r="H99" s="787"/>
      <c r="I99" s="787"/>
      <c r="J99" s="787"/>
      <c r="K99" s="787"/>
      <c r="L99" s="788"/>
      <c r="O99" s="12" t="s">
        <v>254</v>
      </c>
      <c r="P99" s="12" t="s">
        <v>255</v>
      </c>
    </row>
    <row r="100" spans="1:16" s="149" customFormat="1" x14ac:dyDescent="0.25">
      <c r="A100" s="190"/>
      <c r="B100" s="1026"/>
      <c r="C100" s="1027"/>
      <c r="D100" s="787"/>
      <c r="E100" s="787"/>
      <c r="F100" s="787"/>
      <c r="G100" s="787"/>
      <c r="H100" s="787"/>
      <c r="I100" s="787"/>
      <c r="J100" s="787"/>
      <c r="K100" s="787"/>
      <c r="L100" s="788"/>
    </row>
    <row r="101" spans="1:16" s="149" customFormat="1" x14ac:dyDescent="0.25">
      <c r="A101" s="190"/>
      <c r="B101" s="1026"/>
      <c r="C101" s="1027"/>
      <c r="D101" s="787"/>
      <c r="E101" s="787"/>
      <c r="F101" s="787"/>
      <c r="G101" s="787"/>
      <c r="H101" s="787"/>
      <c r="I101" s="787"/>
      <c r="J101" s="787"/>
      <c r="K101" s="787"/>
      <c r="L101" s="788"/>
    </row>
    <row r="102" spans="1:16" s="149" customFormat="1" x14ac:dyDescent="0.25">
      <c r="A102" s="190"/>
      <c r="B102" s="1028" t="str">
        <f>IF(Intro!$G$28="English",$O$17,$P$17)</f>
        <v>Sélectionnez oui ou non</v>
      </c>
      <c r="C102" s="1029"/>
      <c r="D102" s="787"/>
      <c r="E102" s="787"/>
      <c r="F102" s="787"/>
      <c r="G102" s="787"/>
      <c r="H102" s="787"/>
      <c r="I102" s="787"/>
      <c r="J102" s="787"/>
      <c r="K102" s="787"/>
      <c r="L102" s="788"/>
      <c r="O102" s="12"/>
    </row>
    <row r="103" spans="1:16" s="149" customFormat="1" x14ac:dyDescent="0.25">
      <c r="A103" s="190"/>
      <c r="B103" s="1030"/>
      <c r="C103" s="1031"/>
      <c r="D103" s="787"/>
      <c r="E103" s="787"/>
      <c r="F103" s="787"/>
      <c r="G103" s="787"/>
      <c r="H103" s="787"/>
      <c r="I103" s="787"/>
      <c r="J103" s="787"/>
      <c r="K103" s="787"/>
      <c r="L103" s="788"/>
      <c r="O103" s="12"/>
    </row>
    <row r="104" spans="1:16" s="149" customFormat="1" x14ac:dyDescent="0.25">
      <c r="A104" s="190"/>
      <c r="B104" s="1032"/>
      <c r="C104" s="1033"/>
      <c r="D104" s="787"/>
      <c r="E104" s="787"/>
      <c r="F104" s="787"/>
      <c r="G104" s="787"/>
      <c r="H104" s="787"/>
      <c r="I104" s="787"/>
      <c r="J104" s="787"/>
      <c r="K104" s="787"/>
      <c r="L104" s="788"/>
      <c r="O104" s="12"/>
    </row>
    <row r="105" spans="1:16" s="149" customFormat="1" x14ac:dyDescent="0.25">
      <c r="A105" s="190"/>
      <c r="B105" s="1034"/>
      <c r="C105" s="1035"/>
      <c r="D105" s="787"/>
      <c r="E105" s="787"/>
      <c r="F105" s="787"/>
      <c r="G105" s="787"/>
      <c r="H105" s="787"/>
      <c r="I105" s="787"/>
      <c r="J105" s="787"/>
      <c r="K105" s="787"/>
      <c r="L105" s="788"/>
      <c r="O105" s="12"/>
    </row>
    <row r="106" spans="1:16" s="149" customFormat="1" x14ac:dyDescent="0.25">
      <c r="A106" s="190"/>
      <c r="B106" s="1034"/>
      <c r="C106" s="1035"/>
      <c r="D106" s="787"/>
      <c r="E106" s="787"/>
      <c r="F106" s="787"/>
      <c r="G106" s="787"/>
      <c r="H106" s="787"/>
      <c r="I106" s="787"/>
      <c r="J106" s="787"/>
      <c r="K106" s="787"/>
      <c r="L106" s="788"/>
      <c r="O106" s="12"/>
    </row>
    <row r="107" spans="1:16" s="149" customFormat="1" x14ac:dyDescent="0.25">
      <c r="A107" s="190"/>
      <c r="B107" s="1034"/>
      <c r="C107" s="1035"/>
      <c r="D107" s="787"/>
      <c r="E107" s="787"/>
      <c r="F107" s="787"/>
      <c r="G107" s="787"/>
      <c r="H107" s="787"/>
      <c r="I107" s="787"/>
      <c r="J107" s="787"/>
      <c r="K107" s="787"/>
      <c r="L107" s="788"/>
      <c r="O107" s="12"/>
    </row>
    <row r="108" spans="1:16" s="149" customFormat="1" x14ac:dyDescent="0.25">
      <c r="A108" s="190"/>
      <c r="B108" s="1028"/>
      <c r="C108" s="1029"/>
      <c r="D108" s="787"/>
      <c r="E108" s="787"/>
      <c r="F108" s="787"/>
      <c r="G108" s="787"/>
      <c r="H108" s="787"/>
      <c r="I108" s="787"/>
      <c r="J108" s="787"/>
      <c r="K108" s="787"/>
      <c r="L108" s="788"/>
      <c r="O108" s="12"/>
    </row>
    <row r="109" spans="1:16" s="149" customFormat="1" x14ac:dyDescent="0.25">
      <c r="A109" s="190"/>
      <c r="B109" s="1024" t="str">
        <f>IF(Intro!$G$28="English",O109,P109)</f>
        <v>La formation et la sécurité des travailleurs.</v>
      </c>
      <c r="C109" s="1025"/>
      <c r="D109" s="787"/>
      <c r="E109" s="787"/>
      <c r="F109" s="787"/>
      <c r="G109" s="787"/>
      <c r="H109" s="787"/>
      <c r="I109" s="787"/>
      <c r="J109" s="787"/>
      <c r="K109" s="787"/>
      <c r="L109" s="788"/>
      <c r="O109" s="12" t="s">
        <v>256</v>
      </c>
      <c r="P109" s="12" t="s">
        <v>257</v>
      </c>
    </row>
    <row r="110" spans="1:16" s="149" customFormat="1" x14ac:dyDescent="0.25">
      <c r="A110" s="190"/>
      <c r="B110" s="1026"/>
      <c r="C110" s="1027"/>
      <c r="D110" s="787"/>
      <c r="E110" s="787"/>
      <c r="F110" s="787"/>
      <c r="G110" s="787"/>
      <c r="H110" s="787"/>
      <c r="I110" s="787"/>
      <c r="J110" s="787"/>
      <c r="K110" s="787"/>
      <c r="L110" s="788"/>
      <c r="O110" s="12"/>
      <c r="P110" s="12"/>
    </row>
    <row r="111" spans="1:16" s="149" customFormat="1" x14ac:dyDescent="0.25">
      <c r="A111" s="190"/>
      <c r="B111" s="1026"/>
      <c r="C111" s="1027"/>
      <c r="D111" s="787"/>
      <c r="E111" s="787"/>
      <c r="F111" s="787"/>
      <c r="G111" s="787"/>
      <c r="H111" s="787"/>
      <c r="I111" s="787"/>
      <c r="J111" s="787"/>
      <c r="K111" s="787"/>
      <c r="L111" s="788"/>
      <c r="O111" s="12"/>
    </row>
    <row r="112" spans="1:16" s="149" customFormat="1" x14ac:dyDescent="0.25">
      <c r="A112" s="190"/>
      <c r="B112" s="1028" t="str">
        <f>IF(Intro!$G$28="English",$O$17,$P$17)</f>
        <v>Sélectionnez oui ou non</v>
      </c>
      <c r="C112" s="1029"/>
      <c r="D112" s="787"/>
      <c r="E112" s="787"/>
      <c r="F112" s="787"/>
      <c r="G112" s="787"/>
      <c r="H112" s="787"/>
      <c r="I112" s="787"/>
      <c r="J112" s="787"/>
      <c r="K112" s="787"/>
      <c r="L112" s="788"/>
      <c r="O112" s="12"/>
    </row>
    <row r="113" spans="1:16" s="149" customFormat="1" x14ac:dyDescent="0.25">
      <c r="A113" s="190"/>
      <c r="B113" s="1030"/>
      <c r="C113" s="1031"/>
      <c r="D113" s="787"/>
      <c r="E113" s="787"/>
      <c r="F113" s="787"/>
      <c r="G113" s="787"/>
      <c r="H113" s="787"/>
      <c r="I113" s="787"/>
      <c r="J113" s="787"/>
      <c r="K113" s="787"/>
      <c r="L113" s="788"/>
      <c r="O113" s="12"/>
    </row>
    <row r="114" spans="1:16" s="149" customFormat="1" x14ac:dyDescent="0.25">
      <c r="A114" s="190"/>
      <c r="B114" s="1032"/>
      <c r="C114" s="1033"/>
      <c r="D114" s="787"/>
      <c r="E114" s="787"/>
      <c r="F114" s="787"/>
      <c r="G114" s="787"/>
      <c r="H114" s="787"/>
      <c r="I114" s="787"/>
      <c r="J114" s="787"/>
      <c r="K114" s="787"/>
      <c r="L114" s="788"/>
      <c r="O114" s="12"/>
    </row>
    <row r="115" spans="1:16" s="149" customFormat="1" x14ac:dyDescent="0.25">
      <c r="A115" s="190"/>
      <c r="B115" s="1034"/>
      <c r="C115" s="1035"/>
      <c r="D115" s="787"/>
      <c r="E115" s="787"/>
      <c r="F115" s="787"/>
      <c r="G115" s="787"/>
      <c r="H115" s="787"/>
      <c r="I115" s="787"/>
      <c r="J115" s="787"/>
      <c r="K115" s="787"/>
      <c r="L115" s="788"/>
      <c r="O115" s="12"/>
    </row>
    <row r="116" spans="1:16" s="149" customFormat="1" x14ac:dyDescent="0.25">
      <c r="A116" s="190"/>
      <c r="B116" s="1034"/>
      <c r="C116" s="1035"/>
      <c r="D116" s="787"/>
      <c r="E116" s="787"/>
      <c r="F116" s="787"/>
      <c r="G116" s="787"/>
      <c r="H116" s="787"/>
      <c r="I116" s="787"/>
      <c r="J116" s="787"/>
      <c r="K116" s="787"/>
      <c r="L116" s="788"/>
      <c r="O116" s="12"/>
    </row>
    <row r="117" spans="1:16" s="149" customFormat="1" x14ac:dyDescent="0.25">
      <c r="A117" s="190"/>
      <c r="B117" s="1034"/>
      <c r="C117" s="1035"/>
      <c r="D117" s="787"/>
      <c r="E117" s="787"/>
      <c r="F117" s="787"/>
      <c r="G117" s="787"/>
      <c r="H117" s="787"/>
      <c r="I117" s="787"/>
      <c r="J117" s="787"/>
      <c r="K117" s="787"/>
      <c r="L117" s="788"/>
      <c r="O117" s="12"/>
    </row>
    <row r="118" spans="1:16" s="149" customFormat="1" x14ac:dyDescent="0.25">
      <c r="A118" s="190"/>
      <c r="B118" s="1028"/>
      <c r="C118" s="1029"/>
      <c r="D118" s="787"/>
      <c r="E118" s="787"/>
      <c r="F118" s="787"/>
      <c r="G118" s="787"/>
      <c r="H118" s="787"/>
      <c r="I118" s="787"/>
      <c r="J118" s="787"/>
      <c r="K118" s="787"/>
      <c r="L118" s="788"/>
      <c r="O118" s="12"/>
    </row>
    <row r="119" spans="1:16" s="149" customFormat="1" x14ac:dyDescent="0.25">
      <c r="A119" s="190"/>
      <c r="B119" s="1024" t="str">
        <f>IF(Intro!$G$28="English",O119,P119)</f>
        <v xml:space="preserve">Autres facteurs pertinents </v>
      </c>
      <c r="C119" s="1025"/>
      <c r="D119" s="787"/>
      <c r="E119" s="787"/>
      <c r="F119" s="787"/>
      <c r="G119" s="787"/>
      <c r="H119" s="787"/>
      <c r="I119" s="787"/>
      <c r="J119" s="787"/>
      <c r="K119" s="787"/>
      <c r="L119" s="788"/>
      <c r="O119" s="12" t="s">
        <v>94</v>
      </c>
      <c r="P119" s="12" t="s">
        <v>95</v>
      </c>
    </row>
    <row r="120" spans="1:16" s="149" customFormat="1" x14ac:dyDescent="0.25">
      <c r="A120" s="190"/>
      <c r="B120" s="1026"/>
      <c r="C120" s="1027"/>
      <c r="D120" s="787"/>
      <c r="E120" s="787"/>
      <c r="F120" s="787"/>
      <c r="G120" s="787"/>
      <c r="H120" s="787"/>
      <c r="I120" s="787"/>
      <c r="J120" s="787"/>
      <c r="K120" s="787"/>
      <c r="L120" s="788"/>
    </row>
    <row r="121" spans="1:16" s="149" customFormat="1" x14ac:dyDescent="0.25">
      <c r="A121" s="190"/>
      <c r="B121" s="1026"/>
      <c r="C121" s="1027"/>
      <c r="D121" s="787"/>
      <c r="E121" s="787"/>
      <c r="F121" s="787"/>
      <c r="G121" s="787"/>
      <c r="H121" s="787"/>
      <c r="I121" s="787"/>
      <c r="J121" s="787"/>
      <c r="K121" s="787"/>
      <c r="L121" s="788"/>
      <c r="O121" s="12"/>
    </row>
    <row r="122" spans="1:16" s="149" customFormat="1" x14ac:dyDescent="0.25">
      <c r="A122" s="190"/>
      <c r="B122" s="1028" t="str">
        <f>IF(Intro!$G$28="English",$O$17,$P$17)</f>
        <v>Sélectionnez oui ou non</v>
      </c>
      <c r="C122" s="1029"/>
      <c r="D122" s="787"/>
      <c r="E122" s="787"/>
      <c r="F122" s="787"/>
      <c r="G122" s="787"/>
      <c r="H122" s="787"/>
      <c r="I122" s="787"/>
      <c r="J122" s="787"/>
      <c r="K122" s="787"/>
      <c r="L122" s="788"/>
      <c r="O122" s="12"/>
    </row>
    <row r="123" spans="1:16" s="149" customFormat="1" x14ac:dyDescent="0.25">
      <c r="A123" s="190"/>
      <c r="B123" s="1030"/>
      <c r="C123" s="1031"/>
      <c r="D123" s="787"/>
      <c r="E123" s="787"/>
      <c r="F123" s="787"/>
      <c r="G123" s="787"/>
      <c r="H123" s="787"/>
      <c r="I123" s="787"/>
      <c r="J123" s="787"/>
      <c r="K123" s="787"/>
      <c r="L123" s="788"/>
      <c r="O123" s="12"/>
    </row>
    <row r="124" spans="1:16" s="149" customFormat="1" x14ac:dyDescent="0.25">
      <c r="A124" s="190"/>
      <c r="B124" s="1032"/>
      <c r="C124" s="1033"/>
      <c r="D124" s="787"/>
      <c r="E124" s="787"/>
      <c r="F124" s="787"/>
      <c r="G124" s="787"/>
      <c r="H124" s="787"/>
      <c r="I124" s="787"/>
      <c r="J124" s="787"/>
      <c r="K124" s="787"/>
      <c r="L124" s="788"/>
      <c r="O124" s="12"/>
    </row>
    <row r="125" spans="1:16" s="149" customFormat="1" x14ac:dyDescent="0.25">
      <c r="A125" s="190"/>
      <c r="B125" s="1034"/>
      <c r="C125" s="1035"/>
      <c r="D125" s="787"/>
      <c r="E125" s="787"/>
      <c r="F125" s="787"/>
      <c r="G125" s="787"/>
      <c r="H125" s="787"/>
      <c r="I125" s="787"/>
      <c r="J125" s="787"/>
      <c r="K125" s="787"/>
      <c r="L125" s="788"/>
      <c r="O125" s="12"/>
    </row>
    <row r="126" spans="1:16" s="149" customFormat="1" x14ac:dyDescent="0.25">
      <c r="A126" s="190"/>
      <c r="B126" s="1034"/>
      <c r="C126" s="1035"/>
      <c r="D126" s="787"/>
      <c r="E126" s="787"/>
      <c r="F126" s="787"/>
      <c r="G126" s="787"/>
      <c r="H126" s="787"/>
      <c r="I126" s="787"/>
      <c r="J126" s="787"/>
      <c r="K126" s="787"/>
      <c r="L126" s="788"/>
      <c r="O126" s="12"/>
    </row>
    <row r="127" spans="1:16" s="149" customFormat="1" x14ac:dyDescent="0.25">
      <c r="A127" s="190"/>
      <c r="B127" s="1034"/>
      <c r="C127" s="1035"/>
      <c r="D127" s="787"/>
      <c r="E127" s="787"/>
      <c r="F127" s="787"/>
      <c r="G127" s="787"/>
      <c r="H127" s="787"/>
      <c r="I127" s="787"/>
      <c r="J127" s="787"/>
      <c r="K127" s="787"/>
      <c r="L127" s="788"/>
      <c r="O127" s="12"/>
    </row>
    <row r="128" spans="1:16" s="149" customFormat="1" x14ac:dyDescent="0.25">
      <c r="A128" s="190"/>
      <c r="B128" s="1028"/>
      <c r="C128" s="1029"/>
      <c r="D128" s="787"/>
      <c r="E128" s="787"/>
      <c r="F128" s="787"/>
      <c r="G128" s="787"/>
      <c r="H128" s="787"/>
      <c r="I128" s="787"/>
      <c r="J128" s="787"/>
      <c r="K128" s="787"/>
      <c r="L128" s="788"/>
      <c r="O128" s="12"/>
    </row>
    <row r="129" spans="1:12" s="149" customFormat="1" x14ac:dyDescent="0.25">
      <c r="A129" s="190"/>
      <c r="B129" s="197"/>
      <c r="C129" s="198"/>
      <c r="D129" s="198"/>
      <c r="E129" s="198"/>
      <c r="F129" s="198"/>
      <c r="G129" s="198"/>
      <c r="H129" s="198"/>
      <c r="I129" s="198"/>
      <c r="J129" s="198"/>
      <c r="K129" s="198"/>
      <c r="L129" s="199"/>
    </row>
  </sheetData>
  <sheetProtection algorithmName="SHA-512" hashValue="m4qi8Jo9nEPHbr0cotpK33TQzrZVjlx/7Yz5ewJKf6iC9h3zGJrjsYqPqt34hcJpZEfARLuHB+jMSZo4alRy6g==" saltValue="orRiDYNb2DoDm7A0xeZIeA==" spinCount="100000" sheet="1" objects="1" scenarios="1" selectLockedCells="1"/>
  <mergeCells count="109">
    <mergeCell ref="B45:C45"/>
    <mergeCell ref="B46:C46"/>
    <mergeCell ref="B47:C47"/>
    <mergeCell ref="B54:C54"/>
    <mergeCell ref="B55:C55"/>
    <mergeCell ref="B56:C56"/>
    <mergeCell ref="B57:C57"/>
    <mergeCell ref="B84:C84"/>
    <mergeCell ref="B68:C68"/>
    <mergeCell ref="B69:C71"/>
    <mergeCell ref="B72:C72"/>
    <mergeCell ref="B73:C73"/>
    <mergeCell ref="B78:C78"/>
    <mergeCell ref="B79:C81"/>
    <mergeCell ref="B82:C82"/>
    <mergeCell ref="B83:C83"/>
    <mergeCell ref="B112:C112"/>
    <mergeCell ref="B113:C113"/>
    <mergeCell ref="B118:C118"/>
    <mergeCell ref="B119:C121"/>
    <mergeCell ref="B122:C122"/>
    <mergeCell ref="B123:C123"/>
    <mergeCell ref="B128:C128"/>
    <mergeCell ref="B114:C114"/>
    <mergeCell ref="B115:C115"/>
    <mergeCell ref="B116:C116"/>
    <mergeCell ref="B117:C117"/>
    <mergeCell ref="B124:C124"/>
    <mergeCell ref="B125:C125"/>
    <mergeCell ref="B126:C126"/>
    <mergeCell ref="B127:C127"/>
    <mergeCell ref="B89:C91"/>
    <mergeCell ref="B92:C92"/>
    <mergeCell ref="B93:C93"/>
    <mergeCell ref="B98:C98"/>
    <mergeCell ref="B99:C101"/>
    <mergeCell ref="B102:C102"/>
    <mergeCell ref="B103:C103"/>
    <mergeCell ref="B108:C108"/>
    <mergeCell ref="B109:C111"/>
    <mergeCell ref="B94:C94"/>
    <mergeCell ref="B95:C95"/>
    <mergeCell ref="B96:C96"/>
    <mergeCell ref="B97:C97"/>
    <mergeCell ref="B104:C104"/>
    <mergeCell ref="B105:C105"/>
    <mergeCell ref="B106:C106"/>
    <mergeCell ref="B107:C107"/>
    <mergeCell ref="B39:C41"/>
    <mergeCell ref="B42:C42"/>
    <mergeCell ref="B88:C88"/>
    <mergeCell ref="B85:C85"/>
    <mergeCell ref="B86:C86"/>
    <mergeCell ref="B87:C87"/>
    <mergeCell ref="B43:C43"/>
    <mergeCell ref="B48:C48"/>
    <mergeCell ref="B49:C51"/>
    <mergeCell ref="B52:C52"/>
    <mergeCell ref="B53:C53"/>
    <mergeCell ref="B44:C44"/>
    <mergeCell ref="B64:C64"/>
    <mergeCell ref="B65:C65"/>
    <mergeCell ref="B66:C66"/>
    <mergeCell ref="B67:C67"/>
    <mergeCell ref="B74:C74"/>
    <mergeCell ref="B75:C75"/>
    <mergeCell ref="B76:C76"/>
    <mergeCell ref="B77:C77"/>
    <mergeCell ref="B58:C58"/>
    <mergeCell ref="B59:C61"/>
    <mergeCell ref="B62:C62"/>
    <mergeCell ref="B63:C63"/>
    <mergeCell ref="D69:L78"/>
    <mergeCell ref="D79:L88"/>
    <mergeCell ref="D89:L98"/>
    <mergeCell ref="D39:L48"/>
    <mergeCell ref="D49:L58"/>
    <mergeCell ref="D59:L68"/>
    <mergeCell ref="D99:L108"/>
    <mergeCell ref="D109:L118"/>
    <mergeCell ref="D119:L128"/>
    <mergeCell ref="B4:L4"/>
    <mergeCell ref="B5:L5"/>
    <mergeCell ref="B6:L6"/>
    <mergeCell ref="B8:L8"/>
    <mergeCell ref="B9:L9"/>
    <mergeCell ref="B10:L10"/>
    <mergeCell ref="B13:L13"/>
    <mergeCell ref="B16:L17"/>
    <mergeCell ref="D19:L28"/>
    <mergeCell ref="B24:C24"/>
    <mergeCell ref="B25:C25"/>
    <mergeCell ref="B26:C26"/>
    <mergeCell ref="B27:C27"/>
    <mergeCell ref="B11:L11"/>
    <mergeCell ref="D29:L38"/>
    <mergeCell ref="B14:L14"/>
    <mergeCell ref="B19:C21"/>
    <mergeCell ref="B22:C22"/>
    <mergeCell ref="B23:C23"/>
    <mergeCell ref="B28:C28"/>
    <mergeCell ref="B29:C31"/>
    <mergeCell ref="B32:C32"/>
    <mergeCell ref="B33:C33"/>
    <mergeCell ref="B38:C38"/>
    <mergeCell ref="B34:C34"/>
    <mergeCell ref="B35:C35"/>
    <mergeCell ref="B36:C36"/>
    <mergeCell ref="B37:C37"/>
  </mergeCells>
  <dataValidations count="1">
    <dataValidation type="textLength" operator="lessThanOrEqual" allowBlank="1" showInputMessage="1" showErrorMessage="1" error="Maximum length reached. Please use the AddPro tab to add further info./La limite maximale de caractères est atteinte. SVP utiliser l'onglet AddPro pour ajouter plus d'information." prompt="1000 character limit/limite de 1000 caractères" sqref="D119 D19 D29 D39 D49 D59 D69 D79 D89 D99 D109" xr:uid="{3F69375E-B278-4A96-A079-4E06286DBEE7}">
      <formula1>1000</formula1>
    </dataValidation>
  </dataValidations>
  <printOptions horizontalCentered="1"/>
  <pageMargins left="0.25" right="0.25" top="0.75" bottom="0.75" header="0.3" footer="0.3"/>
  <pageSetup scale="63" fitToHeight="0" orientation="portrait" r:id="rId1"/>
  <headerFooter>
    <oddFooter>&amp;L&amp;A</oddFooter>
  </headerFooter>
  <rowBreaks count="1" manualBreakCount="1">
    <brk id="68" min="1" max="11"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5363E965-C0C3-4E51-BCA0-7F8A30DE5EE3}">
          <x14:formula1>
            <xm:f>Variables!$D$59:$D$60</xm:f>
          </x14:formula1>
          <xm:sqref>B23:C23 B33:C33 B43:C43 B53:C53 B63:C63 B73:C73 B83:C83 B93:C93 B103:C103 B113:C113 B123:C123</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20</vt:i4>
      </vt:variant>
    </vt:vector>
  </HeadingPairs>
  <TitlesOfParts>
    <vt:vector size="37" baseType="lpstr">
      <vt:lpstr>Variables</vt:lpstr>
      <vt:lpstr>Intro</vt:lpstr>
      <vt:lpstr>Info</vt:lpstr>
      <vt:lpstr>Public</vt:lpstr>
      <vt:lpstr>AddPub</vt:lpstr>
      <vt:lpstr>Pro 1</vt:lpstr>
      <vt:lpstr>Pro 2</vt:lpstr>
      <vt:lpstr>Pro 3</vt:lpstr>
      <vt:lpstr>Pro 4</vt:lpstr>
      <vt:lpstr>AddPro</vt:lpstr>
      <vt:lpstr>Confirm</vt:lpstr>
      <vt:lpstr>DBSales</vt:lpstr>
      <vt:lpstr>DBPerformance</vt:lpstr>
      <vt:lpstr>DBOtherPerf</vt:lpstr>
      <vt:lpstr>DBAvgCost</vt:lpstr>
      <vt:lpstr>DBNegative</vt:lpstr>
      <vt:lpstr>DataTab</vt:lpstr>
      <vt:lpstr>AddPro!Print_Area</vt:lpstr>
      <vt:lpstr>AddPub!Print_Area</vt:lpstr>
      <vt:lpstr>Confirm!Print_Area</vt:lpstr>
      <vt:lpstr>Info!Print_Area</vt:lpstr>
      <vt:lpstr>Intro!Print_Area</vt:lpstr>
      <vt:lpstr>'Pro 1'!Print_Area</vt:lpstr>
      <vt:lpstr>'Pro 2'!Print_Area</vt:lpstr>
      <vt:lpstr>'Pro 3'!Print_Area</vt:lpstr>
      <vt:lpstr>'Pro 4'!Print_Area</vt:lpstr>
      <vt:lpstr>Public!Print_Area</vt:lpstr>
      <vt:lpstr>AddPro!Print_Titles</vt:lpstr>
      <vt:lpstr>AddPub!Print_Titles</vt:lpstr>
      <vt:lpstr>Confirm!Print_Titles</vt:lpstr>
      <vt:lpstr>Info!Print_Titles</vt:lpstr>
      <vt:lpstr>Intro!Print_Titles</vt:lpstr>
      <vt:lpstr>'Pro 1'!Print_Titles</vt:lpstr>
      <vt:lpstr>'Pro 2'!Print_Titles</vt:lpstr>
      <vt:lpstr>'Pro 3'!Print_Titles</vt:lpstr>
      <vt:lpstr>'Pro 4'!Print_Titles</vt:lpstr>
      <vt:lpstr>Public!Print_Titles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Place, Paula</dc:creator>
  <cp:lastModifiedBy>St-Amand, Josee</cp:lastModifiedBy>
  <cp:lastPrinted>2026-03-20T20:29:01Z</cp:lastPrinted>
  <dcterms:created xsi:type="dcterms:W3CDTF">2023-04-17T11:18:56Z</dcterms:created>
  <dcterms:modified xsi:type="dcterms:W3CDTF">2026-03-23T15:20:52Z</dcterms:modified>
</cp:coreProperties>
</file>