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63EBE8E0-1E3F-4AF1-B2AF-E9429E0A5A1D}" xr6:coauthVersionLast="47" xr6:coauthVersionMax="47" xr10:uidLastSave="{00000000-0000-0000-0000-000000000000}"/>
  <workbookProtection workbookAlgorithmName="SHA-512" workbookHashValue="BmvZ5BEAT+i3PHbHxyfaiBy2j9NfCwgAylAIzAQTuG6TGLQjIZMbIztRzjurRtI4R865xW6LGbR9yDmyrq8pJQ==" workbookSaltValue="xW3LcUYmJc3Bb6ppQX/yWA=="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 Ref" sheetId="52" state="hidden" r:id="rId12"/>
    <sheet name="DB DFU" sheetId="54" state="hidden" r:id="rId13"/>
    <sheet name="DB Other" sheetId="55" state="hidden" r:id="rId14"/>
    <sheet name="QualDB" sheetId="53" state="hidden" r:id="rId15"/>
    <sheet name="DataTab" sheetId="51" state="hidden" r:id="rId16"/>
  </sheets>
  <externalReferences>
    <externalReference r:id="rId17"/>
    <externalReference r:id="rId18"/>
    <externalReference r:id="rId19"/>
  </externalReference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5">#REF!</definedName>
    <definedName name="POR">#REF!</definedName>
    <definedName name="ppc">#REF!</definedName>
    <definedName name="_xlnm.Print_Area" localSheetId="9">AddPro!$B$1:$L$56</definedName>
    <definedName name="_xlnm.Print_Area" localSheetId="4">AddPub!$B$1:$L$56</definedName>
    <definedName name="_xlnm.Print_Area" localSheetId="10">Confirm!$B$1:$L$111</definedName>
    <definedName name="_xlnm.Print_Area" localSheetId="2">Info!$B$1:$L$78</definedName>
    <definedName name="_xlnm.Print_Area" localSheetId="1">Intro!$B$1:$L$139</definedName>
    <definedName name="_xlnm.Print_Area" localSheetId="5">'Pro 1'!$B$1:$L$141</definedName>
    <definedName name="_xlnm.Print_Area" localSheetId="6">'Pro 2'!$B$1:$L$428</definedName>
    <definedName name="_xlnm.Print_Area" localSheetId="7">'Pro 3'!$B$1:$L$398</definedName>
    <definedName name="_xlnm.Print_Area" localSheetId="8">'Pro 4'!$B$1:$L$244</definedName>
    <definedName name="_xlnm.Print_Area" localSheetId="3">Public!$B$1:$L$461</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5">#REF!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2" i="55" l="1"/>
  <c r="AQ201" i="55"/>
  <c r="P202" i="55"/>
  <c r="P201" i="55"/>
  <c r="AC8" i="55"/>
  <c r="AC7" i="55"/>
  <c r="AC6" i="55"/>
  <c r="I8" i="55"/>
  <c r="I7" i="55"/>
  <c r="AC6" i="54"/>
  <c r="I7" i="54"/>
  <c r="AC7" i="54" s="1"/>
  <c r="D61" i="52"/>
  <c r="E61" i="52"/>
  <c r="F61" i="52"/>
  <c r="H183" i="52"/>
  <c r="G183" i="52"/>
  <c r="F183" i="52"/>
  <c r="E183" i="52"/>
  <c r="D183" i="52"/>
  <c r="I180" i="52"/>
  <c r="H180" i="52"/>
  <c r="G180" i="52"/>
  <c r="F180" i="52"/>
  <c r="E180" i="52"/>
  <c r="D180" i="52"/>
  <c r="G26" i="42"/>
  <c r="I8" i="54" l="1"/>
  <c r="AC8" i="54" s="1"/>
  <c r="AQ201" i="54" s="1"/>
  <c r="AQ200" i="54"/>
  <c r="P201" i="54"/>
  <c r="P200" i="54"/>
  <c r="N61" i="52" l="1"/>
  <c r="O61" i="52"/>
  <c r="M61" i="52"/>
  <c r="K109" i="46"/>
  <c r="K105" i="46"/>
  <c r="K102" i="46"/>
  <c r="K98" i="46"/>
  <c r="K94" i="46"/>
  <c r="K89" i="46"/>
  <c r="K85" i="46"/>
  <c r="K82" i="46"/>
  <c r="I109" i="46"/>
  <c r="I105" i="46"/>
  <c r="I102" i="46"/>
  <c r="I98" i="46"/>
  <c r="I94" i="46"/>
  <c r="I89" i="46"/>
  <c r="I85" i="46"/>
  <c r="I82" i="46"/>
  <c r="G109" i="46"/>
  <c r="G105" i="46"/>
  <c r="G102" i="46"/>
  <c r="G98" i="46"/>
  <c r="G94" i="46"/>
  <c r="G89" i="46"/>
  <c r="G85" i="46"/>
  <c r="G82" i="46"/>
  <c r="E109" i="46"/>
  <c r="E105" i="46"/>
  <c r="E102" i="46"/>
  <c r="E98" i="46"/>
  <c r="E94" i="46"/>
  <c r="E89" i="46"/>
  <c r="E85" i="46"/>
  <c r="E82" i="46"/>
  <c r="E78" i="46"/>
  <c r="C109" i="46"/>
  <c r="C105" i="46"/>
  <c r="C102" i="46"/>
  <c r="C98" i="46"/>
  <c r="C94" i="46"/>
  <c r="C89" i="46"/>
  <c r="C85" i="46"/>
  <c r="C82" i="46"/>
  <c r="K78" i="46"/>
  <c r="I78" i="46"/>
  <c r="G78" i="46"/>
  <c r="C78" i="46"/>
  <c r="K74" i="46"/>
  <c r="I74" i="46"/>
  <c r="G74" i="46"/>
  <c r="E74" i="46"/>
  <c r="C74" i="46"/>
  <c r="G427" i="39"/>
  <c r="G426" i="39"/>
  <c r="F427" i="39"/>
  <c r="F426" i="39"/>
  <c r="G372" i="39"/>
  <c r="G371" i="39"/>
  <c r="F372" i="39"/>
  <c r="F371" i="39"/>
  <c r="AW201" i="55"/>
  <c r="AX201" i="55"/>
  <c r="AW202" i="55"/>
  <c r="AX202" i="55"/>
  <c r="AV202" i="55"/>
  <c r="AV201" i="55"/>
  <c r="AS201" i="55"/>
  <c r="AT201" i="55"/>
  <c r="AS202" i="55"/>
  <c r="AT202" i="55"/>
  <c r="AR202" i="55"/>
  <c r="AR201" i="55"/>
  <c r="V201" i="55"/>
  <c r="W201" i="55"/>
  <c r="V202" i="55"/>
  <c r="W202" i="55"/>
  <c r="U202" i="55"/>
  <c r="U201" i="55"/>
  <c r="R201" i="55"/>
  <c r="S201" i="55"/>
  <c r="R202" i="55"/>
  <c r="S202" i="55"/>
  <c r="Q202" i="55"/>
  <c r="Q201" i="55"/>
  <c r="AW200" i="54"/>
  <c r="AX200" i="54"/>
  <c r="AW201" i="54"/>
  <c r="AX201" i="54"/>
  <c r="AV201" i="54"/>
  <c r="AV200" i="54"/>
  <c r="AS200" i="54"/>
  <c r="AT200" i="54"/>
  <c r="AS201" i="54"/>
  <c r="AT201" i="54"/>
  <c r="AR201" i="54"/>
  <c r="AR200" i="54"/>
  <c r="V200" i="54"/>
  <c r="W200" i="54"/>
  <c r="V201" i="54"/>
  <c r="W201" i="54"/>
  <c r="U201" i="54"/>
  <c r="U200" i="54"/>
  <c r="R200" i="54"/>
  <c r="S200" i="54"/>
  <c r="R201" i="54"/>
  <c r="S201" i="54"/>
  <c r="Q201" i="54"/>
  <c r="Q200" i="54"/>
  <c r="AI201" i="54"/>
  <c r="AE201" i="54"/>
  <c r="AD201" i="54"/>
  <c r="H201" i="54"/>
  <c r="D201" i="54"/>
  <c r="C201" i="54"/>
  <c r="AX199" i="54"/>
  <c r="AW199" i="54"/>
  <c r="AV199" i="54"/>
  <c r="AT199" i="54"/>
  <c r="AS199" i="54"/>
  <c r="AR199" i="54"/>
  <c r="W199" i="54"/>
  <c r="V199" i="54"/>
  <c r="U199" i="54"/>
  <c r="S199" i="54"/>
  <c r="R199" i="54"/>
  <c r="Q199" i="54"/>
  <c r="AI202" i="55"/>
  <c r="AE202" i="55"/>
  <c r="AD202" i="55"/>
  <c r="H202" i="55"/>
  <c r="D202" i="55"/>
  <c r="C202" i="55"/>
  <c r="AX200" i="55"/>
  <c r="AW200" i="55"/>
  <c r="AV200" i="55"/>
  <c r="AT200" i="55"/>
  <c r="AS200" i="55"/>
  <c r="AR200" i="55"/>
  <c r="W200" i="55"/>
  <c r="V200" i="55"/>
  <c r="U200" i="55"/>
  <c r="S200" i="55"/>
  <c r="R200" i="55"/>
  <c r="Q200" i="55"/>
  <c r="AW23" i="52"/>
  <c r="AX23" i="52"/>
  <c r="AW24" i="52"/>
  <c r="AX24" i="52"/>
  <c r="AV24" i="52"/>
  <c r="AV23" i="52"/>
  <c r="AS23" i="52"/>
  <c r="AT23" i="52"/>
  <c r="AS24" i="52"/>
  <c r="AT24" i="52"/>
  <c r="AR24" i="52"/>
  <c r="AR23" i="52"/>
  <c r="AI24" i="52"/>
  <c r="AE24" i="52"/>
  <c r="AD24" i="52"/>
  <c r="AB23" i="52"/>
  <c r="AC23" i="52" s="1"/>
  <c r="AC24" i="52" s="1"/>
  <c r="AX22" i="52"/>
  <c r="AW22" i="52"/>
  <c r="AV22" i="52"/>
  <c r="AT22" i="52"/>
  <c r="AS22" i="52"/>
  <c r="AR22" i="52"/>
  <c r="V23" i="52"/>
  <c r="W23" i="52"/>
  <c r="V24" i="52"/>
  <c r="W24" i="52"/>
  <c r="U24" i="52"/>
  <c r="U23" i="52"/>
  <c r="R24" i="52"/>
  <c r="S24" i="52"/>
  <c r="Q24" i="52"/>
  <c r="R23" i="52"/>
  <c r="S23" i="52"/>
  <c r="Q23" i="52"/>
  <c r="H24" i="52"/>
  <c r="D24" i="52"/>
  <c r="C24" i="52"/>
  <c r="W22" i="52"/>
  <c r="V22" i="52"/>
  <c r="U22" i="52"/>
  <c r="S22" i="52"/>
  <c r="R22" i="52"/>
  <c r="Q22" i="52"/>
  <c r="AB24" i="52" l="1"/>
  <c r="AG192" i="55" l="1"/>
  <c r="AF192" i="55"/>
  <c r="AE192" i="55"/>
  <c r="AD192" i="55"/>
  <c r="AC192" i="55"/>
  <c r="AB192" i="55"/>
  <c r="AA192" i="55"/>
  <c r="Z192" i="55"/>
  <c r="Y192" i="55"/>
  <c r="X192" i="55"/>
  <c r="W192" i="55"/>
  <c r="V192" i="55"/>
  <c r="U192" i="55"/>
  <c r="T192" i="55"/>
  <c r="S192" i="55"/>
  <c r="R192" i="55"/>
  <c r="O192" i="55"/>
  <c r="AG191" i="55"/>
  <c r="AF191" i="55"/>
  <c r="AE191" i="55"/>
  <c r="AD191" i="55"/>
  <c r="AC191" i="55"/>
  <c r="AB191" i="55"/>
  <c r="AA191" i="55"/>
  <c r="Z191" i="55"/>
  <c r="Y191" i="55"/>
  <c r="X191" i="55"/>
  <c r="W191" i="55"/>
  <c r="V191" i="55"/>
  <c r="U191" i="55"/>
  <c r="T191" i="55"/>
  <c r="S191" i="55"/>
  <c r="R191" i="55"/>
  <c r="O191" i="55"/>
  <c r="AG190" i="55"/>
  <c r="AF190" i="55"/>
  <c r="AE190" i="55"/>
  <c r="AD190" i="55"/>
  <c r="AC190" i="55"/>
  <c r="AB190" i="55"/>
  <c r="AA190" i="55"/>
  <c r="Z190" i="55"/>
  <c r="Y190" i="55"/>
  <c r="X190" i="55"/>
  <c r="W190" i="55"/>
  <c r="V190" i="55"/>
  <c r="U190" i="55"/>
  <c r="T190" i="55"/>
  <c r="S190" i="55"/>
  <c r="R190" i="55"/>
  <c r="O190" i="55"/>
  <c r="AG189" i="55"/>
  <c r="AF189" i="55"/>
  <c r="AE189" i="55"/>
  <c r="AD189" i="55"/>
  <c r="AC189" i="55"/>
  <c r="AB189" i="55"/>
  <c r="AA189" i="55"/>
  <c r="Z189" i="55"/>
  <c r="Y189" i="55"/>
  <c r="X189" i="55"/>
  <c r="W189" i="55"/>
  <c r="V189" i="55"/>
  <c r="U189" i="55"/>
  <c r="T189" i="55"/>
  <c r="S189" i="55"/>
  <c r="R189" i="55"/>
  <c r="O189" i="55"/>
  <c r="AG188" i="55"/>
  <c r="AF188" i="55"/>
  <c r="AE188" i="55"/>
  <c r="AD188" i="55"/>
  <c r="AC188" i="55"/>
  <c r="AB188" i="55"/>
  <c r="AA188" i="55"/>
  <c r="Z188" i="55"/>
  <c r="Y188" i="55"/>
  <c r="X188" i="55"/>
  <c r="W188" i="55"/>
  <c r="V188" i="55"/>
  <c r="U188" i="55"/>
  <c r="T188" i="55"/>
  <c r="S188" i="55"/>
  <c r="R188" i="55"/>
  <c r="O188" i="55"/>
  <c r="AG187" i="55"/>
  <c r="AF187" i="55"/>
  <c r="AE187" i="55"/>
  <c r="AD187" i="55"/>
  <c r="AC187" i="55"/>
  <c r="AB187" i="55"/>
  <c r="AA187" i="55"/>
  <c r="Z187" i="55"/>
  <c r="Y187" i="55"/>
  <c r="X187" i="55"/>
  <c r="W187" i="55"/>
  <c r="V187" i="55"/>
  <c r="U187" i="55"/>
  <c r="T187" i="55"/>
  <c r="S187" i="55"/>
  <c r="R187" i="55"/>
  <c r="L182" i="55"/>
  <c r="K182" i="55"/>
  <c r="J182" i="55"/>
  <c r="L181" i="55"/>
  <c r="K181" i="55"/>
  <c r="J181" i="55"/>
  <c r="L180" i="55"/>
  <c r="K180" i="55"/>
  <c r="J180" i="55"/>
  <c r="L179" i="55"/>
  <c r="K179" i="55"/>
  <c r="J179" i="55"/>
  <c r="L178" i="55"/>
  <c r="K178" i="55"/>
  <c r="J178" i="55"/>
  <c r="I177" i="55"/>
  <c r="L177" i="55" s="1"/>
  <c r="H177" i="55"/>
  <c r="K177" i="55" s="1"/>
  <c r="G177" i="55"/>
  <c r="J177" i="55" s="1"/>
  <c r="E169" i="55"/>
  <c r="H167" i="55"/>
  <c r="G167" i="55"/>
  <c r="F167" i="55"/>
  <c r="E167" i="55"/>
  <c r="D167" i="55"/>
  <c r="H166" i="55"/>
  <c r="G166" i="55"/>
  <c r="F166" i="55"/>
  <c r="E166" i="55"/>
  <c r="D166" i="55"/>
  <c r="I164" i="55"/>
  <c r="H164" i="55"/>
  <c r="G164" i="55"/>
  <c r="F164" i="55"/>
  <c r="E164" i="55"/>
  <c r="D164" i="55"/>
  <c r="I163" i="55"/>
  <c r="H163" i="55"/>
  <c r="G163" i="55"/>
  <c r="F163" i="55"/>
  <c r="E163" i="55"/>
  <c r="D163" i="55"/>
  <c r="AG159" i="55"/>
  <c r="AF159" i="55"/>
  <c r="AE159" i="55"/>
  <c r="AD159" i="55"/>
  <c r="AC159" i="55"/>
  <c r="AB159" i="55"/>
  <c r="AA159" i="55"/>
  <c r="Z159" i="55"/>
  <c r="Y159" i="55"/>
  <c r="X159" i="55"/>
  <c r="W159" i="55"/>
  <c r="V159" i="55"/>
  <c r="U159" i="55"/>
  <c r="T159" i="55"/>
  <c r="S159" i="55"/>
  <c r="R159" i="55"/>
  <c r="AG158" i="55"/>
  <c r="AF158" i="55"/>
  <c r="AE158" i="55"/>
  <c r="AD158" i="55"/>
  <c r="AC158" i="55"/>
  <c r="AB158" i="55"/>
  <c r="AA158" i="55"/>
  <c r="Z158" i="55"/>
  <c r="Y158" i="55"/>
  <c r="X158" i="55"/>
  <c r="W158" i="55"/>
  <c r="V158" i="55"/>
  <c r="U158" i="55"/>
  <c r="T158" i="55"/>
  <c r="S158" i="55"/>
  <c r="R158" i="55"/>
  <c r="AG157" i="55"/>
  <c r="AF157" i="55"/>
  <c r="AE157" i="55"/>
  <c r="AD157" i="55"/>
  <c r="AC157" i="55"/>
  <c r="AB157" i="55"/>
  <c r="AA157" i="55"/>
  <c r="Z157" i="55"/>
  <c r="Y157" i="55"/>
  <c r="X157" i="55"/>
  <c r="W157" i="55"/>
  <c r="V157" i="55"/>
  <c r="U157" i="55"/>
  <c r="T157" i="55"/>
  <c r="S157" i="55"/>
  <c r="R157" i="55"/>
  <c r="AG156" i="55"/>
  <c r="AF156" i="55"/>
  <c r="AE156" i="55"/>
  <c r="AD156" i="55"/>
  <c r="AC156" i="55"/>
  <c r="AB156" i="55"/>
  <c r="AA156" i="55"/>
  <c r="Z156" i="55"/>
  <c r="Y156" i="55"/>
  <c r="X156" i="55"/>
  <c r="W156" i="55"/>
  <c r="V156" i="55"/>
  <c r="U156" i="55"/>
  <c r="T156" i="55"/>
  <c r="S156" i="55"/>
  <c r="R156" i="55"/>
  <c r="AG155" i="55"/>
  <c r="AF155" i="55"/>
  <c r="AE155" i="55"/>
  <c r="AD155" i="55"/>
  <c r="AC155" i="55"/>
  <c r="AB155" i="55"/>
  <c r="AA155" i="55"/>
  <c r="Z155" i="55"/>
  <c r="Y155" i="55"/>
  <c r="X155" i="55"/>
  <c r="W155" i="55"/>
  <c r="V155" i="55"/>
  <c r="U155" i="55"/>
  <c r="T155" i="55"/>
  <c r="S155" i="55"/>
  <c r="R155" i="55"/>
  <c r="AG154" i="55"/>
  <c r="AF154" i="55"/>
  <c r="AE154" i="55"/>
  <c r="AD154" i="55"/>
  <c r="AC154" i="55"/>
  <c r="AB154" i="55"/>
  <c r="AA154" i="55"/>
  <c r="Z154" i="55"/>
  <c r="Y154" i="55"/>
  <c r="X154" i="55"/>
  <c r="W154" i="55"/>
  <c r="V154" i="55"/>
  <c r="U154" i="55"/>
  <c r="T154" i="55"/>
  <c r="S154" i="55"/>
  <c r="R154" i="55"/>
  <c r="S146" i="55"/>
  <c r="R146" i="55"/>
  <c r="Q146" i="55"/>
  <c r="G146" i="55"/>
  <c r="F146" i="55"/>
  <c r="E146" i="55"/>
  <c r="S145" i="55"/>
  <c r="R145" i="55"/>
  <c r="Q145" i="55"/>
  <c r="O145" i="55"/>
  <c r="G145" i="55"/>
  <c r="F145" i="55"/>
  <c r="E145" i="55"/>
  <c r="C145" i="55"/>
  <c r="S144" i="55"/>
  <c r="R144" i="55"/>
  <c r="Q144" i="55"/>
  <c r="O144" i="55"/>
  <c r="G144" i="55"/>
  <c r="F144" i="55"/>
  <c r="E144" i="55"/>
  <c r="C144" i="55"/>
  <c r="S143" i="55"/>
  <c r="R143" i="55"/>
  <c r="Q143" i="55"/>
  <c r="O143" i="55"/>
  <c r="G143" i="55"/>
  <c r="F143" i="55"/>
  <c r="E143" i="55"/>
  <c r="C143" i="55"/>
  <c r="J129" i="55"/>
  <c r="I129" i="55"/>
  <c r="H129" i="55"/>
  <c r="G129" i="55"/>
  <c r="F129" i="55"/>
  <c r="E129" i="55"/>
  <c r="D129" i="55"/>
  <c r="H124" i="55"/>
  <c r="G124" i="55"/>
  <c r="F124" i="55"/>
  <c r="H123" i="55"/>
  <c r="G123" i="55"/>
  <c r="F123" i="55"/>
  <c r="H115" i="55"/>
  <c r="G115" i="55"/>
  <c r="F115" i="55"/>
  <c r="H114" i="55"/>
  <c r="G114" i="55"/>
  <c r="F114" i="55"/>
  <c r="H109" i="55"/>
  <c r="G109" i="55"/>
  <c r="F109" i="55"/>
  <c r="H108" i="55"/>
  <c r="G108" i="55"/>
  <c r="F108" i="55"/>
  <c r="H104" i="55"/>
  <c r="G104" i="55"/>
  <c r="F104" i="55"/>
  <c r="H103" i="55"/>
  <c r="G103" i="55"/>
  <c r="F103" i="55"/>
  <c r="H81" i="55"/>
  <c r="G81" i="55"/>
  <c r="F81" i="55"/>
  <c r="H79" i="55"/>
  <c r="G79" i="55"/>
  <c r="F79" i="55"/>
  <c r="H74" i="55"/>
  <c r="G74" i="55"/>
  <c r="F74" i="55"/>
  <c r="F65" i="55"/>
  <c r="E65" i="55"/>
  <c r="D65" i="55"/>
  <c r="F64" i="55"/>
  <c r="E64" i="55"/>
  <c r="D64" i="55"/>
  <c r="F63" i="55"/>
  <c r="E63" i="55"/>
  <c r="D63" i="55"/>
  <c r="F61" i="55"/>
  <c r="E61" i="55"/>
  <c r="D61" i="55"/>
  <c r="F60" i="55"/>
  <c r="E60" i="55"/>
  <c r="D60" i="55"/>
  <c r="O56" i="55"/>
  <c r="N56" i="55"/>
  <c r="M56" i="55"/>
  <c r="F56" i="55"/>
  <c r="E56" i="55"/>
  <c r="D56" i="55"/>
  <c r="O55" i="55"/>
  <c r="N55" i="55"/>
  <c r="M55" i="55"/>
  <c r="F55" i="55"/>
  <c r="E55" i="55"/>
  <c r="D55" i="55"/>
  <c r="O54" i="55"/>
  <c r="N54" i="55"/>
  <c r="M54" i="55"/>
  <c r="F54" i="55"/>
  <c r="E54" i="55"/>
  <c r="D54" i="55"/>
  <c r="O51" i="55"/>
  <c r="N51" i="55"/>
  <c r="M51" i="55"/>
  <c r="F51" i="55"/>
  <c r="E51" i="55"/>
  <c r="D51" i="55"/>
  <c r="O49" i="55"/>
  <c r="N49" i="55"/>
  <c r="M49" i="55"/>
  <c r="F49" i="55"/>
  <c r="E49" i="55"/>
  <c r="D49" i="55"/>
  <c r="O48" i="55"/>
  <c r="N48" i="55"/>
  <c r="M48" i="55"/>
  <c r="F48" i="55"/>
  <c r="E48" i="55"/>
  <c r="D48" i="55"/>
  <c r="O32" i="55"/>
  <c r="O40" i="55" s="1"/>
  <c r="N32" i="55"/>
  <c r="N40" i="55" s="1"/>
  <c r="M32" i="55"/>
  <c r="M40" i="55" s="1"/>
  <c r="F32" i="55"/>
  <c r="F40" i="55" s="1"/>
  <c r="E32" i="55"/>
  <c r="E40" i="55" s="1"/>
  <c r="D32" i="55"/>
  <c r="D40" i="55" s="1"/>
  <c r="O31" i="55"/>
  <c r="O39" i="55" s="1"/>
  <c r="N31" i="55"/>
  <c r="N39" i="55" s="1"/>
  <c r="M31" i="55"/>
  <c r="M39" i="55" s="1"/>
  <c r="F31" i="55"/>
  <c r="F39" i="55" s="1"/>
  <c r="E31" i="55"/>
  <c r="E39" i="55" s="1"/>
  <c r="D31" i="55"/>
  <c r="D39" i="55" s="1"/>
  <c r="O30" i="55"/>
  <c r="O38" i="55" s="1"/>
  <c r="N30" i="55"/>
  <c r="N38" i="55" s="1"/>
  <c r="M30" i="55"/>
  <c r="M38" i="55" s="1"/>
  <c r="F30" i="55"/>
  <c r="F38" i="55" s="1"/>
  <c r="E30" i="55"/>
  <c r="E38" i="55" s="1"/>
  <c r="D30" i="55"/>
  <c r="D38" i="55" s="1"/>
  <c r="O29" i="55"/>
  <c r="O37" i="55" s="1"/>
  <c r="N29" i="55"/>
  <c r="N37" i="55" s="1"/>
  <c r="M29" i="55"/>
  <c r="M37" i="55" s="1"/>
  <c r="F29" i="55"/>
  <c r="F37" i="55" s="1"/>
  <c r="E29" i="55"/>
  <c r="D29" i="55"/>
  <c r="O28" i="55"/>
  <c r="N28" i="55"/>
  <c r="N36" i="55" s="1"/>
  <c r="M28" i="55"/>
  <c r="M36" i="55" s="1"/>
  <c r="F28" i="55"/>
  <c r="F36" i="55" s="1"/>
  <c r="E28" i="55"/>
  <c r="E36" i="55" s="1"/>
  <c r="D28" i="55"/>
  <c r="D36" i="55" s="1"/>
  <c r="B16" i="55"/>
  <c r="B15" i="55"/>
  <c r="B14" i="55"/>
  <c r="B13" i="55"/>
  <c r="B12" i="55"/>
  <c r="B11" i="55"/>
  <c r="B159" i="55" s="1"/>
  <c r="B10" i="55"/>
  <c r="B158" i="55" s="1"/>
  <c r="B9" i="55"/>
  <c r="B157" i="55" s="1"/>
  <c r="V8" i="55"/>
  <c r="B8" i="55"/>
  <c r="B156" i="55" s="1"/>
  <c r="B180" i="55" s="1"/>
  <c r="V7" i="55"/>
  <c r="B7" i="55"/>
  <c r="B155" i="55" s="1"/>
  <c r="V6" i="55"/>
  <c r="AB201" i="55" s="1"/>
  <c r="B6" i="55"/>
  <c r="A201" i="55" s="1"/>
  <c r="AG192" i="54"/>
  <c r="AF192" i="54"/>
  <c r="AE192" i="54"/>
  <c r="AD192" i="54"/>
  <c r="AC192" i="54"/>
  <c r="AB192" i="54"/>
  <c r="AA192" i="54"/>
  <c r="Z192" i="54"/>
  <c r="Y192" i="54"/>
  <c r="X192" i="54"/>
  <c r="W192" i="54"/>
  <c r="V192" i="54"/>
  <c r="U192" i="54"/>
  <c r="T192" i="54"/>
  <c r="S192" i="54"/>
  <c r="R192" i="54"/>
  <c r="O192" i="54"/>
  <c r="AG191" i="54"/>
  <c r="AF191" i="54"/>
  <c r="AE191" i="54"/>
  <c r="AD191" i="54"/>
  <c r="AC191" i="54"/>
  <c r="AB191" i="54"/>
  <c r="AA191" i="54"/>
  <c r="Z191" i="54"/>
  <c r="Y191" i="54"/>
  <c r="X191" i="54"/>
  <c r="W191" i="54"/>
  <c r="V191" i="54"/>
  <c r="U191" i="54"/>
  <c r="T191" i="54"/>
  <c r="S191" i="54"/>
  <c r="R191" i="54"/>
  <c r="O191" i="54"/>
  <c r="AG190" i="54"/>
  <c r="AF190" i="54"/>
  <c r="AE190" i="54"/>
  <c r="AD190" i="54"/>
  <c r="AC190" i="54"/>
  <c r="AB190" i="54"/>
  <c r="AA190" i="54"/>
  <c r="Z190" i="54"/>
  <c r="Y190" i="54"/>
  <c r="X190" i="54"/>
  <c r="W190" i="54"/>
  <c r="V190" i="54"/>
  <c r="U190" i="54"/>
  <c r="T190" i="54"/>
  <c r="S190" i="54"/>
  <c r="R190" i="54"/>
  <c r="O190" i="54"/>
  <c r="AG189" i="54"/>
  <c r="AF189" i="54"/>
  <c r="AE189" i="54"/>
  <c r="AD189" i="54"/>
  <c r="AC189" i="54"/>
  <c r="AB189" i="54"/>
  <c r="AA189" i="54"/>
  <c r="Z189" i="54"/>
  <c r="Y189" i="54"/>
  <c r="X189" i="54"/>
  <c r="W189" i="54"/>
  <c r="V189" i="54"/>
  <c r="U189" i="54"/>
  <c r="T189" i="54"/>
  <c r="S189" i="54"/>
  <c r="R189" i="54"/>
  <c r="O189" i="54"/>
  <c r="AG188" i="54"/>
  <c r="AF188" i="54"/>
  <c r="AE188" i="54"/>
  <c r="AD188" i="54"/>
  <c r="AC188" i="54"/>
  <c r="AB188" i="54"/>
  <c r="AA188" i="54"/>
  <c r="Z188" i="54"/>
  <c r="Y188" i="54"/>
  <c r="X188" i="54"/>
  <c r="W188" i="54"/>
  <c r="V188" i="54"/>
  <c r="U188" i="54"/>
  <c r="T188" i="54"/>
  <c r="S188" i="54"/>
  <c r="R188" i="54"/>
  <c r="O188" i="54"/>
  <c r="AG187" i="54"/>
  <c r="AF187" i="54"/>
  <c r="AE187" i="54"/>
  <c r="AD187" i="54"/>
  <c r="AC187" i="54"/>
  <c r="AB187" i="54"/>
  <c r="AA187" i="54"/>
  <c r="Z187" i="54"/>
  <c r="Y187" i="54"/>
  <c r="X187" i="54"/>
  <c r="W187" i="54"/>
  <c r="V187" i="54"/>
  <c r="U187" i="54"/>
  <c r="T187" i="54"/>
  <c r="S187" i="54"/>
  <c r="R187" i="54"/>
  <c r="L182" i="54"/>
  <c r="K182" i="54"/>
  <c r="J182" i="54"/>
  <c r="L181" i="54"/>
  <c r="K181" i="54"/>
  <c r="J181" i="54"/>
  <c r="L180" i="54"/>
  <c r="K180" i="54"/>
  <c r="J180" i="54"/>
  <c r="L179" i="54"/>
  <c r="K179" i="54"/>
  <c r="J179" i="54"/>
  <c r="L178" i="54"/>
  <c r="K178" i="54"/>
  <c r="J178" i="54"/>
  <c r="I177" i="54"/>
  <c r="L177" i="54" s="1"/>
  <c r="H177" i="54"/>
  <c r="K177" i="54" s="1"/>
  <c r="G177" i="54"/>
  <c r="J177" i="54" s="1"/>
  <c r="E169" i="54"/>
  <c r="H167" i="54"/>
  <c r="G167" i="54"/>
  <c r="F167" i="54"/>
  <c r="E167" i="54"/>
  <c r="D167" i="54"/>
  <c r="H166" i="54"/>
  <c r="G166" i="54"/>
  <c r="F166" i="54"/>
  <c r="E166" i="54"/>
  <c r="D166" i="54"/>
  <c r="I164" i="54"/>
  <c r="H164" i="54"/>
  <c r="G164" i="54"/>
  <c r="F164" i="54"/>
  <c r="E164" i="54"/>
  <c r="D164" i="54"/>
  <c r="I163" i="54"/>
  <c r="H163" i="54"/>
  <c r="G163" i="54"/>
  <c r="F163" i="54"/>
  <c r="E163" i="54"/>
  <c r="D163" i="54"/>
  <c r="AG159" i="54"/>
  <c r="AF159" i="54"/>
  <c r="AE159" i="54"/>
  <c r="AD159" i="54"/>
  <c r="AC159" i="54"/>
  <c r="AB159" i="54"/>
  <c r="AA159" i="54"/>
  <c r="Z159" i="54"/>
  <c r="Y159" i="54"/>
  <c r="X159" i="54"/>
  <c r="W159" i="54"/>
  <c r="V159" i="54"/>
  <c r="U159" i="54"/>
  <c r="T159" i="54"/>
  <c r="S159" i="54"/>
  <c r="R159" i="54"/>
  <c r="AG158" i="54"/>
  <c r="AF158" i="54"/>
  <c r="AE158" i="54"/>
  <c r="AD158" i="54"/>
  <c r="AC158" i="54"/>
  <c r="AB158" i="54"/>
  <c r="AA158" i="54"/>
  <c r="Z158" i="54"/>
  <c r="Y158" i="54"/>
  <c r="X158" i="54"/>
  <c r="W158" i="54"/>
  <c r="V158" i="54"/>
  <c r="U158" i="54"/>
  <c r="T158" i="54"/>
  <c r="S158" i="54"/>
  <c r="R158" i="54"/>
  <c r="AG157" i="54"/>
  <c r="AF157" i="54"/>
  <c r="AE157" i="54"/>
  <c r="AD157" i="54"/>
  <c r="AC157" i="54"/>
  <c r="AB157" i="54"/>
  <c r="AA157" i="54"/>
  <c r="Z157" i="54"/>
  <c r="Y157" i="54"/>
  <c r="X157" i="54"/>
  <c r="W157" i="54"/>
  <c r="V157" i="54"/>
  <c r="U157" i="54"/>
  <c r="T157" i="54"/>
  <c r="S157" i="54"/>
  <c r="R157" i="54"/>
  <c r="AG156" i="54"/>
  <c r="AF156" i="54"/>
  <c r="AE156" i="54"/>
  <c r="AD156" i="54"/>
  <c r="AC156" i="54"/>
  <c r="AB156" i="54"/>
  <c r="AA156" i="54"/>
  <c r="Z156" i="54"/>
  <c r="Y156" i="54"/>
  <c r="X156" i="54"/>
  <c r="W156" i="54"/>
  <c r="V156" i="54"/>
  <c r="U156" i="54"/>
  <c r="T156" i="54"/>
  <c r="S156" i="54"/>
  <c r="R156" i="54"/>
  <c r="AG155" i="54"/>
  <c r="AF155" i="54"/>
  <c r="AE155" i="54"/>
  <c r="AD155" i="54"/>
  <c r="AC155" i="54"/>
  <c r="AB155" i="54"/>
  <c r="AA155" i="54"/>
  <c r="Z155" i="54"/>
  <c r="Y155" i="54"/>
  <c r="X155" i="54"/>
  <c r="W155" i="54"/>
  <c r="V155" i="54"/>
  <c r="U155" i="54"/>
  <c r="T155" i="54"/>
  <c r="S155" i="54"/>
  <c r="R155" i="54"/>
  <c r="AG154" i="54"/>
  <c r="AF154" i="54"/>
  <c r="AE154" i="54"/>
  <c r="AD154" i="54"/>
  <c r="AC154" i="54"/>
  <c r="AB154" i="54"/>
  <c r="AA154" i="54"/>
  <c r="Z154" i="54"/>
  <c r="Y154" i="54"/>
  <c r="X154" i="54"/>
  <c r="W154" i="54"/>
  <c r="V154" i="54"/>
  <c r="U154" i="54"/>
  <c r="T154" i="54"/>
  <c r="S154" i="54"/>
  <c r="R154" i="54"/>
  <c r="S146" i="54"/>
  <c r="R146" i="54"/>
  <c r="Q146" i="54"/>
  <c r="G146" i="54"/>
  <c r="F146" i="54"/>
  <c r="E146" i="54"/>
  <c r="S145" i="54"/>
  <c r="R145" i="54"/>
  <c r="Q145" i="54"/>
  <c r="O145" i="54"/>
  <c r="G145" i="54"/>
  <c r="F145" i="54"/>
  <c r="E145" i="54"/>
  <c r="C145" i="54"/>
  <c r="S144" i="54"/>
  <c r="R144" i="54"/>
  <c r="Q144" i="54"/>
  <c r="O144" i="54"/>
  <c r="G144" i="54"/>
  <c r="F144" i="54"/>
  <c r="E144" i="54"/>
  <c r="C144" i="54"/>
  <c r="S143" i="54"/>
  <c r="R143" i="54"/>
  <c r="Q143" i="54"/>
  <c r="O143" i="54"/>
  <c r="G143" i="54"/>
  <c r="F143" i="54"/>
  <c r="E143" i="54"/>
  <c r="C143" i="54"/>
  <c r="J129" i="54"/>
  <c r="I129" i="54"/>
  <c r="H129" i="54"/>
  <c r="G129" i="54"/>
  <c r="F129" i="54"/>
  <c r="E129" i="54"/>
  <c r="D129" i="54"/>
  <c r="H124" i="54"/>
  <c r="G124" i="54"/>
  <c r="F124" i="54"/>
  <c r="H123" i="54"/>
  <c r="G123" i="54"/>
  <c r="F123" i="54"/>
  <c r="H115" i="54"/>
  <c r="G115" i="54"/>
  <c r="F115" i="54"/>
  <c r="H114" i="54"/>
  <c r="G114" i="54"/>
  <c r="F114" i="54"/>
  <c r="H109" i="54"/>
  <c r="G109" i="54"/>
  <c r="F109" i="54"/>
  <c r="H108" i="54"/>
  <c r="G108" i="54"/>
  <c r="F108" i="54"/>
  <c r="H104" i="54"/>
  <c r="G104" i="54"/>
  <c r="F104" i="54"/>
  <c r="H103" i="54"/>
  <c r="G103" i="54"/>
  <c r="F103" i="54"/>
  <c r="H81" i="54"/>
  <c r="G81" i="54"/>
  <c r="F81" i="54"/>
  <c r="H79" i="54"/>
  <c r="G79" i="54"/>
  <c r="F79" i="54"/>
  <c r="H74" i="54"/>
  <c r="G74" i="54"/>
  <c r="F74" i="54"/>
  <c r="F65" i="54"/>
  <c r="E65" i="54"/>
  <c r="D65" i="54"/>
  <c r="F64" i="54"/>
  <c r="E64" i="54"/>
  <c r="D64" i="54"/>
  <c r="F63" i="54"/>
  <c r="E63" i="54"/>
  <c r="D63" i="54"/>
  <c r="F61" i="54"/>
  <c r="E61" i="54"/>
  <c r="D61" i="54"/>
  <c r="F60" i="54"/>
  <c r="E60" i="54"/>
  <c r="E62" i="54" s="1"/>
  <c r="D60" i="54"/>
  <c r="O56" i="54"/>
  <c r="N56" i="54"/>
  <c r="M56" i="54"/>
  <c r="F56" i="54"/>
  <c r="E56" i="54"/>
  <c r="D56" i="54"/>
  <c r="O55" i="54"/>
  <c r="N55" i="54"/>
  <c r="M55" i="54"/>
  <c r="F55" i="54"/>
  <c r="E55" i="54"/>
  <c r="D55" i="54"/>
  <c r="O54" i="54"/>
  <c r="N54" i="54"/>
  <c r="M54" i="54"/>
  <c r="F54" i="54"/>
  <c r="E54" i="54"/>
  <c r="D54" i="54"/>
  <c r="O51" i="54"/>
  <c r="N51" i="54"/>
  <c r="M51" i="54"/>
  <c r="F51" i="54"/>
  <c r="E51" i="54"/>
  <c r="D51" i="54"/>
  <c r="O49" i="54"/>
  <c r="N49" i="54"/>
  <c r="M49" i="54"/>
  <c r="F49" i="54"/>
  <c r="E49" i="54"/>
  <c r="D49" i="54"/>
  <c r="O48" i="54"/>
  <c r="N48" i="54"/>
  <c r="M48" i="54"/>
  <c r="F48" i="54"/>
  <c r="E48" i="54"/>
  <c r="D48" i="54"/>
  <c r="E39" i="54"/>
  <c r="O32" i="54"/>
  <c r="O40" i="54" s="1"/>
  <c r="N32" i="54"/>
  <c r="N40" i="54" s="1"/>
  <c r="M32" i="54"/>
  <c r="M40" i="54" s="1"/>
  <c r="F32" i="54"/>
  <c r="F40" i="54" s="1"/>
  <c r="E32" i="54"/>
  <c r="E40" i="54" s="1"/>
  <c r="D32" i="54"/>
  <c r="D40" i="54" s="1"/>
  <c r="O31" i="54"/>
  <c r="O39" i="54" s="1"/>
  <c r="N31" i="54"/>
  <c r="N39" i="54" s="1"/>
  <c r="M31" i="54"/>
  <c r="M39" i="54" s="1"/>
  <c r="F31" i="54"/>
  <c r="F39" i="54" s="1"/>
  <c r="E31" i="54"/>
  <c r="D31" i="54"/>
  <c r="D39" i="54" s="1"/>
  <c r="O30" i="54"/>
  <c r="O38" i="54" s="1"/>
  <c r="N30" i="54"/>
  <c r="N38" i="54" s="1"/>
  <c r="M30" i="54"/>
  <c r="M38" i="54" s="1"/>
  <c r="F30" i="54"/>
  <c r="F38" i="54" s="1"/>
  <c r="E30" i="54"/>
  <c r="E38" i="54" s="1"/>
  <c r="D30" i="54"/>
  <c r="D38" i="54" s="1"/>
  <c r="O29" i="54"/>
  <c r="O37" i="54" s="1"/>
  <c r="N29" i="54"/>
  <c r="N37" i="54" s="1"/>
  <c r="M29" i="54"/>
  <c r="M37" i="54" s="1"/>
  <c r="F29" i="54"/>
  <c r="E29" i="54"/>
  <c r="E37" i="54" s="1"/>
  <c r="D29" i="54"/>
  <c r="O28" i="54"/>
  <c r="N28" i="54"/>
  <c r="N36" i="54" s="1"/>
  <c r="M28" i="54"/>
  <c r="M36" i="54" s="1"/>
  <c r="F28" i="54"/>
  <c r="F36" i="54" s="1"/>
  <c r="E28" i="54"/>
  <c r="E36" i="54" s="1"/>
  <c r="D28" i="54"/>
  <c r="D36" i="54" s="1"/>
  <c r="B16" i="54"/>
  <c r="B15" i="54"/>
  <c r="B14" i="54"/>
  <c r="B13" i="54"/>
  <c r="B12" i="54"/>
  <c r="B11" i="54"/>
  <c r="B159" i="54" s="1"/>
  <c r="B10" i="54"/>
  <c r="B158" i="54" s="1"/>
  <c r="B9" i="54"/>
  <c r="B157" i="54" s="1"/>
  <c r="V8" i="54"/>
  <c r="B8" i="54"/>
  <c r="B156" i="54" s="1"/>
  <c r="B180" i="54" s="1"/>
  <c r="V7" i="54"/>
  <c r="B7" i="54"/>
  <c r="B155" i="54" s="1"/>
  <c r="V6" i="54"/>
  <c r="B6" i="54"/>
  <c r="A46" i="53"/>
  <c r="A47" i="53"/>
  <c r="A48" i="53"/>
  <c r="A49" i="53"/>
  <c r="A50" i="53"/>
  <c r="A51" i="53"/>
  <c r="A52" i="53"/>
  <c r="A53" i="53"/>
  <c r="A54" i="53"/>
  <c r="A55" i="53"/>
  <c r="A56" i="53"/>
  <c r="A57" i="53"/>
  <c r="B57" i="53"/>
  <c r="B56" i="53"/>
  <c r="B55" i="53"/>
  <c r="B54" i="53"/>
  <c r="B53" i="53"/>
  <c r="D57" i="53"/>
  <c r="D56" i="53"/>
  <c r="D55" i="53"/>
  <c r="D54" i="53"/>
  <c r="D53" i="53"/>
  <c r="D52" i="53"/>
  <c r="D51" i="53"/>
  <c r="D50" i="53"/>
  <c r="D49" i="53"/>
  <c r="D48" i="53"/>
  <c r="D47" i="53"/>
  <c r="D46" i="53"/>
  <c r="D45" i="53"/>
  <c r="D44" i="53"/>
  <c r="D43" i="53"/>
  <c r="D42" i="53"/>
  <c r="D41" i="53"/>
  <c r="D40" i="53"/>
  <c r="D39" i="53"/>
  <c r="D38" i="53"/>
  <c r="D37" i="53"/>
  <c r="D36" i="53"/>
  <c r="A30" i="53"/>
  <c r="A31" i="53"/>
  <c r="A32" i="53"/>
  <c r="A33" i="53"/>
  <c r="A34" i="53"/>
  <c r="A35" i="53"/>
  <c r="A36" i="53"/>
  <c r="A37" i="53"/>
  <c r="A38" i="53"/>
  <c r="A39" i="53"/>
  <c r="A40" i="53"/>
  <c r="A41" i="53"/>
  <c r="A42" i="53"/>
  <c r="A43" i="53"/>
  <c r="A44" i="53"/>
  <c r="A45" i="53"/>
  <c r="D35" i="53"/>
  <c r="D34" i="53"/>
  <c r="D33" i="53"/>
  <c r="D32" i="53"/>
  <c r="D31" i="53"/>
  <c r="D30" i="53"/>
  <c r="A3" i="53"/>
  <c r="A4" i="53"/>
  <c r="A5" i="53"/>
  <c r="A6" i="53"/>
  <c r="A7" i="53"/>
  <c r="A8" i="53"/>
  <c r="A9" i="53"/>
  <c r="A10" i="53"/>
  <c r="A11" i="53"/>
  <c r="A12" i="53"/>
  <c r="A13" i="53"/>
  <c r="A14" i="53"/>
  <c r="A15" i="53"/>
  <c r="A16" i="53"/>
  <c r="A17" i="53"/>
  <c r="A18" i="53"/>
  <c r="A19" i="53"/>
  <c r="A20" i="53"/>
  <c r="A21" i="53"/>
  <c r="A22" i="53"/>
  <c r="A23" i="53"/>
  <c r="A24" i="53"/>
  <c r="A25" i="53"/>
  <c r="A26" i="53"/>
  <c r="A27" i="53"/>
  <c r="A28" i="53"/>
  <c r="A29" i="53"/>
  <c r="A2" i="53"/>
  <c r="D29" i="53"/>
  <c r="D28" i="53"/>
  <c r="D27" i="53"/>
  <c r="D26" i="53"/>
  <c r="D25" i="53"/>
  <c r="D24" i="53"/>
  <c r="D23" i="53"/>
  <c r="D22" i="53"/>
  <c r="D21" i="53"/>
  <c r="D20" i="53"/>
  <c r="D19" i="53"/>
  <c r="D18" i="53"/>
  <c r="D17" i="53"/>
  <c r="D16" i="53"/>
  <c r="D15" i="53"/>
  <c r="D14" i="53"/>
  <c r="D13" i="53"/>
  <c r="D12" i="53"/>
  <c r="D11" i="53"/>
  <c r="D10" i="53"/>
  <c r="D9" i="53"/>
  <c r="D8" i="53"/>
  <c r="D7" i="53"/>
  <c r="D6" i="53"/>
  <c r="D5" i="53"/>
  <c r="D4" i="53"/>
  <c r="D3" i="53"/>
  <c r="D2" i="53"/>
  <c r="B29" i="53"/>
  <c r="B28" i="53"/>
  <c r="B27" i="53"/>
  <c r="B26" i="53"/>
  <c r="B25" i="53"/>
  <c r="B154" i="55" l="1"/>
  <c r="B188" i="55" s="1"/>
  <c r="C188" i="55" s="1"/>
  <c r="B154" i="54"/>
  <c r="B188" i="54" s="1"/>
  <c r="C188" i="54" s="1"/>
  <c r="A200" i="54"/>
  <c r="B201" i="55"/>
  <c r="B202" i="55" s="1"/>
  <c r="A202" i="55"/>
  <c r="AC201" i="55"/>
  <c r="AC202" i="55" s="1"/>
  <c r="AB202" i="55"/>
  <c r="D62" i="54"/>
  <c r="D66" i="54" s="1"/>
  <c r="E62" i="55"/>
  <c r="E66" i="55" s="1"/>
  <c r="F62" i="54"/>
  <c r="F66" i="54" s="1"/>
  <c r="O33" i="55"/>
  <c r="O41" i="55" s="1"/>
  <c r="D33" i="55"/>
  <c r="D50" i="55" s="1"/>
  <c r="D52" i="55" s="1"/>
  <c r="D53" i="55" s="1"/>
  <c r="D57" i="55" s="1"/>
  <c r="O33" i="54"/>
  <c r="O50" i="54" s="1"/>
  <c r="O52" i="54" s="1"/>
  <c r="O53" i="54" s="1"/>
  <c r="O57" i="54" s="1"/>
  <c r="E33" i="55"/>
  <c r="E41" i="55" s="1"/>
  <c r="D62" i="55"/>
  <c r="D66" i="55" s="1"/>
  <c r="E66" i="54"/>
  <c r="D33" i="54"/>
  <c r="D41" i="54" s="1"/>
  <c r="F33" i="54"/>
  <c r="F41" i="54" s="1"/>
  <c r="O36" i="55"/>
  <c r="F62" i="55"/>
  <c r="F66" i="55" s="1"/>
  <c r="O36" i="54"/>
  <c r="B178" i="54"/>
  <c r="B178" i="55"/>
  <c r="F37" i="54"/>
  <c r="D37" i="55"/>
  <c r="B192" i="55"/>
  <c r="C192" i="55" s="1"/>
  <c r="B182" i="55"/>
  <c r="B191" i="55"/>
  <c r="C191" i="55" s="1"/>
  <c r="B181" i="55"/>
  <c r="B179" i="55"/>
  <c r="B189" i="55"/>
  <c r="C189" i="55" s="1"/>
  <c r="F33" i="55"/>
  <c r="B190" i="55"/>
  <c r="C190" i="55" s="1"/>
  <c r="M33" i="55"/>
  <c r="E37" i="55"/>
  <c r="N33" i="55"/>
  <c r="B191" i="54"/>
  <c r="C191" i="54" s="1"/>
  <c r="B181" i="54"/>
  <c r="B192" i="54"/>
  <c r="C192" i="54" s="1"/>
  <c r="B182" i="54"/>
  <c r="B179" i="54"/>
  <c r="B189" i="54"/>
  <c r="C189" i="54" s="1"/>
  <c r="D37" i="54"/>
  <c r="B190" i="54"/>
  <c r="C190" i="54" s="1"/>
  <c r="M33" i="54"/>
  <c r="N33" i="54"/>
  <c r="E33" i="54"/>
  <c r="AA204" i="52"/>
  <c r="AB204" i="52"/>
  <c r="AC204" i="52"/>
  <c r="AD204" i="52"/>
  <c r="AE204" i="52"/>
  <c r="AF204" i="52"/>
  <c r="AG204" i="52"/>
  <c r="AA205" i="52"/>
  <c r="AB205" i="52"/>
  <c r="AC205" i="52"/>
  <c r="AD205" i="52"/>
  <c r="AE205" i="52"/>
  <c r="AF205" i="52"/>
  <c r="AG205" i="52"/>
  <c r="AA206" i="52"/>
  <c r="AB206" i="52"/>
  <c r="AC206" i="52"/>
  <c r="AD206" i="52"/>
  <c r="AE206" i="52"/>
  <c r="AF206" i="52"/>
  <c r="AG206" i="52"/>
  <c r="AA207" i="52"/>
  <c r="AB207" i="52"/>
  <c r="AC207" i="52"/>
  <c r="AD207" i="52"/>
  <c r="AE207" i="52"/>
  <c r="AF207" i="52"/>
  <c r="AG207" i="52"/>
  <c r="AA208" i="52"/>
  <c r="AB208" i="52"/>
  <c r="AC208" i="52"/>
  <c r="AD208" i="52"/>
  <c r="AE208" i="52"/>
  <c r="AF208" i="52"/>
  <c r="AG208" i="52"/>
  <c r="Z208" i="52"/>
  <c r="Z207" i="52"/>
  <c r="Z206" i="52"/>
  <c r="Z205" i="52"/>
  <c r="S206" i="52"/>
  <c r="T206" i="52"/>
  <c r="U206" i="52"/>
  <c r="V206" i="52"/>
  <c r="W206" i="52"/>
  <c r="X206" i="52"/>
  <c r="Y206" i="52"/>
  <c r="S207" i="52"/>
  <c r="T207" i="52"/>
  <c r="U207" i="52"/>
  <c r="V207" i="52"/>
  <c r="W207" i="52"/>
  <c r="X207" i="52"/>
  <c r="Y207" i="52"/>
  <c r="S208" i="52"/>
  <c r="T208" i="52"/>
  <c r="U208" i="52"/>
  <c r="V208" i="52"/>
  <c r="W208" i="52"/>
  <c r="X208" i="52"/>
  <c r="Y208" i="52"/>
  <c r="R208" i="52"/>
  <c r="R207" i="52"/>
  <c r="R206" i="52"/>
  <c r="S205" i="52"/>
  <c r="T205" i="52"/>
  <c r="U205" i="52"/>
  <c r="V205" i="52"/>
  <c r="W205" i="52"/>
  <c r="X205" i="52"/>
  <c r="Y205" i="52"/>
  <c r="R205" i="52"/>
  <c r="Z204" i="52"/>
  <c r="S204" i="52"/>
  <c r="T204" i="52"/>
  <c r="U204" i="52"/>
  <c r="V204" i="52"/>
  <c r="W204" i="52"/>
  <c r="X204" i="52"/>
  <c r="Y204" i="52"/>
  <c r="R204" i="52"/>
  <c r="O205" i="52"/>
  <c r="O206" i="52"/>
  <c r="O207" i="52"/>
  <c r="O208" i="52"/>
  <c r="O204" i="52"/>
  <c r="AG203" i="52"/>
  <c r="AF203" i="52"/>
  <c r="AE203" i="52"/>
  <c r="AD203" i="52"/>
  <c r="AC203" i="52"/>
  <c r="AB203" i="52"/>
  <c r="AA203" i="52"/>
  <c r="Z203" i="52"/>
  <c r="Y203" i="52"/>
  <c r="X203" i="52"/>
  <c r="W203" i="52"/>
  <c r="V203" i="52"/>
  <c r="U203" i="52"/>
  <c r="T203" i="52"/>
  <c r="S203" i="52"/>
  <c r="R203" i="52"/>
  <c r="O41" i="54" l="1"/>
  <c r="B200" i="54"/>
  <c r="B201" i="54" s="1"/>
  <c r="AB200" i="54"/>
  <c r="A201" i="54"/>
  <c r="D41" i="55"/>
  <c r="D50" i="54"/>
  <c r="D52" i="54" s="1"/>
  <c r="D53" i="54" s="1"/>
  <c r="D57" i="54" s="1"/>
  <c r="F50" i="54"/>
  <c r="F52" i="54" s="1"/>
  <c r="F53" i="54" s="1"/>
  <c r="F57" i="54" s="1"/>
  <c r="E50" i="55"/>
  <c r="E52" i="55" s="1"/>
  <c r="E53" i="55" s="1"/>
  <c r="E57" i="55" s="1"/>
  <c r="O50" i="55"/>
  <c r="O52" i="55" s="1"/>
  <c r="O53" i="55" s="1"/>
  <c r="O57" i="55" s="1"/>
  <c r="M50" i="55"/>
  <c r="M52" i="55" s="1"/>
  <c r="M53" i="55" s="1"/>
  <c r="M57" i="55" s="1"/>
  <c r="M41" i="55"/>
  <c r="N50" i="55"/>
  <c r="N52" i="55" s="1"/>
  <c r="N53" i="55" s="1"/>
  <c r="N57" i="55" s="1"/>
  <c r="N41" i="55"/>
  <c r="F50" i="55"/>
  <c r="F52" i="55" s="1"/>
  <c r="F53" i="55" s="1"/>
  <c r="F57" i="55" s="1"/>
  <c r="F41" i="55"/>
  <c r="E50" i="54"/>
  <c r="E52" i="54" s="1"/>
  <c r="E53" i="54" s="1"/>
  <c r="E57" i="54" s="1"/>
  <c r="E41" i="54"/>
  <c r="N50" i="54"/>
  <c r="N52" i="54" s="1"/>
  <c r="N53" i="54" s="1"/>
  <c r="N57" i="54" s="1"/>
  <c r="N41" i="54"/>
  <c r="M50" i="54"/>
  <c r="M52" i="54" s="1"/>
  <c r="M53" i="54" s="1"/>
  <c r="M57" i="54" s="1"/>
  <c r="M41" i="54"/>
  <c r="J195" i="52"/>
  <c r="G195" i="52" s="1"/>
  <c r="K195" i="52"/>
  <c r="H195" i="52" s="1"/>
  <c r="L195" i="52"/>
  <c r="I195" i="52" s="1"/>
  <c r="J196" i="52"/>
  <c r="G196" i="52" s="1"/>
  <c r="K196" i="52"/>
  <c r="H196" i="52" s="1"/>
  <c r="L196" i="52"/>
  <c r="I196" i="52" s="1"/>
  <c r="J197" i="52"/>
  <c r="G197" i="52" s="1"/>
  <c r="K197" i="52"/>
  <c r="H197" i="52" s="1"/>
  <c r="L197" i="52"/>
  <c r="I197" i="52" s="1"/>
  <c r="J198" i="52"/>
  <c r="G198" i="52" s="1"/>
  <c r="K198" i="52"/>
  <c r="H198" i="52" s="1"/>
  <c r="L198" i="52"/>
  <c r="I198" i="52" s="1"/>
  <c r="K194" i="52"/>
  <c r="H194" i="52" s="1"/>
  <c r="L194" i="52"/>
  <c r="I194" i="52" s="1"/>
  <c r="J194" i="52"/>
  <c r="G194" i="52" s="1"/>
  <c r="I193" i="52"/>
  <c r="L193" i="52" s="1"/>
  <c r="H193" i="52"/>
  <c r="K193" i="52" s="1"/>
  <c r="G193" i="52"/>
  <c r="J193" i="52" s="1"/>
  <c r="AB201" i="54" l="1"/>
  <c r="AC200" i="54"/>
  <c r="AC201" i="54" s="1"/>
  <c r="E185" i="52"/>
  <c r="H182" i="52"/>
  <c r="G182" i="52"/>
  <c r="F182" i="52"/>
  <c r="E182" i="52"/>
  <c r="D182" i="52"/>
  <c r="I179" i="52"/>
  <c r="H179" i="52"/>
  <c r="G179" i="52"/>
  <c r="F179" i="52"/>
  <c r="E179" i="52"/>
  <c r="D179" i="52"/>
  <c r="AA170" i="52" l="1"/>
  <c r="AB170" i="52"/>
  <c r="AC170" i="52"/>
  <c r="AD170" i="52"/>
  <c r="AE170" i="52"/>
  <c r="AF170" i="52"/>
  <c r="AG170" i="52"/>
  <c r="AA171" i="52"/>
  <c r="AB171" i="52"/>
  <c r="AC171" i="52"/>
  <c r="AD171" i="52"/>
  <c r="AE171" i="52"/>
  <c r="AF171" i="52"/>
  <c r="AG171" i="52"/>
  <c r="AA172" i="52"/>
  <c r="AB172" i="52"/>
  <c r="AC172" i="52"/>
  <c r="AD172" i="52"/>
  <c r="AE172" i="52"/>
  <c r="AF172" i="52"/>
  <c r="AG172" i="52"/>
  <c r="AA173" i="52"/>
  <c r="AB173" i="52"/>
  <c r="AC173" i="52"/>
  <c r="AD173" i="52"/>
  <c r="AE173" i="52"/>
  <c r="AF173" i="52"/>
  <c r="AG173" i="52"/>
  <c r="AA174" i="52"/>
  <c r="AB174" i="52"/>
  <c r="AC174" i="52"/>
  <c r="AD174" i="52"/>
  <c r="AE174" i="52"/>
  <c r="AF174" i="52"/>
  <c r="AG174" i="52"/>
  <c r="AA175" i="52"/>
  <c r="AB175" i="52"/>
  <c r="AC175" i="52"/>
  <c r="AD175" i="52"/>
  <c r="AE175" i="52"/>
  <c r="AF175" i="52"/>
  <c r="AG175" i="52"/>
  <c r="Z175" i="52"/>
  <c r="Z174" i="52"/>
  <c r="Z173" i="52"/>
  <c r="Z172" i="52"/>
  <c r="Z171" i="52"/>
  <c r="Z170" i="52"/>
  <c r="S170" i="52"/>
  <c r="T170" i="52"/>
  <c r="U170" i="52"/>
  <c r="V170" i="52"/>
  <c r="W170" i="52"/>
  <c r="X170" i="52"/>
  <c r="Y170" i="52"/>
  <c r="S171" i="52"/>
  <c r="T171" i="52"/>
  <c r="U171" i="52"/>
  <c r="V171" i="52"/>
  <c r="W171" i="52"/>
  <c r="X171" i="52"/>
  <c r="Y171" i="52"/>
  <c r="S172" i="52"/>
  <c r="T172" i="52"/>
  <c r="U172" i="52"/>
  <c r="V172" i="52"/>
  <c r="W172" i="52"/>
  <c r="X172" i="52"/>
  <c r="Y172" i="52"/>
  <c r="S173" i="52"/>
  <c r="T173" i="52"/>
  <c r="U173" i="52"/>
  <c r="V173" i="52"/>
  <c r="W173" i="52"/>
  <c r="X173" i="52"/>
  <c r="Y173" i="52"/>
  <c r="S174" i="52"/>
  <c r="T174" i="52"/>
  <c r="U174" i="52"/>
  <c r="V174" i="52"/>
  <c r="W174" i="52"/>
  <c r="X174" i="52"/>
  <c r="Y174" i="52"/>
  <c r="S175" i="52"/>
  <c r="T175" i="52"/>
  <c r="U175" i="52"/>
  <c r="V175" i="52"/>
  <c r="W175" i="52"/>
  <c r="X175" i="52"/>
  <c r="Y175" i="52"/>
  <c r="R175" i="52"/>
  <c r="R174" i="52"/>
  <c r="R173" i="52"/>
  <c r="R172" i="52"/>
  <c r="R171" i="52"/>
  <c r="R170" i="52"/>
  <c r="E145" i="52" l="1"/>
  <c r="F145" i="52"/>
  <c r="G145" i="52"/>
  <c r="H145" i="52"/>
  <c r="I145" i="52"/>
  <c r="J145" i="52"/>
  <c r="D145" i="52"/>
  <c r="G140" i="52"/>
  <c r="H140" i="52"/>
  <c r="F140" i="52"/>
  <c r="G130" i="52"/>
  <c r="H130" i="52"/>
  <c r="G131" i="52"/>
  <c r="H131" i="52"/>
  <c r="F131" i="52"/>
  <c r="F130" i="52"/>
  <c r="G124" i="52"/>
  <c r="H124" i="52"/>
  <c r="G125" i="52"/>
  <c r="H125" i="52"/>
  <c r="F125" i="52"/>
  <c r="F124" i="52"/>
  <c r="E76" i="52"/>
  <c r="F76" i="52"/>
  <c r="E77" i="52"/>
  <c r="F77" i="52"/>
  <c r="E79" i="52"/>
  <c r="F79" i="52"/>
  <c r="E80" i="52"/>
  <c r="F80" i="52"/>
  <c r="E81" i="52"/>
  <c r="F81" i="52"/>
  <c r="D81" i="52"/>
  <c r="D80" i="52"/>
  <c r="D79" i="52"/>
  <c r="D77" i="52"/>
  <c r="D76" i="52"/>
  <c r="N64" i="52"/>
  <c r="O64" i="52"/>
  <c r="N65" i="52"/>
  <c r="O65" i="52"/>
  <c r="N67" i="52"/>
  <c r="O67" i="52"/>
  <c r="N70" i="52"/>
  <c r="O70" i="52"/>
  <c r="N71" i="52"/>
  <c r="O71" i="52"/>
  <c r="N72" i="52"/>
  <c r="O72" i="52"/>
  <c r="M72" i="52"/>
  <c r="M71" i="52"/>
  <c r="M70" i="52"/>
  <c r="M67" i="52"/>
  <c r="M65" i="52"/>
  <c r="M64" i="52"/>
  <c r="E64" i="52"/>
  <c r="F64" i="52"/>
  <c r="E65" i="52"/>
  <c r="F65" i="52"/>
  <c r="E67" i="52"/>
  <c r="F67" i="52"/>
  <c r="E70" i="52"/>
  <c r="F70" i="52"/>
  <c r="E71" i="52"/>
  <c r="F71" i="52"/>
  <c r="E72" i="52"/>
  <c r="F72" i="52"/>
  <c r="D72" i="52"/>
  <c r="D71" i="52"/>
  <c r="D70" i="52"/>
  <c r="D67" i="52"/>
  <c r="D65" i="52"/>
  <c r="D64" i="52"/>
  <c r="N44" i="52"/>
  <c r="O44" i="52"/>
  <c r="N45" i="52"/>
  <c r="O45" i="52"/>
  <c r="N46" i="52"/>
  <c r="O46" i="52"/>
  <c r="N47" i="52"/>
  <c r="O47" i="52"/>
  <c r="N48" i="52"/>
  <c r="O48" i="52"/>
  <c r="M48" i="52"/>
  <c r="M47" i="52"/>
  <c r="M46" i="52"/>
  <c r="M45" i="52"/>
  <c r="M44" i="52"/>
  <c r="E44" i="52"/>
  <c r="F44" i="52"/>
  <c r="E45" i="52"/>
  <c r="F45" i="52"/>
  <c r="E46" i="52"/>
  <c r="F46" i="52"/>
  <c r="E47" i="52"/>
  <c r="F47" i="52"/>
  <c r="E48" i="52"/>
  <c r="F48" i="52"/>
  <c r="D48" i="52"/>
  <c r="D47" i="52"/>
  <c r="D46" i="52"/>
  <c r="D45" i="52"/>
  <c r="D44" i="52"/>
  <c r="F78" i="52" l="1"/>
  <c r="F82" i="52" s="1"/>
  <c r="E78" i="52"/>
  <c r="E82" i="52" s="1"/>
  <c r="Q162" i="52"/>
  <c r="R162" i="52"/>
  <c r="S162" i="52"/>
  <c r="Q160" i="52"/>
  <c r="R160" i="52"/>
  <c r="S160" i="52"/>
  <c r="Q161" i="52"/>
  <c r="R161" i="52"/>
  <c r="S161" i="52"/>
  <c r="R159" i="52"/>
  <c r="S159" i="52"/>
  <c r="Q159" i="52"/>
  <c r="F159" i="52"/>
  <c r="G159" i="52"/>
  <c r="F160" i="52"/>
  <c r="G160" i="52"/>
  <c r="F161" i="52"/>
  <c r="G161" i="52"/>
  <c r="F162" i="52"/>
  <c r="G162" i="52"/>
  <c r="E160" i="52"/>
  <c r="E161" i="52"/>
  <c r="E162" i="52"/>
  <c r="E159" i="52"/>
  <c r="O160" i="52"/>
  <c r="O161" i="52"/>
  <c r="O159" i="52"/>
  <c r="C160" i="52"/>
  <c r="C161" i="52"/>
  <c r="C159" i="52"/>
  <c r="G139" i="52" l="1"/>
  <c r="H139" i="52"/>
  <c r="F139" i="52"/>
  <c r="G120" i="52"/>
  <c r="H120" i="52"/>
  <c r="F120" i="52"/>
  <c r="G119" i="52"/>
  <c r="H119" i="52"/>
  <c r="F119" i="52"/>
  <c r="G97" i="52" l="1"/>
  <c r="H97" i="52"/>
  <c r="F97" i="52"/>
  <c r="G95" i="52"/>
  <c r="H95" i="52"/>
  <c r="F95" i="52"/>
  <c r="G90" i="52"/>
  <c r="H90" i="52"/>
  <c r="F90" i="52"/>
  <c r="D78" i="52" l="1"/>
  <c r="N52" i="52"/>
  <c r="N53" i="52"/>
  <c r="O53" i="52"/>
  <c r="N54" i="52"/>
  <c r="O54" i="52"/>
  <c r="N55" i="52"/>
  <c r="O55" i="52"/>
  <c r="N56" i="52"/>
  <c r="M56" i="52"/>
  <c r="M55" i="52"/>
  <c r="M54" i="52"/>
  <c r="M53" i="52"/>
  <c r="M52" i="52"/>
  <c r="E56" i="52"/>
  <c r="F56" i="52"/>
  <c r="D56" i="52"/>
  <c r="E52" i="52"/>
  <c r="F52" i="52"/>
  <c r="E54" i="52"/>
  <c r="F54" i="52"/>
  <c r="D54" i="52"/>
  <c r="E53" i="52"/>
  <c r="F53" i="52"/>
  <c r="D53" i="52"/>
  <c r="O56" i="52"/>
  <c r="F55" i="52"/>
  <c r="E55" i="52"/>
  <c r="D55" i="52"/>
  <c r="V7" i="52"/>
  <c r="V8" i="52"/>
  <c r="V6" i="52"/>
  <c r="B7" i="52"/>
  <c r="B171" i="52" s="1"/>
  <c r="B8" i="52"/>
  <c r="B172" i="52" s="1"/>
  <c r="B9" i="52"/>
  <c r="B173" i="52" s="1"/>
  <c r="B10" i="52"/>
  <c r="B174" i="52" s="1"/>
  <c r="B11" i="52"/>
  <c r="B175" i="52" s="1"/>
  <c r="B12" i="52"/>
  <c r="B13" i="52"/>
  <c r="B14" i="52"/>
  <c r="B15" i="52"/>
  <c r="B16" i="52"/>
  <c r="B6" i="52"/>
  <c r="B170" i="52" l="1"/>
  <c r="A23" i="52"/>
  <c r="B205" i="52"/>
  <c r="C205" i="52" s="1"/>
  <c r="B195" i="52"/>
  <c r="B194" i="52"/>
  <c r="B204" i="52"/>
  <c r="C204" i="52" s="1"/>
  <c r="B208" i="52"/>
  <c r="C208" i="52" s="1"/>
  <c r="B198" i="52"/>
  <c r="B207" i="52"/>
  <c r="C207" i="52" s="1"/>
  <c r="B197" i="52"/>
  <c r="B206" i="52"/>
  <c r="C206" i="52" s="1"/>
  <c r="B196" i="52"/>
  <c r="O49" i="52"/>
  <c r="O66" i="52" s="1"/>
  <c r="O68" i="52" s="1"/>
  <c r="O69" i="52" s="1"/>
  <c r="O73" i="52" s="1"/>
  <c r="D82" i="52"/>
  <c r="O52" i="52"/>
  <c r="N49" i="52"/>
  <c r="N66" i="52" s="1"/>
  <c r="N68" i="52" s="1"/>
  <c r="N69" i="52" s="1"/>
  <c r="N73" i="52" s="1"/>
  <c r="M49" i="52"/>
  <c r="M57" i="52" s="1"/>
  <c r="E49" i="52"/>
  <c r="E66" i="52" s="1"/>
  <c r="E68" i="52" s="1"/>
  <c r="E69" i="52" s="1"/>
  <c r="E73" i="52" s="1"/>
  <c r="D49" i="52"/>
  <c r="F49" i="52"/>
  <c r="F66" i="52" s="1"/>
  <c r="F68" i="52" s="1"/>
  <c r="F69" i="52" s="1"/>
  <c r="F73" i="52" s="1"/>
  <c r="D52" i="52"/>
  <c r="A24" i="52" l="1"/>
  <c r="B23" i="52"/>
  <c r="B24" i="52" s="1"/>
  <c r="D57" i="52"/>
  <c r="D66" i="52"/>
  <c r="D68" i="52" s="1"/>
  <c r="D69" i="52" s="1"/>
  <c r="D73" i="52" s="1"/>
  <c r="O57" i="52"/>
  <c r="F57" i="52"/>
  <c r="N57" i="52"/>
  <c r="E57" i="52"/>
  <c r="M66" i="52"/>
  <c r="M68" i="52" s="1"/>
  <c r="M69" i="52" s="1"/>
  <c r="M73" i="52" s="1"/>
  <c r="H170" i="39" l="1"/>
  <c r="G170" i="39"/>
  <c r="F170" i="39"/>
  <c r="B178" i="39"/>
  <c r="B177" i="39"/>
  <c r="B176" i="39"/>
  <c r="B175" i="39"/>
  <c r="B174" i="39"/>
  <c r="B173" i="39"/>
  <c r="F172" i="39"/>
  <c r="H157" i="39"/>
  <c r="G157" i="39"/>
  <c r="F157" i="39"/>
  <c r="B165" i="39"/>
  <c r="B164" i="39"/>
  <c r="B163" i="39"/>
  <c r="B162" i="39"/>
  <c r="B161" i="39"/>
  <c r="B160" i="39"/>
  <c r="F159" i="39"/>
  <c r="H144" i="39"/>
  <c r="G144" i="39"/>
  <c r="F146" i="39"/>
  <c r="F144" i="39"/>
  <c r="E46" i="39" l="1"/>
  <c r="E51" i="39"/>
  <c r="E47" i="39"/>
  <c r="E41" i="39"/>
  <c r="E37" i="39"/>
  <c r="E36" i="39"/>
  <c r="E31" i="39"/>
  <c r="E30" i="39"/>
  <c r="E34" i="39" s="1"/>
  <c r="E29" i="39"/>
  <c r="E49" i="39" s="1"/>
  <c r="E28" i="39"/>
  <c r="E42" i="39" s="1"/>
  <c r="E27" i="39"/>
  <c r="E26" i="39"/>
  <c r="B22" i="39"/>
  <c r="B143" i="39"/>
  <c r="B147" i="39"/>
  <c r="B152" i="39"/>
  <c r="B151" i="39"/>
  <c r="B150" i="39"/>
  <c r="B149" i="39"/>
  <c r="B148" i="39"/>
  <c r="B142" i="39"/>
  <c r="H24" i="39"/>
  <c r="I24" i="39" s="1"/>
  <c r="J24" i="39" s="1"/>
  <c r="J54" i="39"/>
  <c r="I54" i="39"/>
  <c r="H54" i="39"/>
  <c r="J50" i="39"/>
  <c r="I50" i="39"/>
  <c r="H50" i="39"/>
  <c r="J44" i="39"/>
  <c r="I44" i="39"/>
  <c r="H44" i="39"/>
  <c r="J40" i="39"/>
  <c r="I40" i="39"/>
  <c r="H40" i="39"/>
  <c r="J34" i="39"/>
  <c r="I34" i="39"/>
  <c r="H34" i="39"/>
  <c r="J30" i="39"/>
  <c r="I30" i="39"/>
  <c r="H30" i="39"/>
  <c r="B19" i="39"/>
  <c r="F63" i="46"/>
  <c r="AF8" i="55" s="1"/>
  <c r="G63" i="46"/>
  <c r="AG8" i="55" s="1"/>
  <c r="E63" i="46"/>
  <c r="AE8" i="55" s="1"/>
  <c r="F62" i="46"/>
  <c r="L8" i="55" s="1"/>
  <c r="G62" i="46"/>
  <c r="M8" i="55" s="1"/>
  <c r="E62" i="46"/>
  <c r="K8" i="55" s="1"/>
  <c r="F60" i="46"/>
  <c r="AF8" i="54" s="1"/>
  <c r="G60" i="46"/>
  <c r="AG8" i="54" s="1"/>
  <c r="E60" i="46"/>
  <c r="AE8" i="54" s="1"/>
  <c r="F59" i="46"/>
  <c r="L8" i="54" s="1"/>
  <c r="G59" i="46"/>
  <c r="M8" i="54" s="1"/>
  <c r="E59" i="46"/>
  <c r="K8" i="54" s="1"/>
  <c r="F57" i="46"/>
  <c r="G57" i="46"/>
  <c r="F56" i="46"/>
  <c r="G56" i="46"/>
  <c r="E57" i="46"/>
  <c r="E56" i="46"/>
  <c r="B63" i="46"/>
  <c r="B62" i="46"/>
  <c r="B60" i="46"/>
  <c r="B59" i="46"/>
  <c r="B57" i="46"/>
  <c r="B56" i="46"/>
  <c r="F53" i="46"/>
  <c r="AF7" i="55" s="1"/>
  <c r="G53" i="46"/>
  <c r="AG7" i="55" s="1"/>
  <c r="F52" i="46"/>
  <c r="L7" i="55" s="1"/>
  <c r="G52" i="46"/>
  <c r="M7" i="55" s="1"/>
  <c r="E53" i="46"/>
  <c r="AE7" i="55" s="1"/>
  <c r="E52" i="46"/>
  <c r="K7" i="55" s="1"/>
  <c r="B53" i="46"/>
  <c r="B52" i="46"/>
  <c r="F50" i="46"/>
  <c r="AF7" i="54" s="1"/>
  <c r="G50" i="46"/>
  <c r="AG7" i="54" s="1"/>
  <c r="E50" i="46"/>
  <c r="AE7" i="54" s="1"/>
  <c r="F49" i="46"/>
  <c r="L7" i="54" s="1"/>
  <c r="G49" i="46"/>
  <c r="M7" i="54" s="1"/>
  <c r="E49" i="46"/>
  <c r="K7" i="54" s="1"/>
  <c r="F47" i="46"/>
  <c r="G47" i="46"/>
  <c r="E47" i="46"/>
  <c r="B50" i="46"/>
  <c r="B49" i="46"/>
  <c r="F46" i="46"/>
  <c r="G46" i="46"/>
  <c r="E46" i="46"/>
  <c r="B47" i="46"/>
  <c r="B46" i="46"/>
  <c r="F43" i="46"/>
  <c r="AF6" i="55" s="1"/>
  <c r="G43" i="46"/>
  <c r="AG6" i="55" s="1"/>
  <c r="E43" i="46"/>
  <c r="AE6" i="55" s="1"/>
  <c r="F42" i="46"/>
  <c r="L6" i="55" s="1"/>
  <c r="G42" i="46"/>
  <c r="M6" i="55" s="1"/>
  <c r="E42" i="46"/>
  <c r="K6" i="55" s="1"/>
  <c r="B43" i="46"/>
  <c r="B42" i="46"/>
  <c r="F40" i="46"/>
  <c r="AF6" i="54" s="1"/>
  <c r="G40" i="46"/>
  <c r="AG6" i="54" s="1"/>
  <c r="E40" i="46"/>
  <c r="AE6" i="54" s="1"/>
  <c r="F39" i="46"/>
  <c r="L6" i="54" s="1"/>
  <c r="G39" i="46"/>
  <c r="M6" i="54" s="1"/>
  <c r="E39" i="46"/>
  <c r="K6" i="54" s="1"/>
  <c r="B40" i="46"/>
  <c r="B39" i="46"/>
  <c r="F37" i="46"/>
  <c r="G37" i="46"/>
  <c r="E37" i="46"/>
  <c r="F36" i="46"/>
  <c r="G36" i="46"/>
  <c r="E36" i="46"/>
  <c r="B37" i="46"/>
  <c r="B36" i="46"/>
  <c r="AE6" i="52" l="1"/>
  <c r="AG6" i="52"/>
  <c r="K8" i="52"/>
  <c r="AF6" i="52"/>
  <c r="AE7" i="52"/>
  <c r="AE8" i="52"/>
  <c r="AG7" i="52"/>
  <c r="M8" i="52"/>
  <c r="L8" i="52"/>
  <c r="AF8" i="52"/>
  <c r="K6" i="52"/>
  <c r="K7" i="52"/>
  <c r="M7" i="52"/>
  <c r="AF7" i="52"/>
  <c r="AG8" i="52"/>
  <c r="M6" i="52"/>
  <c r="L6" i="52"/>
  <c r="L7" i="52"/>
  <c r="E44" i="39"/>
  <c r="E43" i="39"/>
  <c r="E50" i="39"/>
  <c r="E38" i="39"/>
  <c r="E40" i="39"/>
  <c r="E54" i="39"/>
  <c r="E39" i="39"/>
  <c r="E53" i="39"/>
  <c r="E32" i="39"/>
  <c r="E48" i="39"/>
  <c r="E33" i="39"/>
  <c r="E52" i="39"/>
  <c r="P109" i="39"/>
  <c r="O109" i="39"/>
  <c r="B109" i="39" s="1"/>
  <c r="P106" i="39"/>
  <c r="O106" i="39"/>
  <c r="B106" i="39" s="1"/>
  <c r="J111" i="39"/>
  <c r="I111" i="39"/>
  <c r="H111" i="39"/>
  <c r="E111" i="39"/>
  <c r="E110" i="39"/>
  <c r="E109" i="39"/>
  <c r="J108" i="39"/>
  <c r="I108" i="39"/>
  <c r="H108" i="39"/>
  <c r="E108" i="39"/>
  <c r="E107" i="39"/>
  <c r="E106" i="39"/>
  <c r="B105" i="39"/>
  <c r="B98" i="39"/>
  <c r="P94" i="39"/>
  <c r="O94" i="39"/>
  <c r="B94" i="39" s="1"/>
  <c r="P91" i="39"/>
  <c r="O91" i="39"/>
  <c r="B91" i="39" s="1"/>
  <c r="J96" i="39"/>
  <c r="I96" i="39"/>
  <c r="H96" i="39"/>
  <c r="E96" i="39"/>
  <c r="E95" i="39"/>
  <c r="E94" i="39"/>
  <c r="J93" i="39"/>
  <c r="I93" i="39"/>
  <c r="H93" i="39"/>
  <c r="E93" i="39"/>
  <c r="E92" i="39"/>
  <c r="E91" i="39"/>
  <c r="B90" i="39"/>
  <c r="B83" i="39"/>
  <c r="P79" i="39"/>
  <c r="O79" i="39"/>
  <c r="B79" i="39" s="1"/>
  <c r="P76" i="39"/>
  <c r="O76" i="39"/>
  <c r="B76" i="39" s="1"/>
  <c r="J81" i="39"/>
  <c r="I81" i="39"/>
  <c r="H81" i="39"/>
  <c r="E81" i="39"/>
  <c r="E80" i="39"/>
  <c r="E79" i="39"/>
  <c r="J78" i="39"/>
  <c r="I78" i="39"/>
  <c r="H78" i="39"/>
  <c r="E78" i="39"/>
  <c r="E77" i="39"/>
  <c r="E76" i="39"/>
  <c r="B75" i="39"/>
  <c r="B68" i="39"/>
  <c r="B56" i="37"/>
  <c r="B55" i="37"/>
  <c r="B53" i="37"/>
  <c r="B52" i="37"/>
  <c r="B50" i="37"/>
  <c r="B49" i="37"/>
  <c r="F56" i="37"/>
  <c r="F55" i="37"/>
  <c r="F53" i="37"/>
  <c r="F52" i="37"/>
  <c r="F50" i="37"/>
  <c r="F49" i="37"/>
  <c r="H31" i="37"/>
  <c r="I31" i="37"/>
  <c r="G31" i="37"/>
  <c r="F40" i="37"/>
  <c r="F39" i="37"/>
  <c r="B40" i="37"/>
  <c r="B39" i="37"/>
  <c r="F37" i="37"/>
  <c r="F36" i="37"/>
  <c r="B37" i="37"/>
  <c r="B36" i="37"/>
  <c r="F34" i="37"/>
  <c r="F33" i="37"/>
  <c r="B34" i="37"/>
  <c r="B33" i="37"/>
  <c r="B30" i="37"/>
  <c r="F30" i="37"/>
  <c r="F29" i="37"/>
  <c r="B29" i="37"/>
  <c r="H21" i="37"/>
  <c r="I21" i="37"/>
  <c r="G21" i="37"/>
  <c r="B27" i="37"/>
  <c r="B26" i="37"/>
  <c r="F27" i="37"/>
  <c r="F26" i="37"/>
  <c r="F24" i="37"/>
  <c r="F23" i="37"/>
  <c r="B24" i="37"/>
  <c r="B23" i="37"/>
  <c r="B39" i="49"/>
  <c r="B37" i="49"/>
  <c r="B36" i="49"/>
  <c r="B35" i="49"/>
  <c r="B34" i="49"/>
  <c r="B33" i="49"/>
  <c r="B38" i="49"/>
  <c r="B32" i="49"/>
  <c r="L30" i="49"/>
  <c r="K30" i="49"/>
  <c r="J30" i="49"/>
  <c r="I30" i="49"/>
  <c r="H30" i="49"/>
  <c r="G30" i="49"/>
  <c r="F30" i="49"/>
  <c r="E30" i="49"/>
  <c r="D30" i="49"/>
  <c r="B30" i="49"/>
  <c r="F25" i="55" l="1"/>
  <c r="H77" i="55" s="1"/>
  <c r="F25" i="54"/>
  <c r="H77" i="54" s="1"/>
  <c r="F41" i="52"/>
  <c r="H93" i="52" s="1"/>
  <c r="D25" i="55"/>
  <c r="F77" i="55" s="1"/>
  <c r="D25" i="54"/>
  <c r="F77" i="54" s="1"/>
  <c r="D41" i="52"/>
  <c r="F93" i="52" s="1"/>
  <c r="E25" i="54"/>
  <c r="G77" i="54" s="1"/>
  <c r="E25" i="55"/>
  <c r="G77" i="55" s="1"/>
  <c r="E41" i="52"/>
  <c r="G93" i="52" s="1"/>
  <c r="G96" i="52" s="1"/>
  <c r="M25" i="54"/>
  <c r="F78" i="54" s="1"/>
  <c r="M25" i="55"/>
  <c r="F78" i="55" s="1"/>
  <c r="M41" i="52"/>
  <c r="F94" i="52" s="1"/>
  <c r="O25" i="54"/>
  <c r="H78" i="54" s="1"/>
  <c r="O25" i="55"/>
  <c r="H78" i="55" s="1"/>
  <c r="O41" i="52"/>
  <c r="H94" i="52" s="1"/>
  <c r="N25" i="55"/>
  <c r="G78" i="55" s="1"/>
  <c r="N25" i="54"/>
  <c r="G78" i="54" s="1"/>
  <c r="N41" i="52"/>
  <c r="G94" i="52" s="1"/>
  <c r="B61" i="46"/>
  <c r="B58" i="46"/>
  <c r="B55" i="46"/>
  <c r="H80" i="54" l="1"/>
  <c r="G80" i="54"/>
  <c r="G80" i="55"/>
  <c r="F96" i="52"/>
  <c r="F80" i="54"/>
  <c r="F80" i="55"/>
  <c r="H96" i="52"/>
  <c r="H80" i="55"/>
  <c r="B51" i="46"/>
  <c r="B48" i="46"/>
  <c r="B45" i="46"/>
  <c r="B35" i="46"/>
  <c r="B41" i="46"/>
  <c r="B97" i="39"/>
  <c r="B82" i="39"/>
  <c r="B67" i="39"/>
  <c r="J104" i="39"/>
  <c r="I104" i="39"/>
  <c r="H104" i="39"/>
  <c r="E104" i="39"/>
  <c r="E103" i="39"/>
  <c r="P102" i="39"/>
  <c r="O102" i="39"/>
  <c r="B102" i="39" s="1"/>
  <c r="E102" i="39"/>
  <c r="J101" i="39"/>
  <c r="I101" i="39"/>
  <c r="H101" i="39"/>
  <c r="E101" i="39"/>
  <c r="E100" i="39"/>
  <c r="P99" i="39"/>
  <c r="O99" i="39"/>
  <c r="B99" i="39" s="1"/>
  <c r="E99" i="39"/>
  <c r="J89" i="39"/>
  <c r="I89" i="39"/>
  <c r="H89" i="39"/>
  <c r="E89" i="39"/>
  <c r="E88" i="39"/>
  <c r="P87" i="39"/>
  <c r="O87" i="39"/>
  <c r="B87" i="39" s="1"/>
  <c r="E87" i="39"/>
  <c r="J86" i="39"/>
  <c r="I86" i="39"/>
  <c r="H86" i="39"/>
  <c r="E86" i="39"/>
  <c r="E85" i="39"/>
  <c r="P84" i="39"/>
  <c r="O84" i="39"/>
  <c r="B84" i="39" s="1"/>
  <c r="E84" i="39"/>
  <c r="B54" i="37" l="1"/>
  <c r="B51" i="37"/>
  <c r="B48" i="37"/>
  <c r="B38" i="37"/>
  <c r="B35" i="37"/>
  <c r="B32" i="37"/>
  <c r="B28" i="37"/>
  <c r="F21" i="37"/>
  <c r="B21" i="37"/>
  <c r="B22" i="37"/>
  <c r="F64" i="46"/>
  <c r="G64" i="46"/>
  <c r="E64" i="46"/>
  <c r="B38" i="48"/>
  <c r="B37" i="48"/>
  <c r="B36" i="48"/>
  <c r="B35" i="48"/>
  <c r="I43" i="37" l="1"/>
  <c r="H43" i="37"/>
  <c r="G43" i="37"/>
  <c r="H125" i="39" s="1"/>
  <c r="L345" i="39"/>
  <c r="D25" i="49" l="1"/>
  <c r="D45" i="38" l="1"/>
  <c r="D44" i="38"/>
  <c r="B371" i="39"/>
  <c r="B426" i="39" s="1"/>
  <c r="B286" i="42"/>
  <c r="B283" i="42"/>
  <c r="B280" i="42"/>
  <c r="B277" i="42"/>
  <c r="G275" i="42"/>
  <c r="H275" i="42" s="1"/>
  <c r="I275" i="42" s="1"/>
  <c r="B275" i="42"/>
  <c r="B43" i="42"/>
  <c r="B100" i="42" s="1"/>
  <c r="B32" i="42"/>
  <c r="G286" i="42" l="1"/>
  <c r="I280" i="42"/>
  <c r="G280" i="42"/>
  <c r="H280" i="42"/>
  <c r="H277" i="42"/>
  <c r="I286" i="42"/>
  <c r="H286" i="42"/>
  <c r="G277" i="42"/>
  <c r="I283" i="42"/>
  <c r="G283" i="42"/>
  <c r="H283" i="42"/>
  <c r="I277" i="42"/>
  <c r="B77" i="42"/>
  <c r="B240" i="42" s="1"/>
  <c r="B264" i="42" s="1"/>
  <c r="B10" i="48" l="1"/>
  <c r="D12" i="44"/>
  <c r="E12" i="44"/>
  <c r="D12" i="45"/>
  <c r="E12" i="45"/>
  <c r="P289" i="47"/>
  <c r="P233" i="47"/>
  <c r="P359" i="47" l="1"/>
  <c r="P302" i="47" l="1"/>
  <c r="P8" i="47"/>
  <c r="O436" i="47"/>
  <c r="P276" i="47" l="1"/>
  <c r="P362" i="39"/>
  <c r="O362" i="39"/>
  <c r="P358" i="39"/>
  <c r="O358" i="39"/>
  <c r="P354" i="39"/>
  <c r="O354" i="39"/>
  <c r="P350" i="39"/>
  <c r="O350" i="39"/>
  <c r="P346" i="39"/>
  <c r="O346" i="39"/>
  <c r="B125" i="48"/>
  <c r="P345" i="47" l="1"/>
  <c r="P331" i="47"/>
  <c r="B17" i="46" l="1"/>
  <c r="F50" i="48"/>
  <c r="F48" i="48"/>
  <c r="B6" i="49" l="1"/>
  <c r="B6" i="45" s="1"/>
  <c r="B6" i="48"/>
  <c r="B163" i="47"/>
  <c r="B165" i="47"/>
  <c r="B166" i="47"/>
  <c r="B167" i="47"/>
  <c r="O163" i="42"/>
  <c r="P261" i="39"/>
  <c r="O261" i="39"/>
  <c r="O240" i="39"/>
  <c r="O88" i="37"/>
  <c r="O392" i="47"/>
  <c r="O379" i="47"/>
  <c r="O331" i="47"/>
  <c r="O184" i="47"/>
  <c r="B450" i="47"/>
  <c r="B6" i="47" l="1"/>
  <c r="B6" i="42"/>
  <c r="B6" i="46"/>
  <c r="B6" i="39"/>
  <c r="B6" i="44"/>
  <c r="B6" i="37"/>
  <c r="B6" i="43"/>
  <c r="O233" i="47"/>
  <c r="B122" i="43" l="1"/>
  <c r="B112" i="43"/>
  <c r="B102" i="43"/>
  <c r="B92" i="43"/>
  <c r="B82" i="43"/>
  <c r="B72" i="43"/>
  <c r="B62" i="43"/>
  <c r="B52" i="43"/>
  <c r="B42" i="43"/>
  <c r="B32" i="43"/>
  <c r="B22" i="43"/>
  <c r="D42" i="38"/>
  <c r="D41" i="38"/>
  <c r="B130" i="43"/>
  <c r="B185" i="43" l="1"/>
  <c r="B230" i="43" s="1"/>
  <c r="B49" i="44"/>
  <c r="B40" i="44"/>
  <c r="B31" i="44"/>
  <c r="B22" i="44"/>
  <c r="B13" i="44"/>
  <c r="B29" i="43"/>
  <c r="B39" i="43"/>
  <c r="B49" i="43"/>
  <c r="B59" i="43"/>
  <c r="B69" i="43"/>
  <c r="B79" i="43"/>
  <c r="B89" i="43"/>
  <c r="B99" i="43"/>
  <c r="B109" i="43"/>
  <c r="B119" i="43"/>
  <c r="B378" i="42"/>
  <c r="B388" i="42"/>
  <c r="B368" i="42"/>
  <c r="B318" i="42"/>
  <c r="B310" i="42"/>
  <c r="B169" i="42"/>
  <c r="B199" i="42"/>
  <c r="B209" i="42"/>
  <c r="B179" i="42"/>
  <c r="B189" i="42"/>
  <c r="B167" i="42"/>
  <c r="C371" i="39"/>
  <c r="B288" i="39"/>
  <c r="B40" i="45"/>
  <c r="B49" i="45"/>
  <c r="B22" i="45"/>
  <c r="B31" i="45"/>
  <c r="B206" i="47"/>
  <c r="B211" i="47"/>
  <c r="O25" i="49" l="1"/>
  <c r="P197" i="43"/>
  <c r="P195" i="43"/>
  <c r="P180" i="43"/>
  <c r="P178" i="43"/>
  <c r="P193" i="43"/>
  <c r="P191" i="43"/>
  <c r="P176" i="43"/>
  <c r="P173" i="43"/>
  <c r="O197" i="43"/>
  <c r="O195" i="43"/>
  <c r="O193" i="43"/>
  <c r="O191" i="43"/>
  <c r="O180" i="43"/>
  <c r="O178" i="43"/>
  <c r="O176" i="43"/>
  <c r="O173" i="43"/>
  <c r="O8" i="47" l="1"/>
  <c r="D68" i="49" l="1"/>
  <c r="D61" i="49"/>
  <c r="D54" i="49"/>
  <c r="D43" i="49"/>
  <c r="D71" i="49"/>
  <c r="D64" i="49"/>
  <c r="D57" i="49"/>
  <c r="D50" i="49"/>
  <c r="D46" i="49"/>
  <c r="D75" i="49"/>
  <c r="B68" i="49"/>
  <c r="B61" i="49"/>
  <c r="B54" i="49"/>
  <c r="B43" i="49"/>
  <c r="B71" i="49"/>
  <c r="B64" i="49"/>
  <c r="B57" i="49"/>
  <c r="B50" i="49"/>
  <c r="B46" i="49"/>
  <c r="B75" i="49"/>
  <c r="H10" i="48"/>
  <c r="B12" i="43"/>
  <c r="B66" i="46" s="1"/>
  <c r="B85" i="46"/>
  <c r="B105" i="46" s="1"/>
  <c r="B9" i="46"/>
  <c r="B8" i="46"/>
  <c r="B28" i="46"/>
  <c r="B42" i="49" l="1"/>
  <c r="B342" i="42" l="1"/>
  <c r="B221" i="42"/>
  <c r="B60" i="42"/>
  <c r="B16" i="42"/>
  <c r="B375" i="39"/>
  <c r="B330" i="39"/>
  <c r="B315" i="39"/>
  <c r="B57" i="39"/>
  <c r="B12" i="37"/>
  <c r="B2" i="37"/>
  <c r="B2" i="43" s="1"/>
  <c r="B404" i="47"/>
  <c r="B315" i="47"/>
  <c r="B196" i="47"/>
  <c r="B86" i="47"/>
  <c r="B12" i="47"/>
  <c r="B20" i="49"/>
  <c r="B8" i="49"/>
  <c r="B4" i="49"/>
  <c r="B122" i="48"/>
  <c r="B103" i="48"/>
  <c r="B75" i="48"/>
  <c r="B81" i="48"/>
  <c r="B69" i="48"/>
  <c r="D71" i="48"/>
  <c r="B26" i="48"/>
  <c r="B43" i="48"/>
  <c r="C30" i="48"/>
  <c r="B5" i="48"/>
  <c r="B2" i="39" l="1"/>
  <c r="B2" i="42"/>
  <c r="C8" i="38"/>
  <c r="C6" i="38"/>
  <c r="B420" i="39"/>
  <c r="B419" i="39"/>
  <c r="B418" i="39"/>
  <c r="B415" i="39"/>
  <c r="B414" i="39"/>
  <c r="B413" i="39"/>
  <c r="B410" i="39"/>
  <c r="B409" i="39"/>
  <c r="B408" i="39"/>
  <c r="B405" i="39"/>
  <c r="B404" i="39"/>
  <c r="B403" i="39"/>
  <c r="B400" i="39"/>
  <c r="B399" i="39"/>
  <c r="B398" i="39"/>
  <c r="B395" i="39"/>
  <c r="B394" i="39"/>
  <c r="B393" i="39"/>
  <c r="B390" i="39"/>
  <c r="B389" i="39"/>
  <c r="B388" i="39"/>
  <c r="O418" i="39"/>
  <c r="P418" i="39"/>
  <c r="O413" i="39"/>
  <c r="P413" i="39"/>
  <c r="O408" i="39"/>
  <c r="P408" i="39"/>
  <c r="O403" i="39"/>
  <c r="P403" i="39"/>
  <c r="O398" i="39"/>
  <c r="P398" i="39"/>
  <c r="O393" i="39"/>
  <c r="P393" i="39"/>
  <c r="O388" i="39"/>
  <c r="P388" i="39"/>
  <c r="B365" i="39"/>
  <c r="B364" i="39"/>
  <c r="B363" i="39"/>
  <c r="B361" i="39"/>
  <c r="B360" i="39"/>
  <c r="B359" i="39"/>
  <c r="B357" i="39"/>
  <c r="B356" i="39"/>
  <c r="B355" i="39"/>
  <c r="B353" i="39"/>
  <c r="B352" i="39"/>
  <c r="B351" i="39"/>
  <c r="P45" i="48" l="1"/>
  <c r="B391" i="39"/>
  <c r="B411" i="39"/>
  <c r="B396" i="39"/>
  <c r="B416" i="39"/>
  <c r="B406" i="39"/>
  <c r="B401" i="39"/>
  <c r="B386" i="39"/>
  <c r="B55" i="48"/>
  <c r="O45" i="48"/>
  <c r="P52" i="48"/>
  <c r="O52" i="48"/>
  <c r="P50" i="48"/>
  <c r="O50" i="48"/>
  <c r="P49" i="48"/>
  <c r="O49" i="48"/>
  <c r="P25" i="49"/>
  <c r="B385" i="39" l="1"/>
  <c r="B384" i="39"/>
  <c r="B383" i="39"/>
  <c r="B126" i="39"/>
  <c r="C91" i="47" l="1"/>
  <c r="E91" i="47"/>
  <c r="G91" i="47"/>
  <c r="I91" i="47"/>
  <c r="K91" i="47"/>
  <c r="J32" i="47"/>
  <c r="G32" i="47"/>
  <c r="E32" i="47"/>
  <c r="C32" i="47"/>
  <c r="C427" i="39" l="1"/>
  <c r="C372" i="39"/>
  <c r="B348" i="39"/>
  <c r="E113" i="39"/>
  <c r="E73" i="39"/>
  <c r="E70" i="39"/>
  <c r="P13" i="46" l="1"/>
  <c r="O13" i="46"/>
  <c r="B219"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420" i="39" l="1"/>
  <c r="K420" i="39"/>
  <c r="J420" i="39"/>
  <c r="I420" i="39"/>
  <c r="H420" i="39"/>
  <c r="G420" i="39"/>
  <c r="F420" i="39"/>
  <c r="E420" i="39"/>
  <c r="L415" i="39"/>
  <c r="K415" i="39"/>
  <c r="J415" i="39"/>
  <c r="I415" i="39"/>
  <c r="H415" i="39"/>
  <c r="G415" i="39"/>
  <c r="F415" i="39"/>
  <c r="E415" i="39"/>
  <c r="P15" i="43" l="1"/>
  <c r="P366" i="42"/>
  <c r="P163" i="42"/>
  <c r="P56" i="42"/>
  <c r="P240" i="39"/>
  <c r="P199" i="39"/>
  <c r="P185" i="39"/>
  <c r="P88" i="37"/>
  <c r="P407" i="47"/>
  <c r="P392" i="47"/>
  <c r="P379" i="47"/>
  <c r="P318" i="47"/>
  <c r="P247" i="47"/>
  <c r="P184" i="47"/>
  <c r="P83" i="47"/>
  <c r="P57" i="47"/>
  <c r="O15" i="43"/>
  <c r="O366" i="42"/>
  <c r="O56" i="42"/>
  <c r="O199" i="39"/>
  <c r="O185" i="39"/>
  <c r="O407" i="47"/>
  <c r="O359" i="47"/>
  <c r="O345" i="47"/>
  <c r="O318" i="47"/>
  <c r="O247" i="47"/>
  <c r="O83" i="47"/>
  <c r="O57" i="47"/>
  <c r="B57" i="47" l="1"/>
  <c r="H98" i="42"/>
  <c r="G255" i="42" s="1"/>
  <c r="G257" i="42" s="1"/>
  <c r="G258" i="42" s="1"/>
  <c r="G262" i="42" s="1"/>
  <c r="H75" i="42"/>
  <c r="G231" i="42" s="1"/>
  <c r="G233" i="42" s="1"/>
  <c r="I26" i="42"/>
  <c r="I30" i="42" s="1"/>
  <c r="H26" i="42"/>
  <c r="H30" i="42" s="1"/>
  <c r="G30" i="42"/>
  <c r="E410" i="39"/>
  <c r="E405" i="39"/>
  <c r="E400" i="39"/>
  <c r="E395" i="39"/>
  <c r="E390" i="39"/>
  <c r="E385" i="39"/>
  <c r="E365" i="39"/>
  <c r="E361" i="39"/>
  <c r="E357" i="39"/>
  <c r="E353" i="39"/>
  <c r="G349" i="39"/>
  <c r="F349" i="39"/>
  <c r="E349" i="39"/>
  <c r="G234" i="42" l="1"/>
  <c r="G238" i="42" s="1"/>
  <c r="O302" i="47"/>
  <c r="B138" i="48" l="1"/>
  <c r="E138" i="48"/>
  <c r="J138" i="48"/>
  <c r="J137" i="48"/>
  <c r="L410" i="39" l="1"/>
  <c r="K410" i="39"/>
  <c r="J410" i="39"/>
  <c r="I410" i="39"/>
  <c r="H410" i="39"/>
  <c r="G410" i="39"/>
  <c r="F410" i="39"/>
  <c r="O289" i="47" l="1"/>
  <c r="O276" i="47"/>
  <c r="O383" i="39" l="1"/>
  <c r="P383" i="39"/>
  <c r="K345" i="39" l="1"/>
  <c r="J345" i="39" s="1"/>
  <c r="I345" i="39" s="1"/>
  <c r="H345" i="39" s="1"/>
  <c r="G345" i="39" s="1"/>
  <c r="F345" i="39" s="1"/>
  <c r="E345" i="39" s="1"/>
  <c r="L380" i="39"/>
  <c r="B201" i="47"/>
  <c r="B199" i="47"/>
  <c r="P333" i="39" l="1"/>
  <c r="O333" i="39"/>
  <c r="K380" i="39"/>
  <c r="J380" i="39" l="1"/>
  <c r="B240" i="39"/>
  <c r="I380" i="39" l="1"/>
  <c r="B421" i="47"/>
  <c r="H380" i="39" l="1"/>
  <c r="P72" i="39"/>
  <c r="O72" i="39"/>
  <c r="P69" i="39"/>
  <c r="O69" i="39"/>
  <c r="G380" i="39" l="1"/>
  <c r="F380" i="39" l="1"/>
  <c r="E380" i="39" l="1"/>
  <c r="F31" i="37" l="1"/>
  <c r="B31" i="37"/>
  <c r="B197" i="43"/>
  <c r="B242" i="43" s="1"/>
  <c r="B195" i="43"/>
  <c r="B240" i="43" s="1"/>
  <c r="B193" i="43"/>
  <c r="B238" i="43" s="1"/>
  <c r="B191" i="43"/>
  <c r="B236" i="43" s="1"/>
  <c r="B189" i="43"/>
  <c r="B234" i="43" s="1"/>
  <c r="B183" i="43"/>
  <c r="B228" i="43" s="1"/>
  <c r="B182" i="43"/>
  <c r="B227" i="43" s="1"/>
  <c r="B180" i="43"/>
  <c r="B225" i="43" s="1"/>
  <c r="B178" i="43"/>
  <c r="B223" i="43" s="1"/>
  <c r="B176" i="43"/>
  <c r="B221" i="43" s="1"/>
  <c r="B173" i="43"/>
  <c r="B218" i="43" s="1"/>
  <c r="B171" i="43"/>
  <c r="B216" i="43" s="1"/>
  <c r="B167" i="43"/>
  <c r="B212" i="43" s="1"/>
  <c r="B166" i="43"/>
  <c r="B211" i="43" s="1"/>
  <c r="B163" i="43"/>
  <c r="B208" i="43" s="1"/>
  <c r="B161" i="43"/>
  <c r="B206" i="43" s="1"/>
  <c r="B159" i="43"/>
  <c r="B204" i="43" s="1"/>
  <c r="B157" i="43"/>
  <c r="B202" i="43" s="1"/>
  <c r="B156" i="43"/>
  <c r="B201" i="43" s="1"/>
  <c r="B155" i="43"/>
  <c r="B200" i="43" s="1"/>
  <c r="B84" i="46" l="1"/>
  <c r="B104" i="46" s="1"/>
  <c r="B77" i="46"/>
  <c r="B97" i="46" s="1"/>
  <c r="B74" i="46"/>
  <c r="B94" i="46" s="1"/>
  <c r="B78" i="46"/>
  <c r="B98" i="46" s="1"/>
  <c r="B89" i="46"/>
  <c r="B109" i="46" s="1"/>
  <c r="B72" i="46"/>
  <c r="B92" i="46" s="1"/>
  <c r="B82" i="46"/>
  <c r="B102" i="46" s="1"/>
  <c r="B73" i="46"/>
  <c r="B93" i="46" s="1"/>
  <c r="F41" i="37"/>
  <c r="B41" i="37"/>
  <c r="B436" i="47" l="1"/>
  <c r="B407" i="47" l="1"/>
  <c r="B22" i="49" l="1"/>
  <c r="L20" i="49"/>
  <c r="K20" i="49"/>
  <c r="J20" i="49"/>
  <c r="I20" i="49"/>
  <c r="H20" i="49"/>
  <c r="G20" i="49"/>
  <c r="F20" i="49"/>
  <c r="E20" i="49"/>
  <c r="D20" i="49"/>
  <c r="B15" i="49" l="1"/>
  <c r="B12" i="49"/>
  <c r="B10" i="49"/>
  <c r="L8" i="49"/>
  <c r="K8" i="49"/>
  <c r="J8" i="49"/>
  <c r="I8" i="49"/>
  <c r="H8" i="49"/>
  <c r="G8" i="49"/>
  <c r="F8" i="49"/>
  <c r="E8" i="49"/>
  <c r="D8" i="49"/>
  <c r="E137" i="48"/>
  <c r="B137" i="48"/>
  <c r="B135" i="48"/>
  <c r="L133" i="48"/>
  <c r="K133" i="48"/>
  <c r="J133" i="48"/>
  <c r="I133" i="48"/>
  <c r="H133" i="48"/>
  <c r="G133" i="48"/>
  <c r="E133" i="48"/>
  <c r="D133" i="48"/>
  <c r="C133" i="48"/>
  <c r="B129" i="48"/>
  <c r="B126" i="48"/>
  <c r="B90" i="48"/>
  <c r="B124" i="48"/>
  <c r="L122" i="48"/>
  <c r="K122" i="48"/>
  <c r="J122" i="48"/>
  <c r="I122" i="48"/>
  <c r="H122" i="48"/>
  <c r="G122" i="48"/>
  <c r="E122" i="48"/>
  <c r="D122" i="48"/>
  <c r="C122" i="48"/>
  <c r="L69" i="48"/>
  <c r="K69" i="48"/>
  <c r="J69" i="48"/>
  <c r="I69" i="48"/>
  <c r="H69" i="48"/>
  <c r="G69" i="48"/>
  <c r="E69" i="48"/>
  <c r="D69" i="48"/>
  <c r="C69" i="48"/>
  <c r="B4" i="39" l="1"/>
  <c r="B4" i="47"/>
  <c r="B4" i="37"/>
  <c r="B4" i="43"/>
  <c r="B4" i="45"/>
  <c r="B4" i="46"/>
  <c r="B4" i="42"/>
  <c r="B4" i="44"/>
  <c r="B40" i="48"/>
  <c r="B28" i="48"/>
  <c r="L26" i="48"/>
  <c r="K26" i="48"/>
  <c r="J26" i="48"/>
  <c r="I26" i="48"/>
  <c r="H26" i="48"/>
  <c r="G26" i="48"/>
  <c r="E26" i="48"/>
  <c r="D26" i="48"/>
  <c r="C26" i="48"/>
  <c r="B77" i="48"/>
  <c r="L75" i="48"/>
  <c r="K75" i="48"/>
  <c r="J75" i="48"/>
  <c r="I75" i="48"/>
  <c r="H75" i="48"/>
  <c r="G75" i="48"/>
  <c r="E75" i="48"/>
  <c r="D75" i="48"/>
  <c r="C75" i="48"/>
  <c r="B119" i="48" l="1"/>
  <c r="B114" i="48" l="1"/>
  <c r="B105" i="48"/>
  <c r="B112" i="48"/>
  <c r="B110" i="48"/>
  <c r="B108" i="48"/>
  <c r="B50" i="48" l="1"/>
  <c r="D47" i="48"/>
  <c r="B48" i="48"/>
  <c r="B45" i="48"/>
  <c r="B91" i="48" l="1"/>
  <c r="B87" i="48"/>
  <c r="B85" i="48"/>
  <c r="B83"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1" i="46"/>
  <c r="B30" i="46"/>
  <c r="E32" i="46"/>
  <c r="F32" i="46" s="1"/>
  <c r="G32" i="46" s="1"/>
  <c r="B38" i="46"/>
  <c r="B9" i="43" l="1"/>
  <c r="B9" i="39"/>
  <c r="B9" i="37"/>
  <c r="B9" i="42"/>
  <c r="B8" i="43"/>
  <c r="B8" i="39"/>
  <c r="B8" i="42"/>
  <c r="B8" i="37"/>
  <c r="B68" i="46"/>
  <c r="B13" i="45"/>
  <c r="B10" i="45"/>
  <c r="B8" i="45"/>
  <c r="B10" i="44"/>
  <c r="B8" i="44"/>
  <c r="P6" i="44"/>
  <c r="O6" i="44"/>
  <c r="O5" i="44"/>
  <c r="B2" i="44"/>
  <c r="B149" i="43" l="1"/>
  <c r="B144" i="43"/>
  <c r="B143" i="43"/>
  <c r="B140" i="43"/>
  <c r="B137" i="43" l="1"/>
  <c r="B329" i="42"/>
  <c r="B113" i="42" l="1"/>
  <c r="B133" i="43" l="1"/>
  <c r="B19" i="43" l="1"/>
  <c r="B15" i="43"/>
  <c r="B348" i="42" l="1"/>
  <c r="E347" i="42"/>
  <c r="F347" i="42" l="1"/>
  <c r="G347" i="42" s="1"/>
  <c r="H347" i="42" s="1"/>
  <c r="I347" i="42" s="1"/>
  <c r="J347" i="42" s="1"/>
  <c r="K347" i="42" s="1"/>
  <c r="B302" i="42"/>
  <c r="B237" i="42" l="1"/>
  <c r="B261" i="42" s="1"/>
  <c r="B234" i="42"/>
  <c r="B258" i="42" s="1"/>
  <c r="B251" i="42" l="1"/>
  <c r="B238" i="42"/>
  <c r="B262" i="42" s="1"/>
  <c r="B236" i="42"/>
  <c r="B260" i="42" s="1"/>
  <c r="B235" i="42"/>
  <c r="B259" i="42" s="1"/>
  <c r="B233" i="42"/>
  <c r="B257" i="42" s="1"/>
  <c r="B232" i="42"/>
  <c r="B256" i="42" s="1"/>
  <c r="B231" i="42"/>
  <c r="B255" i="42" s="1"/>
  <c r="B230" i="42"/>
  <c r="B254" i="42" s="1"/>
  <c r="B229" i="42"/>
  <c r="B253" i="42" s="1"/>
  <c r="G227" i="42"/>
  <c r="B227" i="42"/>
  <c r="G167" i="42"/>
  <c r="E167" i="42"/>
  <c r="D167" i="42"/>
  <c r="C167" i="42"/>
  <c r="I159" i="42"/>
  <c r="J159" i="42"/>
  <c r="H159" i="42"/>
  <c r="I157" i="42"/>
  <c r="J157" i="42"/>
  <c r="H157" i="42"/>
  <c r="G155" i="42"/>
  <c r="G154" i="42"/>
  <c r="B159" i="42"/>
  <c r="B158" i="42"/>
  <c r="B157" i="42"/>
  <c r="B156" i="42"/>
  <c r="G251" i="42" l="1"/>
  <c r="H227" i="42"/>
  <c r="I227" i="42" l="1"/>
  <c r="H251" i="42"/>
  <c r="B155" i="42"/>
  <c r="B154" i="42"/>
  <c r="H152" i="42"/>
  <c r="B150" i="42"/>
  <c r="B146" i="42"/>
  <c r="I145" i="42"/>
  <c r="J145" i="42"/>
  <c r="H145" i="42"/>
  <c r="B145" i="42"/>
  <c r="H143" i="42"/>
  <c r="B143" i="42"/>
  <c r="J141" i="42"/>
  <c r="I141" i="42"/>
  <c r="H141" i="42"/>
  <c r="H137" i="42"/>
  <c r="B137" i="42"/>
  <c r="I135" i="42"/>
  <c r="J135" i="42"/>
  <c r="H135" i="42"/>
  <c r="B129" i="42"/>
  <c r="B135" i="42"/>
  <c r="B134" i="42"/>
  <c r="B133" i="42"/>
  <c r="B139" i="42" s="1"/>
  <c r="H131" i="42"/>
  <c r="I131" i="42" s="1"/>
  <c r="J131" i="42" s="1"/>
  <c r="B131" i="42"/>
  <c r="B127" i="42"/>
  <c r="B163" i="42"/>
  <c r="B224" i="42"/>
  <c r="B300" i="42"/>
  <c r="B345" i="42"/>
  <c r="H105" i="55" l="1"/>
  <c r="H105" i="54"/>
  <c r="H121" i="52"/>
  <c r="G113" i="55"/>
  <c r="G113" i="54"/>
  <c r="G129" i="52"/>
  <c r="G105" i="55"/>
  <c r="G105" i="54"/>
  <c r="G121" i="52"/>
  <c r="F110" i="54"/>
  <c r="F110" i="55"/>
  <c r="F126" i="52"/>
  <c r="H110" i="55"/>
  <c r="H110" i="54"/>
  <c r="H126" i="52"/>
  <c r="F113" i="54"/>
  <c r="F113" i="55"/>
  <c r="F129" i="52"/>
  <c r="F105" i="54"/>
  <c r="F105" i="55"/>
  <c r="F121" i="52"/>
  <c r="H113" i="55"/>
  <c r="H113" i="54"/>
  <c r="H129" i="52"/>
  <c r="G110" i="54"/>
  <c r="G110" i="55"/>
  <c r="G126" i="52"/>
  <c r="J156" i="42"/>
  <c r="J158" i="42"/>
  <c r="H158" i="42"/>
  <c r="H156" i="42"/>
  <c r="I156" i="42"/>
  <c r="I158" i="42"/>
  <c r="I251" i="42"/>
  <c r="B147" i="42"/>
  <c r="B140" i="42"/>
  <c r="B148" i="42"/>
  <c r="B141" i="42"/>
  <c r="H148" i="42"/>
  <c r="E70" i="51"/>
  <c r="J148" i="42"/>
  <c r="G70" i="51"/>
  <c r="I148" i="42"/>
  <c r="F70" i="51"/>
  <c r="I152" i="42"/>
  <c r="J152" i="42" s="1"/>
  <c r="I143" i="42"/>
  <c r="J143" i="42" s="1"/>
  <c r="I137" i="42"/>
  <c r="J137" i="42" s="1"/>
  <c r="J98" i="42"/>
  <c r="I255" i="42" s="1"/>
  <c r="I257" i="42" s="1"/>
  <c r="I258" i="42" s="1"/>
  <c r="I262" i="42" s="1"/>
  <c r="I98" i="42"/>
  <c r="H255" i="42" s="1"/>
  <c r="H257" i="42" s="1"/>
  <c r="H258" i="42" s="1"/>
  <c r="H262" i="42" s="1"/>
  <c r="H88" i="42"/>
  <c r="B88" i="42"/>
  <c r="I75" i="42"/>
  <c r="H231" i="42" s="1"/>
  <c r="H233" i="42" s="1"/>
  <c r="J75" i="42"/>
  <c r="I231" i="42" s="1"/>
  <c r="G116" i="55" l="1"/>
  <c r="G116" i="54"/>
  <c r="G132" i="52"/>
  <c r="H116" i="54"/>
  <c r="H116" i="55"/>
  <c r="H132" i="52"/>
  <c r="F116" i="54"/>
  <c r="F116" i="55"/>
  <c r="F132" i="52"/>
  <c r="I233" i="42"/>
  <c r="H234" i="42"/>
  <c r="I88" i="42"/>
  <c r="J88" i="42" s="1"/>
  <c r="I234" i="42" l="1"/>
  <c r="I238" i="42" s="1"/>
  <c r="H238" i="42"/>
  <c r="B73" i="42"/>
  <c r="B96" i="42" s="1"/>
  <c r="B74" i="42"/>
  <c r="B97" i="42" s="1"/>
  <c r="P70" i="42" l="1"/>
  <c r="O70" i="42"/>
  <c r="P69" i="42"/>
  <c r="O69" i="42"/>
  <c r="P68" i="42"/>
  <c r="O68" i="42"/>
  <c r="B67" i="42"/>
  <c r="B90" i="42" s="1"/>
  <c r="B65" i="42" l="1"/>
  <c r="B75" i="42"/>
  <c r="B98" i="42" s="1"/>
  <c r="B72" i="42"/>
  <c r="B95" i="42" s="1"/>
  <c r="B71" i="42"/>
  <c r="B94" i="42" s="1"/>
  <c r="B70" i="42"/>
  <c r="B93" i="42" s="1"/>
  <c r="B69" i="42"/>
  <c r="B92" i="42" s="1"/>
  <c r="B68" i="42"/>
  <c r="B91" i="42" s="1"/>
  <c r="H65" i="42"/>
  <c r="B63" i="42"/>
  <c r="B56" i="42"/>
  <c r="B30" i="42"/>
  <c r="B29" i="42"/>
  <c r="B28" i="42"/>
  <c r="B26" i="42"/>
  <c r="B25" i="42"/>
  <c r="B366" i="42"/>
  <c r="B352" i="42"/>
  <c r="B27" i="42"/>
  <c r="B24" i="42"/>
  <c r="G22" i="42"/>
  <c r="B19" i="42"/>
  <c r="B13" i="42"/>
  <c r="E117" i="39"/>
  <c r="E115" i="39"/>
  <c r="B115" i="39"/>
  <c r="E114" i="39"/>
  <c r="E112" i="39"/>
  <c r="B112" i="39"/>
  <c r="B64" i="46" s="1"/>
  <c r="E74" i="39"/>
  <c r="E72" i="39"/>
  <c r="C426" i="39"/>
  <c r="B422" i="39"/>
  <c r="B378" i="39"/>
  <c r="B367" i="39"/>
  <c r="B349" i="39"/>
  <c r="B347" i="39"/>
  <c r="B343" i="39"/>
  <c r="B339" i="39"/>
  <c r="B338" i="39"/>
  <c r="B337" i="39"/>
  <c r="B336" i="39"/>
  <c r="B335" i="39"/>
  <c r="B327" i="39"/>
  <c r="B326" i="39"/>
  <c r="B325" i="39"/>
  <c r="B324" i="39"/>
  <c r="B323" i="39"/>
  <c r="B322" i="39"/>
  <c r="B318" i="39"/>
  <c r="B302" i="39"/>
  <c r="B274" i="39"/>
  <c r="B259" i="39"/>
  <c r="B255" i="39"/>
  <c r="B227" i="39"/>
  <c r="B213" i="39"/>
  <c r="B129" i="39"/>
  <c r="G126" i="39"/>
  <c r="G125" i="39"/>
  <c r="B125" i="39"/>
  <c r="B121" i="39"/>
  <c r="E71" i="39"/>
  <c r="E69" i="39"/>
  <c r="E66" i="39"/>
  <c r="E64" i="39"/>
  <c r="B64" i="39"/>
  <c r="B60" i="39"/>
  <c r="B17" i="39"/>
  <c r="B14" i="42" s="1"/>
  <c r="B16" i="39"/>
  <c r="B15" i="39"/>
  <c r="B13" i="39"/>
  <c r="B12" i="39"/>
  <c r="B12" i="42" s="1"/>
  <c r="B381" i="39"/>
  <c r="I65" i="42" l="1"/>
  <c r="J65" i="42" s="1"/>
  <c r="H22" i="42"/>
  <c r="I22" i="42" s="1"/>
  <c r="B333" i="39" l="1"/>
  <c r="B362" i="39"/>
  <c r="B358" i="39"/>
  <c r="B354" i="39"/>
  <c r="B350" i="39"/>
  <c r="B346" i="39"/>
  <c r="K349" i="39" l="1"/>
  <c r="H349" i="39"/>
  <c r="I349" i="39"/>
  <c r="J349" i="39"/>
  <c r="L349" i="39"/>
  <c r="L405" i="39"/>
  <c r="K405" i="39"/>
  <c r="J405" i="39"/>
  <c r="I405" i="39"/>
  <c r="H405" i="39"/>
  <c r="G405" i="39"/>
  <c r="F405" i="39"/>
  <c r="L400" i="39"/>
  <c r="K400" i="39"/>
  <c r="J400" i="39"/>
  <c r="I400" i="39"/>
  <c r="H400" i="39"/>
  <c r="G400" i="39"/>
  <c r="F400" i="39"/>
  <c r="L395" i="39"/>
  <c r="K395" i="39"/>
  <c r="J395" i="39"/>
  <c r="I395" i="39"/>
  <c r="H395" i="39"/>
  <c r="G395" i="39"/>
  <c r="F395" i="39"/>
  <c r="L390" i="39"/>
  <c r="K390" i="39"/>
  <c r="J390" i="39"/>
  <c r="I390" i="39"/>
  <c r="H390" i="39"/>
  <c r="G390" i="39"/>
  <c r="F390" i="39"/>
  <c r="L385" i="39"/>
  <c r="K385" i="39"/>
  <c r="J385" i="39"/>
  <c r="I385" i="39"/>
  <c r="H385" i="39"/>
  <c r="G385" i="39"/>
  <c r="F385" i="39"/>
  <c r="L365" i="39"/>
  <c r="K365" i="39"/>
  <c r="J365" i="39"/>
  <c r="I365" i="39"/>
  <c r="H365" i="39"/>
  <c r="G365" i="39"/>
  <c r="F365" i="39"/>
  <c r="L361" i="39"/>
  <c r="K361" i="39"/>
  <c r="J361" i="39"/>
  <c r="I361" i="39"/>
  <c r="H361" i="39"/>
  <c r="G361" i="39"/>
  <c r="F361" i="39"/>
  <c r="L357" i="39"/>
  <c r="K357" i="39"/>
  <c r="J357" i="39"/>
  <c r="I357" i="39"/>
  <c r="H357" i="39"/>
  <c r="G357" i="39"/>
  <c r="F357" i="39"/>
  <c r="L353" i="39"/>
  <c r="K353" i="39"/>
  <c r="J353" i="39"/>
  <c r="I353" i="39"/>
  <c r="H353" i="39"/>
  <c r="G353" i="39"/>
  <c r="F353" i="39"/>
  <c r="H327" i="39" l="1"/>
  <c r="I327" i="39"/>
  <c r="G327" i="39"/>
  <c r="G320" i="39"/>
  <c r="H320" i="39" l="1"/>
  <c r="F370" i="39" s="1"/>
  <c r="I320" i="39" l="1"/>
  <c r="G370" i="39" s="1"/>
  <c r="G425" i="39" s="1"/>
  <c r="B199" i="39"/>
  <c r="B185" i="39"/>
  <c r="H123" i="39"/>
  <c r="J117" i="39"/>
  <c r="I117" i="39"/>
  <c r="H117" i="39"/>
  <c r="J114" i="39"/>
  <c r="I114" i="39"/>
  <c r="H114" i="39"/>
  <c r="J65" i="39"/>
  <c r="J64" i="39"/>
  <c r="J125" i="39" s="1"/>
  <c r="I65" i="39"/>
  <c r="I64" i="39"/>
  <c r="I125" i="39" s="1"/>
  <c r="J74" i="39"/>
  <c r="I74" i="39"/>
  <c r="H74" i="39"/>
  <c r="B72" i="39"/>
  <c r="B54" i="46" s="1"/>
  <c r="B261" i="39"/>
  <c r="E257" i="39"/>
  <c r="H62" i="39"/>
  <c r="B69" i="39"/>
  <c r="B44" i="46" s="1"/>
  <c r="J71" i="39"/>
  <c r="I71" i="39"/>
  <c r="H71" i="39"/>
  <c r="H66" i="39"/>
  <c r="B129" i="37"/>
  <c r="B115" i="37"/>
  <c r="B101" i="37"/>
  <c r="B75" i="37"/>
  <c r="B62" i="37"/>
  <c r="B58" i="37"/>
  <c r="B57" i="37"/>
  <c r="F47" i="37"/>
  <c r="B47" i="37"/>
  <c r="F46" i="37"/>
  <c r="B46" i="37"/>
  <c r="F44" i="37"/>
  <c r="B44" i="37"/>
  <c r="B43" i="37"/>
  <c r="F43" i="37"/>
  <c r="B25" i="37"/>
  <c r="G19" i="37"/>
  <c r="B15" i="37"/>
  <c r="P10" i="37"/>
  <c r="B10" i="37" s="1"/>
  <c r="G125" i="54" l="1"/>
  <c r="G125" i="55"/>
  <c r="G141" i="52"/>
  <c r="F125" i="54"/>
  <c r="F125" i="55"/>
  <c r="F141" i="52"/>
  <c r="H125" i="55"/>
  <c r="H125" i="54"/>
  <c r="H141" i="52"/>
  <c r="I57" i="37"/>
  <c r="H57" i="37"/>
  <c r="H126" i="39"/>
  <c r="J126" i="39"/>
  <c r="J155" i="42"/>
  <c r="J154" i="42"/>
  <c r="I126" i="39"/>
  <c r="I155" i="42"/>
  <c r="I154" i="42"/>
  <c r="B10" i="43"/>
  <c r="B10" i="42"/>
  <c r="B10" i="39"/>
  <c r="G57" i="37"/>
  <c r="G46" i="37"/>
  <c r="G58" i="37" s="1"/>
  <c r="I46" i="37"/>
  <c r="I58" i="37" s="1"/>
  <c r="H46" i="37"/>
  <c r="H58" i="37" s="1"/>
  <c r="P5" i="44"/>
  <c r="H155" i="42"/>
  <c r="H154" i="42"/>
  <c r="J66" i="39"/>
  <c r="I66" i="39"/>
  <c r="I123" i="39"/>
  <c r="F257" i="39"/>
  <c r="G257" i="39" s="1"/>
  <c r="I62" i="39"/>
  <c r="B88" i="37"/>
  <c r="H19" i="37"/>
  <c r="I19" i="37" s="1"/>
  <c r="J123" i="39" l="1"/>
  <c r="F425" i="39"/>
  <c r="B5" i="49"/>
  <c r="J62" i="39"/>
  <c r="B5" i="45" l="1"/>
  <c r="B5" i="43"/>
  <c r="B5" i="37"/>
  <c r="B5" i="44"/>
  <c r="B5" i="39"/>
  <c r="B5" i="46"/>
  <c r="B5" i="47"/>
  <c r="B5" i="42"/>
  <c r="K201" i="54" l="1"/>
  <c r="M23" i="52"/>
  <c r="M201" i="54"/>
  <c r="AL24" i="52"/>
  <c r="K24" i="52"/>
  <c r="K201" i="55"/>
  <c r="AK24" i="52"/>
  <c r="AJ201" i="54"/>
  <c r="AL201" i="54"/>
  <c r="J23" i="52"/>
  <c r="AK200" i="54"/>
  <c r="J24" i="52"/>
  <c r="AN24" i="52"/>
  <c r="AJ202" i="55"/>
  <c r="AL200" i="54"/>
  <c r="AK23" i="52"/>
  <c r="I201" i="55"/>
  <c r="I24" i="52"/>
  <c r="K202" i="55"/>
  <c r="M201" i="55"/>
  <c r="AJ23" i="52"/>
  <c r="I200" i="54"/>
  <c r="AN201" i="54"/>
  <c r="AK201" i="55"/>
  <c r="J201" i="54"/>
  <c r="AJ201" i="55"/>
  <c r="M202" i="55"/>
  <c r="AK202" i="55"/>
  <c r="J202" i="55"/>
  <c r="AK201" i="54"/>
  <c r="AJ24" i="52"/>
  <c r="M24" i="52"/>
  <c r="I202" i="55"/>
  <c r="AN200" i="54"/>
  <c r="AL23" i="52"/>
  <c r="K200" i="54"/>
  <c r="AN202" i="55"/>
  <c r="AL201" i="55"/>
  <c r="AJ200" i="54"/>
  <c r="I23" i="52"/>
  <c r="AL202" i="55"/>
  <c r="I201" i="54"/>
  <c r="AN23" i="52"/>
  <c r="J200" i="54"/>
  <c r="J201" i="55"/>
  <c r="M200" i="54"/>
  <c r="K23" i="52"/>
  <c r="AN201"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tc={88AE4372-0E2D-4354-8863-CC0D937F26A5}</author>
    <author>tc={63072D18-5644-4CB1-AE34-629D7846AD24}</author>
    <author>tc={20FCE933-5D84-452B-A166-9AF4A64D2207}</author>
    <author>tc={06D1D391-DD70-4605-BDF5-48CCD7C25164}</author>
    <author>tc={F92ACBBA-099F-41EE-B8EE-2606C36B565E}</author>
  </authors>
  <commentList>
    <comment ref="B34" authorId="0" shapeId="0" xr:uid="{88AE4372-0E2D-4354-8863-CC0D937F26A5}">
      <text>
        <t>[Threaded comment]
Your version of Excel allows you to read this threaded comment; however, any edits to it will get removed if the file is opened in a newer version of Excel. Learn more: https://go.microsoft.com/fwlink/?linkid=870924
Comment:
    Do you need me to split this up for each product type?</t>
      </text>
    </comment>
    <comment ref="D61" authorId="1" shapeId="0" xr:uid="{63072D18-5644-4CB1-AE34-629D7846AD24}">
      <text>
        <t>[Threaded comment]
Your version of Excel allows you to read this threaded comment; however, any edits to it will get removed if the file is opened in a newer version of Excel. Learn more: https://go.microsoft.com/fwlink/?linkid=870924
Comment:
    No question about this?</t>
      </text>
    </comment>
    <comment ref="D180" authorId="2" shapeId="0" xr:uid="{20FCE933-5D84-452B-A166-9AF4A64D2207}">
      <text>
        <t>[Threaded comment]
Your version of Excel allows you to read this threaded comment; however, any edits to it will get removed if the file is opened in a newer version of Excel. Learn more: https://go.microsoft.com/fwlink/?linkid=870924
Comment:
    Modified formula to include french “oui”</t>
      </text>
    </comment>
    <comment ref="G191" authorId="3" shapeId="0" xr:uid="{06D1D391-DD70-4605-BDF5-48CCD7C25164}">
      <text>
        <t>[Threaded comment]
Your version of Excel allows you to read this threaded comment; however, any edits to it will get removed if the file is opened in a newer version of Excel. Learn more: https://go.microsoft.com/fwlink/?linkid=870924
Comment:
    Are we asking about this?
Reply:
    Q14 Pro 2</t>
      </text>
    </comment>
    <comment ref="G194" authorId="4" shapeId="0" xr:uid="{F92ACBBA-099F-41EE-B8EE-2606C36B565E}">
      <text>
        <t>[Threaded comment]
Your version of Excel allows you to read this threaded comment; however, any edits to it will get removed if the file is opened in a newer version of Excel. Learn more: https://go.microsoft.com/fwlink/?linkid=870924
Comment:
    Freezed the row containing the net sales value to fix the formulas in the bottom row.
Reply:
    Excellent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tc={78544A7B-1DB0-48BE-BB14-3DEAD8043FB3}</author>
    <author>tc={025E181F-1F36-4587-9EEF-D0F41EB1354B}</author>
    <author>tc={F24268CA-E717-4FFE-BFCA-55DED18065BE}</author>
  </authors>
  <commentList>
    <comment ref="B18" authorId="0" shapeId="0" xr:uid="{78544A7B-1DB0-48BE-BB14-3DEAD8043FB3}">
      <text>
        <t>[Threaded comment]
Your version of Excel allows you to read this threaded comment; however, any edits to it will get removed if the file is opened in a newer version of Excel. Learn more: https://go.microsoft.com/fwlink/?linkid=870924
Comment:
    Do you need me to split this up for each product type?</t>
      </text>
    </comment>
    <comment ref="D45" authorId="1" shapeId="0" xr:uid="{025E181F-1F36-4587-9EEF-D0F41EB1354B}">
      <text>
        <t>[Threaded comment]
Your version of Excel allows you to read this threaded comment; however, any edits to it will get removed if the file is opened in a newer version of Excel. Learn more: https://go.microsoft.com/fwlink/?linkid=870924
Comment:
    No question about this?</t>
      </text>
    </comment>
    <comment ref="G175" authorId="2" shapeId="0" xr:uid="{F24268CA-E717-4FFE-BFCA-55DED18065BE}">
      <text>
        <t>[Threaded comment]
Your version of Excel allows you to read this threaded comment; however, any edits to it will get removed if the file is opened in a newer version of Excel. Learn more: https://go.microsoft.com/fwlink/?linkid=870924
Comment:
    Are we asking about this?</t>
      </text>
    </comment>
  </commentList>
</comments>
</file>

<file path=xl/sharedStrings.xml><?xml version="1.0" encoding="utf-8"?>
<sst xmlns="http://schemas.openxmlformats.org/spreadsheetml/2006/main" count="3338" uniqueCount="1055">
  <si>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</si>
  <si>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</si>
  <si>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</si>
  <si>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</si>
  <si>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</si>
  <si>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</si>
  <si>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</si>
  <si>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</si>
  <si>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</si>
  <si>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</si>
  <si>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</si>
  <si>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</si>
  <si>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</si>
  <si>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</si>
  <si>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</si>
  <si>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</si>
  <si>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</si>
  <si>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</si>
  <si>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</si>
  <si>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</si>
  <si>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</si>
  <si>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</si>
  <si>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</si>
  <si>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</si>
  <si>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</si>
  <si>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</si>
  <si>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</si>
  <si>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</si>
  <si>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</si>
  <si>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</si>
  <si>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</si>
  <si>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</si>
  <si>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</si>
  <si>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</si>
  <si>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</si>
  <si>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</si>
  <si>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</si>
  <si>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</si>
  <si>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</si>
  <si>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</si>
  <si>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</si>
  <si>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</si>
  <si>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</si>
  <si>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</si>
  <si>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</si>
  <si>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</si>
  <si>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</si>
  <si>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</si>
  <si>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</si>
  <si>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</si>
  <si>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</si>
  <si>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</si>
  <si>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</si>
  <si>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</si>
  <si>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</si>
  <si>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</si>
  <si>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</si>
  <si>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</si>
  <si>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</si>
  <si>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</si>
  <si>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</si>
  <si>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</si>
  <si>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</si>
  <si>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</si>
  <si>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</si>
  <si>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</si>
  <si>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</si>
  <si>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</si>
  <si>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</si>
  <si>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</si>
  <si>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</si>
  <si>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</si>
  <si>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</si>
  <si>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</si>
  <si>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</si>
  <si>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</si>
  <si>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</si>
  <si>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</si>
  <si>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</si>
  <si>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</si>
  <si>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</si>
  <si>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</si>
  <si>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</si>
  <si>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</si>
  <si>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</si>
  <si>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</si>
  <si>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</si>
  <si>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</si>
  <si>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</si>
  <si>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</si>
  <si>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</si>
  <si>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</si>
  <si>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</si>
  <si>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</si>
  <si>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</si>
  <si>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</si>
  <si>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</si>
  <si>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</si>
  <si>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</si>
  <si>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</si>
  <si>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</si>
  <si>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</si>
  <si>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</si>
  <si>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</si>
  <si>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</si>
  <si>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</si>
  <si>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</si>
  <si>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</si>
  <si>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</si>
  <si>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</si>
  <si>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</si>
  <si>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</si>
  <si>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</si>
  <si>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</si>
  <si>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</si>
  <si>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</si>
  <si>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</si>
  <si>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</si>
  <si>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</si>
  <si>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</si>
  <si>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</si>
  <si>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</si>
  <si>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</si>
  <si>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</si>
  <si>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</si>
  <si>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</si>
  <si>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</si>
  <si>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</si>
  <si>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</si>
  <si>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</si>
  <si>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</si>
  <si>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</si>
  <si>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</si>
  <si>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</si>
  <si>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</si>
  <si>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</si>
  <si>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</si>
  <si>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</si>
  <si>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</si>
  <si>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</si>
  <si>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</si>
  <si>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</si>
  <si>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</si>
  <si>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</si>
  <si>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</si>
  <si>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</si>
  <si>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</si>
  <si>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</si>
  <si>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</si>
  <si>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</si>
  <si>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</si>
  <si>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</si>
  <si>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</si>
  <si>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</si>
  <si>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</si>
  <si>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</si>
  <si>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</si>
  <si>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</si>
  <si>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</si>
  <si>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</si>
  <si>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</si>
  <si>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</si>
  <si>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</si>
  <si>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</si>
  <si>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</si>
  <si>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</si>
  <si>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</si>
  <si>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</si>
  <si>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</si>
  <si>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</si>
  <si>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</si>
  <si>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</si>
  <si>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</si>
  <si>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</si>
  <si>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</si>
  <si>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</si>
  <si>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</si>
  <si>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</si>
  <si>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</si>
  <si>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</si>
  <si>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</si>
  <si>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</si>
  <si>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</si>
  <si>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</si>
  <si>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</si>
  <si>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</si>
  <si>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</si>
  <si>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</si>
  <si>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</si>
  <si>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</si>
  <si>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</si>
  <si>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</si>
  <si>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</si>
  <si>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</si>
  <si>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</si>
  <si>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</si>
  <si>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</si>
  <si>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</si>
  <si>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</si>
  <si>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</si>
  <si>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</si>
  <si>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</si>
  <si>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</si>
  <si>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</si>
  <si>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</si>
  <si>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</si>
  <si>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</si>
  <si>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</si>
  <si>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</si>
  <si>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</si>
  <si>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</si>
  <si>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</si>
  <si>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</si>
  <si>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</si>
  <si>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</si>
  <si>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</si>
  <si>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</si>
  <si>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</si>
  <si>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</si>
  <si>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</si>
  <si>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</si>
  <si>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</si>
  <si>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</si>
  <si>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</si>
  <si>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</si>
  <si>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</si>
  <si>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</si>
  <si>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</si>
  <si>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</si>
  <si>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</si>
  <si>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</si>
  <si>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</si>
  <si>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</si>
  <si>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</si>
  <si>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</si>
  <si>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</si>
  <si>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</si>
  <si>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</si>
  <si>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</si>
  <si>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</si>
  <si>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</si>
  <si>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</si>
  <si>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</si>
  <si>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</si>
  <si>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</si>
  <si>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</si>
  <si>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</si>
  <si>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</si>
  <si>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</si>
  <si>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</si>
  <si>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</si>
  <si>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</si>
  <si>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</si>
  <si>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</si>
  <si>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</si>
  <si>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</si>
  <si>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</si>
  <si>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</si>
  <si>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</si>
  <si>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</si>
  <si>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</si>
  <si>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</si>
  <si>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</si>
  <si>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</si>
  <si>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</si>
  <si>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</si>
  <si>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</si>
  <si>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</si>
  <si>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</si>
  <si>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</si>
  <si>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</si>
  <si>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</si>
  <si>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</si>
  <si>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</si>
  <si>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</si>
  <si>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</si>
  <si>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</si>
  <si>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</si>
  <si>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</si>
  <si>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</si>
  <si>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</si>
  <si>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</si>
  <si>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</si>
  <si>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</si>
  <si>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</si>
  <si>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</si>
  <si>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</si>
  <si>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</si>
  <si>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</si>
  <si>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</si>
  <si>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</si>
  <si>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</si>
  <si>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</si>
  <si>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</si>
  <si>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</si>
  <si>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</si>
  <si>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</si>
  <si>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</si>
  <si>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</si>
  <si>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</si>
  <si>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</si>
  <si>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</si>
  <si>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</si>
  <si>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</si>
  <si>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</si>
  <si>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</si>
  <si>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</si>
  <si>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</si>
  <si>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</si>
  <si>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</si>
  <si>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</si>
  <si>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</si>
  <si>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</si>
  <si>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</si>
  <si>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</si>
  <si>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</si>
  <si>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</si>
  <si>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</si>
  <si>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</si>
  <si>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</si>
  <si>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</si>
  <si>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</si>
  <si>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</si>
  <si>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</si>
  <si>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</si>
  <si>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</si>
  <si>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</si>
  <si>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</si>
  <si>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</si>
  <si>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</si>
  <si>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</si>
  <si>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</si>
  <si>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</si>
  <si>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</si>
  <si>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</si>
  <si>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</si>
  <si>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</si>
  <si>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</si>
  <si>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</si>
  <si>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</si>
  <si>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</si>
  <si>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</si>
  <si>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</si>
  <si>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</si>
  <si>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</si>
  <si>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</si>
  <si>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</si>
  <si>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</si>
  <si>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</si>
  <si>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</si>
  <si>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</si>
  <si>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</si>
  <si>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</si>
  <si>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</si>
  <si>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</si>
  <si>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</si>
  <si>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</si>
  <si>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</si>
  <si>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</si>
  <si>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</si>
  <si>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Using data provided in Question 1 on the Pro 1 tab with the data provided in Question 1 on the Pro 2 tab, the questionnaire calculates ending inventory as follows:</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</si>
  <si>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</si>
  <si>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</si>
  <si>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</si>
  <si>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</si>
  <si>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</si>
  <si>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</si>
  <si>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</si>
  <si>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</si>
  <si>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</si>
  <si>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</si>
  <si>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</si>
  <si>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</si>
  <si>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</si>
  <si>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</si>
  <si>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</si>
  <si>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</si>
  <si>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</si>
  <si>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</si>
  <si>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</si>
  <si>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</si>
  <si>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</si>
  <si>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</si>
  <si>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</si>
  <si>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</si>
  <si>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Includes costs that are directly tied to the production of the goods, such as the cost of labour, materials, and manufacturing overhead. It excludes indirect expenses such as distribution costs and sales force costs.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</si>
  <si>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</si>
  <si>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Includes plant personnel such as supervisors, superintendents and quality control employees, but does not include sales and administrative personnel.</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</si>
  <si>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</si>
  <si>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</si>
  <si>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</si>
  <si>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</si>
  <si>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</si>
  <si>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</si>
  <si>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</si>
  <si>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</si>
  <si>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</si>
  <si>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</si>
  <si>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</si>
  <si>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</si>
  <si>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</si>
  <si>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</si>
  <si>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</si>
  <si>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</si>
  <si>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</si>
  <si>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</si>
  <si>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</si>
  <si>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</si>
  <si>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</si>
  <si>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</si>
  <si>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</si>
  <si>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</si>
  <si>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Comprends le personnel des usines, comme les surveillants, les chefs d’usine et les préposés au contrôle de la qualité, mais exclus le personnel de vente et d’administration.</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</si>
  <si>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</si>
  <si>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</si>
  <si>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</si>
  <si>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</si>
  <si>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</si>
  <si>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</si>
  <si>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</si>
  <si>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</si>
  <si>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</si>
  <si>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</si>
  <si>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</si>
  <si>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</si>
  <si>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</si>
  <si>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</si>
  <si>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</si>
  <si>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</si>
  <si>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</si>
  <si>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</si>
  <si>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</si>
  <si>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</si>
  <si>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</si>
  <si>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</si>
  <si>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</si>
  <si>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</si>
  <si>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</si>
  <si>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</si>
  <si>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</si>
  <si>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</si>
  <si>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</si>
  <si>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</si>
  <si>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</si>
  <si>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</si>
  <si>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</si>
  <si>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</si>
  <si>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</si>
  <si>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</si>
  <si>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</si>
  <si>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</si>
  <si>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</si>
  <si>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</si>
  <si>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</si>
  <si>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</si>
  <si>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</si>
  <si>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</si>
  <si>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</si>
  <si>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</si>
  <si>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</si>
  <si>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</si>
  <si>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</si>
  <si>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</si>
  <si>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</si>
  <si>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</si>
  <si>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</si>
  <si>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</si>
  <si>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</si>
  <si>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</si>
  <si>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</si>
  <si>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</si>
  <si>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</si>
  <si>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</si>
  <si>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</si>
  <si>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</si>
  <si>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</si>
  <si>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</si>
  <si>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</si>
  <si>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</si>
  <si>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</si>
  <si>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</si>
  <si>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</si>
  <si>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</si>
  <si>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</si>
  <si>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</si>
  <si>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</si>
  <si>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</si>
  <si>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</si>
  <si>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</si>
  <si>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</si>
  <si>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</si>
  <si>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</si>
  <si>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</si>
  <si>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</si>
  <si>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</si>
  <si>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</si>
  <si>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</si>
  <si>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</si>
  <si>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</si>
  <si>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</si>
  <si>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</si>
  <si>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</si>
  <si>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</si>
  <si>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</si>
  <si>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</si>
  <si>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</si>
  <si>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</si>
  <si>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</si>
  <si>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</si>
  <si>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</si>
  <si>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</si>
  <si>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</si>
  <si>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</si>
  <si>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</si>
  <si>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</si>
  <si>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</si>
  <si>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</si>
  <si>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</si>
  <si>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</si>
  <si>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</si>
  <si>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</si>
  <si>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</si>
  <si>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</si>
  <si>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</si>
  <si>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</si>
  <si>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</si>
  <si>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</si>
  <si>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</si>
  <si>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</si>
  <si>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</si>
  <si>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</si>
  <si>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</si>
  <si>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</si>
  <si>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</si>
  <si>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</si>
  <si>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</si>
  <si>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</si>
  <si>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</si>
  <si>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</si>
  <si>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</si>
  <si>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</si>
  <si>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</si>
  <si>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</si>
  <si>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</si>
  <si>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</si>
  <si>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</si>
  <si>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</si>
  <si>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</si>
  <si>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</si>
  <si>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</si>
  <si>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</si>
  <si>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</si>
  <si>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</si>
  <si>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</si>
  <si>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</si>
  <si>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</si>
  <si>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</si>
  <si>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</si>
  <si>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</si>
  <si>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</si>
  <si>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</si>
  <si>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</si>
  <si>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</si>
  <si>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</si>
  <si>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</si>
  <si>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</si>
  <si>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</si>
  <si>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</si>
  <si>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</si>
  <si>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</si>
  <si>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</si>
  <si>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</si>
  <si>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</si>
  <si>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</si>
  <si>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</si>
  <si>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</si>
  <si>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</si>
  <si>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</si>
  <si>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</si>
  <si>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</si>
  <si>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</si>
  <si>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</si>
  <si>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</si>
  <si>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</si>
  <si>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</si>
  <si>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</si>
  <si>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</si>
  <si>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</si>
  <si>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Last Quarter of POI (ie Q2)</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</si>
  <si>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</si>
  <si>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</si>
  <si>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</si>
  <si>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</si>
  <si>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</si>
  <si>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</si>
  <si>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</si>
  <si>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</si>
  <si>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</si>
  <si>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</si>
  <si>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</si>
  <si>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</si>
  <si>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</si>
  <si>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</si>
  <si>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</si>
  <si>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</si>
  <si>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</si>
  <si>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</si>
  <si>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</si>
  <si>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En utilisant les données fournies à la question 1 sur l'onglet Pro 1 avec les données fournies à la question 1 sur l'onglet Pro 2, le questionnaire calcule le stock de clôture comme suit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</si>
  <si>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</si>
  <si>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</si>
  <si>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</si>
  <si>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</si>
  <si>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</si>
  <si>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</si>
  <si>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</si>
  <si>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</si>
  <si>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</si>
  <si>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</si>
  <si>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</si>
  <si>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</si>
  <si>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</si>
  <si>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</si>
  <si>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</si>
  <si>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</si>
  <si>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</si>
  <si>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</si>
  <si>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</si>
  <si>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</si>
  <si>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</si>
  <si>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</si>
  <si>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</si>
  <si>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</si>
  <si>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</si>
  <si>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</si>
  <si>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</si>
  <si>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</si>
  <si>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</si>
  <si>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</si>
  <si>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</si>
  <si>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</si>
  <si>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</si>
  <si>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</si>
  <si>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</si>
  <si>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</si>
  <si>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</si>
  <si>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</si>
  <si>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</si>
  <si>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</si>
  <si>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</si>
  <si>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</si>
  <si>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</si>
  <si>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</si>
  <si>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</si>
  <si>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</si>
  <si>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</si>
  <si>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</si>
  <si>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</si>
  <si>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</si>
  <si>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</si>
  <si>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</si>
  <si>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</si>
  <si>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</si>
  <si>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</si>
  <si>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</si>
  <si>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</si>
  <si>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</si>
  <si>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</si>
  <si>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</si>
  <si>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</si>
  <si>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</si>
  <si>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</si>
  <si>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</si>
  <si>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</si>
  <si>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</si>
  <si>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</si>
  <si>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</si>
  <si>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</si>
  <si>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</si>
  <si>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</si>
  <si>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</si>
  <si>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</si>
  <si>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</si>
  <si>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</si>
  <si>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</si>
  <si>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</si>
  <si>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</si>
  <si>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</si>
  <si>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</si>
  <si>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</si>
  <si>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</si>
  <si>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</si>
  <si>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</si>
  <si>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</si>
  <si>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</si>
  <si>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</si>
  <si>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</si>
  <si>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</si>
  <si>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</si>
  <si>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</si>
  <si>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</si>
  <si>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</si>
  <si>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</si>
  <si>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</si>
  <si>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</si>
  <si>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</si>
  <si>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</si>
  <si>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</si>
  <si>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</si>
  <si>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Question 28</t>
  </si>
  <si>
    <t>Intro, Pro4 Question 1</t>
  </si>
  <si>
    <t>Q1</t>
  </si>
  <si>
    <t>T1</t>
  </si>
  <si>
    <t>Jun-Dec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</si>
  <si>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</si>
  <si>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</si>
  <si>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</si>
  <si>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</si>
  <si>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</si>
  <si>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</si>
  <si>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</si>
  <si>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</si>
  <si>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</si>
  <si>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</si>
  <si>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</si>
  <si>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</si>
  <si>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</si>
  <si>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</si>
  <si>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</si>
  <si>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</si>
  <si>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Comprends 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</si>
  <si>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</si>
  <si>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Comprends 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</si>
  <si>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</si>
  <si>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</si>
  <si>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</si>
  <si>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juin-déc. 2023</t>
  </si>
  <si>
    <t>Volume de production par heure d'emploi direct travaillée</t>
  </si>
  <si>
    <t>Describe how your firm allocated the following expenses in your response to the income statements provided in Question 8 of this tab:</t>
  </si>
  <si>
    <t>Décrivez comment votre entreprise a réparti les dépenses suivantes dans votre réponse aux états de résultats fournis à la question 8 de cet onglet :</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</si>
  <si>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</si>
  <si>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</si>
  <si>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</si>
  <si>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</si>
  <si>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</si>
  <si>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</si>
  <si>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</si>
  <si>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</si>
  <si>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</si>
  <si>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</si>
  <si>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</si>
  <si>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</si>
  <si>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</si>
  <si>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</si>
  <si>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</si>
  <si>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</si>
  <si>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</si>
  <si>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</si>
  <si>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dumping and subsidization</t>
  </si>
  <si>
    <t>le dumping et le subventionnement</t>
  </si>
  <si>
    <t>Truck Bodies</t>
  </si>
  <si>
    <t>carrosseries de camions</t>
  </si>
  <si>
    <t>China</t>
  </si>
  <si>
    <t>de la Chine</t>
  </si>
  <si>
    <t>janv.-sept. 2025</t>
  </si>
  <si>
    <t>Jan.-Sept. 2025</t>
  </si>
  <si>
    <t>Rhonda Heintzman</t>
  </si>
  <si>
    <t>613-558-5983</t>
  </si>
  <si>
    <t>Rhonda.Heintzman@tribunal.gc.ca</t>
  </si>
  <si>
    <t>units</t>
  </si>
  <si>
    <t>unit</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</si>
  <si>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</si>
  <si>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</si>
  <si>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unité</t>
  </si>
  <si>
    <t>unités</t>
  </si>
  <si>
    <t>8707.90.90.10</t>
  </si>
  <si>
    <t>8707.90.90.39</t>
  </si>
  <si>
    <t>8707.90.90.40</t>
  </si>
  <si>
    <t>8707.90.90.90</t>
  </si>
  <si>
    <t>8708.29.99.90</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</si>
  <si>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</si>
  <si>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</si>
  <si>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</si>
  <si>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</si>
  <si>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</si>
  <si>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</si>
  <si>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</si>
  <si>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</si>
  <si>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</si>
  <si>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</si>
  <si>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</si>
  <si>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</si>
  <si>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</si>
  <si>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</si>
  <si>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Error</t>
  </si>
  <si>
    <t>Okay</t>
  </si>
  <si>
    <t>Erreur</t>
  </si>
  <si>
    <t>Correct</t>
  </si>
  <si>
    <t>Excluding</t>
  </si>
  <si>
    <t>des carrosseries de camions avant tout destinées au transport en vrac de liquides ou de gaz;</t>
  </si>
  <si>
    <t>des carrosseries de camions à ordures, lesquelles sont des carrosseries spécialisées conçues et bâties avant tout pour la collecte, le compactage et le transport de déchets solides, du genre qu’on emploie pour la collecte de déchets municipale;</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</si>
  <si>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</si>
  <si>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truck bodies for the primary purpose of bulk transporting liquids or gases;</t>
  </si>
  <si>
    <t>refuse truck bodies, being specialized truck bodies designed and constructed for the primary purpose of collecting, compacting, and transporting solid waste, of the kind used for municipal waste collection; and</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</si>
  <si>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</si>
  <si>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December 31</t>
  </si>
  <si>
    <t>31 décembre</t>
  </si>
  <si>
    <t>Refrigerated units</t>
  </si>
  <si>
    <t>Unités réfrigérées</t>
  </si>
  <si>
    <t>Dry freight units</t>
  </si>
  <si>
    <t>All other</t>
  </si>
  <si>
    <t>Tout autre</t>
  </si>
  <si>
    <t>Q4 - 2025</t>
  </si>
  <si>
    <t>T4 - 2025</t>
  </si>
  <si>
    <t>distributors/dealers</t>
  </si>
  <si>
    <t>distributeurs/concessionnaires</t>
  </si>
  <si>
    <t>end users/large fleet operators</t>
  </si>
  <si>
    <t>utilisateurs finals/opérateurs de grande flotte</t>
  </si>
  <si>
    <t>i</t>
  </si>
  <si>
    <t>Mais à l'exclusion</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</si>
  <si>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</si>
  <si>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</si>
  <si>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For additional details, view the "Info" tab.</t>
  </si>
  <si>
    <t>Pour plus de détails, consultez l’onglet « Info ».</t>
  </si>
  <si>
    <t>Kits</t>
  </si>
  <si>
    <t>Fully assembled truck bodies</t>
  </si>
  <si>
    <t>Carrosseries de camions entièrement assemblées</t>
  </si>
  <si>
    <t>Booking value</t>
  </si>
  <si>
    <t>valeur de réservation</t>
  </si>
  <si>
    <t>Please complete the table below, with respect to your firm's bookings.</t>
  </si>
  <si>
    <t>Veuillez compléter le tableau ci-dessous concernant les réservations de votre entreprise.</t>
  </si>
  <si>
    <t>booking value (CAD)</t>
  </si>
  <si>
    <t>valeur de réservation (CAD)</t>
  </si>
  <si>
    <t>$/unit</t>
  </si>
  <si>
    <t>$/unité</t>
  </si>
  <si>
    <t>Final assembly and mounting costs</t>
  </si>
  <si>
    <t>General, selling and administrative costs</t>
  </si>
  <si>
    <t>Profit margin</t>
  </si>
  <si>
    <t>Freight costs</t>
  </si>
  <si>
    <t xml:space="preserve">List other additional costs: </t>
  </si>
  <si>
    <t>2025 percentages</t>
  </si>
  <si>
    <t xml:space="preserve">If your firm produces truck body kits, assemblies or subassemblies, provide the following percentages that would increase the price of a truck body kit, assembly or subassembly to the final price of a fully assembled truck body to be sold to distributors/dealers and end users/large fleet operators. </t>
  </si>
  <si>
    <t>Si votre entreprise produit des kits, des assemblages ou des sous-assemblages de carrosserie de camion, veuillez indiquer les pourcentages suivants qui majoreraient le prix d’un kit, d’un assemblage ou d’un sous-assemblage de carrosserie de camion pour atteindre le prix final d’une carrosserie de camion entièrement assemblée destinée à la vente aux distributeurs/concessionnaires et aux utilisateurs finaux/exploitants de grandes flottes.</t>
  </si>
  <si>
    <t>Pourcentages pour 2025</t>
  </si>
  <si>
    <t>Pourcentages estimés</t>
  </si>
  <si>
    <t>Coûts d’assemblage final et de montage</t>
  </si>
  <si>
    <t>Frais généraux, de vente et administratifs</t>
  </si>
  <si>
    <t>Marge bénéficiaire</t>
  </si>
  <si>
    <t>Frais de transport</t>
  </si>
  <si>
    <t>Autres coûts (le cas échéant) </t>
  </si>
  <si>
    <t>Other costs (if applicable)</t>
  </si>
  <si>
    <t>Indiquez les autres coûts :</t>
  </si>
  <si>
    <t>Unités fermées de fret sec</t>
  </si>
  <si>
    <t>Estimated percentages</t>
  </si>
  <si>
    <t>March 30, 2026</t>
  </si>
  <si>
    <t>30 mars 2026</t>
  </si>
  <si>
    <t>Joseph Long</t>
  </si>
  <si>
    <t>Joseph.Long@tribunal.gc.ca</t>
  </si>
  <si>
    <t>Refrigerated truck bodies, without reefers or heaters - 10ft to 18ft</t>
  </si>
  <si>
    <t>Refrigerated truck bodies, without reefers or heaters - 20ft to 24ft</t>
  </si>
  <si>
    <t>Refrigerated truck bodies, without reefers or heaters - 26ft to 30ft</t>
  </si>
  <si>
    <t>Dry freight van truck bodies, without reefers or heaters - 10ft to18ft</t>
  </si>
  <si>
    <t>Dry freight van truck bodies, without reefers or heaters - 20ft to 24ft</t>
  </si>
  <si>
    <t>Dry freight van truck bodies, without reefers or heaters - 26ft to 30ft</t>
  </si>
  <si>
    <t>Les carrosseries de camions réfrigérées, sans les frigorífiques ni chauffage - 10 à 18pi</t>
  </si>
  <si>
    <t>Les carrosseries de camions réfrigérées, sans les frigorífiques ni chauffage - 20 à 24pi</t>
  </si>
  <si>
    <t>Les carrosseries de camions réfrigérées, sans les frigorífiques ni chauffage - 26 à 30pi</t>
  </si>
  <si>
    <t>Les carrosseries des fourgons secs, sans les frigorífiques ni chauffage - 10 à 18pi</t>
  </si>
  <si>
    <t>Les carrosseries des fourgons secs, sans les frigorífiques ni chauffage - 20 à 24pi</t>
  </si>
  <si>
    <t>Les carrosseries des fourgons secs, sans les frigorífiques ni chauffage - 26 à 30pi</t>
  </si>
  <si>
    <t>Beginning inventory (Do not include production for internal use or further internal processing.)</t>
  </si>
  <si>
    <t>Ending inventory (Do not include production for internal use or further internal processing.)</t>
  </si>
  <si>
    <t>Stock d'ouverture (Ne pas inclure la production utilisée à l'interne ou destinée à la transformation ultérieure à l’interne.)</t>
  </si>
  <si>
    <t>Stock de clôture (Ne pas inclure la production utilisée à l'interne ou destinée à la transformation ultérieure à l’interne.)</t>
  </si>
  <si>
    <t>2023 percentages</t>
  </si>
  <si>
    <t>Pourcentages pour 2023</t>
  </si>
  <si>
    <t>2024 percentages</t>
  </si>
  <si>
    <t>Pourcentages pour 2024</t>
  </si>
  <si>
    <t>Note: Provide these percentages based on costs and margins. Should the percentages be unavailable, provide estimated percentages based on typical costs and margins.</t>
  </si>
  <si>
    <t>Remarque : Veuillez fournir ces pourcentages sur la base des coûts et marges prévus. Si ces pourcentages ne sont pas disponibles, fournissez des pourcentages estimés sur la base des marges et coûts habituels.</t>
  </si>
  <si>
    <t>NQ-2025-009</t>
  </si>
  <si>
    <t>FirmAcc</t>
  </si>
  <si>
    <t>Company:</t>
  </si>
  <si>
    <t>Respondent Type:</t>
  </si>
  <si>
    <t>Activity:</t>
  </si>
  <si>
    <t>Country:</t>
  </si>
  <si>
    <t>Subject/Non:</t>
  </si>
  <si>
    <t>Other Country:</t>
  </si>
  <si>
    <t>Trade Level:</t>
  </si>
  <si>
    <t>Truck Body Type</t>
  </si>
  <si>
    <t>Sales To:</t>
  </si>
  <si>
    <t>2023</t>
  </si>
  <si>
    <t>2024</t>
  </si>
  <si>
    <t>2025</t>
  </si>
  <si>
    <t>Sales to | Ventes à</t>
  </si>
  <si>
    <t>Refrigerated</t>
  </si>
  <si>
    <t>Distributors / Dealers  |  Distributeurs / Concessionnaires</t>
  </si>
  <si>
    <t>End users / Large fleet operators  |  Utilisateurs finals / Opérateurs de grande flotte</t>
  </si>
  <si>
    <t>Export Sales |  Ventes à l'exportation</t>
  </si>
  <si>
    <t>Imports from  |  Importations de</t>
  </si>
  <si>
    <t>China  |  Chine</t>
  </si>
  <si>
    <t>Subject</t>
  </si>
  <si>
    <t>United States  |  États-Unis</t>
  </si>
  <si>
    <t>Non-subject</t>
  </si>
  <si>
    <t>Mexico  |  Mexique</t>
  </si>
  <si>
    <t>Other Countries  |  Autres pays</t>
  </si>
  <si>
    <t>Morocco, Brazil</t>
  </si>
  <si>
    <t>From Imports</t>
  </si>
  <si>
    <t>Producer</t>
  </si>
  <si>
    <t>KITS</t>
  </si>
  <si>
    <t>BODIES</t>
  </si>
  <si>
    <t>Coût des marchandises fabriquées¹</t>
  </si>
  <si>
    <t>Units</t>
  </si>
  <si>
    <t>Unités</t>
  </si>
  <si>
    <t xml:space="preserve">Volume des marchandises fabriquées </t>
  </si>
  <si>
    <t>000 $</t>
  </si>
  <si>
    <t>Matériaux directs utilisés</t>
  </si>
  <si>
    <t>Coûts indirects de production</t>
  </si>
  <si>
    <t>Moins : Stock de clôture</t>
  </si>
  <si>
    <t>État des résultats</t>
  </si>
  <si>
    <t>Net sales volume (units)</t>
  </si>
  <si>
    <t>Volume de ventes nettes (unités)</t>
  </si>
  <si>
    <t>Valeur des ventes nettes</t>
  </si>
  <si>
    <t>Marge bénéficiaire brute (pertes)</t>
  </si>
  <si>
    <t>Frais généraux, de vente et d’administration</t>
  </si>
  <si>
    <t>Revenus nets (pertes) avant impôt</t>
  </si>
  <si>
    <t>DOMESTIC</t>
  </si>
  <si>
    <t>EXPORT</t>
  </si>
  <si>
    <t>TOTAL FIRM</t>
  </si>
  <si>
    <t>Only 1 set of tables</t>
  </si>
  <si>
    <t>6 tables</t>
  </si>
  <si>
    <t>Domestic sales of domestic production</t>
  </si>
  <si>
    <t>Ventes nationales de la production nationale</t>
  </si>
  <si>
    <t>Practical plant capacity (units)</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</si>
  <si>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</si>
  <si>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</si>
  <si>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</si>
  <si>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</si>
  <si>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</si>
  <si>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</si>
  <si>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</si>
  <si>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</si>
  <si>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</si>
  <si>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</si>
  <si>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</si>
  <si>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</si>
  <si>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</si>
  <si>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</si>
  <si>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</si>
  <si>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</si>
  <si>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</si>
  <si>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</si>
  <si>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</si>
  <si>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</si>
  <si>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</si>
  <si>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</si>
  <si>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</si>
  <si>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</si>
  <si>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</si>
  <si>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</si>
  <si>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</si>
  <si>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</si>
  <si>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</si>
  <si>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</si>
  <si>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</si>
  <si>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</si>
  <si>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</si>
  <si>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</si>
  <si>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Morgan Canada Corporation</t>
  </si>
  <si>
    <t>$/unit manufactured | $/unité fabriquée</t>
  </si>
  <si>
    <t>Material</t>
  </si>
  <si>
    <t>Matériaux</t>
  </si>
  <si>
    <t xml:space="preserve">« Direct material #1 » </t>
  </si>
  <si>
    <t xml:space="preserve">« Direct material #2 » </t>
  </si>
  <si>
    <t xml:space="preserve">« Direct material #3 » </t>
  </si>
  <si>
    <t>All other direct materials used</t>
  </si>
  <si>
    <t>Export</t>
  </si>
  <si>
    <t>Benchmarks</t>
  </si>
  <si>
    <t>Collapsed Respondent</t>
  </si>
  <si>
    <t>Tab in Q.</t>
  </si>
  <si>
    <t>Countries - Q</t>
  </si>
  <si>
    <t>Exporter - Q</t>
  </si>
  <si>
    <t>Subject &amp; NS #</t>
  </si>
  <si>
    <t>Other
Countries</t>
  </si>
  <si>
    <t>Product Name</t>
  </si>
  <si>
    <t>Product #</t>
  </si>
  <si>
    <t>Q1  |  T1 2025</t>
  </si>
  <si>
    <t>Q2  |  T2 2025</t>
  </si>
  <si>
    <t>Q3  |  T3 2025</t>
  </si>
  <si>
    <t>Q4  |  T4 2025</t>
  </si>
  <si>
    <t>Q1  |  T1 20242</t>
  </si>
  <si>
    <t>Q2  |  T2 20243</t>
  </si>
  <si>
    <t>Q3  |  T3 20244</t>
  </si>
  <si>
    <t>Q4  |  T4 20245</t>
  </si>
  <si>
    <t>Q1  |  T1 20256</t>
  </si>
  <si>
    <t>Q2  |  T2 20257</t>
  </si>
  <si>
    <t>Q3  |  T3 20258</t>
  </si>
  <si>
    <t>Q4  |  T4 20259</t>
  </si>
  <si>
    <t xml:space="preserve">Refrigerated truck bodies, without reefers or heaters - 10ft to 18ft  |  </t>
  </si>
  <si>
    <t>Benchmark Product 1  |  Produit de référence 1</t>
  </si>
  <si>
    <t xml:space="preserve">Refrigerated truck bodies, without reefers or heaters - 20ft to 24ft  |  </t>
  </si>
  <si>
    <t>Benchmark Product 2  |  Produit de référence 2</t>
  </si>
  <si>
    <t xml:space="preserve">Refrigerated truck bodies, without reefers or heaters - 26ft to 30ft  |  </t>
  </si>
  <si>
    <t>Benchmark Product 3  |  Produit de référence 3</t>
  </si>
  <si>
    <t xml:space="preserve">Dry freight van truck bodies, without reefers or heaters - 10ft to 18ft  |  </t>
  </si>
  <si>
    <t>Benchmark Product 4  |  Produit de référence 4</t>
  </si>
  <si>
    <t xml:space="preserve">Dry freight van truck bodies, without reefers or heaters - 20ft to 24ft  |  </t>
  </si>
  <si>
    <t>Benchmark Product 5  |  Produit de référence 5</t>
  </si>
  <si>
    <t xml:space="preserve">Dry freight van truck bodies, without reefers or heaters - 26ft to 30ft  |  </t>
  </si>
  <si>
    <t>Benchmark Product 6  |  Produit de référence 6</t>
  </si>
  <si>
    <t>Negative</t>
  </si>
  <si>
    <t>Other Factor:</t>
  </si>
  <si>
    <t>Performance</t>
  </si>
  <si>
    <t>% DISTRIBUTION</t>
  </si>
  <si>
    <t>TopAcct</t>
  </si>
  <si>
    <t>Collapsed Respondent Name</t>
  </si>
  <si>
    <t>MAKE SURE TO REINPUT FORMULA FOR "MATCH" IN THE DB</t>
  </si>
  <si>
    <t>Respondant</t>
  </si>
  <si>
    <t>Sheet/Comment</t>
  </si>
  <si>
    <t>Question</t>
  </si>
  <si>
    <t>Answer</t>
  </si>
  <si>
    <t>Pub</t>
  </si>
  <si>
    <t>Addpub1</t>
  </si>
  <si>
    <t>Addpub2</t>
  </si>
  <si>
    <t>Addpub4</t>
  </si>
  <si>
    <t>Addpub3</t>
  </si>
  <si>
    <t>Addpub5</t>
  </si>
  <si>
    <t>Pro1</t>
  </si>
  <si>
    <t>Pro2</t>
  </si>
  <si>
    <t>Pro3</t>
  </si>
  <si>
    <t>1A</t>
  </si>
  <si>
    <t>1B</t>
  </si>
  <si>
    <t>3A</t>
  </si>
  <si>
    <t>3B</t>
  </si>
  <si>
    <t>Addpro1</t>
  </si>
  <si>
    <t>Addpro2</t>
  </si>
  <si>
    <t>Addpro3</t>
  </si>
  <si>
    <t>Addpro4</t>
  </si>
  <si>
    <t>Addpro5</t>
  </si>
  <si>
    <t>Tab in Q</t>
  </si>
  <si>
    <t>POID</t>
  </si>
  <si>
    <t xml:space="preserve">- </t>
  </si>
  <si>
    <t>Product Type</t>
  </si>
  <si>
    <t xml:space="preserve">Q14 </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</si>
  <si>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</si>
  <si>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</si>
  <si>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Does the net sales value (For Sale in Canada) reported in this question differ from the net delivered sales values (For Sale in Canada) reported in question 2 of the Pro 2 tab?</t>
  </si>
  <si>
    <t>Does the net sales value (For Export Sales) reported in this question differ from the net delivered sales values (For Export Sales) reported in question 2 of the Pro 2 tab?</t>
  </si>
  <si>
    <t>Does the total ending inventory reported in this question differ from the total ending inventory reported in question 2 of the Pro 2 tab?</t>
  </si>
  <si>
    <t>Le stock final combiné déclaré dans cette question diffère-t-il du stock final total déclaré à la question 2 de l'onglet Pro 2?</t>
  </si>
  <si>
    <t>La valeur des ventes nettes (pour les ventes à l'exportation) déclarée dans cette question diffère-t-elle des valeurs des ventes nettes livrées déclarées (pour les ventes à l'exportation) à la question 2 de l'onglet Pro 2?</t>
  </si>
  <si>
    <t>La valeur des ventes nettes (pour les ventes au Canada) déclarée dans cette question diffère-t-elle des valeurs des ventes nettes livrées déclarées (pour les ventes au Canada) à la question 2 de l'onglet Pro 2?</t>
  </si>
  <si>
    <t>343-597-3847</t>
  </si>
  <si>
    <t>Dry Freight</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</si>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</sst>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_-;\-* #,##0_-;_-* &quot;-&quot;??_-;_-@_-"/>
    <numFmt numFmtId="167" formatCode="#,##0;\(#,##0\);\-"/>
    <numFmt numFmtId="168" formatCode="_(#,##0_);_(\(#,##0\);_(* &quot;-&quot;_);_(_ \ \ \ \ \ \ \ @"/>
  </numFmts>
  <fonts count="5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u/>
      <sz val="10.5"/>
      <name val="Calibri"/>
      <family val="2"/>
      <scheme val="minor"/>
    </font>
    <font>
      <sz val="11"/>
      <color theme="1"/>
      <name val="Aptos"/>
      <family val="2"/>
    </font>
    <font>
      <b/>
      <u/>
      <sz val="10"/>
      <color theme="0"/>
      <name val="Calibri Light"/>
      <family val="2"/>
      <scheme val="major"/>
    </font>
    <font>
      <b/>
      <sz val="10"/>
      <color rgb="FF000000"/>
      <name val="Calibri"/>
      <family val="2"/>
    </font>
    <font>
      <b/>
      <sz val="11"/>
      <color theme="1"/>
      <name val="Calibri"/>
      <family val="2"/>
      <scheme val="minor"/>
    </font>
    <font>
      <b/>
      <sz val="9"/>
      <color theme="0"/>
      <name val="Calibri"/>
      <family val="2"/>
      <scheme val="minor"/>
    </font>
    <font>
      <b/>
      <sz val="10"/>
      <color theme="0"/>
      <name val="Calibri Light"/>
      <family val="2"/>
      <scheme val="major"/>
    </font>
    <font>
      <b/>
      <sz val="9"/>
      <color theme="0"/>
      <name val="Calibri Light"/>
      <family val="2"/>
      <scheme val="major"/>
    </font>
    <font>
      <b/>
      <sz val="9"/>
      <name val="Calibri"/>
      <family val="2"/>
      <scheme val="minor"/>
    </font>
    <font>
      <sz val="9"/>
      <color theme="1"/>
      <name val="Calibri"/>
      <family val="2"/>
      <scheme val="minor"/>
    </font>
    <font>
      <b/>
      <u/>
      <sz val="9"/>
      <color theme="0"/>
      <name val="Calibri Light"/>
      <family val="2"/>
      <scheme val="major"/>
    </font>
    <font>
      <sz val="9"/>
      <name val="Calibri"/>
      <family val="2"/>
      <scheme val="minor"/>
    </font>
    <font>
      <sz val="9"/>
      <name val="Calibri Light"/>
      <family val="2"/>
      <scheme val="major"/>
    </font>
    <font>
      <sz val="10"/>
      <color rgb="FF000000"/>
      <name val="Calibri"/>
      <family val="2"/>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darkUp"/>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style="thin">
        <color auto="1"/>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auto="1"/>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0" tint="-0.499984740745262"/>
      </top>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indexed="64"/>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thin">
        <color theme="4" tint="0.39997558519241921"/>
      </left>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1"/>
      </top>
      <bottom style="thin">
        <color theme="4" tint="0.39997558519241921"/>
      </bottom>
      <diagonal/>
    </border>
    <border>
      <left/>
      <right style="medium">
        <color indexed="64"/>
      </right>
      <top style="thin">
        <color indexed="64"/>
      </top>
      <bottom style="thin">
        <color theme="4" tint="0.39997558519241921"/>
      </bottom>
      <diagonal/>
    </border>
    <border>
      <left style="thin">
        <color indexed="64"/>
      </left>
      <right/>
      <top style="thin">
        <color theme="4" tint="0.39997558519241921"/>
      </top>
      <bottom/>
      <diagonal/>
    </border>
    <border>
      <left/>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theme="1"/>
      </top>
      <bottom/>
      <diagonal/>
    </border>
    <border>
      <left style="mediumDashed">
        <color indexed="64"/>
      </left>
      <right style="medium">
        <color indexed="64"/>
      </right>
      <top style="medium">
        <color indexed="64"/>
      </top>
      <bottom/>
      <diagonal/>
    </border>
    <border>
      <left style="mediumDashed">
        <color indexed="64"/>
      </left>
      <right/>
      <top style="medium">
        <color indexed="64"/>
      </top>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cellStyleXfs>
  <cellXfs count="91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4" fillId="2" borderId="0" xfId="0" applyNumberFormat="1" applyFont="1" applyFill="1" applyBorder="1" applyAlignment="1" applyProtection="1">
      <alignment horizontal="left" vertical="center"/>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6" fillId="3" borderId="0"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lef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165" fontId="11" fillId="4" borderId="52" xfId="6" applyNumberFormat="1" applyFont="1" applyFill="1" applyBorder="1" applyAlignment="1" applyProtection="1">
      <alignment horizontal="right" vertical="center" wrapText="1"/>
      <protection locked="0"/>
    </xf>
    <xf numFmtId="165" fontId="10" fillId="5" borderId="52" xfId="6" applyNumberFormat="1" applyFont="1" applyFill="1" applyBorder="1" applyAlignment="1" applyProtection="1">
      <alignment horizontal="right" vertical="center" wrapText="1"/>
    </xf>
    <xf numFmtId="0" fontId="13"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right" vertical="top" wrapText="1"/>
      <protection locked="0"/>
    </xf>
    <xf numFmtId="165" fontId="11" fillId="5" borderId="52" xfId="6" applyNumberFormat="1" applyFont="1" applyFill="1" applyBorder="1" applyAlignment="1" applyProtection="1">
      <alignment horizontal="right" vertical="top" wrapText="1"/>
    </xf>
    <xf numFmtId="165" fontId="11" fillId="4" borderId="54" xfId="6" applyNumberFormat="1" applyFont="1" applyFill="1" applyBorder="1" applyAlignment="1" applyProtection="1">
      <alignment horizontal="right" vertical="top" wrapText="1"/>
      <protection locked="0"/>
    </xf>
    <xf numFmtId="165" fontId="11" fillId="4" borderId="70" xfId="6" applyNumberFormat="1" applyFont="1" applyFill="1" applyBorder="1" applyAlignment="1" applyProtection="1">
      <alignment horizontal="right" vertical="top" wrapText="1"/>
      <protection locked="0"/>
    </xf>
    <xf numFmtId="0" fontId="9" fillId="7" borderId="57" xfId="0" applyNumberFormat="1" applyFont="1" applyFill="1" applyBorder="1" applyAlignment="1" applyProtection="1">
      <alignment horizontal="center" vertical="top" wrapText="1"/>
    </xf>
    <xf numFmtId="165" fontId="11" fillId="5" borderId="52" xfId="6" applyNumberFormat="1" applyFont="1" applyFill="1" applyBorder="1" applyAlignment="1" applyProtection="1">
      <alignment horizontal="right" vertical="center" wrapText="1"/>
    </xf>
    <xf numFmtId="0" fontId="8" fillId="0" borderId="52" xfId="0" applyNumberFormat="1" applyFont="1" applyFill="1" applyBorder="1" applyAlignment="1" applyProtection="1">
      <alignment horizontal="center" vertical="top" wrapText="1"/>
    </xf>
    <xf numFmtId="165" fontId="11" fillId="4" borderId="57" xfId="6" applyNumberFormat="1" applyFont="1" applyFill="1" applyBorder="1" applyAlignment="1" applyProtection="1">
      <alignment horizontal="right" vertical="center" wrapText="1"/>
      <protection locked="0"/>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1" fontId="11" fillId="5" borderId="52" xfId="1" applyNumberFormat="1" applyFont="1" applyFill="1" applyBorder="1" applyAlignment="1" applyProtection="1">
      <alignment horizontal="center" vertical="center" wrapText="1"/>
    </xf>
    <xf numFmtId="165" fontId="10" fillId="5" borderId="52" xfId="6" applyNumberFormat="1" applyFont="1" applyFill="1" applyBorder="1" applyAlignment="1" applyProtection="1">
      <alignment horizontal="right"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2" fillId="0" borderId="65" xfId="0" applyFont="1" applyBorder="1" applyAlignment="1" applyProtection="1">
      <alignment vertical="top" wrapText="1"/>
    </xf>
    <xf numFmtId="0" fontId="2" fillId="0" borderId="72" xfId="0" applyFont="1" applyBorder="1" applyAlignment="1" applyProtection="1">
      <alignment vertical="top" wrapText="1"/>
    </xf>
    <xf numFmtId="49" fontId="7" fillId="2" borderId="72" xfId="0" applyNumberFormat="1" applyFont="1" applyFill="1" applyBorder="1" applyAlignment="1" applyProtection="1">
      <alignment vertical="top" wrapText="1"/>
    </xf>
    <xf numFmtId="49" fontId="7" fillId="2" borderId="73"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center"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center" wrapText="1"/>
    </xf>
    <xf numFmtId="0" fontId="7" fillId="0" borderId="0" xfId="0" quotePrefix="1" applyFont="1" applyAlignment="1">
      <alignment vertical="top"/>
    </xf>
    <xf numFmtId="164" fontId="11" fillId="5" borderId="68" xfId="6" applyNumberFormat="1" applyFont="1" applyFill="1" applyBorder="1" applyAlignment="1" applyProtection="1">
      <alignment horizontal="right" vertical="top" wrapText="1"/>
    </xf>
    <xf numFmtId="164" fontId="11" fillId="5" borderId="52" xfId="6" applyNumberFormat="1" applyFont="1" applyFill="1" applyBorder="1" applyAlignment="1" applyProtection="1">
      <alignment horizontal="right" vertical="center" wrapText="1"/>
    </xf>
    <xf numFmtId="164" fontId="11" fillId="5" borderId="57" xfId="6" applyNumberFormat="1" applyFont="1" applyFill="1" applyBorder="1" applyAlignment="1" applyProtection="1">
      <alignment horizontal="righ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0" xfId="0" applyNumberFormat="1" applyFont="1" applyFill="1" applyBorder="1" applyAlignment="1" applyProtection="1">
      <alignment vertical="top" wrapText="1"/>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165" fontId="11" fillId="5" borderId="70" xfId="6" applyNumberFormat="1" applyFont="1" applyFill="1" applyBorder="1" applyAlignment="1" applyProtection="1">
      <alignment horizontal="righ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 fontId="11" fillId="5" borderId="51" xfId="1" applyNumberFormat="1" applyFont="1" applyFill="1" applyBorder="1" applyAlignment="1" applyProtection="1">
      <alignment horizontal="center" vertical="center" wrapText="1"/>
    </xf>
    <xf numFmtId="0" fontId="7" fillId="0" borderId="3" xfId="0" applyFont="1" applyFill="1" applyBorder="1"/>
    <xf numFmtId="0" fontId="8" fillId="0" borderId="52"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top" wrapText="1"/>
    </xf>
    <xf numFmtId="0" fontId="13" fillId="0" borderId="0" xfId="0" applyFont="1" applyAlignment="1">
      <alignment horizontal="left" vertical="top"/>
    </xf>
    <xf numFmtId="1" fontId="11" fillId="5" borderId="56" xfId="1"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right" vertical="center" wrapText="1"/>
      <protection locked="0"/>
    </xf>
    <xf numFmtId="0" fontId="8" fillId="0" borderId="52" xfId="0" applyNumberFormat="1" applyFont="1" applyFill="1" applyBorder="1" applyAlignment="1" applyProtection="1">
      <alignment horizontal="center" vertical="center" wrapText="1"/>
    </xf>
    <xf numFmtId="0" fontId="8" fillId="0" borderId="4" xfId="0" applyFont="1" applyBorder="1" applyAlignment="1">
      <alignment vertical="top" wrapText="1"/>
    </xf>
    <xf numFmtId="0" fontId="8" fillId="0" borderId="3" xfId="0" applyFont="1" applyBorder="1" applyAlignment="1">
      <alignment vertical="top" wrapText="1"/>
    </xf>
    <xf numFmtId="1" fontId="11" fillId="5" borderId="80"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7" fillId="2" borderId="0" xfId="0" applyFont="1" applyFill="1" applyAlignment="1">
      <alignment vertical="top" wrapText="1"/>
    </xf>
    <xf numFmtId="165" fontId="11" fillId="4" borderId="52" xfId="6" applyNumberFormat="1" applyFont="1" applyFill="1" applyBorder="1" applyAlignment="1" applyProtection="1">
      <alignment horizontal="right" vertical="top"/>
      <protection locked="0"/>
    </xf>
    <xf numFmtId="164" fontId="11" fillId="5" borderId="52" xfId="6" applyFont="1" applyFill="1" applyBorder="1" applyAlignment="1" applyProtection="1">
      <alignment horizontal="right" vertical="top"/>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8" xfId="0" applyFont="1" applyBorder="1" applyAlignment="1">
      <alignment vertical="top" wrapText="1"/>
    </xf>
    <xf numFmtId="0" fontId="9" fillId="7" borderId="53" xfId="0" applyNumberFormat="1" applyFont="1" applyFill="1" applyBorder="1" applyAlignment="1" applyProtection="1">
      <alignment horizontal="center" vertical="center" wrapText="1"/>
    </xf>
    <xf numFmtId="0" fontId="9" fillId="7" borderId="61" xfId="0" applyNumberFormat="1" applyFont="1" applyFill="1" applyBorder="1" applyAlignment="1" applyProtection="1">
      <alignment horizontal="center" vertical="center" wrapText="1"/>
    </xf>
    <xf numFmtId="165" fontId="11" fillId="4" borderId="54" xfId="6" applyNumberFormat="1" applyFont="1" applyFill="1" applyBorder="1" applyAlignment="1" applyProtection="1">
      <alignment horizontal="right" vertical="top"/>
      <protection locked="0"/>
    </xf>
    <xf numFmtId="0" fontId="8" fillId="0" borderId="0" xfId="0" applyFont="1" applyAlignment="1">
      <alignment horizontal="right" vertical="top" wrapText="1" indent="1"/>
    </xf>
    <xf numFmtId="0" fontId="4" fillId="0" borderId="0" xfId="0" applyNumberFormat="1" applyFont="1" applyFill="1" applyBorder="1" applyAlignment="1" applyProtection="1">
      <alignment horizontal="right" vertical="top" indent="1"/>
    </xf>
    <xf numFmtId="165" fontId="11" fillId="4" borderId="45" xfId="6" applyNumberFormat="1" applyFont="1" applyFill="1" applyBorder="1" applyAlignment="1" applyProtection="1">
      <alignment horizontal="right" vertical="top"/>
      <protection locked="0"/>
    </xf>
    <xf numFmtId="165" fontId="11" fillId="4" borderId="51" xfId="6" applyNumberFormat="1" applyFont="1" applyFill="1" applyBorder="1" applyAlignment="1" applyProtection="1">
      <alignment horizontal="right" vertical="top"/>
      <protection locked="0"/>
    </xf>
    <xf numFmtId="164" fontId="11" fillId="5" borderId="51" xfId="6" applyFont="1" applyFill="1" applyBorder="1" applyAlignment="1" applyProtection="1">
      <alignment horizontal="right" vertical="top"/>
    </xf>
    <xf numFmtId="0" fontId="13" fillId="0" borderId="3" xfId="0" applyFont="1" applyBorder="1" applyAlignment="1">
      <alignment vertical="top" wrapText="1"/>
    </xf>
    <xf numFmtId="0" fontId="39" fillId="0" borderId="0" xfId="0" applyFont="1"/>
    <xf numFmtId="165" fontId="11" fillId="4" borderId="64" xfId="6" applyNumberFormat="1" applyFont="1" applyFill="1" applyBorder="1" applyAlignment="1" applyProtection="1">
      <alignment horizontal="right" vertical="top" wrapText="1"/>
      <protection locked="0"/>
    </xf>
    <xf numFmtId="165" fontId="11" fillId="4" borderId="57" xfId="6" applyNumberFormat="1" applyFont="1" applyFill="1" applyBorder="1" applyAlignment="1" applyProtection="1">
      <alignment horizontal="right" vertical="top" wrapText="1"/>
      <protection locked="0"/>
    </xf>
    <xf numFmtId="1" fontId="11" fillId="5" borderId="54"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8" fillId="0" borderId="50" xfId="0" applyNumberFormat="1" applyFont="1" applyFill="1" applyBorder="1" applyAlignment="1" applyProtection="1">
      <alignment vertical="center" wrapText="1"/>
    </xf>
    <xf numFmtId="0" fontId="3" fillId="0" borderId="37" xfId="0" applyNumberFormat="1" applyFont="1" applyBorder="1" applyAlignment="1" applyProtection="1">
      <alignment vertical="top"/>
    </xf>
    <xf numFmtId="0" fontId="3" fillId="0" borderId="41" xfId="0" applyNumberFormat="1" applyFont="1" applyBorder="1" applyAlignment="1" applyProtection="1">
      <alignment vertical="top"/>
    </xf>
    <xf numFmtId="0" fontId="3" fillId="0" borderId="4" xfId="0" applyNumberFormat="1" applyFont="1" applyBorder="1" applyAlignment="1" applyProtection="1">
      <alignment vertical="top"/>
    </xf>
    <xf numFmtId="0" fontId="3" fillId="0" borderId="3" xfId="0" applyNumberFormat="1" applyFont="1" applyBorder="1" applyAlignment="1" applyProtection="1">
      <alignment vertical="top"/>
    </xf>
    <xf numFmtId="0" fontId="40" fillId="3" borderId="88" xfId="0" applyFont="1" applyFill="1" applyBorder="1"/>
    <xf numFmtId="0" fontId="40" fillId="3" borderId="34" xfId="0" applyFont="1" applyFill="1" applyBorder="1"/>
    <xf numFmtId="165" fontId="40" fillId="3" borderId="34" xfId="6" applyNumberFormat="1" applyFont="1" applyFill="1" applyBorder="1"/>
    <xf numFmtId="165" fontId="40" fillId="3" borderId="34" xfId="6" applyNumberFormat="1" applyFont="1" applyFill="1" applyBorder="1" applyAlignment="1">
      <alignment horizontal="left"/>
    </xf>
    <xf numFmtId="165" fontId="40" fillId="3" borderId="35" xfId="6" applyNumberFormat="1" applyFont="1" applyFill="1" applyBorder="1"/>
    <xf numFmtId="0" fontId="40" fillId="3" borderId="34" xfId="0" applyFont="1" applyFill="1" applyBorder="1" applyAlignment="1">
      <alignment horizontal="center"/>
    </xf>
    <xf numFmtId="0" fontId="40" fillId="3" borderId="89" xfId="0" applyFont="1" applyFill="1" applyBorder="1" applyAlignment="1">
      <alignment horizontal="center"/>
    </xf>
    <xf numFmtId="0" fontId="41" fillId="17" borderId="90" xfId="0" applyFont="1" applyFill="1" applyBorder="1"/>
    <xf numFmtId="0" fontId="41" fillId="17" borderId="20" xfId="0" applyFont="1" applyFill="1" applyBorder="1"/>
    <xf numFmtId="165" fontId="41" fillId="17" borderId="20" xfId="6" applyNumberFormat="1" applyFont="1" applyFill="1" applyBorder="1"/>
    <xf numFmtId="165" fontId="21" fillId="17" borderId="21" xfId="6" applyNumberFormat="1" applyFont="1" applyFill="1" applyBorder="1" applyAlignment="1"/>
    <xf numFmtId="0" fontId="21" fillId="17" borderId="20" xfId="0" applyFont="1" applyFill="1" applyBorder="1" applyAlignment="1">
      <alignment horizontal="center"/>
    </xf>
    <xf numFmtId="0" fontId="14" fillId="0" borderId="20" xfId="0" applyFont="1" applyBorder="1"/>
    <xf numFmtId="165" fontId="14" fillId="0" borderId="20" xfId="6" applyNumberFormat="1" applyFont="1" applyBorder="1"/>
    <xf numFmtId="165" fontId="14" fillId="0" borderId="20" xfId="6" applyNumberFormat="1" applyFont="1" applyBorder="1" applyAlignment="1">
      <alignment horizontal="left"/>
    </xf>
    <xf numFmtId="165" fontId="14" fillId="0" borderId="21" xfId="6" applyNumberFormat="1" applyFont="1" applyBorder="1"/>
    <xf numFmtId="0" fontId="14" fillId="0" borderId="20" xfId="0" applyFont="1" applyBorder="1" applyAlignment="1">
      <alignment horizontal="center"/>
    </xf>
    <xf numFmtId="0" fontId="14" fillId="0" borderId="21" xfId="0" applyFont="1" applyBorder="1" applyAlignment="1">
      <alignment horizontal="center"/>
    </xf>
    <xf numFmtId="0" fontId="14" fillId="15" borderId="20" xfId="0" applyFont="1" applyFill="1" applyBorder="1"/>
    <xf numFmtId="165" fontId="14" fillId="15" borderId="20" xfId="6" applyNumberFormat="1" applyFont="1" applyFill="1" applyBorder="1"/>
    <xf numFmtId="165" fontId="14" fillId="15" borderId="20" xfId="6" applyNumberFormat="1" applyFont="1" applyFill="1" applyBorder="1" applyAlignment="1">
      <alignment horizontal="left"/>
    </xf>
    <xf numFmtId="165" fontId="14" fillId="10" borderId="20" xfId="6" applyNumberFormat="1" applyFont="1" applyFill="1" applyBorder="1" applyAlignment="1">
      <alignment horizontal="left"/>
    </xf>
    <xf numFmtId="165" fontId="14" fillId="15" borderId="21" xfId="6" applyNumberFormat="1" applyFont="1" applyFill="1" applyBorder="1"/>
    <xf numFmtId="0" fontId="14" fillId="15" borderId="20" xfId="0" applyFont="1" applyFill="1" applyBorder="1" applyAlignment="1">
      <alignment horizontal="center"/>
    </xf>
    <xf numFmtId="0" fontId="14" fillId="15" borderId="21" xfId="0" applyFont="1" applyFill="1" applyBorder="1" applyAlignment="1">
      <alignment horizontal="center"/>
    </xf>
    <xf numFmtId="0" fontId="14" fillId="10" borderId="20" xfId="0" applyFont="1" applyFill="1" applyBorder="1"/>
    <xf numFmtId="165" fontId="14" fillId="10" borderId="20" xfId="6" applyNumberFormat="1" applyFont="1" applyFill="1" applyBorder="1"/>
    <xf numFmtId="165" fontId="14" fillId="10" borderId="21" xfId="6" applyNumberFormat="1" applyFont="1" applyFill="1" applyBorder="1"/>
    <xf numFmtId="0" fontId="14" fillId="10" borderId="20" xfId="0" applyFont="1" applyFill="1" applyBorder="1" applyAlignment="1">
      <alignment horizontal="center"/>
    </xf>
    <xf numFmtId="0" fontId="14" fillId="10" borderId="21" xfId="0" applyFont="1" applyFill="1" applyBorder="1" applyAlignment="1">
      <alignment horizontal="center"/>
    </xf>
    <xf numFmtId="168" fontId="20" fillId="8" borderId="0" xfId="4" applyNumberFormat="1" applyFont="1" applyFill="1" applyBorder="1" applyAlignment="1">
      <alignment horizontal="right"/>
    </xf>
    <xf numFmtId="168" fontId="24" fillId="2" borderId="0" xfId="4" applyNumberFormat="1" applyFont="1" applyFill="1" applyBorder="1" applyAlignment="1">
      <alignment horizontal="right"/>
    </xf>
    <xf numFmtId="168" fontId="20" fillId="2" borderId="0" xfId="4" applyNumberFormat="1" applyFont="1" applyFill="1" applyBorder="1" applyAlignment="1">
      <alignment horizontal="right"/>
    </xf>
    <xf numFmtId="168" fontId="24" fillId="8" borderId="11" xfId="4" applyNumberFormat="1" applyFont="1" applyFill="1" applyBorder="1" applyAlignment="1">
      <alignment horizontal="right"/>
    </xf>
    <xf numFmtId="168" fontId="24" fillId="8" borderId="0" xfId="4" applyNumberFormat="1" applyFont="1" applyFill="1" applyBorder="1" applyAlignment="1">
      <alignment horizontal="right"/>
    </xf>
    <xf numFmtId="0" fontId="0" fillId="18" borderId="0" xfId="0" applyFill="1"/>
    <xf numFmtId="168" fontId="20" fillId="18" borderId="0" xfId="4" applyNumberFormat="1" applyFont="1" applyFill="1" applyBorder="1" applyAlignment="1">
      <alignment horizontal="right"/>
    </xf>
    <xf numFmtId="168" fontId="24" fillId="18" borderId="11" xfId="4" applyNumberFormat="1" applyFont="1" applyFill="1" applyBorder="1" applyAlignment="1">
      <alignment horizontal="right"/>
    </xf>
    <xf numFmtId="168" fontId="0" fillId="0" borderId="0" xfId="0" applyNumberFormat="1"/>
    <xf numFmtId="0" fontId="26" fillId="3" borderId="91" xfId="7" applyFont="1" applyFill="1" applyBorder="1"/>
    <xf numFmtId="0" fontId="43" fillId="3" borderId="20" xfId="7" applyFont="1" applyFill="1" applyBorder="1" applyAlignment="1">
      <alignment wrapText="1"/>
    </xf>
    <xf numFmtId="0" fontId="44" fillId="3" borderId="20" xfId="0" applyFont="1" applyFill="1" applyBorder="1"/>
    <xf numFmtId="0" fontId="26" fillId="3" borderId="28" xfId="7" applyFont="1" applyFill="1" applyBorder="1" applyAlignment="1">
      <alignment wrapText="1"/>
    </xf>
    <xf numFmtId="0" fontId="26" fillId="3" borderId="92" xfId="7" applyFont="1" applyFill="1" applyBorder="1" applyAlignment="1">
      <alignment wrapText="1"/>
    </xf>
    <xf numFmtId="0" fontId="0" fillId="0" borderId="93" xfId="0" applyBorder="1"/>
    <xf numFmtId="0" fontId="0" fillId="0" borderId="4" xfId="0" applyBorder="1"/>
    <xf numFmtId="0" fontId="26" fillId="3" borderId="94" xfId="7" applyFont="1" applyFill="1" applyBorder="1" applyAlignment="1">
      <alignment wrapText="1"/>
    </xf>
    <xf numFmtId="0" fontId="0" fillId="0" borderId="0" xfId="0" applyBorder="1"/>
    <xf numFmtId="0" fontId="0" fillId="0" borderId="3" xfId="0" applyBorder="1"/>
    <xf numFmtId="0" fontId="24" fillId="2" borderId="0" xfId="0" applyFont="1" applyFill="1" applyAlignment="1">
      <alignment horizontal="center" wrapText="1"/>
    </xf>
    <xf numFmtId="0" fontId="0" fillId="8" borderId="0" xfId="0" applyFill="1"/>
    <xf numFmtId="0" fontId="42" fillId="0" borderId="0" xfId="0" applyFont="1"/>
    <xf numFmtId="0" fontId="20" fillId="6" borderId="0" xfId="0" applyFont="1" applyFill="1" applyAlignment="1">
      <alignment horizontal="left" vertical="top"/>
    </xf>
    <xf numFmtId="0" fontId="20" fillId="6" borderId="0" xfId="0" applyFont="1" applyFill="1" applyAlignment="1">
      <alignment horizontal="left" indent="1"/>
    </xf>
    <xf numFmtId="166" fontId="20" fillId="6" borderId="0" xfId="4" applyNumberFormat="1" applyFont="1" applyFill="1"/>
    <xf numFmtId="9" fontId="20" fillId="6" borderId="0" xfId="4" applyNumberFormat="1" applyFont="1" applyFill="1"/>
    <xf numFmtId="0" fontId="20" fillId="0" borderId="0" xfId="0" applyFont="1" applyAlignment="1">
      <alignment horizontal="left" indent="1"/>
    </xf>
    <xf numFmtId="166" fontId="20" fillId="0" borderId="0" xfId="4" applyNumberFormat="1" applyFont="1" applyFill="1"/>
    <xf numFmtId="0" fontId="20" fillId="0" borderId="0" xfId="9" applyFont="1"/>
    <xf numFmtId="0" fontId="16" fillId="3" borderId="12" xfId="9" applyFont="1" applyFill="1" applyBorder="1"/>
    <xf numFmtId="167" fontId="16" fillId="3" borderId="13" xfId="0" applyNumberFormat="1" applyFont="1" applyFill="1" applyBorder="1" applyAlignment="1">
      <alignment horizontal="centerContinuous"/>
    </xf>
    <xf numFmtId="0" fontId="27" fillId="3" borderId="14" xfId="9" applyFont="1" applyFill="1" applyBorder="1"/>
    <xf numFmtId="0" fontId="27" fillId="3" borderId="0" xfId="9" applyFont="1" applyFill="1"/>
    <xf numFmtId="0" fontId="27" fillId="3" borderId="0" xfId="8" quotePrefix="1" applyFont="1" applyFill="1" applyAlignment="1">
      <alignment horizontal="right"/>
    </xf>
    <xf numFmtId="0" fontId="24" fillId="0" borderId="0" xfId="0" applyFont="1" applyAlignment="1">
      <alignment horizontal="left" vertical="top"/>
    </xf>
    <xf numFmtId="0" fontId="26" fillId="3" borderId="94" xfId="7" applyFont="1" applyFill="1" applyBorder="1"/>
    <xf numFmtId="0" fontId="45" fillId="3" borderId="0" xfId="7" applyFont="1" applyFill="1" applyAlignment="1">
      <alignment wrapText="1"/>
    </xf>
    <xf numFmtId="0" fontId="46" fillId="14" borderId="0" xfId="5" applyNumberFormat="1" applyFont="1" applyFill="1" applyAlignment="1" applyProtection="1">
      <alignment horizontal="left"/>
    </xf>
    <xf numFmtId="0" fontId="46" fillId="14" borderId="0" xfId="5" applyNumberFormat="1" applyFont="1" applyFill="1" applyAlignment="1" applyProtection="1">
      <alignment horizontal="left" wrapText="1"/>
    </xf>
    <xf numFmtId="0" fontId="40" fillId="3" borderId="0" xfId="0" applyFont="1" applyFill="1"/>
    <xf numFmtId="0" fontId="26" fillId="3" borderId="97" xfId="7" applyFont="1" applyFill="1" applyBorder="1" applyAlignment="1">
      <alignment wrapText="1"/>
    </xf>
    <xf numFmtId="0" fontId="26" fillId="3" borderId="0" xfId="7" applyFont="1" applyFill="1" applyAlignment="1">
      <alignment wrapText="1"/>
    </xf>
    <xf numFmtId="0" fontId="26" fillId="21" borderId="94" xfId="7" applyFont="1" applyFill="1" applyBorder="1"/>
    <xf numFmtId="0" fontId="0" fillId="3" borderId="0" xfId="0" applyFill="1"/>
    <xf numFmtId="0" fontId="43" fillId="3" borderId="0" xfId="0" applyFont="1" applyFill="1" applyAlignment="1">
      <alignment vertical="top"/>
    </xf>
    <xf numFmtId="0" fontId="43" fillId="3" borderId="0" xfId="0" applyFont="1" applyFill="1" applyAlignment="1">
      <alignment vertical="top" wrapText="1"/>
    </xf>
    <xf numFmtId="0" fontId="47" fillId="0" borderId="0" xfId="0" applyFont="1" applyAlignment="1">
      <alignment vertical="top"/>
    </xf>
    <xf numFmtId="0" fontId="0" fillId="0" borderId="0" xfId="0" applyFill="1"/>
    <xf numFmtId="0" fontId="41" fillId="0" borderId="0" xfId="0" applyFont="1" applyFill="1" applyBorder="1"/>
    <xf numFmtId="0" fontId="14" fillId="0" borderId="0" xfId="0" applyFont="1" applyFill="1" applyBorder="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Fill="1" applyBorder="1" applyAlignment="1">
      <alignment horizontal="center"/>
    </xf>
    <xf numFmtId="0" fontId="41" fillId="3" borderId="0" xfId="0" applyFont="1" applyFill="1" applyBorder="1"/>
    <xf numFmtId="0" fontId="14" fillId="3" borderId="0" xfId="0" applyFont="1" applyFill="1" applyBorder="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Border="1" applyAlignment="1">
      <alignment horizontal="center"/>
    </xf>
    <xf numFmtId="0" fontId="43" fillId="3" borderId="0" xfId="7" applyFont="1" applyFill="1"/>
    <xf numFmtId="0" fontId="44" fillId="3" borderId="0" xfId="0" applyFont="1" applyFill="1"/>
    <xf numFmtId="0" fontId="45" fillId="3" borderId="0" xfId="7" applyFont="1" applyFill="1" applyAlignment="1">
      <alignment horizontal="center" wrapText="1"/>
    </xf>
    <xf numFmtId="166" fontId="48" fillId="3" borderId="14" xfId="8" applyNumberFormat="1" applyFont="1" applyFill="1" applyBorder="1" applyAlignment="1">
      <alignment horizontal="left" wrapText="1"/>
    </xf>
    <xf numFmtId="166" fontId="48" fillId="3" borderId="98" xfId="8" applyNumberFormat="1" applyFont="1" applyFill="1" applyBorder="1" applyAlignment="1">
      <alignment horizontal="left" wrapText="1"/>
    </xf>
    <xf numFmtId="43" fontId="48" fillId="3" borderId="0" xfId="8" applyNumberFormat="1" applyFont="1" applyFill="1" applyAlignment="1">
      <alignment horizontal="left" wrapText="1"/>
    </xf>
    <xf numFmtId="43" fontId="48" fillId="3" borderId="14" xfId="8" applyNumberFormat="1" applyFont="1" applyFill="1" applyBorder="1" applyAlignment="1">
      <alignment horizontal="left" wrapText="1"/>
    </xf>
    <xf numFmtId="0" fontId="49" fillId="0" borderId="0" xfId="7" applyFont="1"/>
    <xf numFmtId="0" fontId="50" fillId="0" borderId="0" xfId="7" applyFont="1" applyAlignment="1">
      <alignment wrapText="1"/>
    </xf>
    <xf numFmtId="0" fontId="46" fillId="0" borderId="0" xfId="7" applyFont="1"/>
    <xf numFmtId="0" fontId="46" fillId="0" borderId="0" xfId="7" quotePrefix="1" applyFont="1"/>
    <xf numFmtId="0" fontId="49" fillId="22" borderId="0" xfId="7" applyFont="1" applyFill="1"/>
    <xf numFmtId="0" fontId="46" fillId="0" borderId="0" xfId="7" applyFont="1" applyAlignment="1">
      <alignment horizontal="left"/>
    </xf>
    <xf numFmtId="0" fontId="46" fillId="0" borderId="15" xfId="7" applyFont="1" applyBorder="1"/>
    <xf numFmtId="166" fontId="46" fillId="0" borderId="0" xfId="6" applyNumberFormat="1" applyFont="1" applyFill="1" applyBorder="1" applyAlignment="1">
      <alignment wrapText="1"/>
    </xf>
    <xf numFmtId="166" fontId="46" fillId="0" borderId="15" xfId="6" applyNumberFormat="1" applyFont="1" applyFill="1" applyBorder="1" applyAlignment="1">
      <alignment wrapText="1"/>
    </xf>
    <xf numFmtId="0" fontId="49" fillId="0" borderId="0" xfId="7" applyFont="1" applyAlignment="1">
      <alignment horizontal="left"/>
    </xf>
    <xf numFmtId="0" fontId="49" fillId="0" borderId="15" xfId="7" applyFont="1" applyBorder="1"/>
    <xf numFmtId="166" fontId="49" fillId="0" borderId="0" xfId="6" applyNumberFormat="1" applyFont="1" applyFill="1" applyBorder="1" applyAlignment="1">
      <alignment wrapText="1"/>
    </xf>
    <xf numFmtId="166" fontId="49" fillId="0" borderId="15" xfId="6" applyNumberFormat="1" applyFont="1" applyFill="1" applyBorder="1" applyAlignment="1">
      <alignment wrapText="1"/>
    </xf>
    <xf numFmtId="43" fontId="48" fillId="3" borderId="99" xfId="8" applyNumberFormat="1" applyFont="1" applyFill="1" applyBorder="1" applyAlignment="1">
      <alignment horizontal="left" wrapText="1"/>
    </xf>
    <xf numFmtId="0" fontId="48" fillId="0" borderId="0" xfId="8" applyFont="1" applyFill="1" applyBorder="1" applyAlignment="1">
      <alignment horizontal="left" wrapText="1"/>
    </xf>
    <xf numFmtId="165" fontId="46" fillId="0" borderId="15" xfId="7" applyNumberFormat="1" applyFont="1" applyBorder="1"/>
    <xf numFmtId="165" fontId="49" fillId="0" borderId="15" xfId="7" applyNumberFormat="1" applyFont="1" applyBorder="1"/>
    <xf numFmtId="165" fontId="51" fillId="17" borderId="20" xfId="6" applyNumberFormat="1" applyFont="1" applyFill="1" applyBorder="1"/>
    <xf numFmtId="0" fontId="35" fillId="15" borderId="0" xfId="0" applyFont="1" applyFill="1" applyAlignment="1">
      <alignment horizontal="center" vertical="top"/>
    </xf>
    <xf numFmtId="0" fontId="38" fillId="0" borderId="4" xfId="0" applyNumberFormat="1" applyFont="1" applyFill="1" applyBorder="1" applyAlignment="1" applyProtection="1">
      <alignment horizontal="left" vertical="top" wrapText="1"/>
    </xf>
    <xf numFmtId="0" fontId="38" fillId="0" borderId="0" xfId="0" applyNumberFormat="1" applyFont="1" applyFill="1" applyBorder="1" applyAlignment="1" applyProtection="1">
      <alignment horizontal="left" vertical="top" wrapText="1"/>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6" fillId="3" borderId="0" xfId="0"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0"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xf>
    <xf numFmtId="0" fontId="11" fillId="7" borderId="57" xfId="1"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37"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5" xfId="0" applyFont="1" applyBorder="1" applyAlignment="1">
      <alignment horizontal="left" vertical="center" wrapText="1"/>
    </xf>
    <xf numFmtId="0" fontId="13" fillId="0" borderId="66"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6" xfId="0" applyFont="1" applyBorder="1" applyAlignment="1">
      <alignment horizontal="left" vertical="center" wrapText="1"/>
    </xf>
    <xf numFmtId="0" fontId="8" fillId="0" borderId="76" xfId="0" applyFont="1" applyBorder="1" applyAlignment="1">
      <alignment horizontal="left" vertical="center" wrapText="1"/>
    </xf>
    <xf numFmtId="0" fontId="8" fillId="0" borderId="0" xfId="0" applyFont="1" applyBorder="1" applyAlignment="1">
      <alignment horizontal="lef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8" fillId="0" borderId="74"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left" vertical="top" wrapText="1"/>
    </xf>
    <xf numFmtId="0" fontId="8" fillId="0" borderId="52" xfId="0" applyFont="1" applyBorder="1" applyAlignment="1">
      <alignment horizontal="left" vertical="top"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0" xfId="0" applyNumberFormat="1" applyFont="1" applyFill="1" applyBorder="1" applyAlignment="1" applyProtection="1">
      <alignment horizontal="left" vertical="top" wrapText="1"/>
    </xf>
    <xf numFmtId="0" fontId="11" fillId="4" borderId="57" xfId="1" applyNumberFormat="1" applyFont="1" applyFill="1" applyBorder="1" applyAlignment="1" applyProtection="1">
      <alignment horizontal="center" vertical="center" wrapText="1"/>
      <protection locked="0"/>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9" fillId="2" borderId="56" xfId="0" applyFont="1" applyFill="1" applyBorder="1" applyAlignment="1">
      <alignment horizontal="center" vertical="center"/>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1" xfId="1" applyNumberFormat="1" applyFont="1" applyFill="1" applyBorder="1" applyAlignment="1" applyProtection="1">
      <alignment horizontal="left" vertical="top" wrapText="1"/>
      <protection locked="0"/>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13" fillId="7" borderId="74" xfId="0" applyNumberFormat="1" applyFont="1" applyFill="1" applyBorder="1" applyAlignment="1" applyProtection="1">
      <alignment horizontal="left" vertical="center" wrapText="1"/>
    </xf>
    <xf numFmtId="0" fontId="13" fillId="7" borderId="50" xfId="0" applyNumberFormat="1" applyFont="1" applyFill="1" applyBorder="1" applyAlignment="1" applyProtection="1">
      <alignment horizontal="left" vertical="center" wrapText="1"/>
    </xf>
    <xf numFmtId="0" fontId="13" fillId="7" borderId="71" xfId="0" applyNumberFormat="1" applyFont="1" applyFill="1" applyBorder="1" applyAlignment="1" applyProtection="1">
      <alignment horizontal="left" vertical="center" wrapText="1"/>
    </xf>
    <xf numFmtId="165" fontId="11" fillId="4" borderId="52" xfId="6" applyNumberFormat="1" applyFont="1" applyFill="1" applyBorder="1" applyAlignment="1" applyProtection="1">
      <alignment horizontal="right" vertical="center" wrapText="1"/>
      <protection locked="0"/>
    </xf>
    <xf numFmtId="0" fontId="8" fillId="0" borderId="74" xfId="0" applyNumberFormat="1" applyFont="1" applyFill="1" applyBorder="1" applyAlignment="1" applyProtection="1">
      <alignment horizontal="left" vertical="center" wrapText="1" indent="3"/>
    </xf>
    <xf numFmtId="0" fontId="8" fillId="0" borderId="50" xfId="0" applyNumberFormat="1" applyFont="1" applyFill="1" applyBorder="1" applyAlignment="1" applyProtection="1">
      <alignment horizontal="left" vertical="center" wrapText="1" indent="3"/>
    </xf>
    <xf numFmtId="0" fontId="8" fillId="0" borderId="51" xfId="0" applyNumberFormat="1" applyFont="1" applyFill="1" applyBorder="1" applyAlignment="1" applyProtection="1">
      <alignment horizontal="left" vertical="center" wrapText="1" indent="3"/>
    </xf>
    <xf numFmtId="0" fontId="13" fillId="0" borderId="74" xfId="0" applyNumberFormat="1" applyFont="1" applyFill="1" applyBorder="1" applyAlignment="1" applyProtection="1">
      <alignment vertical="center" wrapText="1"/>
    </xf>
    <xf numFmtId="0" fontId="13" fillId="0" borderId="50" xfId="0" applyNumberFormat="1" applyFont="1" applyFill="1" applyBorder="1" applyAlignment="1" applyProtection="1">
      <alignment vertical="center" wrapText="1"/>
    </xf>
    <xf numFmtId="0" fontId="13" fillId="0" borderId="51" xfId="0" applyNumberFormat="1" applyFont="1" applyFill="1" applyBorder="1" applyAlignment="1" applyProtection="1">
      <alignment vertical="center" wrapText="1"/>
    </xf>
    <xf numFmtId="0" fontId="13" fillId="0" borderId="74"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74"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center" vertical="center"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9" fillId="7" borderId="52" xfId="0" applyNumberFormat="1" applyFont="1" applyFill="1" applyBorder="1" applyAlignment="1" applyProtection="1">
      <alignment horizontal="center" vertical="center" wrapText="1"/>
    </xf>
    <xf numFmtId="0" fontId="8" fillId="0" borderId="74" xfId="0" applyNumberFormat="1" applyFont="1" applyFill="1" applyBorder="1" applyAlignment="1" applyProtection="1">
      <alignment horizontal="center" vertical="center" wrapText="1"/>
    </xf>
    <xf numFmtId="0" fontId="8" fillId="0" borderId="50" xfId="0" applyNumberFormat="1" applyFont="1" applyFill="1" applyBorder="1" applyAlignment="1" applyProtection="1">
      <alignment horizontal="center" vertical="center" wrapText="1"/>
    </xf>
    <xf numFmtId="0" fontId="8" fillId="0" borderId="51" xfId="0" applyNumberFormat="1" applyFont="1" applyFill="1" applyBorder="1" applyAlignment="1" applyProtection="1">
      <alignment horizontal="center" vertical="center" wrapText="1"/>
    </xf>
    <xf numFmtId="165" fontId="11" fillId="4" borderId="43" xfId="6" applyNumberFormat="1" applyFont="1" applyFill="1" applyBorder="1" applyAlignment="1" applyProtection="1">
      <alignment horizontal="left" vertical="top" wrapText="1"/>
      <protection locked="0"/>
    </xf>
    <xf numFmtId="165" fontId="11" fillId="4" borderId="0" xfId="6" applyNumberFormat="1" applyFont="1" applyFill="1" applyBorder="1" applyAlignment="1" applyProtection="1">
      <alignment horizontal="left" vertical="top" wrapText="1"/>
      <protection locked="0"/>
    </xf>
    <xf numFmtId="165" fontId="11" fillId="4" borderId="40" xfId="6" applyNumberFormat="1" applyFont="1" applyFill="1" applyBorder="1" applyAlignment="1" applyProtection="1">
      <alignment horizontal="left" vertical="top" wrapText="1"/>
      <protection locked="0"/>
    </xf>
    <xf numFmtId="165" fontId="11" fillId="4" borderId="38" xfId="6" applyNumberFormat="1" applyFont="1" applyFill="1" applyBorder="1" applyAlignment="1" applyProtection="1">
      <alignment horizontal="left" vertical="top" wrapText="1"/>
      <protection locked="0"/>
    </xf>
    <xf numFmtId="165" fontId="11" fillId="4" borderId="42" xfId="6" applyNumberFormat="1" applyFont="1" applyFill="1" applyBorder="1" applyAlignment="1" applyProtection="1">
      <alignment horizontal="left" vertical="top" wrapText="1"/>
      <protection locked="0"/>
    </xf>
    <xf numFmtId="165" fontId="11" fillId="4" borderId="46" xfId="6" applyNumberFormat="1" applyFont="1" applyFill="1" applyBorder="1" applyAlignment="1" applyProtection="1">
      <alignment horizontal="left" vertical="top" wrapText="1"/>
      <protection locked="0"/>
    </xf>
    <xf numFmtId="165" fontId="11" fillId="4" borderId="47" xfId="6" applyNumberFormat="1" applyFont="1" applyFill="1" applyBorder="1" applyAlignment="1" applyProtection="1">
      <alignment horizontal="left" vertical="top" wrapText="1"/>
      <protection locked="0"/>
    </xf>
    <xf numFmtId="165" fontId="11" fillId="4" borderId="45" xfId="6" applyNumberFormat="1" applyFont="1" applyFill="1" applyBorder="1" applyAlignment="1" applyProtection="1">
      <alignment horizontal="left" vertical="top"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50" xfId="0" applyNumberFormat="1" applyFont="1" applyFill="1" applyBorder="1" applyAlignment="1" applyProtection="1">
      <alignment horizontal="center" vertical="center" wrapText="1"/>
    </xf>
    <xf numFmtId="0" fontId="9" fillId="7" borderId="71" xfId="0" applyNumberFormat="1" applyFont="1" applyFill="1" applyBorder="1" applyAlignment="1" applyProtection="1">
      <alignment horizontal="center" vertical="center" wrapText="1"/>
    </xf>
    <xf numFmtId="0" fontId="13" fillId="7" borderId="77" xfId="0" applyNumberFormat="1" applyFont="1" applyFill="1" applyBorder="1" applyAlignment="1" applyProtection="1">
      <alignment horizontal="left" vertical="top" wrapText="1"/>
    </xf>
    <xf numFmtId="0" fontId="13" fillId="7" borderId="78" xfId="0" applyNumberFormat="1" applyFont="1" applyFill="1" applyBorder="1" applyAlignment="1" applyProtection="1">
      <alignment horizontal="left" vertical="top" wrapText="1"/>
    </xf>
    <xf numFmtId="0" fontId="13" fillId="7" borderId="79" xfId="0" applyNumberFormat="1" applyFont="1" applyFill="1" applyBorder="1" applyAlignment="1" applyProtection="1">
      <alignment horizontal="left" vertical="top" wrapText="1"/>
    </xf>
    <xf numFmtId="0" fontId="13" fillId="7" borderId="77" xfId="0" applyNumberFormat="1" applyFont="1" applyFill="1" applyBorder="1" applyAlignment="1" applyProtection="1">
      <alignment horizontal="center" vertical="top" wrapText="1"/>
    </xf>
    <xf numFmtId="0" fontId="13" fillId="7" borderId="78" xfId="0" applyNumberFormat="1" applyFont="1" applyFill="1" applyBorder="1" applyAlignment="1" applyProtection="1">
      <alignment horizontal="center" vertical="top" wrapText="1"/>
    </xf>
    <xf numFmtId="0" fontId="13" fillId="7" borderId="79" xfId="0" applyNumberFormat="1" applyFont="1" applyFill="1" applyBorder="1" applyAlignment="1" applyProtection="1">
      <alignment horizontal="center" vertical="top" wrapText="1"/>
    </xf>
    <xf numFmtId="0" fontId="8" fillId="0" borderId="81" xfId="0" applyFont="1" applyBorder="1" applyAlignment="1">
      <alignment horizontal="right" vertical="top" wrapText="1" indent="1"/>
    </xf>
    <xf numFmtId="0" fontId="8" fillId="0" borderId="52" xfId="0" applyFont="1" applyBorder="1" applyAlignment="1">
      <alignment horizontal="right" vertical="top" wrapText="1" indent="1"/>
    </xf>
    <xf numFmtId="0" fontId="8" fillId="0" borderId="68" xfId="0" applyNumberFormat="1" applyFont="1" applyFill="1" applyBorder="1" applyAlignment="1" applyProtection="1">
      <alignment horizontal="right" vertical="top" wrapText="1" indent="1"/>
    </xf>
    <xf numFmtId="0" fontId="8" fillId="0" borderId="70" xfId="0" applyNumberFormat="1" applyFont="1" applyFill="1" applyBorder="1" applyAlignment="1" applyProtection="1">
      <alignment horizontal="right" vertical="top" wrapText="1" indent="1"/>
    </xf>
    <xf numFmtId="0" fontId="8" fillId="7" borderId="56" xfId="0" applyNumberFormat="1" applyFont="1" applyFill="1" applyBorder="1" applyAlignment="1" applyProtection="1">
      <alignment horizontal="center" vertical="center" wrapText="1"/>
    </xf>
    <xf numFmtId="0" fontId="8" fillId="7" borderId="52" xfId="0" applyNumberFormat="1" applyFont="1" applyFill="1" applyBorder="1" applyAlignment="1" applyProtection="1">
      <alignment horizontal="center" vertical="center" wrapText="1"/>
    </xf>
    <xf numFmtId="0" fontId="8" fillId="7" borderId="57" xfId="0" applyNumberFormat="1" applyFont="1" applyFill="1" applyBorder="1" applyAlignment="1" applyProtection="1">
      <alignment horizontal="center" vertical="center" wrapTex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7" fillId="0" borderId="52" xfId="0" applyFont="1" applyBorder="1" applyAlignment="1">
      <alignment horizontal="right" vertical="center" wrapText="1" indent="1"/>
    </xf>
    <xf numFmtId="0" fontId="8" fillId="0" borderId="56" xfId="0" applyFont="1" applyBorder="1" applyAlignment="1">
      <alignment horizontal="right" vertical="center" wrapText="1" indent="1"/>
    </xf>
    <xf numFmtId="0" fontId="8" fillId="0" borderId="74" xfId="0" applyNumberFormat="1" applyFont="1" applyFill="1" applyBorder="1" applyAlignment="1" applyProtection="1">
      <alignment horizontal="left" vertical="center" wrapText="1"/>
    </xf>
    <xf numFmtId="0" fontId="8" fillId="0" borderId="52" xfId="0" applyFont="1" applyBorder="1" applyAlignment="1">
      <alignment horizontal="right" vertical="center" wrapText="1" inden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8" fillId="0" borderId="5" xfId="0" applyFont="1" applyBorder="1" applyAlignment="1">
      <alignment horizontal="right" vertical="top" wrapText="1"/>
    </xf>
    <xf numFmtId="0" fontId="8" fillId="0" borderId="9" xfId="0" applyFont="1" applyBorder="1" applyAlignment="1">
      <alignment horizontal="right" vertical="top" wrapText="1"/>
    </xf>
    <xf numFmtId="0" fontId="8" fillId="0" borderId="54" xfId="0" applyNumberFormat="1" applyFont="1" applyFill="1" applyBorder="1" applyAlignment="1" applyProtection="1">
      <alignment horizontal="right" vertical="top" wrapText="1" indent="1"/>
    </xf>
    <xf numFmtId="0" fontId="8" fillId="0" borderId="69" xfId="0" applyNumberFormat="1" applyFont="1" applyFill="1" applyBorder="1" applyAlignment="1" applyProtection="1">
      <alignment horizontal="left" vertical="center" wrapText="1" indent="1"/>
    </xf>
    <xf numFmtId="0" fontId="8" fillId="0" borderId="70"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68"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3"/>
    </xf>
    <xf numFmtId="0" fontId="7" fillId="0" borderId="70" xfId="0" applyFont="1" applyBorder="1" applyAlignment="1">
      <alignment horizontal="left" vertical="center" wrapText="1" indent="3"/>
    </xf>
    <xf numFmtId="0" fontId="8" fillId="0" borderId="56" xfId="0" applyNumberFormat="1" applyFont="1" applyFill="1" applyBorder="1" applyAlignment="1" applyProtection="1">
      <alignment horizontal="left" vertical="center" wrapText="1" indent="3"/>
    </xf>
    <xf numFmtId="0" fontId="7" fillId="0" borderId="52" xfId="0" applyFont="1" applyBorder="1" applyAlignment="1">
      <alignment horizontal="left" vertical="center" wrapText="1" indent="3"/>
    </xf>
    <xf numFmtId="0" fontId="8" fillId="0" borderId="67" xfId="0" applyNumberFormat="1" applyFont="1" applyFill="1" applyBorder="1" applyAlignment="1" applyProtection="1">
      <alignment horizontal="left" vertical="center" wrapText="1" indent="3"/>
    </xf>
    <xf numFmtId="0" fontId="7" fillId="0" borderId="68" xfId="0" applyFont="1" applyBorder="1" applyAlignment="1">
      <alignment horizontal="left" vertical="center" wrapText="1" indent="3"/>
    </xf>
    <xf numFmtId="0" fontId="6" fillId="3" borderId="0" xfId="0" applyNumberFormat="1" applyFont="1" applyFill="1" applyBorder="1" applyAlignment="1" applyProtection="1">
      <alignment horizontal="left"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8" xfId="0" applyFont="1" applyBorder="1" applyAlignment="1">
      <alignment horizontal="left" vertical="center" wrapText="1" indent="1"/>
    </xf>
    <xf numFmtId="0" fontId="8" fillId="0" borderId="52" xfId="0" applyNumberFormat="1" applyFont="1" applyFill="1" applyBorder="1" applyAlignment="1" applyProtection="1">
      <alignment horizontal="right" vertical="top" wrapText="1" indent="1"/>
    </xf>
    <xf numFmtId="0" fontId="8" fillId="0" borderId="56"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wrapText="1"/>
    </xf>
    <xf numFmtId="165" fontId="11" fillId="5" borderId="54" xfId="6" applyNumberFormat="1"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82" xfId="0" applyNumberFormat="1" applyFont="1" applyFill="1" applyBorder="1" applyAlignment="1" applyProtection="1">
      <alignment horizontal="left" vertical="center" wrapText="1" indent="3"/>
    </xf>
    <xf numFmtId="0" fontId="8" fillId="0" borderId="83" xfId="0" applyNumberFormat="1" applyFont="1" applyFill="1" applyBorder="1" applyAlignment="1" applyProtection="1">
      <alignment horizontal="left" vertical="center" wrapText="1" indent="3"/>
    </xf>
    <xf numFmtId="0" fontId="8" fillId="0" borderId="84" xfId="0" applyNumberFormat="1" applyFont="1" applyFill="1" applyBorder="1" applyAlignment="1" applyProtection="1">
      <alignment horizontal="left" vertical="center" wrapText="1" indent="3"/>
    </xf>
    <xf numFmtId="0" fontId="8" fillId="0" borderId="4" xfId="0" applyNumberFormat="1" applyFont="1" applyFill="1" applyBorder="1" applyAlignment="1" applyProtection="1">
      <alignment horizontal="left" vertical="center" wrapText="1" indent="3"/>
    </xf>
    <xf numFmtId="0" fontId="8" fillId="0" borderId="0" xfId="0" applyNumberFormat="1" applyFont="1" applyFill="1" applyBorder="1" applyAlignment="1" applyProtection="1">
      <alignment horizontal="left" vertical="center" wrapText="1" indent="3"/>
    </xf>
    <xf numFmtId="0" fontId="8" fillId="0" borderId="42" xfId="0" applyNumberFormat="1" applyFont="1" applyFill="1" applyBorder="1" applyAlignment="1" applyProtection="1">
      <alignment horizontal="left" vertical="center" wrapText="1" indent="3"/>
    </xf>
    <xf numFmtId="0" fontId="8" fillId="0" borderId="85" xfId="0" applyNumberFormat="1" applyFont="1" applyFill="1" applyBorder="1" applyAlignment="1" applyProtection="1">
      <alignment horizontal="left" vertical="center" wrapText="1" indent="3"/>
    </xf>
    <xf numFmtId="0" fontId="8" fillId="0" borderId="86" xfId="0" applyNumberFormat="1" applyFont="1" applyFill="1" applyBorder="1" applyAlignment="1" applyProtection="1">
      <alignment horizontal="left" vertical="center" wrapText="1" indent="3"/>
    </xf>
    <xf numFmtId="0" fontId="8" fillId="0" borderId="87" xfId="0" applyNumberFormat="1" applyFont="1" applyFill="1" applyBorder="1" applyAlignment="1" applyProtection="1">
      <alignment horizontal="left" vertical="center" wrapText="1" indent="3"/>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74"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7" fillId="0" borderId="52" xfId="0" applyFont="1" applyBorder="1" applyAlignment="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6" fillId="3" borderId="0" xfId="0" applyNumberFormat="1" applyFont="1" applyFill="1" applyBorder="1" applyAlignment="1" applyProtection="1">
      <alignment horizontal="left" vertical="top"/>
    </xf>
    <xf numFmtId="0" fontId="13" fillId="0" borderId="74"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11" fillId="4" borderId="52" xfId="1" applyNumberFormat="1" applyFont="1" applyFill="1" applyBorder="1" applyAlignment="1" applyProtection="1">
      <alignment horizontal="left" vertical="top" wrapText="1"/>
      <protection locked="0"/>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1" fontId="11" fillId="5" borderId="53" xfId="1" applyNumberFormat="1" applyFont="1" applyFill="1" applyBorder="1" applyAlignment="1" applyProtection="1">
      <alignment horizontal="center" vertical="center" wrapText="1"/>
    </xf>
    <xf numFmtId="1" fontId="11" fillId="5" borderId="61"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74"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3" fillId="7" borderId="56"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1" xfId="0" applyNumberFormat="1" applyFont="1" applyFill="1" applyBorder="1" applyAlignment="1" applyProtection="1">
      <alignment horizontal="center" vertical="top"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0" fillId="0" borderId="63" xfId="0" applyBorder="1" applyAlignment="1">
      <alignment horizontal="left" vertical="center" wrapText="1"/>
    </xf>
    <xf numFmtId="0" fontId="9" fillId="14" borderId="74" xfId="0" applyFont="1" applyFill="1" applyBorder="1" applyAlignment="1" applyProtection="1">
      <alignment horizontal="center" vertical="top" wrapText="1"/>
    </xf>
    <xf numFmtId="0" fontId="9" fillId="14" borderId="50" xfId="0" applyFont="1" applyFill="1" applyBorder="1" applyAlignment="1" applyProtection="1">
      <alignment horizontal="center" vertical="top" wrapText="1"/>
    </xf>
    <xf numFmtId="0" fontId="9" fillId="14" borderId="71" xfId="0" applyFont="1" applyFill="1" applyBorder="1" applyAlignment="1" applyProtection="1">
      <alignment horizontal="center" vertical="top" wrapText="1"/>
    </xf>
    <xf numFmtId="0" fontId="13" fillId="7" borderId="74"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71" xfId="0" applyNumberFormat="1" applyFont="1" applyFill="1" applyBorder="1" applyAlignment="1" applyProtection="1">
      <alignment horizontal="center" vertical="top"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11" fillId="4" borderId="52" xfId="1" applyNumberFormat="1" applyFont="1" applyFill="1" applyBorder="1" applyAlignment="1" applyProtection="1">
      <alignment horizontal="center" vertical="top" wrapText="1"/>
      <protection locked="0"/>
    </xf>
    <xf numFmtId="0" fontId="11" fillId="5" borderId="53"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24" fillId="19" borderId="95" xfId="9" applyFont="1" applyFill="1" applyBorder="1" applyAlignment="1">
      <alignment horizontal="center"/>
    </xf>
    <xf numFmtId="0" fontId="24" fillId="19" borderId="96" xfId="9" applyFont="1" applyFill="1" applyBorder="1" applyAlignment="1">
      <alignment horizontal="center"/>
    </xf>
    <xf numFmtId="0" fontId="24" fillId="20" borderId="95" xfId="9" applyFont="1" applyFill="1" applyBorder="1" applyAlignment="1">
      <alignment horizontal="center"/>
    </xf>
    <xf numFmtId="0" fontId="24" fillId="20" borderId="96" xfId="9" applyFont="1" applyFill="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atssc-scdata.gc.ca\DFS\Secretariat\CITT\Cases\SIMA\PI-2025-007\Working%20Files\Research\Statistics\ReportContentFiles\0TitlesTB.xlsx" TargetMode="External"/><Relationship Id="rId1" Type="http://schemas.openxmlformats.org/officeDocument/2006/relationships/externalLinkPath" Target="file:///\\corp.atssc-scdata.gc.ca\DFS\Secretariat\CITT\Cases\SIMA\PI-2025-007\Working%20Files\Research\Statistics\ReportContentFiles\0TitlesT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p.atssc-scdata.gc.ca\DFS\Secretariat\CITT\Cases\SIMA\PI-2025-007\Working%20Files\Research\Statistics\ReportContentFiles\ImpMktsTB.xlsx" TargetMode="External"/><Relationship Id="rId1" Type="http://schemas.openxmlformats.org/officeDocument/2006/relationships/externalLinkPath" Target="file:///\\corp.atssc-scdata.gc.ca\DFS\Secretariat\CITT\Cases\SIMA\PI-2025-007\Working%20Files\Research\Statistics\ReportContentFiles\ImpMktsT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CITT\Cases\SIMA\NQ-000\Working%20Files\Research\Statistics\ReportContentFiles\0TitlesTest.xlsx" TargetMode="External"/><Relationship Id="rId1" Type="http://schemas.openxmlformats.org/officeDocument/2006/relationships/externalLinkPath" Target="/CITT/Cases/SIMA/NQ-000/Working%20Files/Research/Statistics/ReportContentFiles/0Titles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s"/>
      <sheetName val="Case Labels"/>
      <sheetName val="Standard Labels"/>
      <sheetName val="Countries"/>
      <sheetName val="Footnotes"/>
      <sheetName val="Frontend Notes"/>
      <sheetName val="EstimationMethod"/>
      <sheetName val="Standard Labels OLD"/>
      <sheetName val="0TitlesTB"/>
    </sheetNames>
    <sheetDataSet>
      <sheetData sheetId="0"/>
      <sheetData sheetId="1">
        <row r="3">
          <cell r="G3">
            <v>2023</v>
          </cell>
        </row>
        <row r="4">
          <cell r="G4">
            <v>2024</v>
          </cell>
        </row>
        <row r="5">
          <cell r="G5">
            <v>2025</v>
          </cell>
        </row>
        <row r="11">
          <cell r="G11" t="str">
            <v>Q1  |  T1 2024</v>
          </cell>
        </row>
        <row r="12">
          <cell r="G12" t="str">
            <v>Q2  |  T2 2024</v>
          </cell>
        </row>
        <row r="13">
          <cell r="G13" t="str">
            <v>Q3  |  T3 2024</v>
          </cell>
        </row>
        <row r="14">
          <cell r="G14" t="str">
            <v>Q4  |  T4 2024</v>
          </cell>
        </row>
        <row r="15">
          <cell r="G15" t="str">
            <v>Q1  |  T1 2025</v>
          </cell>
        </row>
        <row r="16">
          <cell r="G16" t="str">
            <v>Q2  |  T2 2025</v>
          </cell>
        </row>
        <row r="17">
          <cell r="G17" t="str">
            <v>Q3  |  T3 2025</v>
          </cell>
        </row>
        <row r="18">
          <cell r="G18" t="str">
            <v>Q4  |  T4 2025</v>
          </cell>
        </row>
      </sheetData>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 List"/>
      <sheetName val="Pivot Producers"/>
      <sheetName val="DBProducers"/>
      <sheetName val="Pivot Importers"/>
      <sheetName val="DBImporters"/>
      <sheetName val="Q-Template"/>
      <sheetName val="DB"/>
      <sheetName val="MsvImpDB"/>
      <sheetName val="MSVIMP"/>
      <sheetName val="2-Subj"/>
      <sheetName val="Imports"/>
      <sheetName val="Markets"/>
      <sheetName val="SlsTL1"/>
      <sheetName val="SlsTL2"/>
      <sheetName val="SlsTL3"/>
      <sheetName val="Cat2 Imports"/>
      <sheetName val="Cat2 Markets"/>
      <sheetName val="Cat2 SlsTL1"/>
      <sheetName val="Cat2 SlsTL2"/>
      <sheetName val="Cat2 SlsTL3"/>
      <sheetName val="Cat3 Imports"/>
      <sheetName val="Cat3 Markets"/>
      <sheetName val="Cat3 SlsTL1"/>
      <sheetName val="Cat3 SlsTL2"/>
      <sheetName val="Cat3 SlsTL3"/>
      <sheetName val="SlsbySector"/>
      <sheetName val="Cat2 SlsbySector"/>
      <sheetName val="Cat3 SlsbySector"/>
      <sheetName val="ImpvsProd"/>
      <sheetName val="ImpvsProd(Old)"/>
      <sheetName val="Cat2 ImpvsProd"/>
      <sheetName val="Cat3 ImpvsProd"/>
      <sheetName val="Enforcement"/>
      <sheetName val="POID"/>
      <sheetName val="POIS"/>
      <sheetName val="CBSA Period Test"/>
      <sheetName val="Coverage"/>
      <sheetName val="Beg1"/>
      <sheetName val="1-CHN"/>
      <sheetName val="3-NS"/>
      <sheetName val="Beg2"/>
      <sheetName val="4-USA"/>
      <sheetName val="6-Mex"/>
      <sheetName val="5-Other"/>
      <sheetName val="End"/>
      <sheetName val="Guide"/>
      <sheetName val="ConfImp"/>
      <sheetName val="ConfMkt"/>
      <sheetName val="ConfTL1"/>
      <sheetName val="ConfTL2"/>
      <sheetName val="ConfPivots"/>
      <sheetName val="TTemplate"/>
      <sheetName val="5-Mex"/>
    </sheetNames>
    <sheetDataSet>
      <sheetData sheetId="0">
        <row r="2">
          <cell r="A2" t="str">
            <v>A - DOM</v>
          </cell>
          <cell r="B2" t="str">
            <v>DOM</v>
          </cell>
          <cell r="C2" t="str">
            <v>DOM</v>
          </cell>
          <cell r="D2" t="str">
            <v>DOM</v>
          </cell>
          <cell r="E2" t="str">
            <v>DOM</v>
          </cell>
        </row>
        <row r="3">
          <cell r="A3" t="str">
            <v>B - Vendor 1</v>
          </cell>
          <cell r="B3" t="str">
            <v>1 - Subject</v>
          </cell>
          <cell r="C3" t="str">
            <v>China  |  Chine</v>
          </cell>
          <cell r="D3" t="str">
            <v>Significant</v>
          </cell>
          <cell r="E3" t="str">
            <v>Dumping and Subsidizing</v>
          </cell>
        </row>
        <row r="4">
          <cell r="A4" t="str">
            <v>C - Vendor 2</v>
          </cell>
          <cell r="B4" t="str">
            <v>1 - Subject</v>
          </cell>
          <cell r="C4" t="str">
            <v>China  |  Chine</v>
          </cell>
          <cell r="D4" t="str">
            <v>Significant</v>
          </cell>
          <cell r="E4" t="str">
            <v>Dumping and Subsidizing</v>
          </cell>
        </row>
        <row r="5">
          <cell r="A5" t="str">
            <v>D - Vendor 3</v>
          </cell>
          <cell r="B5" t="str">
            <v>1 - Subject</v>
          </cell>
          <cell r="C5" t="str">
            <v>China  |  Chine</v>
          </cell>
          <cell r="D5" t="str">
            <v>Significant</v>
          </cell>
          <cell r="E5" t="str">
            <v>Dumping and Subsidizing</v>
          </cell>
        </row>
        <row r="6">
          <cell r="A6" t="str">
            <v>E - Vendor 4</v>
          </cell>
          <cell r="B6" t="str">
            <v>1 - Subject</v>
          </cell>
          <cell r="C6" t="str">
            <v>China  |  Chine</v>
          </cell>
          <cell r="D6" t="str">
            <v>Significant</v>
          </cell>
          <cell r="E6" t="str">
            <v>Dumping and Subsidizing</v>
          </cell>
        </row>
        <row r="7">
          <cell r="A7" t="str">
            <v>F - Vendor 5</v>
          </cell>
          <cell r="B7" t="str">
            <v>1 - Subject</v>
          </cell>
          <cell r="C7" t="str">
            <v>China  |  Chine</v>
          </cell>
          <cell r="D7" t="str">
            <v>Significant</v>
          </cell>
          <cell r="E7" t="str">
            <v>Dumping and Subsidizing</v>
          </cell>
        </row>
        <row r="8">
          <cell r="A8" t="str">
            <v>G - Vendor 6</v>
          </cell>
          <cell r="B8" t="str">
            <v>1 - Subject</v>
          </cell>
          <cell r="C8" t="str">
            <v>China  |  Chine</v>
          </cell>
          <cell r="D8" t="str">
            <v>Significant</v>
          </cell>
          <cell r="E8" t="str">
            <v>Dumping and Subsidizing</v>
          </cell>
        </row>
        <row r="9">
          <cell r="A9" t="str">
            <v>H - Vendor 7</v>
          </cell>
          <cell r="B9" t="str">
            <v>1 - Subject</v>
          </cell>
          <cell r="C9" t="str">
            <v>China  |  Chine</v>
          </cell>
          <cell r="D9" t="str">
            <v>Significant</v>
          </cell>
          <cell r="E9" t="str">
            <v>Dumping and Subsidizing</v>
          </cell>
        </row>
        <row r="10">
          <cell r="A10" t="str">
            <v>I - Vendor 8 (NS)</v>
          </cell>
          <cell r="B10" t="str">
            <v>1 - Subject</v>
          </cell>
          <cell r="C10" t="str">
            <v>China  |  Chine</v>
          </cell>
          <cell r="D10" t="str">
            <v>Insignificant</v>
          </cell>
          <cell r="E10" t="str">
            <v>Non-Subject</v>
          </cell>
        </row>
        <row r="11">
          <cell r="A11" t="str">
            <v>J - Vendor 9</v>
          </cell>
          <cell r="B11" t="str">
            <v>2 - Non-Subject</v>
          </cell>
          <cell r="C11" t="str">
            <v xml:space="preserve">United States  |  États-Unis </v>
          </cell>
          <cell r="D11" t="str">
            <v>Significant</v>
          </cell>
          <cell r="E11" t="str">
            <v>Dumping</v>
          </cell>
        </row>
        <row r="12">
          <cell r="A12" t="str">
            <v>K - Vendor 10</v>
          </cell>
          <cell r="B12" t="str">
            <v>2 - Non-Subject</v>
          </cell>
          <cell r="C12" t="str">
            <v xml:space="preserve">United States  |  États-Unis </v>
          </cell>
          <cell r="D12" t="str">
            <v>Significant</v>
          </cell>
          <cell r="E12" t="str">
            <v>Dumping</v>
          </cell>
        </row>
        <row r="13">
          <cell r="A13" t="str">
            <v>L - Vendor 11</v>
          </cell>
          <cell r="B13" t="str">
            <v>2 - Subject</v>
          </cell>
          <cell r="C13" t="e">
            <v>#N/A</v>
          </cell>
          <cell r="D13" t="str">
            <v>Significant</v>
          </cell>
          <cell r="E13" t="str">
            <v>Dumping</v>
          </cell>
        </row>
        <row r="14">
          <cell r="A14" t="str">
            <v>M - Vendor 12</v>
          </cell>
          <cell r="B14" t="str">
            <v>2 - Subject</v>
          </cell>
          <cell r="C14" t="e">
            <v>#N/A</v>
          </cell>
          <cell r="D14" t="str">
            <v>Significant</v>
          </cell>
          <cell r="E14" t="str">
            <v>Dumping</v>
          </cell>
        </row>
        <row r="15">
          <cell r="A15" t="str">
            <v>N - Vendor 13</v>
          </cell>
          <cell r="B15" t="str">
            <v>2 - Subject</v>
          </cell>
          <cell r="C15" t="e">
            <v>#N/A</v>
          </cell>
          <cell r="D15" t="str">
            <v>Significant</v>
          </cell>
          <cell r="E15" t="str">
            <v>Dumping</v>
          </cell>
        </row>
        <row r="16">
          <cell r="A16" t="str">
            <v>O - Vendor 14</v>
          </cell>
          <cell r="B16" t="str">
            <v>2 - Subject</v>
          </cell>
          <cell r="C16" t="e">
            <v>#N/A</v>
          </cell>
          <cell r="D16" t="str">
            <v>Significant</v>
          </cell>
          <cell r="E16" t="str">
            <v>Dumping</v>
          </cell>
        </row>
        <row r="17">
          <cell r="A17" t="str">
            <v>P - Vendor 15</v>
          </cell>
          <cell r="B17" t="str">
            <v>2 - Subject</v>
          </cell>
          <cell r="C17" t="e">
            <v>#N/A</v>
          </cell>
          <cell r="D17" t="str">
            <v>Significant</v>
          </cell>
          <cell r="E17" t="str">
            <v>Dumping</v>
          </cell>
        </row>
        <row r="18">
          <cell r="A18" t="str">
            <v>Q - Vendor 16</v>
          </cell>
          <cell r="B18" t="str">
            <v>2 - Subject</v>
          </cell>
          <cell r="C18" t="e">
            <v>#N/A</v>
          </cell>
          <cell r="D18" t="str">
            <v>Significant</v>
          </cell>
          <cell r="E18" t="str">
            <v>Dumping</v>
          </cell>
        </row>
        <row r="19">
          <cell r="A19" t="str">
            <v>R - Vendor 17</v>
          </cell>
          <cell r="B19" t="str">
            <v>2 - Subject</v>
          </cell>
          <cell r="C19" t="e">
            <v>#N/A</v>
          </cell>
          <cell r="D19" t="str">
            <v>Significant</v>
          </cell>
          <cell r="E19" t="str">
            <v>Dumping</v>
          </cell>
        </row>
        <row r="20">
          <cell r="A20" t="str">
            <v>S - Vendor 18 (NS)</v>
          </cell>
          <cell r="B20" t="str">
            <v>2 - Subject</v>
          </cell>
          <cell r="C20" t="e">
            <v>#N/A</v>
          </cell>
          <cell r="D20" t="str">
            <v>Insignificant</v>
          </cell>
          <cell r="E20" t="str">
            <v>Non-Subject</v>
          </cell>
        </row>
        <row r="21">
          <cell r="A21" t="str">
            <v>zUS</v>
          </cell>
          <cell r="B21" t="str">
            <v>2 - Non-Subject</v>
          </cell>
          <cell r="C21" t="str">
            <v xml:space="preserve">United States  |  États-Unis </v>
          </cell>
          <cell r="D21" t="str">
            <v>Insignificant</v>
          </cell>
          <cell r="E21" t="str">
            <v>Non-Subject</v>
          </cell>
        </row>
        <row r="22">
          <cell r="A22" t="str">
            <v>zzMexico</v>
          </cell>
          <cell r="B22" t="str">
            <v>3 - Non-subject</v>
          </cell>
          <cell r="C22" t="str">
            <v>Mexico  |  Mexique</v>
          </cell>
          <cell r="D22" t="str">
            <v>Insignificant</v>
          </cell>
          <cell r="E22" t="str">
            <v>Non-Subject</v>
          </cell>
        </row>
        <row r="23">
          <cell r="A23" t="str">
            <v>zzzOther</v>
          </cell>
          <cell r="B23" t="str">
            <v>4 - Non-subject</v>
          </cell>
          <cell r="C23" t="str">
            <v>Other Countries  |  Autres pays</v>
          </cell>
          <cell r="D23" t="str">
            <v>Insignificant</v>
          </cell>
          <cell r="E23" t="str">
            <v>Non-Subject</v>
          </cell>
        </row>
        <row r="24">
          <cell r="A24">
            <v>0</v>
          </cell>
          <cell r="B24">
            <v>0</v>
          </cell>
          <cell r="C24">
            <v>0</v>
          </cell>
          <cell r="D24">
            <v>0</v>
          </cell>
          <cell r="E24">
            <v>0</v>
          </cell>
        </row>
        <row r="25">
          <cell r="A25">
            <v>0</v>
          </cell>
          <cell r="B25">
            <v>0</v>
          </cell>
          <cell r="C25">
            <v>0</v>
          </cell>
          <cell r="D25">
            <v>0</v>
          </cell>
          <cell r="E2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s"/>
      <sheetName val="Case Labels"/>
      <sheetName val="Standard Labels"/>
      <sheetName val="Countries"/>
      <sheetName val="Footnotes"/>
      <sheetName val="Frontend Notes"/>
      <sheetName val="EstimationMethod"/>
      <sheetName val="Standard Labels OLD"/>
    </sheetNames>
    <sheetDataSet>
      <sheetData sheetId="0"/>
      <sheetData sheetId="1"/>
      <sheetData sheetId="2">
        <row r="3">
          <cell r="AV3" t="str">
            <v>Return on investment  | 
Rendement du capital investi</v>
          </cell>
        </row>
        <row r="4">
          <cell r="AV4" t="str">
            <v>Growth  | 
Croissance</v>
          </cell>
        </row>
        <row r="5">
          <cell r="AV5" t="str">
            <v>Ability to raise capital   | 
Capacité de réunir des capitaux</v>
          </cell>
        </row>
        <row r="6">
          <cell r="AV6" t="str">
            <v xml:space="preserve">Production Development Efforts  | 
Projets de développement de la production </v>
          </cell>
        </row>
        <row r="7">
          <cell r="AV7" t="str">
            <v>Employment levels  | 
Les niveaux d’emploi de votre entreprise</v>
          </cell>
        </row>
        <row r="8">
          <cell r="AV8" t="str">
            <v>Employees’ wages | 
Les salaires de vos employés</v>
          </cell>
        </row>
        <row r="9">
          <cell r="AV9" t="str">
            <v>Hours worked | 
Le nombre d’heures de travail</v>
          </cell>
        </row>
        <row r="10">
          <cell r="AV10" t="str">
            <v>Pension plans | 
Le régime de pension</v>
          </cell>
        </row>
        <row r="11">
          <cell r="AV11" t="str">
            <v>Benefits | 
Les avantages sociaux</v>
          </cell>
        </row>
        <row r="12">
          <cell r="AV12" t="str">
            <v>Worker training and safety | 
La formation et la sécurité des travailleurs</v>
          </cell>
        </row>
        <row r="13">
          <cell r="AV13" t="str">
            <v xml:space="preserve">Other relevant factors | 
Autres facteurs pertinents </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yer, Vikram" id="{E7A0F4FB-A1AE-4C59-9CCF-378CF5B8B117}" userId="S::Vikram.Iyer@tribunal.gc.ca::2d55a0ed-55fa-4567-8782-a032f99926d7" providerId="AD"/>
  <person displayName="Julien, Mardoché" id="{5B7BC40E-1C33-49E9-B622-02639C65FB95}" userId="S::Mardoche.Julien@tribunal.gc.ca::a89a85ed-87d6-46f1-bf3e-9b1863e8f159"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4" dT="2026-02-11T16:36:56.45" personId="{E7A0F4FB-A1AE-4C59-9CCF-378CF5B8B117}" id="{88AE4372-0E2D-4354-8863-CC0D937F26A5}">
    <text>Do you need me to split this up for each product type?</text>
  </threadedComment>
  <threadedComment ref="D61" dT="2026-02-11T13:57:57.75" personId="{E7A0F4FB-A1AE-4C59-9CCF-378CF5B8B117}" id="{63072D18-5644-4CB1-AE34-629D7846AD24}">
    <text>No question about this?</text>
  </threadedComment>
  <threadedComment ref="D180" dT="2026-03-06T15:47:41.37" personId="{5B7BC40E-1C33-49E9-B622-02639C65FB95}" id="{20FCE933-5D84-452B-A166-9AF4A64D2207}">
    <text>Modified formula to include french “oui”</text>
  </threadedComment>
  <threadedComment ref="G191" dT="2026-02-11T16:35:51.41" personId="{E7A0F4FB-A1AE-4C59-9CCF-378CF5B8B117}" id="{06D1D391-DD70-4605-BDF5-48CCD7C25164}">
    <text>Are we asking about this?</text>
  </threadedComment>
  <threadedComment ref="G191" dT="2026-02-12T16:26:59.29" personId="{E7A0F4FB-A1AE-4C59-9CCF-378CF5B8B117}" id="{2927B7DC-1BD3-4F5E-B899-971B24A8A7B6}" parentId="{06D1D391-DD70-4605-BDF5-48CCD7C25164}">
    <text>Q14 Pro 2</text>
  </threadedComment>
  <threadedComment ref="G194" dT="2026-03-06T16:07:33.52" personId="{5B7BC40E-1C33-49E9-B622-02639C65FB95}" id="{F92ACBBA-099F-41EE-B8EE-2606C36B565E}">
    <text>Freezed the row containing the net sales value to fix the formulas in the bottom row.</text>
  </threadedComment>
  <threadedComment ref="G194" dT="2026-03-06T18:02:03.16" personId="{E7A0F4FB-A1AE-4C59-9CCF-378CF5B8B117}" id="{C55F8EFE-6E1F-460B-87A5-A9238B2C4560}" parentId="{F92ACBBA-099F-41EE-B8EE-2606C36B565E}">
    <text>Excellent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18" dT="2026-02-11T16:36:56.45" personId="{E7A0F4FB-A1AE-4C59-9CCF-378CF5B8B117}" id="{78544A7B-1DB0-48BE-BB14-3DEAD8043FB3}">
    <text>Do you need me to split this up for each product type?</text>
  </threadedComment>
  <threadedComment ref="D45" dT="2026-02-11T13:57:57.75" personId="{E7A0F4FB-A1AE-4C59-9CCF-378CF5B8B117}" id="{025E181F-1F36-4587-9EEF-D0F41EB1354B}">
    <text>No question about this?</text>
  </threadedComment>
  <threadedComment ref="G175" dT="2026-02-11T16:35:51.41" personId="{E7A0F4FB-A1AE-4C59-9CCF-378CF5B8B117}" id="{F24268CA-E717-4FFE-BFCA-55DED18065BE}">
    <text>Are we asking about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45"/>
  <sheetViews>
    <sheetView showGridLines="0" workbookViewId="0">
      <selection activeCell="C10" sqref="C10"/>
    </sheetView>
  </sheetViews>
  <sheetFormatPr defaultColWidth="9.28515625" defaultRowHeight="14.25" x14ac:dyDescent="0.25"/>
  <cols>
    <col min="1" max="1" width="24.42578125" style="195" bestFit="1" customWidth="1"/>
    <col min="2" max="2" width="20.7109375" style="167" bestFit="1" customWidth="1"/>
    <col min="3" max="3" width="34.28515625" style="167" customWidth="1"/>
    <col min="4" max="4" width="12.42578125" style="167" bestFit="1" customWidth="1"/>
    <col min="5" max="5" width="9.28515625" style="167"/>
    <col min="6" max="6" width="9.28515625" style="167" customWidth="1"/>
    <col min="7" max="16384" width="9.28515625" style="167"/>
  </cols>
  <sheetData>
    <row r="1" spans="1:6" s="251" customFormat="1" x14ac:dyDescent="0.25">
      <c r="A1" s="251" t="s">
        <v>174</v>
      </c>
      <c r="B1" s="251" t="s">
        <v>168</v>
      </c>
      <c r="C1" s="251" t="s">
        <v>175</v>
      </c>
      <c r="F1" s="251" t="s">
        <v>335</v>
      </c>
    </row>
    <row r="2" spans="1:6" x14ac:dyDescent="0.25">
      <c r="A2" s="195" t="s">
        <v>176</v>
      </c>
      <c r="B2" s="167" t="s">
        <v>880</v>
      </c>
      <c r="C2" s="167" t="str">
        <f>B2</f>
        <v>NQ-2025-009</v>
      </c>
      <c r="F2" s="167" t="s">
        <v>440</v>
      </c>
    </row>
    <row r="3" spans="1:6" x14ac:dyDescent="0.25">
      <c r="A3" s="195" t="s">
        <v>177</v>
      </c>
      <c r="B3" s="156" t="s">
        <v>760</v>
      </c>
      <c r="C3" s="156" t="s">
        <v>761</v>
      </c>
      <c r="F3" s="167" t="s">
        <v>574</v>
      </c>
    </row>
    <row r="4" spans="1:6" x14ac:dyDescent="0.25">
      <c r="A4" s="195" t="s">
        <v>364</v>
      </c>
      <c r="B4" s="167" t="s">
        <v>758</v>
      </c>
      <c r="C4" s="167" t="s">
        <v>759</v>
      </c>
      <c r="F4" s="167" t="s">
        <v>575</v>
      </c>
    </row>
    <row r="5" spans="1:6" ht="28.5" x14ac:dyDescent="0.25">
      <c r="A5" s="246" t="s">
        <v>624</v>
      </c>
      <c r="B5" s="167" t="s">
        <v>762</v>
      </c>
      <c r="C5" s="167" t="s">
        <v>763</v>
      </c>
      <c r="D5" s="167" t="s">
        <v>720</v>
      </c>
    </row>
    <row r="6" spans="1:6" x14ac:dyDescent="0.25">
      <c r="A6" s="196" t="s">
        <v>585</v>
      </c>
      <c r="B6" s="198">
        <v>2023</v>
      </c>
      <c r="C6" s="198">
        <f>B6</f>
        <v>2023</v>
      </c>
      <c r="F6" s="250" t="s">
        <v>638</v>
      </c>
    </row>
    <row r="7" spans="1:6" x14ac:dyDescent="0.25">
      <c r="A7" s="196" t="s">
        <v>586</v>
      </c>
      <c r="B7" s="247" t="s">
        <v>805</v>
      </c>
      <c r="C7" s="325" t="s">
        <v>806</v>
      </c>
      <c r="F7" s="167" t="s">
        <v>756</v>
      </c>
    </row>
    <row r="8" spans="1:6" x14ac:dyDescent="0.25">
      <c r="A8" s="196" t="s">
        <v>587</v>
      </c>
      <c r="B8" s="198">
        <v>2025</v>
      </c>
      <c r="C8" s="198">
        <f>B8</f>
        <v>2025</v>
      </c>
      <c r="F8" s="167" t="s">
        <v>757</v>
      </c>
    </row>
    <row r="9" spans="1:6" x14ac:dyDescent="0.25">
      <c r="A9" s="195" t="s">
        <v>576</v>
      </c>
      <c r="B9" s="156">
        <v>2025</v>
      </c>
      <c r="C9" s="156">
        <v>2025</v>
      </c>
      <c r="F9" s="197" t="s">
        <v>639</v>
      </c>
    </row>
    <row r="10" spans="1:6" x14ac:dyDescent="0.25">
      <c r="A10" s="195" t="s">
        <v>577</v>
      </c>
      <c r="B10" s="156" t="s">
        <v>765</v>
      </c>
      <c r="C10" s="156" t="s">
        <v>764</v>
      </c>
    </row>
    <row r="11" spans="1:6" x14ac:dyDescent="0.25">
      <c r="A11" s="195" t="s">
        <v>320</v>
      </c>
      <c r="B11" s="248" t="s">
        <v>854</v>
      </c>
      <c r="C11" s="247" t="s">
        <v>855</v>
      </c>
    </row>
    <row r="13" spans="1:6" x14ac:dyDescent="0.25">
      <c r="A13" s="195" t="s">
        <v>626</v>
      </c>
      <c r="B13" s="167" t="s">
        <v>856</v>
      </c>
      <c r="C13" s="167" t="s">
        <v>857</v>
      </c>
      <c r="D13" s="167" t="s">
        <v>1052</v>
      </c>
    </row>
    <row r="14" spans="1:6" x14ac:dyDescent="0.25">
      <c r="A14" s="195" t="s">
        <v>627</v>
      </c>
      <c r="B14" s="167" t="s">
        <v>766</v>
      </c>
      <c r="C14" s="167" t="s">
        <v>768</v>
      </c>
      <c r="D14" s="167" t="s">
        <v>767</v>
      </c>
    </row>
    <row r="16" spans="1:6" x14ac:dyDescent="0.25">
      <c r="A16" s="195" t="s">
        <v>322</v>
      </c>
      <c r="B16" s="167" t="s">
        <v>771</v>
      </c>
      <c r="C16" s="167" t="s">
        <v>772</v>
      </c>
    </row>
    <row r="17" spans="1:6" x14ac:dyDescent="0.25">
      <c r="A17" s="249" t="s">
        <v>625</v>
      </c>
      <c r="B17" s="156"/>
      <c r="C17" s="156"/>
    </row>
    <row r="18" spans="1:6" x14ac:dyDescent="0.25">
      <c r="B18" s="199"/>
      <c r="C18" s="199"/>
    </row>
    <row r="19" spans="1:6" x14ac:dyDescent="0.25">
      <c r="A19" s="195" t="s">
        <v>330</v>
      </c>
      <c r="B19" s="200" t="s">
        <v>584</v>
      </c>
      <c r="C19" s="200" t="s">
        <v>584</v>
      </c>
    </row>
    <row r="20" spans="1:6" x14ac:dyDescent="0.25">
      <c r="A20" s="195" t="s">
        <v>331</v>
      </c>
      <c r="B20" s="200" t="s">
        <v>583</v>
      </c>
    </row>
    <row r="21" spans="1:6" x14ac:dyDescent="0.25">
      <c r="A21" s="195" t="s">
        <v>332</v>
      </c>
      <c r="B21" s="200" t="s">
        <v>775</v>
      </c>
      <c r="C21" s="200" t="s">
        <v>776</v>
      </c>
      <c r="D21" s="200" t="s">
        <v>777</v>
      </c>
      <c r="E21" s="200" t="s">
        <v>778</v>
      </c>
      <c r="F21" s="167" t="s">
        <v>779</v>
      </c>
    </row>
    <row r="23" spans="1:6" x14ac:dyDescent="0.25">
      <c r="A23" s="195" t="s">
        <v>628</v>
      </c>
      <c r="B23" s="156" t="s">
        <v>769</v>
      </c>
      <c r="C23" s="156" t="s">
        <v>774</v>
      </c>
    </row>
    <row r="24" spans="1:6" x14ac:dyDescent="0.25">
      <c r="A24" s="195" t="s">
        <v>629</v>
      </c>
      <c r="B24" s="156" t="s">
        <v>770</v>
      </c>
      <c r="C24" s="156" t="s">
        <v>773</v>
      </c>
    </row>
    <row r="26" spans="1:6" x14ac:dyDescent="0.25">
      <c r="A26" s="195" t="s">
        <v>197</v>
      </c>
      <c r="B26" s="156" t="s">
        <v>814</v>
      </c>
      <c r="C26" s="156" t="s">
        <v>815</v>
      </c>
    </row>
    <row r="27" spans="1:6" x14ac:dyDescent="0.25">
      <c r="A27" s="195" t="s">
        <v>582</v>
      </c>
      <c r="B27" s="156" t="s">
        <v>816</v>
      </c>
      <c r="C27" s="156" t="s">
        <v>817</v>
      </c>
    </row>
    <row r="29" spans="1:6" x14ac:dyDescent="0.25">
      <c r="A29" s="196" t="s">
        <v>588</v>
      </c>
      <c r="B29" s="167" t="s">
        <v>711</v>
      </c>
      <c r="C29" s="167" t="s">
        <v>712</v>
      </c>
    </row>
    <row r="30" spans="1:6" x14ac:dyDescent="0.25">
      <c r="A30" s="195" t="s">
        <v>630</v>
      </c>
      <c r="B30" s="156" t="s">
        <v>858</v>
      </c>
      <c r="C30" s="156" t="s">
        <v>864</v>
      </c>
    </row>
    <row r="31" spans="1:6" ht="15" customHeight="1" x14ac:dyDescent="0.25">
      <c r="A31" s="195" t="s">
        <v>631</v>
      </c>
      <c r="B31" s="156" t="s">
        <v>859</v>
      </c>
      <c r="C31" s="156" t="s">
        <v>865</v>
      </c>
    </row>
    <row r="32" spans="1:6" ht="15" customHeight="1" x14ac:dyDescent="0.25">
      <c r="A32" s="195" t="s">
        <v>632</v>
      </c>
      <c r="B32" s="156" t="s">
        <v>860</v>
      </c>
      <c r="C32" s="156" t="s">
        <v>866</v>
      </c>
    </row>
    <row r="33" spans="1:4" ht="15" customHeight="1" x14ac:dyDescent="0.25">
      <c r="A33" s="195" t="s">
        <v>633</v>
      </c>
      <c r="B33" s="156" t="s">
        <v>861</v>
      </c>
      <c r="C33" s="156" t="s">
        <v>867</v>
      </c>
    </row>
    <row r="34" spans="1:4" ht="15" customHeight="1" x14ac:dyDescent="0.25">
      <c r="A34" s="195" t="s">
        <v>634</v>
      </c>
      <c r="B34" s="156" t="s">
        <v>862</v>
      </c>
      <c r="C34" s="156" t="s">
        <v>868</v>
      </c>
    </row>
    <row r="35" spans="1:4" ht="15" customHeight="1" x14ac:dyDescent="0.25">
      <c r="A35" s="195" t="s">
        <v>635</v>
      </c>
      <c r="B35" s="156" t="s">
        <v>863</v>
      </c>
      <c r="C35" s="156" t="s">
        <v>869</v>
      </c>
    </row>
    <row r="36" spans="1:4" ht="15" customHeight="1" x14ac:dyDescent="0.25">
      <c r="A36" s="195" t="s">
        <v>636</v>
      </c>
      <c r="B36" s="156" t="s">
        <v>589</v>
      </c>
      <c r="C36" s="156" t="s">
        <v>589</v>
      </c>
    </row>
    <row r="37" spans="1:4" ht="15" customHeight="1" x14ac:dyDescent="0.25">
      <c r="A37" s="195" t="s">
        <v>637</v>
      </c>
      <c r="B37" s="156" t="s">
        <v>590</v>
      </c>
      <c r="C37" s="156" t="s">
        <v>590</v>
      </c>
    </row>
    <row r="38" spans="1:4" ht="15" customHeight="1" x14ac:dyDescent="0.25"/>
    <row r="39" spans="1:4" ht="15" customHeight="1" x14ac:dyDescent="0.25">
      <c r="A39" s="509" t="s">
        <v>705</v>
      </c>
      <c r="B39" s="509"/>
      <c r="C39" s="509"/>
      <c r="D39" s="509"/>
    </row>
    <row r="40" spans="1:4" s="306" customFormat="1" ht="15" customHeight="1" x14ac:dyDescent="0.25">
      <c r="A40" s="304"/>
      <c r="B40" s="305"/>
      <c r="C40" s="305"/>
      <c r="D40" s="305"/>
    </row>
    <row r="41" spans="1:4" x14ac:dyDescent="0.25">
      <c r="A41" s="195" t="s">
        <v>710</v>
      </c>
      <c r="B41" s="167" t="s">
        <v>701</v>
      </c>
      <c r="C41" s="167" t="s">
        <v>703</v>
      </c>
      <c r="D41" s="300" t="str">
        <f>IF(Intro!G22="english",B41,C41)</f>
        <v>Yes</v>
      </c>
    </row>
    <row r="42" spans="1:4" x14ac:dyDescent="0.25">
      <c r="B42" s="167" t="s">
        <v>702</v>
      </c>
      <c r="C42" s="167" t="s">
        <v>704</v>
      </c>
      <c r="D42" s="300" t="str">
        <f>IF(Intro!G22="english",B42,C42)</f>
        <v>No</v>
      </c>
    </row>
    <row r="44" spans="1:4" x14ac:dyDescent="0.25">
      <c r="A44" s="195" t="s">
        <v>753</v>
      </c>
      <c r="B44" s="156" t="s">
        <v>702</v>
      </c>
      <c r="C44" s="156" t="s">
        <v>704</v>
      </c>
      <c r="D44" s="196" t="str">
        <f>IF(Intro!G$22="english",B44,C44)</f>
        <v>No</v>
      </c>
    </row>
    <row r="45" spans="1:4" x14ac:dyDescent="0.25">
      <c r="B45" s="156" t="s">
        <v>754</v>
      </c>
      <c r="C45" s="156" t="s">
        <v>755</v>
      </c>
      <c r="D45" s="196" t="str">
        <f>IF(Intro!G$22="english",B45,C45)</f>
        <v>Yes, modify the amounts or explain below.</v>
      </c>
    </row>
  </sheetData>
  <sheetProtection algorithmName="SHA-512" hashValue="grqatlpqaJUoRsXfJ6JRnU86Fi6nuJO/W0SrBxQh0APwijEjTRV+IWOfBuPiBJk21Tw/DjL6LSre7BqwfIQXNg==" saltValue="FQjq4im5E7KNrmJ9/iJYUg==" spinCount="100000" sheet="1" objects="1" scenarios="1" selectLockedCells="1"/>
  <mergeCells count="1">
    <mergeCell ref="A39:D39"/>
  </mergeCells>
  <phoneticPr fontId="18" type="noConversion"/>
  <dataValidations count="2">
    <dataValidation type="list" allowBlank="1" showInputMessage="1" showErrorMessage="1" sqref="C4" xr:uid="{8E6BCFD2-2FDF-44CD-ACB5-4640EC6E9660}">
      <formula1>"le dumping, le subventionnement, le dumping et le subventionnement"</formula1>
    </dataValidation>
    <dataValidation type="list" allowBlank="1" showInputMessage="1" showErrorMessage="1" sqref="B4" xr:uid="{141C76BF-4BEF-4D20-8A36-217B586C5448}">
      <formula1>"dumping, subsidization, dumping and subsidization"</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workbookViewId="0">
      <selection activeCell="O1" sqref="O1:P1048576"/>
    </sheetView>
  </sheetViews>
  <sheetFormatPr defaultColWidth="9.28515625" defaultRowHeight="14.25" x14ac:dyDescent="0.25"/>
  <cols>
    <col min="1" max="1" width="1.7109375" style="14" customWidth="1"/>
    <col min="2" max="2" width="12.28515625" style="26" customWidth="1"/>
    <col min="3" max="3" width="5.7109375" style="26" customWidth="1"/>
    <col min="4" max="4" width="18.5703125" style="26" customWidth="1"/>
    <col min="5" max="12" width="14.5703125" style="26" customWidth="1"/>
    <col min="13" max="13" width="6.28515625" style="1" customWidth="1"/>
    <col min="14" max="14" width="9.28515625" style="2" customWidth="1"/>
    <col min="15" max="15" width="40.7109375" style="2" hidden="1" customWidth="1"/>
    <col min="16" max="16" width="43.7109375" style="2" hidden="1" customWidth="1"/>
    <col min="17" max="17" width="9.28515625" style="2" customWidth="1"/>
    <col min="18" max="16384" width="9.28515625" style="2"/>
  </cols>
  <sheetData>
    <row r="1" spans="1:16" x14ac:dyDescent="0.25">
      <c r="O1" s="3" t="s">
        <v>168</v>
      </c>
      <c r="P1" s="3" t="s">
        <v>169</v>
      </c>
    </row>
    <row r="2" spans="1:16" x14ac:dyDescent="0.25">
      <c r="B2" s="27" t="str">
        <f>UPPER(IF(Intro!$G$22="English",O2,P2))</f>
        <v>PROTECTED</v>
      </c>
      <c r="O2" s="9" t="s">
        <v>171</v>
      </c>
      <c r="P2" s="9" t="s">
        <v>170</v>
      </c>
    </row>
    <row r="3" spans="1:16" x14ac:dyDescent="0.25">
      <c r="B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t="s">
        <v>172</v>
      </c>
      <c r="P4" s="17" t="s">
        <v>173</v>
      </c>
    </row>
    <row r="5" spans="1:16" s="9" customFormat="1" x14ac:dyDescent="0.25">
      <c r="A5" s="20"/>
      <c r="B5" s="540" t="str">
        <f>Info!B5</f>
        <v>NQ-2025-009</v>
      </c>
      <c r="C5" s="540"/>
      <c r="D5" s="540"/>
      <c r="E5" s="540"/>
      <c r="F5" s="540"/>
      <c r="G5" s="540"/>
      <c r="H5" s="540"/>
      <c r="I5" s="540"/>
      <c r="J5" s="540"/>
      <c r="K5" s="540"/>
      <c r="L5" s="540"/>
      <c r="M5" s="21"/>
      <c r="N5" s="21"/>
      <c r="O5" s="17" t="str">
        <f>Variables!B2</f>
        <v>NQ-2025-009</v>
      </c>
      <c r="P5" s="17" t="str">
        <f>Variables!C2</f>
        <v>NQ-2025-009</v>
      </c>
    </row>
    <row r="6" spans="1:16" s="18" customFormat="1" x14ac:dyDescent="0.25">
      <c r="A6" s="20"/>
      <c r="B6" s="540" t="str">
        <f>Info!B6</f>
        <v>TRUCK BODIES</v>
      </c>
      <c r="C6" s="540"/>
      <c r="D6" s="540"/>
      <c r="E6" s="540"/>
      <c r="F6" s="540"/>
      <c r="G6" s="540"/>
      <c r="H6" s="540"/>
      <c r="I6" s="540"/>
      <c r="J6" s="540"/>
      <c r="K6" s="540"/>
      <c r="L6" s="540"/>
      <c r="M6" s="17"/>
      <c r="N6" s="17"/>
      <c r="O6" s="19" t="str">
        <f>Variables!B3</f>
        <v>Truck Bodies</v>
      </c>
      <c r="P6" s="19" t="str">
        <f>Variables!C3</f>
        <v>carrosseries de camions</v>
      </c>
    </row>
    <row r="7" spans="1:16" s="10" customFormat="1" x14ac:dyDescent="0.25">
      <c r="A7" s="20"/>
      <c r="B7" s="29"/>
      <c r="C7" s="30"/>
      <c r="D7" s="30"/>
      <c r="E7" s="30"/>
      <c r="F7" s="30"/>
      <c r="G7" s="30"/>
      <c r="H7" s="30"/>
      <c r="I7" s="30"/>
      <c r="J7" s="30"/>
      <c r="K7" s="30"/>
      <c r="L7" s="30"/>
      <c r="O7" s="11"/>
      <c r="P7" s="11"/>
    </row>
    <row r="8" spans="1:16" x14ac:dyDescent="0.25">
      <c r="B8" s="35" t="str">
        <f>UPPER(IF(Intro!$G$22="English",O8,P8))</f>
        <v>PROTECTED COMMENTS</v>
      </c>
      <c r="C8" s="36"/>
      <c r="D8" s="36"/>
      <c r="E8" s="36"/>
      <c r="F8" s="36"/>
      <c r="G8" s="36"/>
      <c r="H8" s="36"/>
      <c r="I8" s="36"/>
      <c r="J8" s="36"/>
      <c r="K8" s="36"/>
      <c r="L8" s="37"/>
      <c r="M8" s="157"/>
      <c r="O8" s="2" t="s">
        <v>158</v>
      </c>
      <c r="P8" s="2" t="s">
        <v>437</v>
      </c>
    </row>
    <row r="9" spans="1:16" s="12" customFormat="1" x14ac:dyDescent="0.25">
      <c r="A9" s="14"/>
      <c r="B9" s="31"/>
      <c r="C9" s="33"/>
      <c r="D9" s="33"/>
      <c r="E9" s="33"/>
      <c r="F9" s="33"/>
      <c r="G9" s="33"/>
      <c r="H9" s="33"/>
      <c r="I9" s="33"/>
      <c r="J9" s="33"/>
      <c r="K9" s="33"/>
      <c r="L9" s="34"/>
    </row>
    <row r="10" spans="1:16" s="12" customFormat="1" x14ac:dyDescent="0.25">
      <c r="A10" s="14"/>
      <c r="B10" s="520" t="str">
        <f>IF(Intro!$G$22="English",O10,P10)</f>
        <v>Should your firm wish to add any comments related to its responses, submit them here. Be sure to indicate the applicable question number.</v>
      </c>
      <c r="C10" s="521"/>
      <c r="D10" s="521"/>
      <c r="E10" s="521"/>
      <c r="F10" s="521"/>
      <c r="G10" s="521"/>
      <c r="H10" s="521"/>
      <c r="I10" s="521"/>
      <c r="J10" s="521"/>
      <c r="K10" s="521"/>
      <c r="L10" s="522"/>
      <c r="O10" s="13" t="s">
        <v>579</v>
      </c>
      <c r="P10" s="12" t="s">
        <v>418</v>
      </c>
    </row>
    <row r="11" spans="1:16" s="12" customFormat="1" x14ac:dyDescent="0.25">
      <c r="A11" s="14"/>
      <c r="B11" s="186"/>
      <c r="C11" s="33"/>
      <c r="D11" s="33"/>
      <c r="E11" s="33"/>
      <c r="F11" s="33"/>
      <c r="G11" s="33"/>
      <c r="H11" s="33"/>
      <c r="I11" s="33"/>
      <c r="J11" s="33"/>
      <c r="K11" s="33"/>
      <c r="L11" s="34"/>
      <c r="O11" s="331" t="s">
        <v>743</v>
      </c>
      <c r="P11" s="331" t="s">
        <v>744</v>
      </c>
    </row>
    <row r="12" spans="1:16" s="12" customFormat="1" x14ac:dyDescent="0.25">
      <c r="A12" s="14"/>
      <c r="B12" s="262"/>
      <c r="C12" s="32"/>
      <c r="D12" s="274" t="str">
        <f>IF(Intro!$G$22="English",O11,P11)</f>
        <v>Tab and Question</v>
      </c>
      <c r="E12" s="689" t="str">
        <f>IF(Intro!$G$22="English",O12,P12)</f>
        <v>Comments</v>
      </c>
      <c r="F12" s="689"/>
      <c r="G12" s="689"/>
      <c r="H12" s="689"/>
      <c r="I12" s="689"/>
      <c r="J12" s="689"/>
      <c r="K12" s="689"/>
      <c r="L12" s="690"/>
      <c r="O12" s="13" t="s">
        <v>278</v>
      </c>
      <c r="P12" s="12" t="s">
        <v>279</v>
      </c>
    </row>
    <row r="13" spans="1:16" s="157" customFormat="1" ht="14.25" customHeight="1" x14ac:dyDescent="0.25">
      <c r="A13" s="201"/>
      <c r="B13" s="672" t="str">
        <f>IF(Intro!$G$22="English",O13,P13)</f>
        <v>Comment 1</v>
      </c>
      <c r="C13" s="673"/>
      <c r="D13" s="677"/>
      <c r="E13" s="680"/>
      <c r="F13" s="681"/>
      <c r="G13" s="681"/>
      <c r="H13" s="681"/>
      <c r="I13" s="681"/>
      <c r="J13" s="681"/>
      <c r="K13" s="681"/>
      <c r="L13" s="682"/>
      <c r="O13" s="13" t="s">
        <v>280</v>
      </c>
      <c r="P13" s="12" t="s">
        <v>281</v>
      </c>
    </row>
    <row r="14" spans="1:16" s="157" customFormat="1" x14ac:dyDescent="0.25">
      <c r="A14" s="201"/>
      <c r="B14" s="642"/>
      <c r="C14" s="674"/>
      <c r="D14" s="678"/>
      <c r="E14" s="683"/>
      <c r="F14" s="684"/>
      <c r="G14" s="684"/>
      <c r="H14" s="684"/>
      <c r="I14" s="684"/>
      <c r="J14" s="684"/>
      <c r="K14" s="684"/>
      <c r="L14" s="685"/>
    </row>
    <row r="15" spans="1:16" s="157" customFormat="1" x14ac:dyDescent="0.25">
      <c r="A15" s="201"/>
      <c r="B15" s="642"/>
      <c r="C15" s="674"/>
      <c r="D15" s="678"/>
      <c r="E15" s="683"/>
      <c r="F15" s="684"/>
      <c r="G15" s="684"/>
      <c r="H15" s="684"/>
      <c r="I15" s="684"/>
      <c r="J15" s="684"/>
      <c r="K15" s="684"/>
      <c r="L15" s="685"/>
    </row>
    <row r="16" spans="1:16" s="157" customFormat="1" x14ac:dyDescent="0.25">
      <c r="A16" s="201"/>
      <c r="B16" s="642"/>
      <c r="C16" s="674"/>
      <c r="D16" s="678"/>
      <c r="E16" s="683"/>
      <c r="F16" s="684"/>
      <c r="G16" s="684"/>
      <c r="H16" s="684"/>
      <c r="I16" s="684"/>
      <c r="J16" s="684"/>
      <c r="K16" s="684"/>
      <c r="L16" s="685"/>
    </row>
    <row r="17" spans="1:16" s="157" customFormat="1" x14ac:dyDescent="0.25">
      <c r="A17" s="201"/>
      <c r="B17" s="642"/>
      <c r="C17" s="674"/>
      <c r="D17" s="678"/>
      <c r="E17" s="683"/>
      <c r="F17" s="684"/>
      <c r="G17" s="684"/>
      <c r="H17" s="684"/>
      <c r="I17" s="684"/>
      <c r="J17" s="684"/>
      <c r="K17" s="684"/>
      <c r="L17" s="685"/>
    </row>
    <row r="18" spans="1:16" s="157" customFormat="1" x14ac:dyDescent="0.25">
      <c r="A18" s="201"/>
      <c r="B18" s="642"/>
      <c r="C18" s="674"/>
      <c r="D18" s="678"/>
      <c r="E18" s="683"/>
      <c r="F18" s="684"/>
      <c r="G18" s="684"/>
      <c r="H18" s="684"/>
      <c r="I18" s="684"/>
      <c r="J18" s="684"/>
      <c r="K18" s="684"/>
      <c r="L18" s="685"/>
      <c r="O18" s="183"/>
      <c r="P18" s="183"/>
    </row>
    <row r="19" spans="1:16" s="157" customFormat="1" x14ac:dyDescent="0.25">
      <c r="A19" s="201"/>
      <c r="B19" s="642"/>
      <c r="C19" s="674"/>
      <c r="D19" s="678"/>
      <c r="E19" s="683"/>
      <c r="F19" s="684"/>
      <c r="G19" s="684"/>
      <c r="H19" s="684"/>
      <c r="I19" s="684"/>
      <c r="J19" s="684"/>
      <c r="K19" s="684"/>
      <c r="L19" s="685"/>
      <c r="O19" s="13"/>
      <c r="P19" s="12"/>
    </row>
    <row r="20" spans="1:16" s="157" customFormat="1" x14ac:dyDescent="0.25">
      <c r="A20" s="201"/>
      <c r="B20" s="642"/>
      <c r="C20" s="674"/>
      <c r="D20" s="678"/>
      <c r="E20" s="683"/>
      <c r="F20" s="684"/>
      <c r="G20" s="684"/>
      <c r="H20" s="684"/>
      <c r="I20" s="684"/>
      <c r="J20" s="684"/>
      <c r="K20" s="684"/>
      <c r="L20" s="685"/>
      <c r="O20" s="13"/>
      <c r="P20" s="12"/>
    </row>
    <row r="21" spans="1:16" s="157" customFormat="1" x14ac:dyDescent="0.25">
      <c r="A21" s="201"/>
      <c r="B21" s="675"/>
      <c r="C21" s="676"/>
      <c r="D21" s="679"/>
      <c r="E21" s="686"/>
      <c r="F21" s="687"/>
      <c r="G21" s="687"/>
      <c r="H21" s="687"/>
      <c r="I21" s="687"/>
      <c r="J21" s="687"/>
      <c r="K21" s="687"/>
      <c r="L21" s="688"/>
      <c r="O21" s="13"/>
      <c r="P21" s="12"/>
    </row>
    <row r="22" spans="1:16" s="157" customFormat="1" ht="14.25" customHeight="1" x14ac:dyDescent="0.25">
      <c r="A22" s="201"/>
      <c r="B22" s="672" t="str">
        <f>IF(Intro!$G$22="English",O22,P22)</f>
        <v>Comment 2</v>
      </c>
      <c r="C22" s="673"/>
      <c r="D22" s="677"/>
      <c r="E22" s="680"/>
      <c r="F22" s="681"/>
      <c r="G22" s="681"/>
      <c r="H22" s="681"/>
      <c r="I22" s="681"/>
      <c r="J22" s="681"/>
      <c r="K22" s="681"/>
      <c r="L22" s="682"/>
      <c r="O22" s="13" t="s">
        <v>282</v>
      </c>
      <c r="P22" s="12" t="s">
        <v>283</v>
      </c>
    </row>
    <row r="23" spans="1:16" s="157" customFormat="1" x14ac:dyDescent="0.25">
      <c r="A23" s="201"/>
      <c r="B23" s="642"/>
      <c r="C23" s="674"/>
      <c r="D23" s="678"/>
      <c r="E23" s="683"/>
      <c r="F23" s="684"/>
      <c r="G23" s="684"/>
      <c r="H23" s="684"/>
      <c r="I23" s="684"/>
      <c r="J23" s="684"/>
      <c r="K23" s="684"/>
      <c r="L23" s="685"/>
    </row>
    <row r="24" spans="1:16" s="157" customFormat="1" x14ac:dyDescent="0.25">
      <c r="A24" s="201"/>
      <c r="B24" s="642"/>
      <c r="C24" s="674"/>
      <c r="D24" s="678"/>
      <c r="E24" s="683"/>
      <c r="F24" s="684"/>
      <c r="G24" s="684"/>
      <c r="H24" s="684"/>
      <c r="I24" s="684"/>
      <c r="J24" s="684"/>
      <c r="K24" s="684"/>
      <c r="L24" s="685"/>
    </row>
    <row r="25" spans="1:16" s="157" customFormat="1" x14ac:dyDescent="0.25">
      <c r="A25" s="201"/>
      <c r="B25" s="642"/>
      <c r="C25" s="674"/>
      <c r="D25" s="678"/>
      <c r="E25" s="683"/>
      <c r="F25" s="684"/>
      <c r="G25" s="684"/>
      <c r="H25" s="684"/>
      <c r="I25" s="684"/>
      <c r="J25" s="684"/>
      <c r="K25" s="684"/>
      <c r="L25" s="685"/>
    </row>
    <row r="26" spans="1:16" s="157" customFormat="1" x14ac:dyDescent="0.25">
      <c r="A26" s="201"/>
      <c r="B26" s="642"/>
      <c r="C26" s="674"/>
      <c r="D26" s="678"/>
      <c r="E26" s="683"/>
      <c r="F26" s="684"/>
      <c r="G26" s="684"/>
      <c r="H26" s="684"/>
      <c r="I26" s="684"/>
      <c r="J26" s="684"/>
      <c r="K26" s="684"/>
      <c r="L26" s="685"/>
      <c r="O26" s="13"/>
      <c r="P26" s="12"/>
    </row>
    <row r="27" spans="1:16" s="157" customFormat="1" x14ac:dyDescent="0.25">
      <c r="A27" s="201"/>
      <c r="B27" s="642"/>
      <c r="C27" s="674"/>
      <c r="D27" s="678"/>
      <c r="E27" s="683"/>
      <c r="F27" s="684"/>
      <c r="G27" s="684"/>
      <c r="H27" s="684"/>
      <c r="I27" s="684"/>
      <c r="J27" s="684"/>
      <c r="K27" s="684"/>
      <c r="L27" s="685"/>
      <c r="O27" s="13"/>
      <c r="P27" s="12"/>
    </row>
    <row r="28" spans="1:16" s="157" customFormat="1" x14ac:dyDescent="0.25">
      <c r="A28" s="201"/>
      <c r="B28" s="642"/>
      <c r="C28" s="674"/>
      <c r="D28" s="678"/>
      <c r="E28" s="683"/>
      <c r="F28" s="684"/>
      <c r="G28" s="684"/>
      <c r="H28" s="684"/>
      <c r="I28" s="684"/>
      <c r="J28" s="684"/>
      <c r="K28" s="684"/>
      <c r="L28" s="685"/>
      <c r="O28" s="13"/>
      <c r="P28" s="12"/>
    </row>
    <row r="29" spans="1:16" s="157" customFormat="1" x14ac:dyDescent="0.25">
      <c r="A29" s="201"/>
      <c r="B29" s="642"/>
      <c r="C29" s="674"/>
      <c r="D29" s="678"/>
      <c r="E29" s="683"/>
      <c r="F29" s="684"/>
      <c r="G29" s="684"/>
      <c r="H29" s="684"/>
      <c r="I29" s="684"/>
      <c r="J29" s="684"/>
      <c r="K29" s="684"/>
      <c r="L29" s="685"/>
      <c r="O29" s="13"/>
      <c r="P29" s="12"/>
    </row>
    <row r="30" spans="1:16" s="157" customFormat="1" x14ac:dyDescent="0.25">
      <c r="A30" s="201"/>
      <c r="B30" s="675"/>
      <c r="C30" s="676"/>
      <c r="D30" s="679"/>
      <c r="E30" s="686"/>
      <c r="F30" s="687"/>
      <c r="G30" s="687"/>
      <c r="H30" s="687"/>
      <c r="I30" s="687"/>
      <c r="J30" s="687"/>
      <c r="K30" s="687"/>
      <c r="L30" s="688"/>
      <c r="O30" s="13"/>
      <c r="P30" s="12"/>
    </row>
    <row r="31" spans="1:16" s="157" customFormat="1" ht="14.25" customHeight="1" x14ac:dyDescent="0.25">
      <c r="A31" s="201"/>
      <c r="B31" s="672" t="str">
        <f>IF(Intro!$G$22="English",O31,P31)</f>
        <v>Comment 3</v>
      </c>
      <c r="C31" s="673"/>
      <c r="D31" s="677"/>
      <c r="E31" s="680"/>
      <c r="F31" s="681"/>
      <c r="G31" s="681"/>
      <c r="H31" s="681"/>
      <c r="I31" s="681"/>
      <c r="J31" s="681"/>
      <c r="K31" s="681"/>
      <c r="L31" s="682"/>
      <c r="O31" s="13" t="s">
        <v>284</v>
      </c>
      <c r="P31" s="12" t="s">
        <v>285</v>
      </c>
    </row>
    <row r="32" spans="1:16" s="157" customFormat="1" x14ac:dyDescent="0.25">
      <c r="A32" s="201"/>
      <c r="B32" s="642"/>
      <c r="C32" s="674"/>
      <c r="D32" s="678"/>
      <c r="E32" s="683"/>
      <c r="F32" s="684"/>
      <c r="G32" s="684"/>
      <c r="H32" s="684"/>
      <c r="I32" s="684"/>
      <c r="J32" s="684"/>
      <c r="K32" s="684"/>
      <c r="L32" s="685"/>
    </row>
    <row r="33" spans="1:16" s="157" customFormat="1" x14ac:dyDescent="0.25">
      <c r="A33" s="201"/>
      <c r="B33" s="642"/>
      <c r="C33" s="674"/>
      <c r="D33" s="678"/>
      <c r="E33" s="683"/>
      <c r="F33" s="684"/>
      <c r="G33" s="684"/>
      <c r="H33" s="684"/>
      <c r="I33" s="684"/>
      <c r="J33" s="684"/>
      <c r="K33" s="684"/>
      <c r="L33" s="685"/>
    </row>
    <row r="34" spans="1:16" s="157" customFormat="1" x14ac:dyDescent="0.25">
      <c r="A34" s="201"/>
      <c r="B34" s="642"/>
      <c r="C34" s="674"/>
      <c r="D34" s="678"/>
      <c r="E34" s="683"/>
      <c r="F34" s="684"/>
      <c r="G34" s="684"/>
      <c r="H34" s="684"/>
      <c r="I34" s="684"/>
      <c r="J34" s="684"/>
      <c r="K34" s="684"/>
      <c r="L34" s="685"/>
      <c r="O34" s="13"/>
      <c r="P34" s="12"/>
    </row>
    <row r="35" spans="1:16" s="157" customFormat="1" x14ac:dyDescent="0.25">
      <c r="A35" s="201"/>
      <c r="B35" s="642"/>
      <c r="C35" s="674"/>
      <c r="D35" s="678"/>
      <c r="E35" s="683"/>
      <c r="F35" s="684"/>
      <c r="G35" s="684"/>
      <c r="H35" s="684"/>
      <c r="I35" s="684"/>
      <c r="J35" s="684"/>
      <c r="K35" s="684"/>
      <c r="L35" s="685"/>
      <c r="O35" s="13"/>
      <c r="P35" s="12"/>
    </row>
    <row r="36" spans="1:16" s="157" customFormat="1" x14ac:dyDescent="0.25">
      <c r="A36" s="201"/>
      <c r="B36" s="642"/>
      <c r="C36" s="674"/>
      <c r="D36" s="678"/>
      <c r="E36" s="683"/>
      <c r="F36" s="684"/>
      <c r="G36" s="684"/>
      <c r="H36" s="684"/>
      <c r="I36" s="684"/>
      <c r="J36" s="684"/>
      <c r="K36" s="684"/>
      <c r="L36" s="685"/>
      <c r="O36" s="13"/>
      <c r="P36" s="12"/>
    </row>
    <row r="37" spans="1:16" s="157" customFormat="1" x14ac:dyDescent="0.25">
      <c r="A37" s="201"/>
      <c r="B37" s="642"/>
      <c r="C37" s="674"/>
      <c r="D37" s="678"/>
      <c r="E37" s="683"/>
      <c r="F37" s="684"/>
      <c r="G37" s="684"/>
      <c r="H37" s="684"/>
      <c r="I37" s="684"/>
      <c r="J37" s="684"/>
      <c r="K37" s="684"/>
      <c r="L37" s="685"/>
      <c r="O37" s="13"/>
      <c r="P37" s="12"/>
    </row>
    <row r="38" spans="1:16" s="157" customFormat="1" x14ac:dyDescent="0.25">
      <c r="A38" s="201"/>
      <c r="B38" s="642"/>
      <c r="C38" s="674"/>
      <c r="D38" s="678"/>
      <c r="E38" s="683"/>
      <c r="F38" s="684"/>
      <c r="G38" s="684"/>
      <c r="H38" s="684"/>
      <c r="I38" s="684"/>
      <c r="J38" s="684"/>
      <c r="K38" s="684"/>
      <c r="L38" s="685"/>
      <c r="O38" s="13"/>
      <c r="P38" s="12"/>
    </row>
    <row r="39" spans="1:16" s="157" customFormat="1" x14ac:dyDescent="0.25">
      <c r="A39" s="201"/>
      <c r="B39" s="675"/>
      <c r="C39" s="676"/>
      <c r="D39" s="679"/>
      <c r="E39" s="686"/>
      <c r="F39" s="687"/>
      <c r="G39" s="687"/>
      <c r="H39" s="687"/>
      <c r="I39" s="687"/>
      <c r="J39" s="687"/>
      <c r="K39" s="687"/>
      <c r="L39" s="688"/>
      <c r="O39" s="13"/>
      <c r="P39" s="12"/>
    </row>
    <row r="40" spans="1:16" s="157" customFormat="1" ht="14.25" customHeight="1" x14ac:dyDescent="0.25">
      <c r="A40" s="201"/>
      <c r="B40" s="672" t="str">
        <f>IF(Intro!$G$22="English",O40,P40)</f>
        <v>Comment 4</v>
      </c>
      <c r="C40" s="673"/>
      <c r="D40" s="677"/>
      <c r="E40" s="680"/>
      <c r="F40" s="681"/>
      <c r="G40" s="681"/>
      <c r="H40" s="681"/>
      <c r="I40" s="681"/>
      <c r="J40" s="681"/>
      <c r="K40" s="681"/>
      <c r="L40" s="682"/>
      <c r="O40" s="13" t="s">
        <v>286</v>
      </c>
      <c r="P40" s="12" t="s">
        <v>287</v>
      </c>
    </row>
    <row r="41" spans="1:16" s="157" customFormat="1" x14ac:dyDescent="0.25">
      <c r="A41" s="201"/>
      <c r="B41" s="642"/>
      <c r="C41" s="674"/>
      <c r="D41" s="678"/>
      <c r="E41" s="683"/>
      <c r="F41" s="684"/>
      <c r="G41" s="684"/>
      <c r="H41" s="684"/>
      <c r="I41" s="684"/>
      <c r="J41" s="684"/>
      <c r="K41" s="684"/>
      <c r="L41" s="685"/>
    </row>
    <row r="42" spans="1:16" s="157" customFormat="1" x14ac:dyDescent="0.25">
      <c r="A42" s="201"/>
      <c r="B42" s="642"/>
      <c r="C42" s="674"/>
      <c r="D42" s="678"/>
      <c r="E42" s="683"/>
      <c r="F42" s="684"/>
      <c r="G42" s="684"/>
      <c r="H42" s="684"/>
      <c r="I42" s="684"/>
      <c r="J42" s="684"/>
      <c r="K42" s="684"/>
      <c r="L42" s="685"/>
      <c r="O42" s="13"/>
      <c r="P42" s="12"/>
    </row>
    <row r="43" spans="1:16" s="157" customFormat="1" x14ac:dyDescent="0.25">
      <c r="A43" s="201"/>
      <c r="B43" s="642"/>
      <c r="C43" s="674"/>
      <c r="D43" s="678"/>
      <c r="E43" s="683"/>
      <c r="F43" s="684"/>
      <c r="G43" s="684"/>
      <c r="H43" s="684"/>
      <c r="I43" s="684"/>
      <c r="J43" s="684"/>
      <c r="K43" s="684"/>
      <c r="L43" s="685"/>
      <c r="O43" s="13"/>
      <c r="P43" s="12"/>
    </row>
    <row r="44" spans="1:16" s="157" customFormat="1" x14ac:dyDescent="0.25">
      <c r="A44" s="201"/>
      <c r="B44" s="642"/>
      <c r="C44" s="674"/>
      <c r="D44" s="678"/>
      <c r="E44" s="683"/>
      <c r="F44" s="684"/>
      <c r="G44" s="684"/>
      <c r="H44" s="684"/>
      <c r="I44" s="684"/>
      <c r="J44" s="684"/>
      <c r="K44" s="684"/>
      <c r="L44" s="685"/>
      <c r="O44" s="13"/>
      <c r="P44" s="12"/>
    </row>
    <row r="45" spans="1:16" s="157" customFormat="1" x14ac:dyDescent="0.25">
      <c r="A45" s="201"/>
      <c r="B45" s="642"/>
      <c r="C45" s="674"/>
      <c r="D45" s="678"/>
      <c r="E45" s="683"/>
      <c r="F45" s="684"/>
      <c r="G45" s="684"/>
      <c r="H45" s="684"/>
      <c r="I45" s="684"/>
      <c r="J45" s="684"/>
      <c r="K45" s="684"/>
      <c r="L45" s="685"/>
      <c r="O45" s="13"/>
      <c r="P45" s="12"/>
    </row>
    <row r="46" spans="1:16" s="157" customFormat="1" x14ac:dyDescent="0.25">
      <c r="A46" s="201"/>
      <c r="B46" s="642"/>
      <c r="C46" s="674"/>
      <c r="D46" s="678"/>
      <c r="E46" s="683"/>
      <c r="F46" s="684"/>
      <c r="G46" s="684"/>
      <c r="H46" s="684"/>
      <c r="I46" s="684"/>
      <c r="J46" s="684"/>
      <c r="K46" s="684"/>
      <c r="L46" s="685"/>
      <c r="O46" s="13"/>
      <c r="P46" s="12"/>
    </row>
    <row r="47" spans="1:16" s="157" customFormat="1" x14ac:dyDescent="0.25">
      <c r="A47" s="201"/>
      <c r="B47" s="642"/>
      <c r="C47" s="674"/>
      <c r="D47" s="678"/>
      <c r="E47" s="683"/>
      <c r="F47" s="684"/>
      <c r="G47" s="684"/>
      <c r="H47" s="684"/>
      <c r="I47" s="684"/>
      <c r="J47" s="684"/>
      <c r="K47" s="684"/>
      <c r="L47" s="685"/>
      <c r="O47" s="13"/>
      <c r="P47" s="12"/>
    </row>
    <row r="48" spans="1:16" s="157" customFormat="1" x14ac:dyDescent="0.25">
      <c r="A48" s="201"/>
      <c r="B48" s="675"/>
      <c r="C48" s="676"/>
      <c r="D48" s="679"/>
      <c r="E48" s="686"/>
      <c r="F48" s="687"/>
      <c r="G48" s="687"/>
      <c r="H48" s="687"/>
      <c r="I48" s="687"/>
      <c r="J48" s="687"/>
      <c r="K48" s="687"/>
      <c r="L48" s="688"/>
      <c r="O48" s="13"/>
      <c r="P48" s="12"/>
    </row>
    <row r="49" spans="1:16" s="157" customFormat="1" ht="14.25" customHeight="1" x14ac:dyDescent="0.25">
      <c r="A49" s="201"/>
      <c r="B49" s="672" t="str">
        <f>IF(Intro!$G$22="English",O49,P49)</f>
        <v>Comment 5</v>
      </c>
      <c r="C49" s="673"/>
      <c r="D49" s="677"/>
      <c r="E49" s="680"/>
      <c r="F49" s="681"/>
      <c r="G49" s="681"/>
      <c r="H49" s="681"/>
      <c r="I49" s="681"/>
      <c r="J49" s="681"/>
      <c r="K49" s="681"/>
      <c r="L49" s="682"/>
      <c r="O49" s="13" t="s">
        <v>288</v>
      </c>
      <c r="P49" s="12" t="s">
        <v>289</v>
      </c>
    </row>
    <row r="50" spans="1:16" s="157" customFormat="1" x14ac:dyDescent="0.25">
      <c r="A50" s="201"/>
      <c r="B50" s="642"/>
      <c r="C50" s="674"/>
      <c r="D50" s="678"/>
      <c r="E50" s="683"/>
      <c r="F50" s="684"/>
      <c r="G50" s="684"/>
      <c r="H50" s="684"/>
      <c r="I50" s="684"/>
      <c r="J50" s="684"/>
      <c r="K50" s="684"/>
      <c r="L50" s="685"/>
      <c r="O50" s="13"/>
      <c r="P50" s="12"/>
    </row>
    <row r="51" spans="1:16" s="157" customFormat="1" x14ac:dyDescent="0.25">
      <c r="A51" s="201"/>
      <c r="B51" s="642"/>
      <c r="C51" s="674"/>
      <c r="D51" s="678"/>
      <c r="E51" s="683"/>
      <c r="F51" s="684"/>
      <c r="G51" s="684"/>
      <c r="H51" s="684"/>
      <c r="I51" s="684"/>
      <c r="J51" s="684"/>
      <c r="K51" s="684"/>
      <c r="L51" s="685"/>
      <c r="O51" s="13"/>
      <c r="P51" s="12"/>
    </row>
    <row r="52" spans="1:16" s="157" customFormat="1" x14ac:dyDescent="0.25">
      <c r="A52" s="201"/>
      <c r="B52" s="642"/>
      <c r="C52" s="674"/>
      <c r="D52" s="678"/>
      <c r="E52" s="683"/>
      <c r="F52" s="684"/>
      <c r="G52" s="684"/>
      <c r="H52" s="684"/>
      <c r="I52" s="684"/>
      <c r="J52" s="684"/>
      <c r="K52" s="684"/>
      <c r="L52" s="685"/>
      <c r="O52" s="13"/>
      <c r="P52" s="12"/>
    </row>
    <row r="53" spans="1:16" s="157" customFormat="1" x14ac:dyDescent="0.25">
      <c r="A53" s="201"/>
      <c r="B53" s="642"/>
      <c r="C53" s="674"/>
      <c r="D53" s="678"/>
      <c r="E53" s="683"/>
      <c r="F53" s="684"/>
      <c r="G53" s="684"/>
      <c r="H53" s="684"/>
      <c r="I53" s="684"/>
      <c r="J53" s="684"/>
      <c r="K53" s="684"/>
      <c r="L53" s="685"/>
      <c r="O53" s="13"/>
      <c r="P53" s="12"/>
    </row>
    <row r="54" spans="1:16" s="157" customFormat="1" x14ac:dyDescent="0.25">
      <c r="A54" s="201"/>
      <c r="B54" s="642"/>
      <c r="C54" s="674"/>
      <c r="D54" s="678"/>
      <c r="E54" s="683"/>
      <c r="F54" s="684"/>
      <c r="G54" s="684"/>
      <c r="H54" s="684"/>
      <c r="I54" s="684"/>
      <c r="J54" s="684"/>
      <c r="K54" s="684"/>
      <c r="L54" s="685"/>
      <c r="O54" s="13"/>
      <c r="P54" s="12"/>
    </row>
    <row r="55" spans="1:16" s="157" customFormat="1" x14ac:dyDescent="0.25">
      <c r="A55" s="201"/>
      <c r="B55" s="642"/>
      <c r="C55" s="674"/>
      <c r="D55" s="678"/>
      <c r="E55" s="683"/>
      <c r="F55" s="684"/>
      <c r="G55" s="684"/>
      <c r="H55" s="684"/>
      <c r="I55" s="684"/>
      <c r="J55" s="684"/>
      <c r="K55" s="684"/>
      <c r="L55" s="685"/>
      <c r="O55" s="13"/>
      <c r="P55" s="12"/>
    </row>
    <row r="56" spans="1:16" s="157" customFormat="1" x14ac:dyDescent="0.25">
      <c r="A56" s="201"/>
      <c r="B56" s="642"/>
      <c r="C56" s="674"/>
      <c r="D56" s="678"/>
      <c r="E56" s="683"/>
      <c r="F56" s="684"/>
      <c r="G56" s="684"/>
      <c r="H56" s="684"/>
      <c r="I56" s="684"/>
      <c r="J56" s="684"/>
      <c r="K56" s="684"/>
      <c r="L56" s="685"/>
      <c r="O56" s="13"/>
      <c r="P56" s="12"/>
    </row>
    <row r="57" spans="1:16" s="183" customFormat="1" x14ac:dyDescent="0.25">
      <c r="A57" s="213"/>
      <c r="B57" s="675"/>
      <c r="C57" s="676"/>
      <c r="D57" s="679"/>
      <c r="E57" s="686"/>
      <c r="F57" s="687"/>
      <c r="G57" s="687"/>
      <c r="H57" s="687"/>
      <c r="I57" s="687"/>
      <c r="J57" s="687"/>
      <c r="K57" s="687"/>
      <c r="L57" s="688"/>
      <c r="N57" s="216"/>
    </row>
  </sheetData>
  <sheetProtection algorithmName="SHA-512" hashValue="CeyxW7XO+kPbvMY8FfdmGJH6XcFgO7cOsj6VvEcaT23UgE4aPMaj8dqvC6edqtvjsZsxnfEhj2RNOjZWds2B/g==" saltValue="ZSkVMk+/VpwqLWpLM9yGlA==" spinCount="100000" sheet="1" objects="1" scenarios="1" selectLockedCells="1"/>
  <mergeCells count="20">
    <mergeCell ref="B40:C48"/>
    <mergeCell ref="D40:D48"/>
    <mergeCell ref="E40:L48"/>
    <mergeCell ref="B49:C57"/>
    <mergeCell ref="D49:D57"/>
    <mergeCell ref="E49:L57"/>
    <mergeCell ref="B22:C30"/>
    <mergeCell ref="D22:D30"/>
    <mergeCell ref="E22:L30"/>
    <mergeCell ref="B31:C39"/>
    <mergeCell ref="D31:D39"/>
    <mergeCell ref="E31:L39"/>
    <mergeCell ref="B13:C21"/>
    <mergeCell ref="D13:D21"/>
    <mergeCell ref="E13:L21"/>
    <mergeCell ref="B4:L4"/>
    <mergeCell ref="B5:L5"/>
    <mergeCell ref="B6:L6"/>
    <mergeCell ref="B10:L10"/>
    <mergeCell ref="E12:L12"/>
  </mergeCells>
  <phoneticPr fontId="18" type="noConversion"/>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2:E22 D31:E31 D40:E40 D49:E49" xr:uid="{3C990E5B-FA9F-4FFC-BBB0-02E07A8A6DCF}">
      <formula1>1000</formula1>
    </dataValidation>
  </dataValidations>
  <printOptions horizontalCentered="1"/>
  <pageMargins left="0.25" right="0.25" top="0.75" bottom="0.75" header="0.3" footer="0.3"/>
  <pageSetup scale="67" firstPageNumber="39"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111"/>
  <sheetViews>
    <sheetView showGridLines="0" topLeftCell="A34" zoomScaleNormal="100" workbookViewId="0">
      <selection activeCell="E56" sqref="E56"/>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7.28515625" style="2" hidden="1" customWidth="1"/>
    <col min="16" max="16" width="50.42578125" style="2" hidden="1" customWidth="1"/>
    <col min="17" max="18" width="9.28515625" style="2" customWidth="1"/>
    <col min="19" max="16384" width="9.28515625" style="2"/>
  </cols>
  <sheetData>
    <row r="1" spans="1:16" x14ac:dyDescent="0.25">
      <c r="O1" s="3" t="s">
        <v>168</v>
      </c>
      <c r="P1" s="3" t="s">
        <v>169</v>
      </c>
    </row>
    <row r="2" spans="1:16" x14ac:dyDescent="0.25">
      <c r="B2" s="27" t="s">
        <v>0</v>
      </c>
      <c r="O2" s="9"/>
      <c r="P2" s="9"/>
    </row>
    <row r="3" spans="1:16" x14ac:dyDescent="0.25">
      <c r="B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TRUCK BODIES</v>
      </c>
      <c r="C6" s="540"/>
      <c r="D6" s="540"/>
      <c r="E6" s="540"/>
      <c r="F6" s="540"/>
      <c r="G6" s="540"/>
      <c r="H6" s="540"/>
      <c r="I6" s="540"/>
      <c r="J6" s="540"/>
      <c r="K6" s="540"/>
      <c r="L6" s="540"/>
      <c r="M6" s="17"/>
      <c r="N6" s="17"/>
      <c r="O6" s="19"/>
      <c r="P6" s="19"/>
    </row>
    <row r="7" spans="1:16" s="10" customFormat="1" x14ac:dyDescent="0.25">
      <c r="A7" s="20"/>
      <c r="B7" s="29"/>
      <c r="C7" s="30"/>
      <c r="D7" s="30"/>
      <c r="E7" s="30"/>
      <c r="F7" s="30"/>
      <c r="G7" s="30"/>
      <c r="H7" s="30"/>
      <c r="I7" s="30"/>
      <c r="J7" s="30"/>
      <c r="K7" s="30"/>
      <c r="L7" s="30"/>
      <c r="O7" s="11"/>
      <c r="P7" s="11"/>
    </row>
    <row r="8" spans="1:16" x14ac:dyDescent="0.25">
      <c r="B8" s="816" t="str">
        <f>IF(Intro!$G$22="English",O8,P8)</f>
        <v>CONFIRMATION OF REPORTED DATA</v>
      </c>
      <c r="C8" s="817"/>
      <c r="D8" s="817"/>
      <c r="E8" s="817"/>
      <c r="F8" s="817"/>
      <c r="G8" s="817"/>
      <c r="H8" s="817"/>
      <c r="I8" s="817"/>
      <c r="J8" s="817"/>
      <c r="K8" s="817"/>
      <c r="L8" s="818"/>
      <c r="M8" s="157"/>
      <c r="O8" s="2" t="s">
        <v>18</v>
      </c>
      <c r="P8" s="2" t="s">
        <v>19</v>
      </c>
    </row>
    <row r="9" spans="1:16" x14ac:dyDescent="0.25">
      <c r="B9" s="532" t="str">
        <f>IF(Intro!$G$22="English",O9,P9)</f>
        <v>GENERAL</v>
      </c>
      <c r="C9" s="533"/>
      <c r="D9" s="533"/>
      <c r="E9" s="533"/>
      <c r="F9" s="533"/>
      <c r="G9" s="533"/>
      <c r="H9" s="533"/>
      <c r="I9" s="533"/>
      <c r="J9" s="533"/>
      <c r="K9" s="533"/>
      <c r="L9" s="534"/>
      <c r="M9" s="157"/>
      <c r="O9" s="258" t="s">
        <v>687</v>
      </c>
      <c r="P9" s="258" t="s">
        <v>688</v>
      </c>
    </row>
    <row r="10" spans="1:16" s="157" customFormat="1" x14ac:dyDescent="0.25">
      <c r="A10" s="201"/>
      <c r="B10" s="202"/>
      <c r="C10" s="203"/>
      <c r="D10" s="203"/>
      <c r="E10" s="203"/>
      <c r="F10" s="203"/>
      <c r="G10" s="203"/>
      <c r="H10" s="203"/>
      <c r="I10" s="203"/>
      <c r="J10" s="203"/>
      <c r="K10" s="203"/>
      <c r="L10" s="204"/>
    </row>
    <row r="11" spans="1:16" s="182" customFormat="1" x14ac:dyDescent="0.25">
      <c r="A11" s="205"/>
      <c r="B11" s="526" t="str">
        <f>IF(Intro!$G$22="English",O11,P11)</f>
        <v>Confirm that all data reported in this questionnaire pertain to the goods as defined in the "Intro" tab.</v>
      </c>
      <c r="C11" s="527"/>
      <c r="D11" s="527"/>
      <c r="E11" s="527"/>
      <c r="F11" s="527"/>
      <c r="G11" s="527"/>
      <c r="H11" s="527"/>
      <c r="I11" s="527"/>
      <c r="J11" s="892"/>
      <c r="K11" s="206"/>
      <c r="L11" s="207"/>
      <c r="O11" s="182" t="s">
        <v>741</v>
      </c>
      <c r="P11" s="182" t="s">
        <v>742</v>
      </c>
    </row>
    <row r="12" spans="1:16" s="182" customFormat="1" x14ac:dyDescent="0.25">
      <c r="A12" s="205"/>
      <c r="B12" s="526"/>
      <c r="C12" s="527"/>
      <c r="D12" s="527"/>
      <c r="E12" s="527"/>
      <c r="F12" s="527"/>
      <c r="G12" s="527"/>
      <c r="H12" s="527"/>
      <c r="I12" s="527"/>
      <c r="J12" s="892"/>
      <c r="K12" s="206"/>
      <c r="L12" s="207"/>
    </row>
    <row r="13" spans="1:16" s="182" customFormat="1" x14ac:dyDescent="0.25">
      <c r="A13" s="205"/>
      <c r="B13" s="526" t="str">
        <f>IF(Intro!$G$22="English",O13,P13)</f>
        <v>Confirm that all volumes reported in this questionnaire are in units.</v>
      </c>
      <c r="C13" s="527"/>
      <c r="D13" s="527"/>
      <c r="E13" s="527"/>
      <c r="F13" s="527"/>
      <c r="G13" s="527"/>
      <c r="H13" s="527"/>
      <c r="I13" s="527"/>
      <c r="J13" s="273"/>
      <c r="K13" s="167"/>
      <c r="L13" s="207"/>
      <c r="O13" s="182" t="str">
        <f>"Confirm that all volumes reported in this questionnaire are in "&amp;Variables!B23&amp;"."</f>
        <v>Confirm that all volumes reported in this questionnaire are in units.</v>
      </c>
      <c r="P13" s="182" t="str">
        <f>"Confirmez que tous les volumes déclarés dans ce questionnaire sont en "&amp;Variables!C23&amp;"."</f>
        <v>Confirmez que tous les volumes déclarés dans ce questionnaire sont en unités.</v>
      </c>
    </row>
    <row r="14" spans="1:16" s="182" customFormat="1" x14ac:dyDescent="0.25">
      <c r="A14" s="205"/>
      <c r="B14" s="526" t="str">
        <f>IF(Intro!$G$22="English",O14,P14)</f>
        <v>Confirm that all values reported in this questionnaire are in Canadian Dollars.</v>
      </c>
      <c r="C14" s="527"/>
      <c r="D14" s="527"/>
      <c r="E14" s="527"/>
      <c r="F14" s="527"/>
      <c r="G14" s="527"/>
      <c r="H14" s="527"/>
      <c r="I14" s="527"/>
      <c r="J14" s="273"/>
      <c r="K14" s="167"/>
      <c r="L14" s="207"/>
      <c r="O14" s="182" t="s">
        <v>439</v>
      </c>
      <c r="P14" s="182" t="s">
        <v>438</v>
      </c>
    </row>
    <row r="15" spans="1:16" s="182" customFormat="1" x14ac:dyDescent="0.25">
      <c r="A15" s="205"/>
      <c r="B15" s="526" t="str">
        <f>IF(Intro!$G$22="English",O15,P15)</f>
        <v>Confirm that all information is reported on a calendar-year basis.</v>
      </c>
      <c r="C15" s="527"/>
      <c r="D15" s="527"/>
      <c r="E15" s="527"/>
      <c r="F15" s="527"/>
      <c r="G15" s="527"/>
      <c r="H15" s="527"/>
      <c r="I15" s="527"/>
      <c r="J15" s="273"/>
      <c r="K15" s="206"/>
      <c r="L15" s="207"/>
      <c r="O15" s="182" t="s">
        <v>159</v>
      </c>
      <c r="P15" s="182" t="s">
        <v>160</v>
      </c>
    </row>
    <row r="16" spans="1:16" s="157" customFormat="1" x14ac:dyDescent="0.25">
      <c r="A16" s="201"/>
      <c r="B16" s="202"/>
      <c r="C16" s="203"/>
      <c r="D16" s="203"/>
      <c r="E16" s="203"/>
      <c r="F16" s="203"/>
      <c r="G16" s="203"/>
      <c r="H16" s="203"/>
      <c r="I16" s="203"/>
      <c r="J16" s="203"/>
      <c r="K16" s="203"/>
      <c r="L16" s="204"/>
    </row>
    <row r="17" spans="1:16" s="12" customFormat="1" x14ac:dyDescent="0.25">
      <c r="A17" s="14"/>
      <c r="B17" s="520" t="str">
        <f>IF(Intro!$G$22="English",O17,P17)</f>
        <v>If no, explain.</v>
      </c>
      <c r="C17" s="521"/>
      <c r="D17" s="521"/>
      <c r="E17" s="521"/>
      <c r="F17" s="521"/>
      <c r="G17" s="521"/>
      <c r="H17" s="521"/>
      <c r="I17" s="521"/>
      <c r="J17" s="521"/>
      <c r="K17" s="521"/>
      <c r="L17" s="522"/>
      <c r="O17" s="177" t="s">
        <v>591</v>
      </c>
      <c r="P17" s="10" t="s">
        <v>592</v>
      </c>
    </row>
    <row r="18" spans="1:16" s="182" customFormat="1" x14ac:dyDescent="0.25">
      <c r="A18" s="205"/>
      <c r="B18" s="221"/>
      <c r="C18" s="222"/>
      <c r="D18" s="222"/>
      <c r="E18" s="222"/>
      <c r="F18" s="222"/>
      <c r="G18" s="222"/>
      <c r="H18" s="222"/>
      <c r="I18" s="222"/>
      <c r="J18" s="222"/>
      <c r="K18" s="222"/>
      <c r="L18" s="207"/>
      <c r="O18" s="178"/>
      <c r="P18" s="178"/>
    </row>
    <row r="19" spans="1:16" s="3" customFormat="1" x14ac:dyDescent="0.25">
      <c r="A19" s="15"/>
      <c r="B19" s="657"/>
      <c r="C19" s="658"/>
      <c r="D19" s="658"/>
      <c r="E19" s="658"/>
      <c r="F19" s="658"/>
      <c r="G19" s="658"/>
      <c r="H19" s="658"/>
      <c r="I19" s="658"/>
      <c r="J19" s="658"/>
      <c r="K19" s="658"/>
      <c r="L19" s="659"/>
      <c r="M19" s="182"/>
      <c r="O19" s="176"/>
      <c r="P19" s="176"/>
    </row>
    <row r="20" spans="1:16" s="3" customFormat="1" x14ac:dyDescent="0.25">
      <c r="A20" s="15"/>
      <c r="B20" s="657"/>
      <c r="C20" s="658"/>
      <c r="D20" s="658"/>
      <c r="E20" s="658"/>
      <c r="F20" s="658"/>
      <c r="G20" s="658"/>
      <c r="H20" s="658"/>
      <c r="I20" s="658"/>
      <c r="J20" s="658"/>
      <c r="K20" s="658"/>
      <c r="L20" s="659"/>
      <c r="M20" s="182"/>
      <c r="O20" s="176"/>
      <c r="P20" s="176"/>
    </row>
    <row r="21" spans="1:16" s="3" customFormat="1" x14ac:dyDescent="0.25">
      <c r="A21" s="15"/>
      <c r="B21" s="657"/>
      <c r="C21" s="658"/>
      <c r="D21" s="658"/>
      <c r="E21" s="658"/>
      <c r="F21" s="658"/>
      <c r="G21" s="658"/>
      <c r="H21" s="658"/>
      <c r="I21" s="658"/>
      <c r="J21" s="658"/>
      <c r="K21" s="658"/>
      <c r="L21" s="659"/>
      <c r="M21" s="182"/>
      <c r="O21" s="176"/>
      <c r="P21" s="176"/>
    </row>
    <row r="22" spans="1:16" s="3" customFormat="1" x14ac:dyDescent="0.25">
      <c r="A22" s="15"/>
      <c r="B22" s="657"/>
      <c r="C22" s="658"/>
      <c r="D22" s="658"/>
      <c r="E22" s="658"/>
      <c r="F22" s="658"/>
      <c r="G22" s="658"/>
      <c r="H22" s="658"/>
      <c r="I22" s="658"/>
      <c r="J22" s="658"/>
      <c r="K22" s="658"/>
      <c r="L22" s="659"/>
      <c r="M22" s="182"/>
      <c r="O22" s="176"/>
      <c r="P22" s="176"/>
    </row>
    <row r="23" spans="1:16" s="3" customFormat="1" x14ac:dyDescent="0.25">
      <c r="A23" s="15"/>
      <c r="B23" s="657"/>
      <c r="C23" s="658"/>
      <c r="D23" s="658"/>
      <c r="E23" s="658"/>
      <c r="F23" s="658"/>
      <c r="G23" s="658"/>
      <c r="H23" s="658"/>
      <c r="I23" s="658"/>
      <c r="J23" s="658"/>
      <c r="K23" s="658"/>
      <c r="L23" s="659"/>
      <c r="M23" s="182"/>
      <c r="O23" s="176"/>
      <c r="P23" s="176"/>
    </row>
    <row r="24" spans="1:16" s="3" customFormat="1" x14ac:dyDescent="0.25">
      <c r="A24" s="15"/>
      <c r="B24" s="657"/>
      <c r="C24" s="658"/>
      <c r="D24" s="658"/>
      <c r="E24" s="658"/>
      <c r="F24" s="658"/>
      <c r="G24" s="658"/>
      <c r="H24" s="658"/>
      <c r="I24" s="658"/>
      <c r="J24" s="658"/>
      <c r="K24" s="658"/>
      <c r="L24" s="659"/>
      <c r="M24" s="182"/>
      <c r="O24" s="176"/>
      <c r="P24" s="176"/>
    </row>
    <row r="25" spans="1:16" s="3" customFormat="1" x14ac:dyDescent="0.25">
      <c r="A25" s="15"/>
      <c r="B25" s="657"/>
      <c r="C25" s="658"/>
      <c r="D25" s="658"/>
      <c r="E25" s="658"/>
      <c r="F25" s="658"/>
      <c r="G25" s="658"/>
      <c r="H25" s="658"/>
      <c r="I25" s="658"/>
      <c r="J25" s="658"/>
      <c r="K25" s="658"/>
      <c r="L25" s="659"/>
      <c r="M25" s="182"/>
      <c r="O25" s="176"/>
      <c r="P25" s="176"/>
    </row>
    <row r="26" spans="1:16" s="3" customFormat="1" x14ac:dyDescent="0.25">
      <c r="A26" s="15"/>
      <c r="B26" s="657"/>
      <c r="C26" s="658"/>
      <c r="D26" s="658"/>
      <c r="E26" s="658"/>
      <c r="F26" s="658"/>
      <c r="G26" s="658"/>
      <c r="H26" s="658"/>
      <c r="I26" s="658"/>
      <c r="J26" s="658"/>
      <c r="K26" s="658"/>
      <c r="L26" s="659"/>
      <c r="M26" s="182"/>
      <c r="O26" s="176"/>
      <c r="P26" s="176"/>
    </row>
    <row r="27" spans="1:16" s="157" customFormat="1" x14ac:dyDescent="0.25">
      <c r="A27" s="201"/>
      <c r="B27" s="202"/>
      <c r="C27" s="203"/>
      <c r="D27" s="203"/>
      <c r="E27" s="203"/>
      <c r="F27" s="203"/>
      <c r="G27" s="203"/>
      <c r="H27" s="203"/>
      <c r="I27" s="203"/>
      <c r="J27" s="203"/>
      <c r="K27" s="203"/>
      <c r="L27" s="204"/>
    </row>
    <row r="28" spans="1:16" x14ac:dyDescent="0.25">
      <c r="B28" s="517" t="str">
        <f>IF(Intro!$G$22="English",O28,P28)</f>
        <v>PRODUCTION AND SALES</v>
      </c>
      <c r="C28" s="518"/>
      <c r="D28" s="518"/>
      <c r="E28" s="518"/>
      <c r="F28" s="518"/>
      <c r="G28" s="518"/>
      <c r="H28" s="518"/>
      <c r="I28" s="518"/>
      <c r="J28" s="518"/>
      <c r="K28" s="518"/>
      <c r="L28" s="519"/>
      <c r="M28" s="157"/>
      <c r="O28" s="258" t="s">
        <v>685</v>
      </c>
      <c r="P28" s="258" t="s">
        <v>686</v>
      </c>
    </row>
    <row r="29" spans="1:16" s="157" customFormat="1" x14ac:dyDescent="0.25">
      <c r="A29" s="201"/>
      <c r="B29" s="202"/>
      <c r="C29" s="203"/>
      <c r="D29" s="203"/>
      <c r="E29" s="203"/>
      <c r="F29" s="203"/>
      <c r="G29" s="203"/>
      <c r="H29" s="203"/>
      <c r="I29" s="203"/>
      <c r="J29" s="203"/>
      <c r="K29" s="203"/>
      <c r="L29" s="204"/>
    </row>
    <row r="30" spans="1:16" s="157" customFormat="1" x14ac:dyDescent="0.25">
      <c r="A30" s="201"/>
      <c r="B30" s="520" t="str">
        <f>IF(Intro!$G$22="English",O30,P30)</f>
        <v>Note: Public/non-confidential information in this table is automatically generated from the information provided in the "Pro 1" and "Pro 2" tabs. Any changes to this public summary must therefore be made in the "Pro 1" and "Pro 2" tabs.</v>
      </c>
      <c r="C30" s="521"/>
      <c r="D30" s="521"/>
      <c r="E30" s="521"/>
      <c r="F30" s="521"/>
      <c r="G30" s="521"/>
      <c r="H30" s="521"/>
      <c r="I30" s="521"/>
      <c r="J30" s="521"/>
      <c r="K30" s="521"/>
      <c r="L30" s="522"/>
      <c r="O30" s="157" t="s">
        <v>338</v>
      </c>
      <c r="P30" s="157" t="s">
        <v>339</v>
      </c>
    </row>
    <row r="31" spans="1:16" s="157" customFormat="1" x14ac:dyDescent="0.25">
      <c r="A31" s="201"/>
      <c r="B31" s="520"/>
      <c r="C31" s="521"/>
      <c r="D31" s="521"/>
      <c r="E31" s="521"/>
      <c r="F31" s="521"/>
      <c r="G31" s="521"/>
      <c r="H31" s="521"/>
      <c r="I31" s="521"/>
      <c r="J31" s="521"/>
      <c r="K31" s="521"/>
      <c r="L31" s="522"/>
    </row>
    <row r="32" spans="1:16" s="157" customFormat="1" x14ac:dyDescent="0.25">
      <c r="A32" s="201"/>
      <c r="B32" s="202"/>
      <c r="C32" s="203"/>
      <c r="D32" s="203"/>
      <c r="E32" s="375">
        <f>Variables!B6</f>
        <v>2023</v>
      </c>
      <c r="F32" s="375">
        <f>E32+1</f>
        <v>2024</v>
      </c>
      <c r="G32" s="375">
        <f>F32+1</f>
        <v>2025</v>
      </c>
      <c r="H32" s="203"/>
      <c r="I32" s="203"/>
      <c r="J32" s="203"/>
      <c r="K32" s="203"/>
      <c r="L32" s="204"/>
    </row>
    <row r="33" spans="1:16" s="12" customFormat="1" x14ac:dyDescent="0.25">
      <c r="A33" s="14"/>
      <c r="B33" s="186"/>
      <c r="E33" s="376"/>
      <c r="F33" s="376"/>
      <c r="G33" s="376"/>
      <c r="H33" s="203"/>
      <c r="I33" s="203"/>
      <c r="J33" s="211"/>
      <c r="K33" s="211"/>
      <c r="L33" s="212"/>
      <c r="O33" s="13"/>
    </row>
    <row r="34" spans="1:16" s="12" customFormat="1" ht="15" customHeight="1" x14ac:dyDescent="0.25">
      <c r="A34" s="14"/>
      <c r="B34" s="882" t="s">
        <v>40</v>
      </c>
      <c r="C34" s="883"/>
      <c r="D34" s="883"/>
      <c r="E34" s="883"/>
      <c r="F34" s="883"/>
      <c r="G34" s="884"/>
      <c r="H34" s="203"/>
      <c r="I34" s="203"/>
      <c r="J34" s="211"/>
      <c r="K34" s="211"/>
      <c r="L34" s="212"/>
      <c r="O34" s="13"/>
    </row>
    <row r="35" spans="1:16" s="182" customFormat="1" ht="14.25" customHeight="1" x14ac:dyDescent="0.25">
      <c r="A35" s="205"/>
      <c r="B35" s="885" t="str">
        <f>IF(Intro!$G$22="English",O35,P35)</f>
        <v>Refrigerated units</v>
      </c>
      <c r="C35" s="886"/>
      <c r="D35" s="886"/>
      <c r="E35" s="886"/>
      <c r="F35" s="886"/>
      <c r="G35" s="887"/>
      <c r="H35" s="203"/>
      <c r="I35" s="203"/>
      <c r="J35" s="211"/>
      <c r="K35" s="211"/>
      <c r="L35" s="212"/>
      <c r="O35" s="359" t="s">
        <v>807</v>
      </c>
      <c r="P35" s="47" t="s">
        <v>808</v>
      </c>
    </row>
    <row r="36" spans="1:16" s="182" customFormat="1" x14ac:dyDescent="0.25">
      <c r="A36" s="205"/>
      <c r="B36" s="664" t="str">
        <f>IF(Intro!$G$22="English",O36,P36)</f>
        <v>Kits</v>
      </c>
      <c r="C36" s="665"/>
      <c r="D36" s="665"/>
      <c r="E36" s="387" t="str">
        <f>IF(('Pro 1'!G23+'Pro 1'!G33)&lt;&gt;0,"X","-")</f>
        <v>-</v>
      </c>
      <c r="F36" s="387" t="str">
        <f>IF(('Pro 1'!H23+'Pro 1'!H33)&lt;&gt;0,"X","-")</f>
        <v>-</v>
      </c>
      <c r="G36" s="387" t="str">
        <f>IF(('Pro 1'!I23+'Pro 1'!I33)&lt;&gt;0,"X","-")</f>
        <v>-</v>
      </c>
      <c r="H36" s="203"/>
      <c r="I36" s="203"/>
      <c r="J36" s="211"/>
      <c r="K36" s="211"/>
      <c r="L36" s="212"/>
      <c r="O36" s="359" t="s">
        <v>824</v>
      </c>
      <c r="P36" s="47" t="s">
        <v>824</v>
      </c>
    </row>
    <row r="37" spans="1:16" s="182" customFormat="1" x14ac:dyDescent="0.25">
      <c r="A37" s="205"/>
      <c r="B37" s="664" t="str">
        <f>IF(Intro!$G$22="English",O37,P37)</f>
        <v>Fully assembled truck bodies</v>
      </c>
      <c r="C37" s="665"/>
      <c r="D37" s="665"/>
      <c r="E37" s="365" t="str">
        <f>IF(('Pro 1'!G24+'Pro 1'!G34)&lt;&gt;0,"X","-")</f>
        <v>-</v>
      </c>
      <c r="F37" s="365" t="str">
        <f>IF(('Pro 1'!H24+'Pro 1'!H34)&lt;&gt;0,"X","-")</f>
        <v>-</v>
      </c>
      <c r="G37" s="365" t="str">
        <f>IF(('Pro 1'!I24+'Pro 1'!I34)&lt;&gt;0,"X","-")</f>
        <v>-</v>
      </c>
      <c r="H37" s="203"/>
      <c r="I37" s="203"/>
      <c r="J37" s="211"/>
      <c r="K37" s="211"/>
      <c r="L37" s="212"/>
      <c r="O37" s="156" t="s">
        <v>825</v>
      </c>
      <c r="P37" s="156" t="s">
        <v>826</v>
      </c>
    </row>
    <row r="38" spans="1:16" s="182" customFormat="1" ht="14.25" customHeight="1" x14ac:dyDescent="0.25">
      <c r="A38" s="205"/>
      <c r="B38" s="885" t="str">
        <f>IF(Intro!$G$22="English",O38,P38)</f>
        <v>Dry freight units</v>
      </c>
      <c r="C38" s="886"/>
      <c r="D38" s="886"/>
      <c r="E38" s="886"/>
      <c r="F38" s="886"/>
      <c r="G38" s="887"/>
      <c r="H38" s="203"/>
      <c r="I38" s="203"/>
      <c r="J38" s="211"/>
      <c r="K38" s="211"/>
      <c r="L38" s="212"/>
      <c r="O38" s="359" t="s">
        <v>809</v>
      </c>
      <c r="P38" s="47" t="s">
        <v>852</v>
      </c>
    </row>
    <row r="39" spans="1:16" s="182" customFormat="1" x14ac:dyDescent="0.25">
      <c r="A39" s="205"/>
      <c r="B39" s="664" t="str">
        <f>IF(Intro!$G$22="English",O39,P39)</f>
        <v>Kits</v>
      </c>
      <c r="C39" s="665"/>
      <c r="D39" s="665"/>
      <c r="E39" s="365" t="str">
        <f>IF(('Pro 1'!G26+'Pro 1'!G36)&lt;&gt;0,"X","-")</f>
        <v>-</v>
      </c>
      <c r="F39" s="365" t="str">
        <f>IF(('Pro 1'!H26+'Pro 1'!H36)&lt;&gt;0,"X","-")</f>
        <v>-</v>
      </c>
      <c r="G39" s="365" t="str">
        <f>IF(('Pro 1'!I26+'Pro 1'!I36)&lt;&gt;0,"X","-")</f>
        <v>-</v>
      </c>
      <c r="H39" s="203"/>
      <c r="I39" s="203"/>
      <c r="J39" s="211"/>
      <c r="K39" s="211"/>
      <c r="L39" s="212"/>
      <c r="O39" s="359" t="s">
        <v>824</v>
      </c>
      <c r="P39" s="47" t="s">
        <v>824</v>
      </c>
    </row>
    <row r="40" spans="1:16" s="182" customFormat="1" x14ac:dyDescent="0.25">
      <c r="A40" s="205"/>
      <c r="B40" s="664" t="str">
        <f>IF(Intro!$G$22="English",O40,P40)</f>
        <v>Fully assembled truck bodies</v>
      </c>
      <c r="C40" s="665"/>
      <c r="D40" s="665"/>
      <c r="E40" s="365" t="str">
        <f>IF(('Pro 1'!G27+'Pro 1'!G37)&lt;&gt;0,"X","-")</f>
        <v>-</v>
      </c>
      <c r="F40" s="365" t="str">
        <f>IF(('Pro 1'!H27+'Pro 1'!H37)&lt;&gt;0,"X","-")</f>
        <v>-</v>
      </c>
      <c r="G40" s="365" t="str">
        <f>IF(('Pro 1'!I27+'Pro 1'!I37)&lt;&gt;0,"X","-")</f>
        <v>-</v>
      </c>
      <c r="H40" s="203"/>
      <c r="I40" s="203"/>
      <c r="J40" s="211"/>
      <c r="K40" s="211"/>
      <c r="L40" s="212"/>
      <c r="O40" s="156" t="s">
        <v>825</v>
      </c>
      <c r="P40" s="156" t="s">
        <v>826</v>
      </c>
    </row>
    <row r="41" spans="1:16" s="182" customFormat="1" x14ac:dyDescent="0.25">
      <c r="A41" s="205"/>
      <c r="B41" s="885" t="str">
        <f>IF(Intro!$G$22="English",O41,P41)</f>
        <v>All other</v>
      </c>
      <c r="C41" s="886"/>
      <c r="D41" s="886"/>
      <c r="E41" s="886"/>
      <c r="F41" s="886"/>
      <c r="G41" s="887"/>
      <c r="H41" s="203"/>
      <c r="I41" s="203"/>
      <c r="J41" s="211"/>
      <c r="K41" s="211"/>
      <c r="L41" s="212"/>
      <c r="O41" s="359" t="s">
        <v>810</v>
      </c>
      <c r="P41" s="47" t="s">
        <v>811</v>
      </c>
    </row>
    <row r="42" spans="1:16" s="182" customFormat="1" x14ac:dyDescent="0.25">
      <c r="A42" s="205"/>
      <c r="B42" s="664" t="str">
        <f>IF(Intro!$G$22="English",O42,P42)</f>
        <v>Kits</v>
      </c>
      <c r="C42" s="665"/>
      <c r="D42" s="665"/>
      <c r="E42" s="365" t="str">
        <f>IF(('Pro 1'!G29+'Pro 1'!G39)&lt;&gt;0,"X","-")</f>
        <v>-</v>
      </c>
      <c r="F42" s="365" t="str">
        <f>IF(('Pro 1'!H29+'Pro 1'!H39)&lt;&gt;0,"X","-")</f>
        <v>-</v>
      </c>
      <c r="G42" s="365" t="str">
        <f>IF(('Pro 1'!I29+'Pro 1'!I39)&lt;&gt;0,"X","-")</f>
        <v>-</v>
      </c>
      <c r="H42" s="203"/>
      <c r="I42" s="203"/>
      <c r="J42" s="211"/>
      <c r="K42" s="211"/>
      <c r="L42" s="212"/>
      <c r="O42" s="359" t="s">
        <v>824</v>
      </c>
      <c r="P42" s="47" t="s">
        <v>824</v>
      </c>
    </row>
    <row r="43" spans="1:16" s="182" customFormat="1" x14ac:dyDescent="0.25">
      <c r="A43" s="205"/>
      <c r="B43" s="664" t="str">
        <f>IF(Intro!$G$22="English",O43,P43)</f>
        <v>Fully assembled truck bodies</v>
      </c>
      <c r="C43" s="665"/>
      <c r="D43" s="665"/>
      <c r="E43" s="365" t="str">
        <f>IF(('Pro 1'!G30+'Pro 1'!G40)&lt;&gt;0,"X","-")</f>
        <v>-</v>
      </c>
      <c r="F43" s="365" t="str">
        <f>IF(('Pro 1'!H30+'Pro 1'!H40)&lt;&gt;0,"X","-")</f>
        <v>-</v>
      </c>
      <c r="G43" s="365" t="str">
        <f>IF(('Pro 1'!I30+'Pro 1'!I40)&lt;&gt;0,"X","-")</f>
        <v>-</v>
      </c>
      <c r="H43" s="203"/>
      <c r="I43" s="203"/>
      <c r="J43" s="211"/>
      <c r="K43" s="211"/>
      <c r="L43" s="212"/>
      <c r="O43" s="156" t="s">
        <v>825</v>
      </c>
      <c r="P43" s="156" t="s">
        <v>826</v>
      </c>
    </row>
    <row r="44" spans="1:16" s="182" customFormat="1" ht="14.25" customHeight="1" x14ac:dyDescent="0.25">
      <c r="A44" s="205"/>
      <c r="B44" s="882" t="str">
        <f>'Pro 2'!B69</f>
        <v>Sales to distributors/dealers in Canada</v>
      </c>
      <c r="C44" s="883"/>
      <c r="D44" s="883"/>
      <c r="E44" s="883"/>
      <c r="F44" s="883"/>
      <c r="G44" s="884"/>
      <c r="H44" s="203"/>
      <c r="I44" s="203"/>
      <c r="J44" s="211"/>
      <c r="K44" s="211"/>
      <c r="L44" s="212"/>
      <c r="O44" s="156"/>
      <c r="P44" s="156"/>
    </row>
    <row r="45" spans="1:16" s="182" customFormat="1" ht="14.25" customHeight="1" x14ac:dyDescent="0.25">
      <c r="A45" s="205"/>
      <c r="B45" s="885" t="str">
        <f>IF(Intro!$G$22="English",O45,P45)</f>
        <v>Refrigerated units</v>
      </c>
      <c r="C45" s="886"/>
      <c r="D45" s="886"/>
      <c r="E45" s="886"/>
      <c r="F45" s="886"/>
      <c r="G45" s="887"/>
      <c r="H45" s="203"/>
      <c r="I45" s="203"/>
      <c r="J45" s="211"/>
      <c r="K45" s="211"/>
      <c r="L45" s="212"/>
      <c r="O45" s="359" t="s">
        <v>807</v>
      </c>
      <c r="P45" s="47" t="s">
        <v>808</v>
      </c>
    </row>
    <row r="46" spans="1:16" s="182" customFormat="1" x14ac:dyDescent="0.25">
      <c r="A46" s="205"/>
      <c r="B46" s="664" t="str">
        <f>IF(Intro!$G$22="English",O46,P46)</f>
        <v>Kits</v>
      </c>
      <c r="C46" s="665"/>
      <c r="D46" s="665"/>
      <c r="E46" s="365" t="str">
        <f>IF('Pro 2'!H69&lt;&gt;0,"X","-")</f>
        <v>-</v>
      </c>
      <c r="F46" s="365" t="str">
        <f>IF('Pro 2'!I69&lt;&gt;0,"X","-")</f>
        <v>-</v>
      </c>
      <c r="G46" s="365" t="str">
        <f>IF('Pro 2'!J69&lt;&gt;0,"X","-")</f>
        <v>-</v>
      </c>
      <c r="H46" s="203"/>
      <c r="I46" s="203"/>
      <c r="J46" s="211"/>
      <c r="K46" s="211"/>
      <c r="L46" s="212"/>
      <c r="O46" s="359" t="s">
        <v>824</v>
      </c>
      <c r="P46" s="47" t="s">
        <v>824</v>
      </c>
    </row>
    <row r="47" spans="1:16" s="182" customFormat="1" x14ac:dyDescent="0.25">
      <c r="A47" s="205"/>
      <c r="B47" s="664" t="str">
        <f>IF(Intro!$G$22="English",O47,P47)</f>
        <v>Fully assembled truck bodies</v>
      </c>
      <c r="C47" s="665"/>
      <c r="D47" s="665"/>
      <c r="E47" s="365" t="str">
        <f>IF('Pro 2'!H76&lt;&gt;0,"X","-")</f>
        <v>-</v>
      </c>
      <c r="F47" s="365" t="str">
        <f>IF('Pro 2'!I76&lt;&gt;0,"X","-")</f>
        <v>-</v>
      </c>
      <c r="G47" s="365" t="str">
        <f>IF('Pro 2'!J76&lt;&gt;0,"X","-")</f>
        <v>-</v>
      </c>
      <c r="H47" s="203"/>
      <c r="I47" s="203"/>
      <c r="J47" s="211"/>
      <c r="K47" s="211"/>
      <c r="L47" s="212"/>
      <c r="O47" s="156" t="s">
        <v>825</v>
      </c>
      <c r="P47" s="156" t="s">
        <v>826</v>
      </c>
    </row>
    <row r="48" spans="1:16" s="182" customFormat="1" ht="14.25" customHeight="1" x14ac:dyDescent="0.25">
      <c r="A48" s="205"/>
      <c r="B48" s="885" t="str">
        <f>IF(Intro!$G$22="English",O48,P48)</f>
        <v>Dry freight units</v>
      </c>
      <c r="C48" s="886"/>
      <c r="D48" s="886"/>
      <c r="E48" s="886"/>
      <c r="F48" s="886"/>
      <c r="G48" s="887"/>
      <c r="H48" s="203"/>
      <c r="I48" s="203"/>
      <c r="J48" s="211"/>
      <c r="K48" s="211"/>
      <c r="L48" s="212"/>
      <c r="O48" s="359" t="s">
        <v>809</v>
      </c>
      <c r="P48" s="47" t="s">
        <v>852</v>
      </c>
    </row>
    <row r="49" spans="1:16" s="182" customFormat="1" ht="14.25" customHeight="1" x14ac:dyDescent="0.25">
      <c r="A49" s="205"/>
      <c r="B49" s="664" t="str">
        <f>IF(Intro!$G$22="English",O49,P49)</f>
        <v>Kits</v>
      </c>
      <c r="C49" s="665"/>
      <c r="D49" s="665"/>
      <c r="E49" s="299" t="str">
        <f>IF('Pro 2'!H84&lt;&gt;0,"X","-")</f>
        <v>-</v>
      </c>
      <c r="F49" s="299" t="str">
        <f>IF('Pro 2'!I84&lt;&gt;0,"X","-")</f>
        <v>-</v>
      </c>
      <c r="G49" s="299" t="str">
        <f>IF('Pro 2'!J84&lt;&gt;0,"X","-")</f>
        <v>-</v>
      </c>
      <c r="H49" s="203"/>
      <c r="I49" s="203"/>
      <c r="J49" s="211"/>
      <c r="K49" s="211"/>
      <c r="L49" s="212"/>
      <c r="O49" s="359" t="s">
        <v>824</v>
      </c>
      <c r="P49" s="47" t="s">
        <v>824</v>
      </c>
    </row>
    <row r="50" spans="1:16" s="182" customFormat="1" ht="14.25" customHeight="1" x14ac:dyDescent="0.25">
      <c r="A50" s="205"/>
      <c r="B50" s="664" t="str">
        <f>IF(Intro!$G$22="English",O50,P50)</f>
        <v>Fully assembled truck bodies</v>
      </c>
      <c r="C50" s="665"/>
      <c r="D50" s="665"/>
      <c r="E50" s="299" t="str">
        <f>IF('Pro 2'!H91&lt;&gt;0,"X","-")</f>
        <v>-</v>
      </c>
      <c r="F50" s="299" t="str">
        <f>IF('Pro 2'!I91&lt;&gt;0,"X","-")</f>
        <v>-</v>
      </c>
      <c r="G50" s="299" t="str">
        <f>IF('Pro 2'!J91&lt;&gt;0,"X","-")</f>
        <v>-</v>
      </c>
      <c r="H50" s="203"/>
      <c r="I50" s="203"/>
      <c r="J50" s="211"/>
      <c r="K50" s="211"/>
      <c r="L50" s="212"/>
      <c r="O50" s="156" t="s">
        <v>825</v>
      </c>
      <c r="P50" s="156" t="s">
        <v>826</v>
      </c>
    </row>
    <row r="51" spans="1:16" s="182" customFormat="1" x14ac:dyDescent="0.25">
      <c r="A51" s="205"/>
      <c r="B51" s="885" t="str">
        <f>IF(Intro!$G$22="English",O51,P51)</f>
        <v>All other</v>
      </c>
      <c r="C51" s="886"/>
      <c r="D51" s="886"/>
      <c r="E51" s="886"/>
      <c r="F51" s="886"/>
      <c r="G51" s="887"/>
      <c r="H51" s="203"/>
      <c r="I51" s="203"/>
      <c r="J51" s="211"/>
      <c r="K51" s="211"/>
      <c r="L51" s="212"/>
      <c r="O51" s="359" t="s">
        <v>810</v>
      </c>
      <c r="P51" s="47" t="s">
        <v>811</v>
      </c>
    </row>
    <row r="52" spans="1:16" s="182" customFormat="1" x14ac:dyDescent="0.25">
      <c r="A52" s="205"/>
      <c r="B52" s="664" t="str">
        <f>IF(Intro!$G$22="English",O52,P52)</f>
        <v>Kits</v>
      </c>
      <c r="C52" s="665"/>
      <c r="D52" s="665"/>
      <c r="E52" s="299" t="str">
        <f>IF('Pro 2'!H99&lt;&gt;0,"X","-")</f>
        <v>-</v>
      </c>
      <c r="F52" s="299" t="str">
        <f>IF('Pro 2'!I99&lt;&gt;0,"X","-")</f>
        <v>-</v>
      </c>
      <c r="G52" s="299" t="str">
        <f>IF('Pro 2'!J99&lt;&gt;0,"X","-")</f>
        <v>-</v>
      </c>
      <c r="H52" s="203"/>
      <c r="I52" s="203"/>
      <c r="J52" s="211"/>
      <c r="K52" s="211"/>
      <c r="L52" s="212"/>
      <c r="O52" s="359" t="s">
        <v>824</v>
      </c>
      <c r="P52" s="47" t="s">
        <v>824</v>
      </c>
    </row>
    <row r="53" spans="1:16" s="182" customFormat="1" x14ac:dyDescent="0.25">
      <c r="A53" s="205"/>
      <c r="B53" s="664" t="str">
        <f>IF(Intro!$G$22="English",O53,P53)</f>
        <v>Fully assembled truck bodies</v>
      </c>
      <c r="C53" s="665"/>
      <c r="D53" s="665"/>
      <c r="E53" s="299" t="str">
        <f>IF('Pro 2'!H106&lt;&gt;0,"X","-")</f>
        <v>-</v>
      </c>
      <c r="F53" s="299" t="str">
        <f>IF('Pro 2'!I106&lt;&gt;0,"X","-")</f>
        <v>-</v>
      </c>
      <c r="G53" s="299" t="str">
        <f>IF('Pro 2'!J106&lt;&gt;0,"X","-")</f>
        <v>-</v>
      </c>
      <c r="H53" s="203"/>
      <c r="I53" s="203"/>
      <c r="J53" s="211"/>
      <c r="K53" s="211"/>
      <c r="L53" s="212"/>
      <c r="O53" s="156" t="s">
        <v>825</v>
      </c>
      <c r="P53" s="156" t="s">
        <v>826</v>
      </c>
    </row>
    <row r="54" spans="1:16" s="182" customFormat="1" ht="14.25" customHeight="1" x14ac:dyDescent="0.25">
      <c r="A54" s="205"/>
      <c r="B54" s="882" t="str">
        <f>'Pro 2'!B72</f>
        <v>Sales to end users/large fleet operators in Canada</v>
      </c>
      <c r="C54" s="883"/>
      <c r="D54" s="883"/>
      <c r="E54" s="883"/>
      <c r="F54" s="883"/>
      <c r="G54" s="884"/>
      <c r="H54" s="203"/>
      <c r="I54" s="203"/>
      <c r="J54" s="211"/>
      <c r="K54" s="211"/>
      <c r="L54" s="212"/>
      <c r="O54" s="156"/>
      <c r="P54" s="156"/>
    </row>
    <row r="55" spans="1:16" s="182" customFormat="1" ht="14.25" customHeight="1" x14ac:dyDescent="0.25">
      <c r="A55" s="205"/>
      <c r="B55" s="885" t="str">
        <f>IF(Intro!$G$22="English",O55,P55)</f>
        <v>Refrigerated units</v>
      </c>
      <c r="C55" s="886"/>
      <c r="D55" s="886"/>
      <c r="E55" s="886"/>
      <c r="F55" s="886"/>
      <c r="G55" s="887"/>
      <c r="H55" s="203"/>
      <c r="I55" s="203"/>
      <c r="J55" s="211"/>
      <c r="K55" s="211"/>
      <c r="L55" s="212"/>
      <c r="O55" s="359" t="s">
        <v>807</v>
      </c>
      <c r="P55" s="47" t="s">
        <v>808</v>
      </c>
    </row>
    <row r="56" spans="1:16" s="182" customFormat="1" x14ac:dyDescent="0.25">
      <c r="A56" s="205"/>
      <c r="B56" s="664" t="str">
        <f>IF(Intro!$G$22="English",O56,P56)</f>
        <v>Kits</v>
      </c>
      <c r="C56" s="665"/>
      <c r="D56" s="665"/>
      <c r="E56" s="299" t="str">
        <f>IF('Pro 2'!H72&lt;&gt;0,"X","-")</f>
        <v>-</v>
      </c>
      <c r="F56" s="299" t="str">
        <f>IF('Pro 2'!I72&lt;&gt;0,"X","-")</f>
        <v>-</v>
      </c>
      <c r="G56" s="299" t="str">
        <f>IF('Pro 2'!J72&lt;&gt;0,"X","-")</f>
        <v>-</v>
      </c>
      <c r="H56" s="203"/>
      <c r="I56" s="203"/>
      <c r="J56" s="211"/>
      <c r="K56" s="211"/>
      <c r="L56" s="212"/>
      <c r="O56" s="359" t="s">
        <v>824</v>
      </c>
      <c r="P56" s="47" t="s">
        <v>824</v>
      </c>
    </row>
    <row r="57" spans="1:16" s="182" customFormat="1" x14ac:dyDescent="0.25">
      <c r="A57" s="205"/>
      <c r="B57" s="664" t="str">
        <f>IF(Intro!$G$22="English",O57,P57)</f>
        <v>Fully assembled truck bodies</v>
      </c>
      <c r="C57" s="665"/>
      <c r="D57" s="665"/>
      <c r="E57" s="299" t="str">
        <f>IF('Pro 2'!H79&lt;&gt;0,"X","-")</f>
        <v>-</v>
      </c>
      <c r="F57" s="299" t="str">
        <f>IF('Pro 2'!I79&lt;&gt;0,"X","-")</f>
        <v>-</v>
      </c>
      <c r="G57" s="299" t="str">
        <f>IF('Pro 2'!J79&lt;&gt;0,"X","-")</f>
        <v>-</v>
      </c>
      <c r="H57" s="203"/>
      <c r="I57" s="203"/>
      <c r="J57" s="211"/>
      <c r="K57" s="211"/>
      <c r="L57" s="212"/>
      <c r="O57" s="156" t="s">
        <v>825</v>
      </c>
      <c r="P57" s="156" t="s">
        <v>826</v>
      </c>
    </row>
    <row r="58" spans="1:16" s="182" customFormat="1" ht="14.25" customHeight="1" x14ac:dyDescent="0.25">
      <c r="A58" s="205"/>
      <c r="B58" s="885" t="str">
        <f>IF(Intro!$G$22="English",O58,P58)</f>
        <v>Dry freight units</v>
      </c>
      <c r="C58" s="886"/>
      <c r="D58" s="886"/>
      <c r="E58" s="886"/>
      <c r="F58" s="886"/>
      <c r="G58" s="887"/>
      <c r="H58" s="203"/>
      <c r="I58" s="203"/>
      <c r="J58" s="211"/>
      <c r="K58" s="211"/>
      <c r="L58" s="212"/>
      <c r="O58" s="359" t="s">
        <v>809</v>
      </c>
      <c r="P58" s="47" t="s">
        <v>852</v>
      </c>
    </row>
    <row r="59" spans="1:16" s="182" customFormat="1" x14ac:dyDescent="0.25">
      <c r="A59" s="205"/>
      <c r="B59" s="664" t="str">
        <f>IF(Intro!$G$22="English",O59,P59)</f>
        <v>Kits</v>
      </c>
      <c r="C59" s="665"/>
      <c r="D59" s="665"/>
      <c r="E59" s="299" t="str">
        <f>IF('Pro 2'!H87&lt;&gt;0,"X","-")</f>
        <v>-</v>
      </c>
      <c r="F59" s="299" t="str">
        <f>IF('Pro 2'!I87&lt;&gt;0,"X","-")</f>
        <v>-</v>
      </c>
      <c r="G59" s="299" t="str">
        <f>IF('Pro 2'!J87&lt;&gt;0,"X","-")</f>
        <v>-</v>
      </c>
      <c r="H59" s="203"/>
      <c r="I59" s="203"/>
      <c r="J59" s="211"/>
      <c r="K59" s="211"/>
      <c r="L59" s="212"/>
      <c r="O59" s="359" t="s">
        <v>824</v>
      </c>
      <c r="P59" s="47" t="s">
        <v>824</v>
      </c>
    </row>
    <row r="60" spans="1:16" s="182" customFormat="1" x14ac:dyDescent="0.25">
      <c r="A60" s="205"/>
      <c r="B60" s="664" t="str">
        <f>IF(Intro!$G$22="English",O60,P60)</f>
        <v>Fully assembled truck bodies</v>
      </c>
      <c r="C60" s="665"/>
      <c r="D60" s="665"/>
      <c r="E60" s="299" t="str">
        <f>IF('Pro 2'!H94&lt;&gt;0,"X","-")</f>
        <v>-</v>
      </c>
      <c r="F60" s="299" t="str">
        <f>IF('Pro 2'!I94&lt;&gt;0,"X","-")</f>
        <v>-</v>
      </c>
      <c r="G60" s="299" t="str">
        <f>IF('Pro 2'!J94&lt;&gt;0,"X","-")</f>
        <v>-</v>
      </c>
      <c r="H60" s="203"/>
      <c r="I60" s="203"/>
      <c r="J60" s="211"/>
      <c r="K60" s="211"/>
      <c r="L60" s="212"/>
      <c r="O60" s="156" t="s">
        <v>825</v>
      </c>
      <c r="P60" s="156" t="s">
        <v>826</v>
      </c>
    </row>
    <row r="61" spans="1:16" s="182" customFormat="1" ht="14.25" customHeight="1" x14ac:dyDescent="0.25">
      <c r="A61" s="205"/>
      <c r="B61" s="885" t="str">
        <f>IF(Intro!$G$22="English",O61,P61)</f>
        <v>All other</v>
      </c>
      <c r="C61" s="886"/>
      <c r="D61" s="886"/>
      <c r="E61" s="886"/>
      <c r="F61" s="886"/>
      <c r="G61" s="887"/>
      <c r="H61" s="203"/>
      <c r="I61" s="203"/>
      <c r="J61" s="211"/>
      <c r="K61" s="211"/>
      <c r="L61" s="212"/>
      <c r="O61" s="359" t="s">
        <v>810</v>
      </c>
      <c r="P61" s="47" t="s">
        <v>811</v>
      </c>
    </row>
    <row r="62" spans="1:16" s="182" customFormat="1" ht="14.25" customHeight="1" x14ac:dyDescent="0.25">
      <c r="A62" s="205"/>
      <c r="B62" s="664" t="str">
        <f>IF(Intro!$G$22="English",O62,P62)</f>
        <v>Kits</v>
      </c>
      <c r="C62" s="665"/>
      <c r="D62" s="665"/>
      <c r="E62" s="299" t="str">
        <f>IF('Pro 2'!H102&lt;&gt;0,"X","-")</f>
        <v>-</v>
      </c>
      <c r="F62" s="299" t="str">
        <f>IF('Pro 2'!I102&lt;&gt;0,"X","-")</f>
        <v>-</v>
      </c>
      <c r="G62" s="299" t="str">
        <f>IF('Pro 2'!J102&lt;&gt;0,"X","-")</f>
        <v>-</v>
      </c>
      <c r="H62" s="203"/>
      <c r="I62" s="203"/>
      <c r="J62" s="211"/>
      <c r="K62" s="211"/>
      <c r="L62" s="212"/>
      <c r="O62" s="359" t="s">
        <v>824</v>
      </c>
      <c r="P62" s="47" t="s">
        <v>824</v>
      </c>
    </row>
    <row r="63" spans="1:16" s="182" customFormat="1" ht="14.25" customHeight="1" x14ac:dyDescent="0.25">
      <c r="A63" s="205"/>
      <c r="B63" s="664" t="str">
        <f>IF(Intro!$G$22="English",O63,P63)</f>
        <v>Fully assembled truck bodies</v>
      </c>
      <c r="C63" s="665"/>
      <c r="D63" s="665"/>
      <c r="E63" s="299" t="str">
        <f>IF('Pro 2'!H109&lt;&gt;0,"X","-")</f>
        <v>-</v>
      </c>
      <c r="F63" s="299" t="str">
        <f>IF('Pro 2'!I109&lt;&gt;0,"X","-")</f>
        <v>-</v>
      </c>
      <c r="G63" s="299" t="str">
        <f>IF('Pro 2'!J109&lt;&gt;0,"X","-")</f>
        <v>-</v>
      </c>
      <c r="H63" s="203"/>
      <c r="I63" s="203"/>
      <c r="J63" s="211"/>
      <c r="K63" s="211"/>
      <c r="L63" s="212"/>
      <c r="O63" s="156" t="s">
        <v>825</v>
      </c>
      <c r="P63" s="156" t="s">
        <v>826</v>
      </c>
    </row>
    <row r="64" spans="1:16" s="182" customFormat="1" x14ac:dyDescent="0.25">
      <c r="A64" s="205"/>
      <c r="B64" s="664" t="str">
        <f>'Pro 2'!B112</f>
        <v>Export sales</v>
      </c>
      <c r="C64" s="665"/>
      <c r="D64" s="665"/>
      <c r="E64" s="299" t="str">
        <f>IF('Pro 2'!H112&lt;&gt;0,"X","-")</f>
        <v>-</v>
      </c>
      <c r="F64" s="299" t="str">
        <f>IF('Pro 2'!I112&lt;&gt;0,"X","-")</f>
        <v>-</v>
      </c>
      <c r="G64" s="299" t="str">
        <f>IF('Pro 2'!J112&lt;&gt;0,"X","-")</f>
        <v>-</v>
      </c>
      <c r="H64" s="203"/>
      <c r="I64" s="203"/>
      <c r="J64" s="211"/>
      <c r="K64" s="211"/>
      <c r="L64" s="212"/>
    </row>
    <row r="65" spans="1:17" s="157" customFormat="1" x14ac:dyDescent="0.25">
      <c r="A65" s="201"/>
      <c r="B65" s="208"/>
      <c r="C65" s="209"/>
      <c r="D65" s="209"/>
      <c r="E65" s="209"/>
      <c r="F65" s="209"/>
      <c r="G65" s="209"/>
      <c r="H65" s="209"/>
      <c r="I65" s="209"/>
      <c r="J65" s="209"/>
      <c r="K65" s="209"/>
      <c r="L65" s="210"/>
    </row>
    <row r="66" spans="1:17" x14ac:dyDescent="0.25">
      <c r="B66" s="532" t="str">
        <f>'Pro 4'!B12</f>
        <v>NEGATIVE EFFECTS OF IMPORTS</v>
      </c>
      <c r="C66" s="533"/>
      <c r="D66" s="533"/>
      <c r="E66" s="533"/>
      <c r="F66" s="533"/>
      <c r="G66" s="533"/>
      <c r="H66" s="533"/>
      <c r="I66" s="533"/>
      <c r="J66" s="533"/>
      <c r="K66" s="533"/>
      <c r="L66" s="534"/>
      <c r="M66" s="157"/>
    </row>
    <row r="67" spans="1:17" s="157" customFormat="1" x14ac:dyDescent="0.25">
      <c r="A67" s="201"/>
      <c r="B67" s="202"/>
      <c r="C67" s="203"/>
      <c r="D67" s="203"/>
      <c r="E67" s="203"/>
      <c r="F67" s="203"/>
      <c r="G67" s="203"/>
      <c r="H67" s="203"/>
      <c r="I67" s="203"/>
      <c r="J67" s="203"/>
      <c r="K67" s="203"/>
      <c r="L67" s="204"/>
    </row>
    <row r="68" spans="1:17" s="157" customFormat="1" x14ac:dyDescent="0.25">
      <c r="A68" s="201"/>
      <c r="B68" s="520" t="str">
        <f>IF(Intro!$G$22="English",O68,P68)</f>
        <v>Note: Public/non-confidential information in this table is automatically generated from the information provided in the rows denoted with a (P) in the "Pro 4" tab. Any changes to this public summary must therefore be made in the "Pro 4" tab.</v>
      </c>
      <c r="C68" s="521"/>
      <c r="D68" s="521"/>
      <c r="E68" s="521"/>
      <c r="F68" s="521"/>
      <c r="G68" s="521"/>
      <c r="H68" s="521"/>
      <c r="I68" s="521"/>
      <c r="J68" s="521"/>
      <c r="K68" s="521"/>
      <c r="L68" s="522"/>
      <c r="O68" s="157" t="s">
        <v>394</v>
      </c>
      <c r="P68" s="157" t="s">
        <v>395</v>
      </c>
    </row>
    <row r="69" spans="1:17" s="157" customFormat="1" x14ac:dyDescent="0.25">
      <c r="A69" s="201"/>
      <c r="B69" s="520"/>
      <c r="C69" s="521"/>
      <c r="D69" s="521"/>
      <c r="E69" s="521"/>
      <c r="F69" s="521"/>
      <c r="G69" s="521"/>
      <c r="H69" s="521"/>
      <c r="I69" s="521"/>
      <c r="J69" s="521"/>
      <c r="K69" s="521"/>
      <c r="L69" s="522"/>
    </row>
    <row r="70" spans="1:17" s="157" customFormat="1" x14ac:dyDescent="0.25">
      <c r="A70" s="201"/>
      <c r="B70" s="520"/>
      <c r="C70" s="521"/>
      <c r="D70" s="521"/>
      <c r="E70" s="521"/>
      <c r="F70" s="521"/>
      <c r="G70" s="521"/>
      <c r="H70" s="521"/>
      <c r="I70" s="521"/>
      <c r="J70" s="521"/>
      <c r="K70" s="521"/>
      <c r="L70" s="522"/>
    </row>
    <row r="71" spans="1:17" s="12" customFormat="1" x14ac:dyDescent="0.25">
      <c r="A71" s="14"/>
      <c r="B71" s="262"/>
      <c r="C71" s="33"/>
      <c r="D71" s="33"/>
      <c r="E71" s="33"/>
      <c r="F71" s="33"/>
      <c r="G71" s="33"/>
      <c r="H71" s="33"/>
      <c r="I71" s="33"/>
      <c r="J71" s="33"/>
      <c r="K71" s="33"/>
      <c r="L71" s="34"/>
      <c r="O71" s="13"/>
    </row>
    <row r="72" spans="1:17" s="12" customFormat="1" x14ac:dyDescent="0.25">
      <c r="A72" s="14"/>
      <c r="B72" s="322" t="str">
        <f>'Pro 4'!B155</f>
        <v>Allegation</v>
      </c>
      <c r="C72" s="890">
        <v>1</v>
      </c>
      <c r="D72" s="890"/>
      <c r="E72" s="890">
        <v>2</v>
      </c>
      <c r="F72" s="890">
        <v>4</v>
      </c>
      <c r="G72" s="890">
        <v>3</v>
      </c>
      <c r="H72" s="890">
        <v>6</v>
      </c>
      <c r="I72" s="890">
        <v>4</v>
      </c>
      <c r="J72" s="890">
        <v>8</v>
      </c>
      <c r="K72" s="890">
        <v>5</v>
      </c>
      <c r="L72" s="891">
        <v>10</v>
      </c>
      <c r="O72" s="13"/>
    </row>
    <row r="73" spans="1:17" s="25" customFormat="1" x14ac:dyDescent="0.25">
      <c r="A73" s="24"/>
      <c r="B73" s="743" t="str">
        <f>'Pro 4'!B156</f>
        <v>General Information</v>
      </c>
      <c r="C73" s="744"/>
      <c r="D73" s="744"/>
      <c r="E73" s="744"/>
      <c r="F73" s="744"/>
      <c r="G73" s="744"/>
      <c r="H73" s="744"/>
      <c r="I73" s="744"/>
      <c r="J73" s="744"/>
      <c r="K73" s="744"/>
      <c r="L73" s="745"/>
      <c r="O73" s="4"/>
    </row>
    <row r="74" spans="1:17" s="157" customFormat="1" x14ac:dyDescent="0.25">
      <c r="A74" s="201"/>
      <c r="B74" s="526" t="str">
        <f>'Pro 4'!B163</f>
        <v>Nature of Alleged Injury (P)</v>
      </c>
      <c r="C74" s="888" t="str">
        <f>IF('Pro 4'!C163="","-",'Pro 4'!C163)</f>
        <v>-</v>
      </c>
      <c r="D74" s="888"/>
      <c r="E74" s="888" t="str">
        <f>IF('Pro 4'!E163="","-",'Pro 4'!E163)</f>
        <v>-</v>
      </c>
      <c r="F74" s="888"/>
      <c r="G74" s="888" t="str">
        <f>IF('Pro 4'!G163="","-",'Pro 4'!G163)</f>
        <v>-</v>
      </c>
      <c r="H74" s="888"/>
      <c r="I74" s="888" t="str">
        <f>IF('Pro 4'!I163="","-",'Pro 4'!I163)</f>
        <v>-</v>
      </c>
      <c r="J74" s="888"/>
      <c r="K74" s="888" t="str">
        <f>IF('Pro 4'!K163="","-",'Pro 4'!K163)</f>
        <v>-</v>
      </c>
      <c r="L74" s="889"/>
    </row>
    <row r="75" spans="1:17" s="157" customFormat="1" x14ac:dyDescent="0.25">
      <c r="A75" s="201"/>
      <c r="B75" s="526"/>
      <c r="C75" s="888"/>
      <c r="D75" s="888"/>
      <c r="E75" s="888"/>
      <c r="F75" s="888"/>
      <c r="G75" s="888"/>
      <c r="H75" s="888"/>
      <c r="I75" s="888"/>
      <c r="J75" s="888"/>
      <c r="K75" s="888"/>
      <c r="L75" s="889"/>
    </row>
    <row r="76" spans="1:17" s="157" customFormat="1" x14ac:dyDescent="0.25">
      <c r="A76" s="201"/>
      <c r="B76" s="526"/>
      <c r="C76" s="888"/>
      <c r="D76" s="888"/>
      <c r="E76" s="888"/>
      <c r="F76" s="888"/>
      <c r="G76" s="888"/>
      <c r="H76" s="888"/>
      <c r="I76" s="888"/>
      <c r="J76" s="888"/>
      <c r="K76" s="888"/>
      <c r="L76" s="889"/>
    </row>
    <row r="77" spans="1:17" s="25" customFormat="1" x14ac:dyDescent="0.25">
      <c r="A77" s="201"/>
      <c r="B77" s="743" t="str">
        <f>'Pro 4'!B166</f>
        <v>Domestic Producer's Offer</v>
      </c>
      <c r="C77" s="744"/>
      <c r="D77" s="744"/>
      <c r="E77" s="744"/>
      <c r="F77" s="744"/>
      <c r="G77" s="744"/>
      <c r="H77" s="744"/>
      <c r="I77" s="744"/>
      <c r="J77" s="744"/>
      <c r="K77" s="744"/>
      <c r="L77" s="745"/>
      <c r="O77" s="4"/>
      <c r="P77" s="4"/>
      <c r="Q77" s="4"/>
    </row>
    <row r="78" spans="1:17" s="157" customFormat="1" x14ac:dyDescent="0.25">
      <c r="A78" s="201"/>
      <c r="B78" s="526" t="str">
        <f>'Pro 4'!B167</f>
        <v>Product Description (P)</v>
      </c>
      <c r="C78" s="888" t="str">
        <f>IF('Pro 4'!C167="","-",'Pro 4'!C167)</f>
        <v>-</v>
      </c>
      <c r="D78" s="888"/>
      <c r="E78" s="888" t="str">
        <f>IF('Pro 4'!E167="","-",'Pro 4'!E167)</f>
        <v>-</v>
      </c>
      <c r="F78" s="888"/>
      <c r="G78" s="888" t="str">
        <f>IF('Pro 4'!G167="","-",'Pro 4'!G167)</f>
        <v>-</v>
      </c>
      <c r="H78" s="888"/>
      <c r="I78" s="888" t="str">
        <f>IF('Pro 4'!I167="","-",'Pro 4'!I167)</f>
        <v>-</v>
      </c>
      <c r="J78" s="888"/>
      <c r="K78" s="888" t="str">
        <f>IF('Pro 4'!K167="","-",'Pro 4'!K167)</f>
        <v>-</v>
      </c>
      <c r="L78" s="889"/>
    </row>
    <row r="79" spans="1:17" s="157" customFormat="1" x14ac:dyDescent="0.25">
      <c r="A79" s="201"/>
      <c r="B79" s="526"/>
      <c r="C79" s="888"/>
      <c r="D79" s="888"/>
      <c r="E79" s="888"/>
      <c r="F79" s="888"/>
      <c r="G79" s="888"/>
      <c r="H79" s="888"/>
      <c r="I79" s="888"/>
      <c r="J79" s="888"/>
      <c r="K79" s="888"/>
      <c r="L79" s="889"/>
    </row>
    <row r="80" spans="1:17" s="157" customFormat="1" x14ac:dyDescent="0.25">
      <c r="A80" s="201"/>
      <c r="B80" s="526"/>
      <c r="C80" s="888"/>
      <c r="D80" s="888"/>
      <c r="E80" s="888"/>
      <c r="F80" s="888"/>
      <c r="G80" s="888"/>
      <c r="H80" s="888"/>
      <c r="I80" s="888"/>
      <c r="J80" s="888"/>
      <c r="K80" s="888"/>
      <c r="L80" s="889"/>
    </row>
    <row r="81" spans="1:15" s="157" customFormat="1" x14ac:dyDescent="0.25">
      <c r="A81" s="201"/>
      <c r="B81" s="526"/>
      <c r="C81" s="888"/>
      <c r="D81" s="888"/>
      <c r="E81" s="888"/>
      <c r="F81" s="888"/>
      <c r="G81" s="888"/>
      <c r="H81" s="888"/>
      <c r="I81" s="888"/>
      <c r="J81" s="888"/>
      <c r="K81" s="888"/>
      <c r="L81" s="889"/>
    </row>
    <row r="82" spans="1:15" s="157" customFormat="1" x14ac:dyDescent="0.25">
      <c r="A82" s="201"/>
      <c r="B82" s="526" t="str">
        <f>'Pro 4'!B171</f>
        <v>Date of Transaction (P)</v>
      </c>
      <c r="C82" s="888" t="str">
        <f>IF('Pro 4'!C171="","-",'Pro 4'!C171)</f>
        <v>-</v>
      </c>
      <c r="D82" s="888"/>
      <c r="E82" s="888" t="str">
        <f>IF('Pro 4'!E171="","-",'Pro 4'!E171)</f>
        <v>-</v>
      </c>
      <c r="F82" s="888"/>
      <c r="G82" s="888" t="str">
        <f>IF('Pro 4'!G171="","-",'Pro 4'!G171)</f>
        <v>-</v>
      </c>
      <c r="H82" s="888"/>
      <c r="I82" s="888" t="str">
        <f>IF('Pro 4'!I171="","-",'Pro 4'!I171)</f>
        <v>-</v>
      </c>
      <c r="J82" s="888"/>
      <c r="K82" s="888" t="str">
        <f>IF('Pro 4'!K171="","-",'Pro 4'!K171)</f>
        <v>-</v>
      </c>
      <c r="L82" s="889"/>
    </row>
    <row r="83" spans="1:15" s="157" customFormat="1" x14ac:dyDescent="0.25">
      <c r="A83" s="201"/>
      <c r="B83" s="526"/>
      <c r="C83" s="888"/>
      <c r="D83" s="888"/>
      <c r="E83" s="888"/>
      <c r="F83" s="888"/>
      <c r="G83" s="888"/>
      <c r="H83" s="888"/>
      <c r="I83" s="888"/>
      <c r="J83" s="888"/>
      <c r="K83" s="888"/>
      <c r="L83" s="889"/>
    </row>
    <row r="84" spans="1:15" s="25" customFormat="1" x14ac:dyDescent="0.25">
      <c r="A84" s="201"/>
      <c r="B84" s="743" t="str">
        <f>'Pro 4'!B182</f>
        <v>Competitor's Offer</v>
      </c>
      <c r="C84" s="744"/>
      <c r="D84" s="744"/>
      <c r="E84" s="744"/>
      <c r="F84" s="744"/>
      <c r="G84" s="744"/>
      <c r="H84" s="744"/>
      <c r="I84" s="744"/>
      <c r="J84" s="744"/>
      <c r="K84" s="744"/>
      <c r="L84" s="745"/>
      <c r="O84" s="4"/>
    </row>
    <row r="85" spans="1:15" s="157" customFormat="1" x14ac:dyDescent="0.25">
      <c r="A85" s="201"/>
      <c r="B85" s="526" t="str">
        <f>'Pro 4'!B185</f>
        <v>Product Description (P)</v>
      </c>
      <c r="C85" s="888" t="str">
        <f>IF('Pro 4'!C185="","-",'Pro 4'!C185)</f>
        <v>-</v>
      </c>
      <c r="D85" s="888"/>
      <c r="E85" s="888" t="str">
        <f>IF('Pro 4'!E185="","-",'Pro 4'!E185)</f>
        <v>-</v>
      </c>
      <c r="F85" s="888"/>
      <c r="G85" s="888" t="str">
        <f>IF('Pro 4'!G185="","-",'Pro 4'!G185)</f>
        <v>-</v>
      </c>
      <c r="H85" s="888"/>
      <c r="I85" s="888" t="str">
        <f>IF('Pro 4'!I185="","-",'Pro 4'!I185)</f>
        <v>-</v>
      </c>
      <c r="J85" s="888"/>
      <c r="K85" s="888" t="str">
        <f>IF('Pro 4'!K185="","-",'Pro 4'!K185)</f>
        <v>-</v>
      </c>
      <c r="L85" s="889"/>
    </row>
    <row r="86" spans="1:15" s="157" customFormat="1" x14ac:dyDescent="0.25">
      <c r="A86" s="201"/>
      <c r="B86" s="526"/>
      <c r="C86" s="888"/>
      <c r="D86" s="888"/>
      <c r="E86" s="888"/>
      <c r="F86" s="888"/>
      <c r="G86" s="888"/>
      <c r="H86" s="888"/>
      <c r="I86" s="888"/>
      <c r="J86" s="888"/>
      <c r="K86" s="888"/>
      <c r="L86" s="889"/>
    </row>
    <row r="87" spans="1:15" s="157" customFormat="1" x14ac:dyDescent="0.25">
      <c r="A87" s="201"/>
      <c r="B87" s="526"/>
      <c r="C87" s="888"/>
      <c r="D87" s="888"/>
      <c r="E87" s="888"/>
      <c r="F87" s="888"/>
      <c r="G87" s="888"/>
      <c r="H87" s="888"/>
      <c r="I87" s="888"/>
      <c r="J87" s="888"/>
      <c r="K87" s="888"/>
      <c r="L87" s="889"/>
    </row>
    <row r="88" spans="1:15" s="157" customFormat="1" x14ac:dyDescent="0.25">
      <c r="A88" s="201"/>
      <c r="B88" s="526"/>
      <c r="C88" s="888"/>
      <c r="D88" s="888"/>
      <c r="E88" s="888"/>
      <c r="F88" s="888"/>
      <c r="G88" s="888"/>
      <c r="H88" s="888"/>
      <c r="I88" s="888"/>
      <c r="J88" s="888"/>
      <c r="K88" s="888"/>
      <c r="L88" s="889"/>
    </row>
    <row r="89" spans="1:15" s="157" customFormat="1" x14ac:dyDescent="0.25">
      <c r="A89" s="201"/>
      <c r="B89" s="559" t="str">
        <f>'Pro 4'!B189</f>
        <v>Country of Origin (P)</v>
      </c>
      <c r="C89" s="893" t="str">
        <f>IF('Pro 4'!C189="","-",'Pro 4'!C189)</f>
        <v>-</v>
      </c>
      <c r="D89" s="893"/>
      <c r="E89" s="893" t="str">
        <f>IF('Pro 4'!E189="","-",'Pro 4'!E189)</f>
        <v>-</v>
      </c>
      <c r="F89" s="893"/>
      <c r="G89" s="893" t="str">
        <f>IF('Pro 4'!G189="","-",'Pro 4'!G189)</f>
        <v>-</v>
      </c>
      <c r="H89" s="893"/>
      <c r="I89" s="893" t="str">
        <f>IF('Pro 4'!I189="","-",'Pro 4'!I189)</f>
        <v>-</v>
      </c>
      <c r="J89" s="893"/>
      <c r="K89" s="893" t="str">
        <f>IF('Pro 4'!K189="","-",'Pro 4'!K189)</f>
        <v>-</v>
      </c>
      <c r="L89" s="895"/>
    </row>
    <row r="90" spans="1:15" s="157" customFormat="1" x14ac:dyDescent="0.25">
      <c r="A90" s="201"/>
      <c r="B90" s="563"/>
      <c r="C90" s="894"/>
      <c r="D90" s="894"/>
      <c r="E90" s="894"/>
      <c r="F90" s="894"/>
      <c r="G90" s="894"/>
      <c r="H90" s="894"/>
      <c r="I90" s="894"/>
      <c r="J90" s="894"/>
      <c r="K90" s="894"/>
      <c r="L90" s="896"/>
    </row>
    <row r="91" spans="1:15" s="12" customFormat="1" x14ac:dyDescent="0.25">
      <c r="A91" s="201"/>
      <c r="B91" s="324"/>
      <c r="C91" s="260"/>
      <c r="D91" s="260"/>
      <c r="E91" s="260"/>
      <c r="F91" s="260"/>
      <c r="G91" s="260"/>
      <c r="H91" s="260"/>
      <c r="I91" s="260"/>
      <c r="J91" s="260"/>
      <c r="K91" s="260"/>
      <c r="L91" s="261"/>
      <c r="O91" s="13"/>
    </row>
    <row r="92" spans="1:15" s="12" customFormat="1" x14ac:dyDescent="0.25">
      <c r="A92" s="201"/>
      <c r="B92" s="322" t="str">
        <f>B72</f>
        <v>Allegation</v>
      </c>
      <c r="C92" s="890">
        <v>6</v>
      </c>
      <c r="D92" s="890"/>
      <c r="E92" s="890">
        <v>7</v>
      </c>
      <c r="F92" s="890">
        <v>4</v>
      </c>
      <c r="G92" s="890">
        <v>8</v>
      </c>
      <c r="H92" s="890">
        <v>6</v>
      </c>
      <c r="I92" s="890">
        <v>9</v>
      </c>
      <c r="J92" s="890">
        <v>8</v>
      </c>
      <c r="K92" s="890">
        <v>10</v>
      </c>
      <c r="L92" s="891">
        <v>10</v>
      </c>
      <c r="O92" s="13"/>
    </row>
    <row r="93" spans="1:15" s="25" customFormat="1" x14ac:dyDescent="0.25">
      <c r="A93" s="24"/>
      <c r="B93" s="897" t="str">
        <f>B73</f>
        <v>General Information</v>
      </c>
      <c r="C93" s="898"/>
      <c r="D93" s="898"/>
      <c r="E93" s="898"/>
      <c r="F93" s="898"/>
      <c r="G93" s="898"/>
      <c r="H93" s="898"/>
      <c r="I93" s="898"/>
      <c r="J93" s="898"/>
      <c r="K93" s="898"/>
      <c r="L93" s="899"/>
      <c r="O93" s="4"/>
    </row>
    <row r="94" spans="1:15" s="157" customFormat="1" x14ac:dyDescent="0.25">
      <c r="A94" s="201"/>
      <c r="B94" s="526" t="str">
        <f>B74</f>
        <v>Nature of Alleged Injury (P)</v>
      </c>
      <c r="C94" s="888" t="str">
        <f>IF('Pro 4'!C208="","-",'Pro 4'!C208)</f>
        <v>-</v>
      </c>
      <c r="D94" s="888"/>
      <c r="E94" s="888" t="str">
        <f>IF('Pro 4'!E208="","-",'Pro 4'!E208)</f>
        <v>-</v>
      </c>
      <c r="F94" s="888"/>
      <c r="G94" s="888" t="str">
        <f>IF('Pro 4'!G208="","-",'Pro 4'!G208)</f>
        <v>-</v>
      </c>
      <c r="H94" s="888"/>
      <c r="I94" s="888" t="str">
        <f>IF('Pro 4'!I208="","-",'Pro 4'!I208)</f>
        <v>-</v>
      </c>
      <c r="J94" s="888"/>
      <c r="K94" s="888" t="str">
        <f>IF('Pro 4'!K208="","-",'Pro 4'!K208)</f>
        <v>-</v>
      </c>
      <c r="L94" s="889"/>
    </row>
    <row r="95" spans="1:15" s="157" customFormat="1" x14ac:dyDescent="0.25">
      <c r="A95" s="201"/>
      <c r="B95" s="526"/>
      <c r="C95" s="888"/>
      <c r="D95" s="888"/>
      <c r="E95" s="888"/>
      <c r="F95" s="888"/>
      <c r="G95" s="888"/>
      <c r="H95" s="888"/>
      <c r="I95" s="888"/>
      <c r="J95" s="888"/>
      <c r="K95" s="888"/>
      <c r="L95" s="889"/>
    </row>
    <row r="96" spans="1:15" s="157" customFormat="1" x14ac:dyDescent="0.25">
      <c r="A96" s="201"/>
      <c r="B96" s="526"/>
      <c r="C96" s="888"/>
      <c r="D96" s="888"/>
      <c r="E96" s="888"/>
      <c r="F96" s="888"/>
      <c r="G96" s="888"/>
      <c r="H96" s="888"/>
      <c r="I96" s="888"/>
      <c r="J96" s="888"/>
      <c r="K96" s="888"/>
      <c r="L96" s="889"/>
    </row>
    <row r="97" spans="1:17" s="25" customFormat="1" x14ac:dyDescent="0.25">
      <c r="A97" s="201"/>
      <c r="B97" s="743" t="str">
        <f>B77</f>
        <v>Domestic Producer's Offer</v>
      </c>
      <c r="C97" s="744"/>
      <c r="D97" s="744"/>
      <c r="E97" s="744"/>
      <c r="F97" s="744"/>
      <c r="G97" s="744"/>
      <c r="H97" s="744"/>
      <c r="I97" s="744"/>
      <c r="J97" s="744"/>
      <c r="K97" s="744"/>
      <c r="L97" s="745"/>
      <c r="O97" s="4"/>
      <c r="P97" s="4"/>
      <c r="Q97" s="4"/>
    </row>
    <row r="98" spans="1:17" s="157" customFormat="1" x14ac:dyDescent="0.25">
      <c r="A98" s="201"/>
      <c r="B98" s="526" t="str">
        <f>B78</f>
        <v>Product Description (P)</v>
      </c>
      <c r="C98" s="888" t="str">
        <f>IF('Pro 4'!C212="","-",'Pro 4'!C212)</f>
        <v>-</v>
      </c>
      <c r="D98" s="888"/>
      <c r="E98" s="888" t="str">
        <f>IF('Pro 4'!E212="","-",'Pro 4'!E212)</f>
        <v>-</v>
      </c>
      <c r="F98" s="888"/>
      <c r="G98" s="888" t="str">
        <f>IF('Pro 4'!G212="","-",'Pro 4'!G212)</f>
        <v>-</v>
      </c>
      <c r="H98" s="888"/>
      <c r="I98" s="888" t="str">
        <f>IF('Pro 4'!I212="","-",'Pro 4'!I212)</f>
        <v>-</v>
      </c>
      <c r="J98" s="888"/>
      <c r="K98" s="888" t="str">
        <f>IF('Pro 4'!K212="","-",'Pro 4'!K212)</f>
        <v>-</v>
      </c>
      <c r="L98" s="889"/>
    </row>
    <row r="99" spans="1:17" s="157" customFormat="1" x14ac:dyDescent="0.25">
      <c r="A99" s="201"/>
      <c r="B99" s="526"/>
      <c r="C99" s="888"/>
      <c r="D99" s="888"/>
      <c r="E99" s="888"/>
      <c r="F99" s="888"/>
      <c r="G99" s="888"/>
      <c r="H99" s="888"/>
      <c r="I99" s="888"/>
      <c r="J99" s="888"/>
      <c r="K99" s="888"/>
      <c r="L99" s="889"/>
    </row>
    <row r="100" spans="1:17" s="157" customFormat="1" x14ac:dyDescent="0.25">
      <c r="A100" s="201"/>
      <c r="B100" s="526"/>
      <c r="C100" s="888"/>
      <c r="D100" s="888"/>
      <c r="E100" s="888"/>
      <c r="F100" s="888"/>
      <c r="G100" s="888"/>
      <c r="H100" s="888"/>
      <c r="I100" s="888"/>
      <c r="J100" s="888"/>
      <c r="K100" s="888"/>
      <c r="L100" s="889"/>
    </row>
    <row r="101" spans="1:17" s="157" customFormat="1" x14ac:dyDescent="0.25">
      <c r="A101" s="201"/>
      <c r="B101" s="526"/>
      <c r="C101" s="888"/>
      <c r="D101" s="888"/>
      <c r="E101" s="888"/>
      <c r="F101" s="888"/>
      <c r="G101" s="888"/>
      <c r="H101" s="888"/>
      <c r="I101" s="888"/>
      <c r="J101" s="888"/>
      <c r="K101" s="888"/>
      <c r="L101" s="889"/>
    </row>
    <row r="102" spans="1:17" s="157" customFormat="1" x14ac:dyDescent="0.25">
      <c r="A102" s="201"/>
      <c r="B102" s="526" t="str">
        <f>B82</f>
        <v>Date of Transaction (P)</v>
      </c>
      <c r="C102" s="888" t="str">
        <f>IF('Pro 4'!C216="","-",'Pro 4'!C216)</f>
        <v>-</v>
      </c>
      <c r="D102" s="888"/>
      <c r="E102" s="888" t="str">
        <f>IF('Pro 4'!E216="","-",'Pro 4'!E216)</f>
        <v>-</v>
      </c>
      <c r="F102" s="888"/>
      <c r="G102" s="888" t="str">
        <f>IF('Pro 4'!G216="","-",'Pro 4'!G216)</f>
        <v>-</v>
      </c>
      <c r="H102" s="888"/>
      <c r="I102" s="888" t="str">
        <f>IF('Pro 4'!I216="","-",'Pro 4'!I216)</f>
        <v>-</v>
      </c>
      <c r="J102" s="888"/>
      <c r="K102" s="888" t="str">
        <f>IF('Pro 4'!K216="","-",'Pro 4'!K216)</f>
        <v>-</v>
      </c>
      <c r="L102" s="889"/>
    </row>
    <row r="103" spans="1:17" s="157" customFormat="1" x14ac:dyDescent="0.25">
      <c r="A103" s="201"/>
      <c r="B103" s="526"/>
      <c r="C103" s="888"/>
      <c r="D103" s="888"/>
      <c r="E103" s="888"/>
      <c r="F103" s="888"/>
      <c r="G103" s="888"/>
      <c r="H103" s="888"/>
      <c r="I103" s="888"/>
      <c r="J103" s="888"/>
      <c r="K103" s="888"/>
      <c r="L103" s="889"/>
    </row>
    <row r="104" spans="1:17" s="25" customFormat="1" x14ac:dyDescent="0.25">
      <c r="A104" s="201"/>
      <c r="B104" s="743" t="str">
        <f>B84</f>
        <v>Competitor's Offer</v>
      </c>
      <c r="C104" s="744"/>
      <c r="D104" s="744"/>
      <c r="E104" s="744"/>
      <c r="F104" s="744"/>
      <c r="G104" s="744"/>
      <c r="H104" s="744"/>
      <c r="I104" s="744"/>
      <c r="J104" s="744"/>
      <c r="K104" s="744"/>
      <c r="L104" s="745"/>
      <c r="O104" s="4"/>
    </row>
    <row r="105" spans="1:17" s="157" customFormat="1" x14ac:dyDescent="0.25">
      <c r="A105" s="201"/>
      <c r="B105" s="526" t="str">
        <f>B85</f>
        <v>Product Description (P)</v>
      </c>
      <c r="C105" s="888" t="str">
        <f>IF('Pro 4'!C230="","-",'Pro 4'!C230)</f>
        <v>-</v>
      </c>
      <c r="D105" s="888"/>
      <c r="E105" s="888" t="str">
        <f>IF('Pro 4'!E230="","-",'Pro 4'!E230)</f>
        <v>-</v>
      </c>
      <c r="F105" s="888"/>
      <c r="G105" s="888" t="str">
        <f>IF('Pro 4'!G230="","-",'Pro 4'!G230)</f>
        <v>-</v>
      </c>
      <c r="H105" s="888"/>
      <c r="I105" s="888" t="str">
        <f>IF('Pro 4'!I230="","-",'Pro 4'!I230)</f>
        <v>-</v>
      </c>
      <c r="J105" s="888"/>
      <c r="K105" s="888" t="str">
        <f>IF('Pro 4'!K230="","-",'Pro 4'!K230)</f>
        <v>-</v>
      </c>
      <c r="L105" s="889"/>
    </row>
    <row r="106" spans="1:17" s="157" customFormat="1" x14ac:dyDescent="0.25">
      <c r="A106" s="201"/>
      <c r="B106" s="526"/>
      <c r="C106" s="888"/>
      <c r="D106" s="888"/>
      <c r="E106" s="888"/>
      <c r="F106" s="888"/>
      <c r="G106" s="888"/>
      <c r="H106" s="888"/>
      <c r="I106" s="888"/>
      <c r="J106" s="888"/>
      <c r="K106" s="888"/>
      <c r="L106" s="889"/>
    </row>
    <row r="107" spans="1:17" s="157" customFormat="1" x14ac:dyDescent="0.25">
      <c r="A107" s="201"/>
      <c r="B107" s="526"/>
      <c r="C107" s="888"/>
      <c r="D107" s="888"/>
      <c r="E107" s="888"/>
      <c r="F107" s="888"/>
      <c r="G107" s="888"/>
      <c r="H107" s="888"/>
      <c r="I107" s="888"/>
      <c r="J107" s="888"/>
      <c r="K107" s="888"/>
      <c r="L107" s="889"/>
    </row>
    <row r="108" spans="1:17" s="157" customFormat="1" x14ac:dyDescent="0.25">
      <c r="A108" s="201"/>
      <c r="B108" s="526"/>
      <c r="C108" s="888"/>
      <c r="D108" s="888"/>
      <c r="E108" s="888"/>
      <c r="F108" s="888"/>
      <c r="G108" s="888"/>
      <c r="H108" s="888"/>
      <c r="I108" s="888"/>
      <c r="J108" s="888"/>
      <c r="K108" s="888"/>
      <c r="L108" s="889"/>
    </row>
    <row r="109" spans="1:17" s="157" customFormat="1" x14ac:dyDescent="0.25">
      <c r="A109" s="201"/>
      <c r="B109" s="559" t="str">
        <f>B89</f>
        <v>Country of Origin (P)</v>
      </c>
      <c r="C109" s="893" t="str">
        <f>IF('Pro 4'!C234="","-",'Pro 4'!C234)</f>
        <v>-</v>
      </c>
      <c r="D109" s="893"/>
      <c r="E109" s="893" t="str">
        <f>IF('Pro 4'!E234="","-",'Pro 4'!E234)</f>
        <v>-</v>
      </c>
      <c r="F109" s="893"/>
      <c r="G109" s="893" t="str">
        <f>IF('Pro 4'!G234="","-",'Pro 4'!G234)</f>
        <v>-</v>
      </c>
      <c r="H109" s="893"/>
      <c r="I109" s="893" t="str">
        <f>IF('Pro 4'!I234="","-",'Pro 4'!I234)</f>
        <v>-</v>
      </c>
      <c r="J109" s="893"/>
      <c r="K109" s="893" t="str">
        <f>IF('Pro 4'!K234="","-",'Pro 4'!K234)</f>
        <v>-</v>
      </c>
      <c r="L109" s="895"/>
    </row>
    <row r="110" spans="1:17" s="157" customFormat="1" x14ac:dyDescent="0.25">
      <c r="A110" s="201"/>
      <c r="B110" s="563"/>
      <c r="C110" s="894"/>
      <c r="D110" s="894"/>
      <c r="E110" s="894"/>
      <c r="F110" s="894"/>
      <c r="G110" s="894"/>
      <c r="H110" s="894"/>
      <c r="I110" s="894"/>
      <c r="J110" s="894"/>
      <c r="K110" s="894"/>
      <c r="L110" s="896"/>
    </row>
    <row r="111" spans="1:17" s="157" customFormat="1" x14ac:dyDescent="0.25">
      <c r="A111" s="201"/>
      <c r="B111" s="208"/>
      <c r="C111" s="209"/>
      <c r="D111" s="209"/>
      <c r="E111" s="209"/>
      <c r="F111" s="209"/>
      <c r="G111" s="209"/>
      <c r="H111" s="209"/>
      <c r="I111" s="209"/>
      <c r="J111" s="209"/>
      <c r="K111" s="209"/>
      <c r="L111" s="210"/>
    </row>
  </sheetData>
  <sheetProtection algorithmName="SHA-512" hashValue="tcUTDyQCp0E2WT4M3YHZwGdNRSKcKQ/L7neFdWZ5jJCHxKw389gZI6W6eLT3ZlGybbYXIWPFiRgvtZfPfyZ+NQ==" saltValue="Fs2llsLXQYouOM66A8xCdQ==" spinCount="100000" sheet="1" objects="1" scenarios="1" selectLockedCells="1"/>
  <mergeCells count="123">
    <mergeCell ref="B97:L97"/>
    <mergeCell ref="C82:D83"/>
    <mergeCell ref="E82:F83"/>
    <mergeCell ref="G82:H83"/>
    <mergeCell ref="B98:B101"/>
    <mergeCell ref="C98:D101"/>
    <mergeCell ref="E98:F101"/>
    <mergeCell ref="G98:H101"/>
    <mergeCell ref="I98:J101"/>
    <mergeCell ref="K98:L101"/>
    <mergeCell ref="B93:L93"/>
    <mergeCell ref="B94:B96"/>
    <mergeCell ref="C94:D96"/>
    <mergeCell ref="E94:F96"/>
    <mergeCell ref="G94:H96"/>
    <mergeCell ref="K89:L90"/>
    <mergeCell ref="B89:B90"/>
    <mergeCell ref="C89:D90"/>
    <mergeCell ref="E89:F90"/>
    <mergeCell ref="G89:H90"/>
    <mergeCell ref="I89:J90"/>
    <mergeCell ref="B109:B110"/>
    <mergeCell ref="C109:D110"/>
    <mergeCell ref="E109:F110"/>
    <mergeCell ref="G109:H110"/>
    <mergeCell ref="I109:J110"/>
    <mergeCell ref="K109:L110"/>
    <mergeCell ref="K102:L103"/>
    <mergeCell ref="B104:L104"/>
    <mergeCell ref="B105:B108"/>
    <mergeCell ref="C105:D108"/>
    <mergeCell ref="E105:F108"/>
    <mergeCell ref="G105:H108"/>
    <mergeCell ref="I105:J108"/>
    <mergeCell ref="K105:L108"/>
    <mergeCell ref="B102:B103"/>
    <mergeCell ref="C102:D103"/>
    <mergeCell ref="E102:F103"/>
    <mergeCell ref="G102:H103"/>
    <mergeCell ref="I102:J103"/>
    <mergeCell ref="B4:L4"/>
    <mergeCell ref="B5:L5"/>
    <mergeCell ref="B6:L6"/>
    <mergeCell ref="B8:L8"/>
    <mergeCell ref="B9:L9"/>
    <mergeCell ref="B11:I12"/>
    <mergeCell ref="J11:J12"/>
    <mergeCell ref="B13:I13"/>
    <mergeCell ref="B14:I14"/>
    <mergeCell ref="B15:I15"/>
    <mergeCell ref="B28:L28"/>
    <mergeCell ref="B17:L17"/>
    <mergeCell ref="B19:L26"/>
    <mergeCell ref="B30:L31"/>
    <mergeCell ref="I94:J96"/>
    <mergeCell ref="K94:L96"/>
    <mergeCell ref="E78:F81"/>
    <mergeCell ref="B85:B88"/>
    <mergeCell ref="G78:H81"/>
    <mergeCell ref="C85:D88"/>
    <mergeCell ref="E85:F88"/>
    <mergeCell ref="K92:L92"/>
    <mergeCell ref="G85:H88"/>
    <mergeCell ref="I85:J88"/>
    <mergeCell ref="C92:D92"/>
    <mergeCell ref="E92:F92"/>
    <mergeCell ref="G92:H92"/>
    <mergeCell ref="I92:J92"/>
    <mergeCell ref="K85:L88"/>
    <mergeCell ref="I82:J83"/>
    <mergeCell ref="K82:L83"/>
    <mergeCell ref="C78:D81"/>
    <mergeCell ref="B84:L84"/>
    <mergeCell ref="B77:L77"/>
    <mergeCell ref="I78:J81"/>
    <mergeCell ref="K78:L81"/>
    <mergeCell ref="B82:B83"/>
    <mergeCell ref="K74:L76"/>
    <mergeCell ref="B73:L73"/>
    <mergeCell ref="E72:F72"/>
    <mergeCell ref="G72:H72"/>
    <mergeCell ref="I72:J72"/>
    <mergeCell ref="K72:L72"/>
    <mergeCell ref="C72:D72"/>
    <mergeCell ref="B74:B76"/>
    <mergeCell ref="C74:D76"/>
    <mergeCell ref="E74:F76"/>
    <mergeCell ref="G74:H76"/>
    <mergeCell ref="I74:J76"/>
    <mergeCell ref="B78:B81"/>
    <mergeCell ref="B66:L66"/>
    <mergeCell ref="B64:D64"/>
    <mergeCell ref="B55:G55"/>
    <mergeCell ref="B58:G58"/>
    <mergeCell ref="B61:G61"/>
    <mergeCell ref="B68:L70"/>
    <mergeCell ref="B60:D60"/>
    <mergeCell ref="B62:D62"/>
    <mergeCell ref="B63:D63"/>
    <mergeCell ref="B56:D56"/>
    <mergeCell ref="B57:D57"/>
    <mergeCell ref="B59:D59"/>
    <mergeCell ref="B34:G34"/>
    <mergeCell ref="B35:G35"/>
    <mergeCell ref="B38:G38"/>
    <mergeCell ref="B41:G41"/>
    <mergeCell ref="B44:G44"/>
    <mergeCell ref="B45:G45"/>
    <mergeCell ref="B48:G48"/>
    <mergeCell ref="B51:G51"/>
    <mergeCell ref="B54:G54"/>
    <mergeCell ref="B36:D36"/>
    <mergeCell ref="B37:D37"/>
    <mergeCell ref="B39:D39"/>
    <mergeCell ref="B40:D40"/>
    <mergeCell ref="B42:D42"/>
    <mergeCell ref="B43:D43"/>
    <mergeCell ref="B46:D46"/>
    <mergeCell ref="B47:D47"/>
    <mergeCell ref="B49:D49"/>
    <mergeCell ref="B50:D50"/>
    <mergeCell ref="B52:D52"/>
    <mergeCell ref="B53:D53"/>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rstPageNumber="40" fitToHeight="0" orientation="portrait" r:id="rId1"/>
  <headerFooter>
    <oddFooter>&amp;L&amp;A</oddFooter>
  </headerFooter>
  <rowBreaks count="2" manualBreakCount="2">
    <brk id="65" min="1" max="11" man="1"/>
    <brk id="90" min="1" max="11"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A1FA08-A491-4466-90D1-7E211E3418E9}">
          <x14:formula1>
            <xm:f>Variables!$D$41:$D$42</xm:f>
          </x14:formula1>
          <xm:sqref>J11:J15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5711-5EFF-47B5-933C-F2934AFFE29C}">
  <sheetPr>
    <tabColor rgb="FFFF0000"/>
  </sheetPr>
  <dimension ref="A2:BA208"/>
  <sheetViews>
    <sheetView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895</v>
      </c>
      <c r="J6" s="406" t="s">
        <v>504</v>
      </c>
      <c r="K6" s="407" t="str">
        <f>IF(Confirm!E36="X","X","-")</f>
        <v>-</v>
      </c>
      <c r="L6" s="407" t="str">
        <f>IF(Confirm!F36="X","X","-")</f>
        <v>-</v>
      </c>
      <c r="M6" s="407" t="str">
        <f>IF(Confirm!G36="X","X","-")</f>
        <v>-</v>
      </c>
      <c r="V6" s="403">
        <f>Intro!$E$83</f>
        <v>0</v>
      </c>
      <c r="W6" s="404" t="s">
        <v>908</v>
      </c>
      <c r="X6" s="404" t="s">
        <v>40</v>
      </c>
      <c r="Y6" s="405" t="s">
        <v>505</v>
      </c>
      <c r="Z6" s="405" t="s">
        <v>505</v>
      </c>
      <c r="AA6" s="405"/>
      <c r="AB6" s="405" t="s">
        <v>504</v>
      </c>
      <c r="AC6" s="405" t="s">
        <v>895</v>
      </c>
      <c r="AD6" s="406" t="s">
        <v>504</v>
      </c>
      <c r="AE6" s="407" t="str">
        <f>IF(Confirm!E37="X","X","-")</f>
        <v>-</v>
      </c>
      <c r="AF6" s="407" t="str">
        <f>IF(Confirm!F37="X","X","-")</f>
        <v>-</v>
      </c>
      <c r="AG6" s="407" t="str">
        <f>IF(Confirm!G37="X","X","-")</f>
        <v>-</v>
      </c>
    </row>
    <row r="7" spans="1:33" x14ac:dyDescent="0.25">
      <c r="B7" s="403">
        <f>Intro!$E$83</f>
        <v>0</v>
      </c>
      <c r="C7" s="404" t="s">
        <v>908</v>
      </c>
      <c r="D7" s="408" t="s">
        <v>894</v>
      </c>
      <c r="E7" s="409" t="s">
        <v>505</v>
      </c>
      <c r="F7" s="409" t="s">
        <v>505</v>
      </c>
      <c r="G7" s="409"/>
      <c r="H7" s="410" t="s">
        <v>504</v>
      </c>
      <c r="I7" s="410" t="s">
        <v>895</v>
      </c>
      <c r="J7" s="411" t="s">
        <v>896</v>
      </c>
      <c r="K7" s="412" t="str">
        <f>IF(Confirm!E46="X","X","-")</f>
        <v>-</v>
      </c>
      <c r="L7" s="412" t="str">
        <f>IF(Confirm!F46="X","X","-")</f>
        <v>-</v>
      </c>
      <c r="M7" s="412" t="str">
        <f>IF(Confirm!G46="X","X","-")</f>
        <v>-</v>
      </c>
      <c r="V7" s="403">
        <f>Intro!$E$83</f>
        <v>0</v>
      </c>
      <c r="W7" s="404" t="s">
        <v>908</v>
      </c>
      <c r="X7" s="408" t="s">
        <v>894</v>
      </c>
      <c r="Y7" s="409" t="s">
        <v>505</v>
      </c>
      <c r="Z7" s="409" t="s">
        <v>505</v>
      </c>
      <c r="AA7" s="409"/>
      <c r="AB7" s="410" t="s">
        <v>504</v>
      </c>
      <c r="AC7" s="410" t="s">
        <v>895</v>
      </c>
      <c r="AD7" s="411" t="s">
        <v>896</v>
      </c>
      <c r="AE7" s="412" t="str">
        <f>IF(Confirm!E47="X","X","-")</f>
        <v>-</v>
      </c>
      <c r="AF7" s="412" t="str">
        <f>IF(Confirm!F47="X","X","-")</f>
        <v>-</v>
      </c>
      <c r="AG7" s="412" t="str">
        <f>IF(Confirm!G47="X","X","-")</f>
        <v>-</v>
      </c>
    </row>
    <row r="8" spans="1:33" x14ac:dyDescent="0.25">
      <c r="B8" s="403">
        <f>Intro!$E$83</f>
        <v>0</v>
      </c>
      <c r="C8" s="404" t="s">
        <v>908</v>
      </c>
      <c r="D8" s="414" t="s">
        <v>894</v>
      </c>
      <c r="E8" s="415" t="s">
        <v>505</v>
      </c>
      <c r="F8" s="415" t="s">
        <v>505</v>
      </c>
      <c r="G8" s="415"/>
      <c r="H8" s="416" t="s">
        <v>504</v>
      </c>
      <c r="I8" s="417" t="s">
        <v>895</v>
      </c>
      <c r="J8" s="418" t="s">
        <v>897</v>
      </c>
      <c r="K8" s="419" t="str">
        <f>IF(Confirm!E56="X","X","-")</f>
        <v>-</v>
      </c>
      <c r="L8" s="419" t="str">
        <f>IF(Confirm!F56="X","X","-")</f>
        <v>-</v>
      </c>
      <c r="M8" s="419" t="str">
        <f>IF(Confirm!G56="X","X","-")</f>
        <v>-</v>
      </c>
      <c r="V8" s="403">
        <f>Intro!$E$83</f>
        <v>0</v>
      </c>
      <c r="W8" s="404" t="s">
        <v>908</v>
      </c>
      <c r="X8" s="414" t="s">
        <v>894</v>
      </c>
      <c r="Y8" s="415" t="s">
        <v>505</v>
      </c>
      <c r="Z8" s="415" t="s">
        <v>505</v>
      </c>
      <c r="AA8" s="415"/>
      <c r="AB8" s="416" t="s">
        <v>504</v>
      </c>
      <c r="AC8" s="417" t="s">
        <v>895</v>
      </c>
      <c r="AD8" s="418" t="s">
        <v>897</v>
      </c>
      <c r="AE8" s="419" t="str">
        <f>IF(Confirm!E57="X","X","-")</f>
        <v>-</v>
      </c>
      <c r="AF8" s="419" t="str">
        <f>IF(Confirm!F57="X","X","-")</f>
        <v>-</v>
      </c>
      <c r="AG8" s="419" t="str">
        <f>IF(Confirm!G57="X","X","-")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53" s="473" customFormat="1" x14ac:dyDescent="0.25">
      <c r="B17" s="474"/>
      <c r="C17" s="474"/>
      <c r="D17" s="475"/>
      <c r="E17" s="476"/>
      <c r="F17" s="476"/>
      <c r="G17" s="476"/>
      <c r="H17" s="477"/>
      <c r="I17" s="477"/>
      <c r="J17" s="476"/>
      <c r="K17" s="478"/>
      <c r="L17" s="478"/>
      <c r="M17" s="478"/>
    </row>
    <row r="18" spans="1:53" s="469" customFormat="1" x14ac:dyDescent="0.25">
      <c r="B18" s="479"/>
      <c r="C18" s="479"/>
      <c r="D18" s="480"/>
      <c r="E18" s="481"/>
      <c r="F18" s="481"/>
      <c r="G18" s="481"/>
      <c r="H18" s="482"/>
      <c r="I18" s="482"/>
      <c r="J18" s="481"/>
      <c r="K18" s="483"/>
      <c r="L18" s="483"/>
      <c r="M18" s="483"/>
    </row>
    <row r="19" spans="1:53" s="473" customFormat="1" x14ac:dyDescent="0.25">
      <c r="B19" s="474"/>
      <c r="C19" s="474"/>
      <c r="D19" s="475"/>
      <c r="E19" s="476"/>
      <c r="F19" s="476"/>
      <c r="G19" s="476"/>
      <c r="H19" s="477"/>
      <c r="I19" s="477"/>
      <c r="J19" s="476"/>
      <c r="K19" s="478"/>
      <c r="L19" s="478"/>
      <c r="M19" s="478"/>
    </row>
    <row r="20" spans="1:53" s="473" customFormat="1" x14ac:dyDescent="0.25">
      <c r="B20" s="474" t="s">
        <v>486</v>
      </c>
      <c r="C20" s="474"/>
      <c r="D20" s="475" t="s">
        <v>909</v>
      </c>
      <c r="E20" s="476"/>
      <c r="F20" s="476"/>
      <c r="G20" s="476"/>
      <c r="H20" s="477"/>
      <c r="I20" s="477"/>
      <c r="J20" s="476"/>
      <c r="K20" s="478"/>
      <c r="L20" s="478"/>
      <c r="M20" s="478"/>
      <c r="AB20" s="473" t="s">
        <v>910</v>
      </c>
    </row>
    <row r="21" spans="1:53" s="473" customFormat="1" ht="15.75" thickBot="1" x14ac:dyDescent="0.3">
      <c r="B21" s="474"/>
      <c r="C21" s="474"/>
      <c r="D21" s="475"/>
      <c r="E21" s="476"/>
      <c r="F21" s="476"/>
      <c r="G21" s="476"/>
      <c r="H21" s="477"/>
      <c r="I21" s="477"/>
      <c r="J21" s="476"/>
      <c r="K21" s="478"/>
      <c r="L21" s="478"/>
      <c r="M21" s="478"/>
    </row>
    <row r="22" spans="1:53" s="492" customFormat="1" ht="36" x14ac:dyDescent="0.2">
      <c r="A22" s="462" t="s">
        <v>487</v>
      </c>
      <c r="B22" s="462" t="s">
        <v>1015</v>
      </c>
      <c r="C22" s="462" t="s">
        <v>488</v>
      </c>
      <c r="D22" s="462" t="s">
        <v>489</v>
      </c>
      <c r="E22" s="484" t="s">
        <v>1039</v>
      </c>
      <c r="F22" s="484" t="s">
        <v>980</v>
      </c>
      <c r="G22" s="484" t="s">
        <v>981</v>
      </c>
      <c r="H22" s="462" t="s">
        <v>491</v>
      </c>
      <c r="I22" s="462" t="s">
        <v>492</v>
      </c>
      <c r="J22" s="485" t="s">
        <v>982</v>
      </c>
      <c r="K22" s="462" t="s">
        <v>493</v>
      </c>
      <c r="L22" s="486" t="s">
        <v>983</v>
      </c>
      <c r="M22" s="462" t="s">
        <v>550</v>
      </c>
      <c r="N22" s="462" t="s">
        <v>495</v>
      </c>
      <c r="O22" s="462" t="s">
        <v>496</v>
      </c>
      <c r="P22" s="462" t="s">
        <v>1042</v>
      </c>
      <c r="Q22" s="487" t="str">
        <f>UPPER("VOL  - "&amp;'[1]Case Labels'!$G$3)</f>
        <v>VOL  - 2023</v>
      </c>
      <c r="R22" s="487" t="str">
        <f>"VOL  - "&amp;'[1]Case Labels'!$G$4</f>
        <v>VOL  - 2024</v>
      </c>
      <c r="S22" s="487" t="str">
        <f>"VOL  - "&amp;'[1]Case Labels'!$G$5</f>
        <v>VOL  - 2025</v>
      </c>
      <c r="T22" s="488" t="s">
        <v>1040</v>
      </c>
      <c r="U22" s="489" t="str">
        <f>"VAL  - "&amp;'[1]Case Labels'!$G$3</f>
        <v>VAL  - 2023</v>
      </c>
      <c r="V22" s="489" t="str">
        <f>"VAL  - "&amp;'[1]Case Labels'!$G$4</f>
        <v>VAL  - 2024</v>
      </c>
      <c r="W22" s="490" t="str">
        <f>"VAL  - "&amp;'[1]Case Labels'!$G$5</f>
        <v>VAL  - 2025</v>
      </c>
      <c r="X22" s="504" t="s">
        <v>1040</v>
      </c>
      <c r="Y22" s="505"/>
      <c r="Z22" s="505"/>
      <c r="AA22" s="505"/>
      <c r="AB22" s="462" t="s">
        <v>487</v>
      </c>
      <c r="AC22" s="462" t="s">
        <v>1015</v>
      </c>
      <c r="AD22" s="462" t="s">
        <v>488</v>
      </c>
      <c r="AE22" s="462" t="s">
        <v>489</v>
      </c>
      <c r="AF22" s="484" t="s">
        <v>1039</v>
      </c>
      <c r="AG22" s="484" t="s">
        <v>980</v>
      </c>
      <c r="AH22" s="484" t="s">
        <v>981</v>
      </c>
      <c r="AI22" s="462" t="s">
        <v>491</v>
      </c>
      <c r="AJ22" s="462" t="s">
        <v>492</v>
      </c>
      <c r="AK22" s="485" t="s">
        <v>982</v>
      </c>
      <c r="AL22" s="462" t="s">
        <v>493</v>
      </c>
      <c r="AM22" s="486" t="s">
        <v>983</v>
      </c>
      <c r="AN22" s="462" t="s">
        <v>550</v>
      </c>
      <c r="AO22" s="462" t="s">
        <v>495</v>
      </c>
      <c r="AP22" s="462" t="s">
        <v>496</v>
      </c>
      <c r="AQ22" s="462" t="s">
        <v>1042</v>
      </c>
      <c r="AR22" s="487" t="str">
        <f>UPPER("VOL  - "&amp;'[1]Case Labels'!$G$3)</f>
        <v>VOL  - 2023</v>
      </c>
      <c r="AS22" s="487" t="str">
        <f>"VOL  - "&amp;'[1]Case Labels'!$G$4</f>
        <v>VOL  - 2024</v>
      </c>
      <c r="AT22" s="487" t="str">
        <f>"VOL  - "&amp;'[1]Case Labels'!$G$5</f>
        <v>VOL  - 2025</v>
      </c>
      <c r="AU22" s="488" t="s">
        <v>1040</v>
      </c>
      <c r="AV22" s="489" t="str">
        <f>"VAL  - "&amp;'[1]Case Labels'!$G$3</f>
        <v>VAL  - 2023</v>
      </c>
      <c r="AW22" s="489" t="str">
        <f>"VAL  - "&amp;'[1]Case Labels'!$G$4</f>
        <v>VAL  - 2024</v>
      </c>
      <c r="AX22" s="490" t="str">
        <f>"VAL  - "&amp;'[1]Case Labels'!$G$5</f>
        <v>VAL  - 2025</v>
      </c>
      <c r="AY22" s="504" t="s">
        <v>1040</v>
      </c>
      <c r="AZ22" s="491"/>
      <c r="BA22" s="491"/>
    </row>
    <row r="23" spans="1:53" s="493" customFormat="1" ht="12" x14ac:dyDescent="0.2">
      <c r="A23" s="493">
        <f>B6</f>
        <v>0</v>
      </c>
      <c r="B23" s="493">
        <f>A23</f>
        <v>0</v>
      </c>
      <c r="C23" s="493" t="s">
        <v>503</v>
      </c>
      <c r="D23" s="494" t="s">
        <v>1041</v>
      </c>
      <c r="E23" s="495"/>
      <c r="F23" s="495"/>
      <c r="G23" s="495"/>
      <c r="H23" s="493" t="s">
        <v>528</v>
      </c>
      <c r="I23" s="493" t="str">
        <f>IF($H23&lt;&gt;"",VLOOKUP($H23,'[2]Exporter List'!$A$2:$E$25,4,FALSE),"-")</f>
        <v>DOM</v>
      </c>
      <c r="J23" s="493" t="str">
        <f>IF($H23&lt;&gt;"",VLOOKUP($H23,'[2]Exporter List'!$A$2:$E$25,2,FALSE),"-")</f>
        <v>DOM</v>
      </c>
      <c r="K23" s="493" t="str">
        <f>IF($H23&lt;&gt;"",VLOOKUP($H23,'[2]Exporter List'!$A$2:$E$25,3,FALSE),"-")</f>
        <v>DOM</v>
      </c>
      <c r="M23" s="493" t="str">
        <f>IF($H23&lt;&gt;"",VLOOKUP($H23,'[2]Exporter List'!$A$2:$E$25,5,FALSE),"-")</f>
        <v>DOM</v>
      </c>
      <c r="N23" s="496" t="s">
        <v>507</v>
      </c>
      <c r="O23" s="493" t="s">
        <v>508</v>
      </c>
      <c r="P23" s="497" t="s">
        <v>895</v>
      </c>
      <c r="Q23" s="498">
        <f>'Pro 2'!H69</f>
        <v>0</v>
      </c>
      <c r="R23" s="498">
        <f>'Pro 2'!I69</f>
        <v>0</v>
      </c>
      <c r="S23" s="498">
        <f>'Pro 2'!J69</f>
        <v>0</v>
      </c>
      <c r="T23" s="499"/>
      <c r="U23" s="498">
        <f>'Pro 2'!H70</f>
        <v>0</v>
      </c>
      <c r="V23" s="498">
        <f>'Pro 2'!I70</f>
        <v>0</v>
      </c>
      <c r="W23" s="498">
        <f>'Pro 2'!J70</f>
        <v>0</v>
      </c>
      <c r="X23" s="499"/>
      <c r="Y23" s="498"/>
      <c r="Z23" s="498"/>
      <c r="AA23" s="498"/>
      <c r="AB23" s="493" t="str">
        <f>AC6</f>
        <v>Refrigerated</v>
      </c>
      <c r="AC23" s="493" t="str">
        <f>AB23</f>
        <v>Refrigerated</v>
      </c>
      <c r="AD23" s="493" t="s">
        <v>503</v>
      </c>
      <c r="AE23" s="494" t="s">
        <v>1041</v>
      </c>
      <c r="AF23" s="495"/>
      <c r="AG23" s="495"/>
      <c r="AH23" s="495"/>
      <c r="AI23" s="493" t="s">
        <v>528</v>
      </c>
      <c r="AJ23" s="493" t="str">
        <f>IF($H23&lt;&gt;"",VLOOKUP($H23,'[2]Exporter List'!$A$2:$E$25,4,FALSE),"-")</f>
        <v>DOM</v>
      </c>
      <c r="AK23" s="493" t="str">
        <f>IF($H23&lt;&gt;"",VLOOKUP($H23,'[2]Exporter List'!$A$2:$E$25,2,FALSE),"-")</f>
        <v>DOM</v>
      </c>
      <c r="AL23" s="493" t="str">
        <f>IF($H23&lt;&gt;"",VLOOKUP($H23,'[2]Exporter List'!$A$2:$E$25,3,FALSE),"-")</f>
        <v>DOM</v>
      </c>
      <c r="AN23" s="493" t="str">
        <f>IF($H23&lt;&gt;"",VLOOKUP($H23,'[2]Exporter List'!$A$2:$E$25,5,FALSE),"-")</f>
        <v>DOM</v>
      </c>
      <c r="AO23" s="496" t="s">
        <v>507</v>
      </c>
      <c r="AP23" s="493" t="s">
        <v>508</v>
      </c>
      <c r="AQ23" s="497" t="s">
        <v>895</v>
      </c>
      <c r="AR23" s="498">
        <f>'Pro 2'!H76</f>
        <v>0</v>
      </c>
      <c r="AS23" s="498">
        <f>'Pro 2'!I76</f>
        <v>0</v>
      </c>
      <c r="AT23" s="498">
        <f>'Pro 2'!J76</f>
        <v>0</v>
      </c>
      <c r="AU23" s="499"/>
      <c r="AV23" s="498">
        <f>'Pro 2'!H77</f>
        <v>0</v>
      </c>
      <c r="AW23" s="498">
        <f>'Pro 2'!I77</f>
        <v>0</v>
      </c>
      <c r="AX23" s="498">
        <f>'Pro 2'!J77</f>
        <v>0</v>
      </c>
      <c r="AY23" s="499"/>
    </row>
    <row r="24" spans="1:53" s="491" customFormat="1" ht="12" x14ac:dyDescent="0.2">
      <c r="A24" s="491">
        <f>A23</f>
        <v>0</v>
      </c>
      <c r="B24" s="491">
        <f t="shared" ref="B24:D24" si="0">B23</f>
        <v>0</v>
      </c>
      <c r="C24" s="491" t="str">
        <f t="shared" si="0"/>
        <v>1 - Producer</v>
      </c>
      <c r="D24" s="491" t="str">
        <f t="shared" si="0"/>
        <v xml:space="preserve">- </v>
      </c>
      <c r="E24" s="495"/>
      <c r="F24" s="495"/>
      <c r="G24" s="495"/>
      <c r="H24" s="491" t="str">
        <f>H23</f>
        <v>A - DOM</v>
      </c>
      <c r="I24" s="491" t="str">
        <f>IF($H24&lt;&gt;"",VLOOKUP($H24,'[2]Exporter List'!$A$2:$E$25,4,FALSE),"-")</f>
        <v>DOM</v>
      </c>
      <c r="J24" s="491" t="str">
        <f>IF($H24&lt;&gt;"",VLOOKUP($H24,'[2]Exporter List'!$A$2:$E$25,2,FALSE),"-")</f>
        <v>DOM</v>
      </c>
      <c r="K24" s="491" t="str">
        <f>IF($H24&lt;&gt;"",VLOOKUP($H24,'[2]Exporter List'!$A$2:$E$25,3,FALSE),"-")</f>
        <v>DOM</v>
      </c>
      <c r="M24" s="491" t="str">
        <f>IF($H24&lt;&gt;"",VLOOKUP($H24,'[2]Exporter List'!$A$2:$E$25,5,FALSE),"-")</f>
        <v>DOM</v>
      </c>
      <c r="N24" s="500" t="s">
        <v>507</v>
      </c>
      <c r="O24" s="491" t="s">
        <v>509</v>
      </c>
      <c r="P24" s="501" t="s">
        <v>895</v>
      </c>
      <c r="Q24" s="502">
        <f>'Pro 2'!H72</f>
        <v>0</v>
      </c>
      <c r="R24" s="502">
        <f>'Pro 2'!I72</f>
        <v>0</v>
      </c>
      <c r="S24" s="502">
        <f>'Pro 2'!J72</f>
        <v>0</v>
      </c>
      <c r="T24" s="502"/>
      <c r="U24" s="502">
        <f>'Pro 2'!H73</f>
        <v>0</v>
      </c>
      <c r="V24" s="502">
        <f>'Pro 2'!I73</f>
        <v>0</v>
      </c>
      <c r="W24" s="502">
        <f>'Pro 2'!J73</f>
        <v>0</v>
      </c>
      <c r="X24" s="503"/>
      <c r="Y24" s="498"/>
      <c r="Z24" s="498"/>
      <c r="AA24" s="498"/>
      <c r="AB24" s="491" t="str">
        <f>AB23</f>
        <v>Refrigerated</v>
      </c>
      <c r="AC24" s="491" t="str">
        <f t="shared" ref="AC24:AE24" si="1">AC23</f>
        <v>Refrigerated</v>
      </c>
      <c r="AD24" s="491" t="str">
        <f t="shared" si="1"/>
        <v>1 - Producer</v>
      </c>
      <c r="AE24" s="491" t="str">
        <f t="shared" si="1"/>
        <v xml:space="preserve">- </v>
      </c>
      <c r="AF24" s="495"/>
      <c r="AG24" s="495"/>
      <c r="AH24" s="495"/>
      <c r="AI24" s="491" t="str">
        <f>AI23</f>
        <v>A - DOM</v>
      </c>
      <c r="AJ24" s="491" t="str">
        <f>IF($H24&lt;&gt;"",VLOOKUP($H24,'[2]Exporter List'!$A$2:$E$25,4,FALSE),"-")</f>
        <v>DOM</v>
      </c>
      <c r="AK24" s="491" t="str">
        <f>IF($H24&lt;&gt;"",VLOOKUP($H24,'[2]Exporter List'!$A$2:$E$25,2,FALSE),"-")</f>
        <v>DOM</v>
      </c>
      <c r="AL24" s="491" t="str">
        <f>IF($H24&lt;&gt;"",VLOOKUP($H24,'[2]Exporter List'!$A$2:$E$25,3,FALSE),"-")</f>
        <v>DOM</v>
      </c>
      <c r="AN24" s="491" t="str">
        <f>IF($H24&lt;&gt;"",VLOOKUP($H24,'[2]Exporter List'!$A$2:$E$25,5,FALSE),"-")</f>
        <v>DOM</v>
      </c>
      <c r="AO24" s="500" t="s">
        <v>507</v>
      </c>
      <c r="AP24" s="491" t="s">
        <v>509</v>
      </c>
      <c r="AQ24" s="501" t="s">
        <v>895</v>
      </c>
      <c r="AR24" s="502">
        <f>'Pro 2'!H79</f>
        <v>0</v>
      </c>
      <c r="AS24" s="502">
        <f>'Pro 2'!I79</f>
        <v>0</v>
      </c>
      <c r="AT24" s="502">
        <f>'Pro 2'!J79</f>
        <v>0</v>
      </c>
      <c r="AU24" s="502"/>
      <c r="AV24" s="502">
        <f>'Pro 2'!H80</f>
        <v>0</v>
      </c>
      <c r="AW24" s="502">
        <f>'Pro 2'!I80</f>
        <v>0</v>
      </c>
      <c r="AX24" s="502">
        <f>'Pro 2'!J80</f>
        <v>0</v>
      </c>
      <c r="AY24" s="503"/>
    </row>
    <row r="25" spans="1:53" s="473" customFormat="1" x14ac:dyDescent="0.25">
      <c r="B25" s="474"/>
      <c r="C25" s="474"/>
      <c r="D25" s="475"/>
      <c r="E25" s="476"/>
      <c r="F25" s="476"/>
      <c r="G25" s="476"/>
      <c r="H25" s="477"/>
      <c r="I25" s="477"/>
      <c r="J25" s="476"/>
      <c r="K25" s="478"/>
      <c r="L25" s="478"/>
      <c r="M25" s="478"/>
    </row>
    <row r="26" spans="1:53" s="473" customFormat="1" x14ac:dyDescent="0.25">
      <c r="B26" s="474"/>
      <c r="C26" s="474"/>
      <c r="D26" s="475"/>
      <c r="E26" s="476"/>
      <c r="F26" s="476"/>
      <c r="G26" s="476"/>
      <c r="H26" s="477"/>
      <c r="I26" s="477"/>
      <c r="J26" s="476"/>
      <c r="K26" s="478"/>
      <c r="L26" s="478"/>
      <c r="M26" s="478"/>
    </row>
    <row r="27" spans="1:53" s="473" customFormat="1" x14ac:dyDescent="0.25">
      <c r="B27" s="474"/>
      <c r="C27" s="474"/>
      <c r="D27" s="475"/>
      <c r="E27" s="476"/>
      <c r="F27" s="476"/>
      <c r="G27" s="476"/>
      <c r="H27" s="477"/>
      <c r="I27" s="477"/>
      <c r="J27" s="476"/>
      <c r="K27" s="478"/>
      <c r="L27" s="478"/>
      <c r="M27" s="478"/>
    </row>
    <row r="28" spans="1:53" s="473" customFormat="1" x14ac:dyDescent="0.25">
      <c r="B28" s="474"/>
      <c r="C28" s="474"/>
      <c r="D28" s="475"/>
      <c r="E28" s="476"/>
      <c r="F28" s="476"/>
      <c r="G28" s="476"/>
      <c r="H28" s="477"/>
      <c r="I28" s="477"/>
      <c r="J28" s="476"/>
      <c r="K28" s="478"/>
      <c r="L28" s="478"/>
      <c r="M28" s="478"/>
    </row>
    <row r="29" spans="1:53" s="473" customFormat="1" x14ac:dyDescent="0.25">
      <c r="B29" s="474"/>
      <c r="C29" s="474"/>
      <c r="D29" s="475"/>
      <c r="E29" s="476"/>
      <c r="F29" s="476"/>
      <c r="G29" s="476"/>
      <c r="H29" s="477"/>
      <c r="I29" s="477"/>
      <c r="J29" s="476"/>
      <c r="K29" s="478"/>
      <c r="L29" s="478"/>
      <c r="M29" s="478"/>
    </row>
    <row r="30" spans="1:53" s="473" customFormat="1" x14ac:dyDescent="0.25">
      <c r="B30" s="474"/>
      <c r="C30" s="474"/>
      <c r="D30" s="475"/>
      <c r="E30" s="476"/>
      <c r="F30" s="476"/>
      <c r="G30" s="476"/>
      <c r="H30" s="477"/>
      <c r="I30" s="477"/>
      <c r="J30" s="476"/>
      <c r="K30" s="478"/>
      <c r="L30" s="478"/>
      <c r="M30" s="478"/>
    </row>
    <row r="31" spans="1:53" s="473" customFormat="1" x14ac:dyDescent="0.25">
      <c r="B31" s="474"/>
      <c r="C31" s="474"/>
      <c r="D31" s="475"/>
      <c r="E31" s="476"/>
      <c r="F31" s="476"/>
      <c r="G31" s="476"/>
      <c r="H31" s="477"/>
      <c r="I31" s="477"/>
      <c r="J31" s="476"/>
      <c r="K31" s="478"/>
      <c r="L31" s="478"/>
      <c r="M31" s="478"/>
    </row>
    <row r="32" spans="1:53" s="473" customFormat="1" x14ac:dyDescent="0.25">
      <c r="B32" s="474"/>
      <c r="C32" s="474"/>
      <c r="D32" s="475"/>
      <c r="E32" s="476"/>
      <c r="F32" s="476"/>
      <c r="G32" s="476"/>
      <c r="H32" s="477"/>
      <c r="I32" s="477"/>
      <c r="J32" s="476"/>
      <c r="K32" s="478"/>
      <c r="L32" s="478"/>
      <c r="M32" s="478"/>
    </row>
    <row r="33" spans="1:17" s="469" customFormat="1" x14ac:dyDescent="0.25"/>
    <row r="34" spans="1:17" x14ac:dyDescent="0.25">
      <c r="B34" s="447" t="s">
        <v>1012</v>
      </c>
    </row>
    <row r="35" spans="1:17" x14ac:dyDescent="0.25">
      <c r="B35" t="s">
        <v>926</v>
      </c>
      <c r="K35" t="s">
        <v>927</v>
      </c>
    </row>
    <row r="36" spans="1:17" x14ac:dyDescent="0.25">
      <c r="A36" t="s">
        <v>929</v>
      </c>
    </row>
    <row r="37" spans="1:17" x14ac:dyDescent="0.25">
      <c r="D37">
        <v>2023</v>
      </c>
      <c r="E37">
        <v>2024</v>
      </c>
      <c r="F37">
        <v>2025</v>
      </c>
      <c r="M37">
        <v>2023</v>
      </c>
      <c r="N37">
        <v>2024</v>
      </c>
      <c r="O37">
        <v>2025</v>
      </c>
    </row>
    <row r="38" spans="1:17" x14ac:dyDescent="0.25">
      <c r="B38" t="s">
        <v>448</v>
      </c>
      <c r="H38" t="s">
        <v>911</v>
      </c>
      <c r="K38" t="s">
        <v>448</v>
      </c>
      <c r="Q38" t="s">
        <v>911</v>
      </c>
    </row>
    <row r="40" spans="1:17" x14ac:dyDescent="0.25">
      <c r="B40" t="s">
        <v>912</v>
      </c>
      <c r="H40" t="s">
        <v>913</v>
      </c>
      <c r="K40" t="s">
        <v>912</v>
      </c>
      <c r="Q40" t="s">
        <v>913</v>
      </c>
    </row>
    <row r="41" spans="1:17" x14ac:dyDescent="0.25">
      <c r="B41" t="s">
        <v>451</v>
      </c>
      <c r="D41" s="426">
        <f>'Pro 1'!G21</f>
        <v>0</v>
      </c>
      <c r="E41" s="426">
        <f>'Pro 1'!H21</f>
        <v>0</v>
      </c>
      <c r="F41" s="426">
        <f>'Pro 1'!I21</f>
        <v>0</v>
      </c>
      <c r="H41" t="s">
        <v>914</v>
      </c>
      <c r="K41" t="s">
        <v>451</v>
      </c>
      <c r="M41" s="426">
        <f>'Pro 1'!G31</f>
        <v>0</v>
      </c>
      <c r="N41" s="426">
        <f>'Pro 1'!H31</f>
        <v>0</v>
      </c>
      <c r="O41" s="426">
        <f>'Pro 1'!I31</f>
        <v>0</v>
      </c>
      <c r="Q41" t="s">
        <v>914</v>
      </c>
    </row>
    <row r="42" spans="1:17" x14ac:dyDescent="0.25">
      <c r="D42" s="427"/>
      <c r="E42" s="427"/>
      <c r="F42" s="427"/>
      <c r="M42" s="427"/>
      <c r="N42" s="427"/>
      <c r="O42" s="427"/>
    </row>
    <row r="43" spans="1:17" x14ac:dyDescent="0.25">
      <c r="B43" t="s">
        <v>449</v>
      </c>
      <c r="D43" s="428"/>
      <c r="E43" s="428"/>
      <c r="F43" s="428"/>
      <c r="H43" t="s">
        <v>915</v>
      </c>
      <c r="K43" t="s">
        <v>449</v>
      </c>
      <c r="M43" s="428"/>
      <c r="N43" s="428"/>
      <c r="O43" s="428"/>
      <c r="Q43" t="s">
        <v>915</v>
      </c>
    </row>
    <row r="44" spans="1:17" x14ac:dyDescent="0.25">
      <c r="B44" t="s">
        <v>166</v>
      </c>
      <c r="D44" s="426">
        <f>'Pro 3'!H67/1000</f>
        <v>0</v>
      </c>
      <c r="E44" s="426">
        <f>'Pro 3'!I67/1000</f>
        <v>0</v>
      </c>
      <c r="F44" s="426">
        <f>'Pro 3'!J67/1000</f>
        <v>0</v>
      </c>
      <c r="H44" t="s">
        <v>75</v>
      </c>
      <c r="K44" t="s">
        <v>166</v>
      </c>
      <c r="M44" s="426">
        <f>'Pro 3'!H90/1000</f>
        <v>0</v>
      </c>
      <c r="N44" s="426">
        <f>'Pro 3'!I90/1000</f>
        <v>0</v>
      </c>
      <c r="O44" s="426">
        <f>'Pro 3'!J90/1000</f>
        <v>0</v>
      </c>
      <c r="Q44" t="s">
        <v>75</v>
      </c>
    </row>
    <row r="45" spans="1:17" x14ac:dyDescent="0.25">
      <c r="B45" t="s">
        <v>453</v>
      </c>
      <c r="D45" s="426">
        <f>SUM('Pro 3'!H68:H71)/1000</f>
        <v>0</v>
      </c>
      <c r="E45" s="426">
        <f>SUM('Pro 3'!I68:I71)/1000</f>
        <v>0</v>
      </c>
      <c r="F45" s="426">
        <f>SUM('Pro 3'!J68:J71)/1000</f>
        <v>0</v>
      </c>
      <c r="H45" t="s">
        <v>916</v>
      </c>
      <c r="K45" t="s">
        <v>453</v>
      </c>
      <c r="M45" s="426">
        <f>SUM('Pro 3'!H91:H94)/1000</f>
        <v>0</v>
      </c>
      <c r="N45" s="426">
        <f>SUM('Pro 3'!I91:I94)/1000</f>
        <v>0</v>
      </c>
      <c r="O45" s="426">
        <f>SUM('Pro 3'!J91:J94)/1000</f>
        <v>0</v>
      </c>
      <c r="Q45" t="s">
        <v>916</v>
      </c>
    </row>
    <row r="46" spans="1:17" x14ac:dyDescent="0.25">
      <c r="B46" t="s">
        <v>454</v>
      </c>
      <c r="D46" s="426">
        <f>'Pro 3'!H72/1000</f>
        <v>0</v>
      </c>
      <c r="E46" s="426">
        <f>'Pro 3'!I72/1000</f>
        <v>0</v>
      </c>
      <c r="F46" s="426">
        <f>'Pro 3'!J72/1000</f>
        <v>0</v>
      </c>
      <c r="H46" t="s">
        <v>69</v>
      </c>
      <c r="K46" t="s">
        <v>454</v>
      </c>
      <c r="M46" s="426">
        <f>'Pro 3'!H95/1000</f>
        <v>0</v>
      </c>
      <c r="N46" s="426">
        <f>'Pro 3'!I95/1000</f>
        <v>0</v>
      </c>
      <c r="O46" s="426">
        <f>'Pro 3'!J95/1000</f>
        <v>0</v>
      </c>
      <c r="Q46" t="s">
        <v>69</v>
      </c>
    </row>
    <row r="47" spans="1:17" x14ac:dyDescent="0.25">
      <c r="B47" t="s">
        <v>429</v>
      </c>
      <c r="D47" s="426">
        <f>'Pro 3'!H73/1000</f>
        <v>0</v>
      </c>
      <c r="E47" s="426">
        <f>'Pro 3'!I73/1000</f>
        <v>0</v>
      </c>
      <c r="F47" s="426">
        <f>'Pro 3'!J73/1000</f>
        <v>0</v>
      </c>
      <c r="H47" t="s">
        <v>917</v>
      </c>
      <c r="K47" t="s">
        <v>429</v>
      </c>
      <c r="M47" s="426">
        <f>'Pro 3'!H96/1000</f>
        <v>0</v>
      </c>
      <c r="N47" s="426">
        <f>'Pro 3'!I96/1000</f>
        <v>0</v>
      </c>
      <c r="O47" s="426">
        <f>'Pro 3'!J96/1000</f>
        <v>0</v>
      </c>
      <c r="Q47" t="s">
        <v>917</v>
      </c>
    </row>
    <row r="48" spans="1:17" x14ac:dyDescent="0.25">
      <c r="B48" t="s">
        <v>456</v>
      </c>
      <c r="D48" s="426">
        <f>'Pro 3'!H74/1000</f>
        <v>0</v>
      </c>
      <c r="E48" s="426">
        <f>'Pro 3'!I74/1000</f>
        <v>0</v>
      </c>
      <c r="F48" s="426">
        <f>'Pro 3'!J74/1000</f>
        <v>0</v>
      </c>
      <c r="H48" t="s">
        <v>918</v>
      </c>
      <c r="K48" t="s">
        <v>456</v>
      </c>
      <c r="M48" s="426">
        <f>'Pro 3'!H97/1000</f>
        <v>0</v>
      </c>
      <c r="N48" s="426">
        <f>'Pro 3'!I97/1000</f>
        <v>0</v>
      </c>
      <c r="O48" s="426">
        <f>'Pro 3'!J97/1000</f>
        <v>0</v>
      </c>
      <c r="Q48" t="s">
        <v>918</v>
      </c>
    </row>
    <row r="49" spans="2:18" x14ac:dyDescent="0.25">
      <c r="B49" t="s">
        <v>458</v>
      </c>
      <c r="D49" s="429">
        <f t="shared" ref="D49:F49" si="2">(D44+D45+D46+D47)-D48</f>
        <v>0</v>
      </c>
      <c r="E49" s="429">
        <f t="shared" si="2"/>
        <v>0</v>
      </c>
      <c r="F49" s="429">
        <f t="shared" si="2"/>
        <v>0</v>
      </c>
      <c r="H49" t="s">
        <v>256</v>
      </c>
      <c r="K49" t="s">
        <v>458</v>
      </c>
      <c r="M49" s="429">
        <f t="shared" ref="M49:O49" si="3">(M44+M45+M46+M47)-M48</f>
        <v>0</v>
      </c>
      <c r="N49" s="429">
        <f t="shared" si="3"/>
        <v>0</v>
      </c>
      <c r="O49" s="429">
        <f t="shared" si="3"/>
        <v>0</v>
      </c>
      <c r="Q49" t="s">
        <v>256</v>
      </c>
    </row>
    <row r="50" spans="2:18" x14ac:dyDescent="0.25">
      <c r="D50" s="427"/>
      <c r="E50" s="427"/>
      <c r="F50" s="427"/>
      <c r="M50" s="427"/>
      <c r="N50" s="427"/>
      <c r="O50" s="427"/>
    </row>
    <row r="51" spans="2:18" x14ac:dyDescent="0.25">
      <c r="B51" s="431" t="s">
        <v>833</v>
      </c>
      <c r="C51" s="431"/>
      <c r="D51" s="432"/>
      <c r="E51" s="432"/>
      <c r="F51" s="432"/>
      <c r="G51" s="431"/>
      <c r="H51" s="431" t="s">
        <v>834</v>
      </c>
      <c r="I51" s="431"/>
      <c r="J51" s="431"/>
      <c r="K51" s="431" t="s">
        <v>833</v>
      </c>
      <c r="L51" s="431"/>
      <c r="M51" s="432"/>
      <c r="N51" s="432"/>
      <c r="O51" s="432"/>
      <c r="P51" s="431"/>
      <c r="Q51" s="431" t="s">
        <v>834</v>
      </c>
      <c r="R51" s="431"/>
    </row>
    <row r="52" spans="2:18" x14ac:dyDescent="0.25">
      <c r="B52" s="431" t="s">
        <v>166</v>
      </c>
      <c r="C52" s="431"/>
      <c r="D52" s="432">
        <f t="shared" ref="D52:F57" si="4">IF(OR(D$10="N/A",D44="N/A"),"N/A",IF(D$10=0,0,IF(ISERROR(D44/D$10),0,D44/D$10)))*1000</f>
        <v>0</v>
      </c>
      <c r="E52" s="432">
        <f t="shared" si="4"/>
        <v>0</v>
      </c>
      <c r="F52" s="432">
        <f t="shared" si="4"/>
        <v>0</v>
      </c>
      <c r="G52" s="431"/>
      <c r="H52" s="431" t="s">
        <v>75</v>
      </c>
      <c r="I52" s="431"/>
      <c r="J52" s="431"/>
      <c r="K52" s="431" t="s">
        <v>166</v>
      </c>
      <c r="L52" s="431"/>
      <c r="M52" s="432">
        <f t="shared" ref="M52:O52" si="5">IF(OR(M$10="N/A",M44="N/A"),"N/A",IF(M$10=0,0,IF(ISERROR(M44/M$10),0,M44/M$10)))*1000</f>
        <v>0</v>
      </c>
      <c r="N52" s="432">
        <f t="shared" si="5"/>
        <v>0</v>
      </c>
      <c r="O52" s="432">
        <f t="shared" si="5"/>
        <v>0</v>
      </c>
      <c r="P52" s="431"/>
      <c r="Q52" s="431" t="s">
        <v>75</v>
      </c>
      <c r="R52" s="431"/>
    </row>
    <row r="53" spans="2:18" x14ac:dyDescent="0.25">
      <c r="B53" s="431" t="s">
        <v>453</v>
      </c>
      <c r="C53" s="431"/>
      <c r="D53" s="432">
        <f t="shared" si="4"/>
        <v>0</v>
      </c>
      <c r="E53" s="432">
        <f t="shared" si="4"/>
        <v>0</v>
      </c>
      <c r="F53" s="432">
        <f t="shared" si="4"/>
        <v>0</v>
      </c>
      <c r="G53" s="431"/>
      <c r="H53" s="431" t="s">
        <v>916</v>
      </c>
      <c r="I53" s="431"/>
      <c r="J53" s="431"/>
      <c r="K53" s="431" t="s">
        <v>453</v>
      </c>
      <c r="L53" s="431"/>
      <c r="M53" s="432">
        <f t="shared" ref="M53:O53" si="6">IF(OR(M$10="N/A",M45="N/A"),"N/A",IF(M$10=0,0,IF(ISERROR(M45/M$10),0,M45/M$10)))*1000</f>
        <v>0</v>
      </c>
      <c r="N53" s="432">
        <f t="shared" si="6"/>
        <v>0</v>
      </c>
      <c r="O53" s="432">
        <f t="shared" si="6"/>
        <v>0</v>
      </c>
      <c r="P53" s="431"/>
      <c r="Q53" s="431" t="s">
        <v>916</v>
      </c>
      <c r="R53" s="431"/>
    </row>
    <row r="54" spans="2:18" x14ac:dyDescent="0.25">
      <c r="B54" s="431" t="s">
        <v>454</v>
      </c>
      <c r="C54" s="431"/>
      <c r="D54" s="432">
        <f t="shared" si="4"/>
        <v>0</v>
      </c>
      <c r="E54" s="432">
        <f t="shared" si="4"/>
        <v>0</v>
      </c>
      <c r="F54" s="432">
        <f t="shared" si="4"/>
        <v>0</v>
      </c>
      <c r="G54" s="431"/>
      <c r="H54" s="431" t="s">
        <v>69</v>
      </c>
      <c r="I54" s="431"/>
      <c r="J54" s="431"/>
      <c r="K54" s="431" t="s">
        <v>454</v>
      </c>
      <c r="L54" s="431"/>
      <c r="M54" s="432">
        <f t="shared" ref="M54:O54" si="7">IF(OR(M$10="N/A",M46="N/A"),"N/A",IF(M$10=0,0,IF(ISERROR(M46/M$10),0,M46/M$10)))*1000</f>
        <v>0</v>
      </c>
      <c r="N54" s="432">
        <f t="shared" si="7"/>
        <v>0</v>
      </c>
      <c r="O54" s="432">
        <f t="shared" si="7"/>
        <v>0</v>
      </c>
      <c r="P54" s="431"/>
      <c r="Q54" s="431" t="s">
        <v>69</v>
      </c>
      <c r="R54" s="431"/>
    </row>
    <row r="55" spans="2:18" x14ac:dyDescent="0.25">
      <c r="B55" s="431" t="s">
        <v>429</v>
      </c>
      <c r="C55" s="431"/>
      <c r="D55" s="432">
        <f t="shared" si="4"/>
        <v>0</v>
      </c>
      <c r="E55" s="432">
        <f t="shared" si="4"/>
        <v>0</v>
      </c>
      <c r="F55" s="432">
        <f t="shared" si="4"/>
        <v>0</v>
      </c>
      <c r="G55" s="431"/>
      <c r="H55" s="431" t="s">
        <v>917</v>
      </c>
      <c r="I55" s="431"/>
      <c r="J55" s="431"/>
      <c r="K55" s="431" t="s">
        <v>429</v>
      </c>
      <c r="L55" s="431"/>
      <c r="M55" s="432">
        <f t="shared" ref="M55:O55" si="8">IF(OR(M$10="N/A",M47="N/A"),"N/A",IF(M$10=0,0,IF(ISERROR(M47/M$10),0,M47/M$10)))*1000</f>
        <v>0</v>
      </c>
      <c r="N55" s="432">
        <f t="shared" si="8"/>
        <v>0</v>
      </c>
      <c r="O55" s="432">
        <f t="shared" si="8"/>
        <v>0</v>
      </c>
      <c r="P55" s="431"/>
      <c r="Q55" s="431" t="s">
        <v>917</v>
      </c>
      <c r="R55" s="431"/>
    </row>
    <row r="56" spans="2:18" x14ac:dyDescent="0.25">
      <c r="B56" s="431" t="s">
        <v>456</v>
      </c>
      <c r="C56" s="431"/>
      <c r="D56" s="432">
        <f t="shared" si="4"/>
        <v>0</v>
      </c>
      <c r="E56" s="432">
        <f t="shared" si="4"/>
        <v>0</v>
      </c>
      <c r="F56" s="432">
        <f t="shared" si="4"/>
        <v>0</v>
      </c>
      <c r="G56" s="431"/>
      <c r="H56" s="431" t="s">
        <v>918</v>
      </c>
      <c r="I56" s="431"/>
      <c r="J56" s="431"/>
      <c r="K56" s="431" t="s">
        <v>456</v>
      </c>
      <c r="L56" s="431"/>
      <c r="M56" s="432">
        <f t="shared" ref="M56:O56" si="9">IF(OR(M$10="N/A",M48="N/A"),"N/A",IF(M$10=0,0,IF(ISERROR(M48/M$10),0,M48/M$10)))*1000</f>
        <v>0</v>
      </c>
      <c r="N56" s="432">
        <f t="shared" si="9"/>
        <v>0</v>
      </c>
      <c r="O56" s="432">
        <f t="shared" si="9"/>
        <v>0</v>
      </c>
      <c r="P56" s="431"/>
      <c r="Q56" s="431" t="s">
        <v>918</v>
      </c>
      <c r="R56" s="431"/>
    </row>
    <row r="57" spans="2:18" x14ac:dyDescent="0.25">
      <c r="B57" s="431" t="s">
        <v>458</v>
      </c>
      <c r="C57" s="431"/>
      <c r="D57" s="433">
        <f t="shared" si="4"/>
        <v>0</v>
      </c>
      <c r="E57" s="433">
        <f t="shared" si="4"/>
        <v>0</v>
      </c>
      <c r="F57" s="433">
        <f t="shared" si="4"/>
        <v>0</v>
      </c>
      <c r="G57" s="431"/>
      <c r="H57" s="431" t="s">
        <v>256</v>
      </c>
      <c r="I57" s="431"/>
      <c r="J57" s="431"/>
      <c r="K57" s="431" t="s">
        <v>458</v>
      </c>
      <c r="L57" s="431"/>
      <c r="M57" s="433">
        <f t="shared" ref="M57:O57" si="10">IF(OR(M$10="N/A",M49="N/A"),"N/A",IF(M$10=0,0,IF(ISERROR(M49/M$10),0,M49/M$10)))*1000</f>
        <v>0</v>
      </c>
      <c r="N57" s="433">
        <f t="shared" si="10"/>
        <v>0</v>
      </c>
      <c r="O57" s="433">
        <f t="shared" si="10"/>
        <v>0</v>
      </c>
      <c r="P57" s="431"/>
      <c r="Q57" s="431" t="s">
        <v>256</v>
      </c>
      <c r="R57" s="431"/>
    </row>
    <row r="58" spans="2:18" x14ac:dyDescent="0.25">
      <c r="D58" s="427"/>
      <c r="E58" s="427"/>
      <c r="F58" s="427"/>
      <c r="M58" s="427"/>
      <c r="N58" s="427"/>
      <c r="O58" s="427"/>
    </row>
    <row r="59" spans="2:18" x14ac:dyDescent="0.25">
      <c r="B59" t="s">
        <v>459</v>
      </c>
      <c r="D59" s="427"/>
      <c r="E59" s="427"/>
      <c r="F59" s="427"/>
      <c r="H59" t="s">
        <v>919</v>
      </c>
      <c r="K59" t="s">
        <v>459</v>
      </c>
      <c r="M59" s="427"/>
      <c r="N59" s="427"/>
      <c r="O59" s="427"/>
      <c r="Q59" t="s">
        <v>919</v>
      </c>
    </row>
    <row r="60" spans="2:18" x14ac:dyDescent="0.25">
      <c r="D60" s="427"/>
      <c r="E60" s="427"/>
      <c r="F60" s="427"/>
      <c r="M60" s="427"/>
      <c r="N60" s="427"/>
      <c r="O60" s="427"/>
    </row>
    <row r="61" spans="2:18" x14ac:dyDescent="0.25">
      <c r="B61" t="s">
        <v>920</v>
      </c>
      <c r="D61" s="426">
        <f>'Pro 2'!H69+'Pro 2'!H72+'Pro 2'!H76+'Pro 2'!H79+'Pro 2'!H84+'Pro 2'!H87+'Pro 2'!H91+'Pro 2'!H94+'Pro 2'!H99+'Pro 2'!H102+'Pro 2'!H106+'Pro 2'!H109</f>
        <v>0</v>
      </c>
      <c r="E61" s="426">
        <f>'Pro 2'!I69+'Pro 2'!I72+'Pro 2'!I76+'Pro 2'!I79+'Pro 2'!I84+'Pro 2'!I87+'Pro 2'!I91+'Pro 2'!I94+'Pro 2'!I99+'Pro 2'!I102+'Pro 2'!I106+'Pro 2'!I109</f>
        <v>0</v>
      </c>
      <c r="F61" s="426">
        <f>'Pro 2'!J69+'Pro 2'!J72+'Pro 2'!J76+'Pro 2'!J79+'Pro 2'!J84+'Pro 2'!J87+'Pro 2'!J91+'Pro 2'!J94+'Pro 2'!J99+'Pro 2'!J102+'Pro 2'!J106+'Pro 2'!J109</f>
        <v>0</v>
      </c>
      <c r="H61" t="s">
        <v>921</v>
      </c>
      <c r="K61" t="s">
        <v>920</v>
      </c>
      <c r="M61" s="426">
        <f>'Pro 2'!H112</f>
        <v>0</v>
      </c>
      <c r="N61" s="426">
        <f>'Pro 2'!I112</f>
        <v>0</v>
      </c>
      <c r="O61" s="426">
        <f>'Pro 2'!J112</f>
        <v>0</v>
      </c>
      <c r="Q61" t="s">
        <v>921</v>
      </c>
    </row>
    <row r="62" spans="2:18" x14ac:dyDescent="0.25">
      <c r="D62" s="427"/>
      <c r="E62" s="427"/>
      <c r="F62" s="427"/>
      <c r="M62" s="427"/>
      <c r="N62" s="427"/>
      <c r="O62" s="427"/>
    </row>
    <row r="63" spans="2:18" x14ac:dyDescent="0.25">
      <c r="B63" t="s">
        <v>449</v>
      </c>
      <c r="D63" s="428"/>
      <c r="E63" s="428"/>
      <c r="F63" s="428"/>
      <c r="H63" t="s">
        <v>915</v>
      </c>
      <c r="K63" t="s">
        <v>449</v>
      </c>
      <c r="M63" s="428"/>
      <c r="N63" s="428"/>
      <c r="O63" s="428"/>
      <c r="Q63" t="s">
        <v>915</v>
      </c>
    </row>
    <row r="64" spans="2:18" x14ac:dyDescent="0.25">
      <c r="B64" t="s">
        <v>378</v>
      </c>
      <c r="D64" s="430">
        <f>'Pro 3'!G229/1000</f>
        <v>0</v>
      </c>
      <c r="E64" s="430">
        <f>'Pro 3'!H229/1000</f>
        <v>0</v>
      </c>
      <c r="F64" s="430">
        <f>'Pro 3'!I229/1000</f>
        <v>0</v>
      </c>
      <c r="H64" t="s">
        <v>922</v>
      </c>
      <c r="K64" t="s">
        <v>378</v>
      </c>
      <c r="M64" s="430">
        <f>'Pro 3'!G253/1000</f>
        <v>0</v>
      </c>
      <c r="N64" s="430">
        <f>'Pro 3'!H253/1000</f>
        <v>0</v>
      </c>
      <c r="O64" s="430">
        <f>'Pro 3'!I253/1000</f>
        <v>0</v>
      </c>
      <c r="Q64" t="s">
        <v>922</v>
      </c>
    </row>
    <row r="65" spans="2:17" x14ac:dyDescent="0.25">
      <c r="B65" t="s">
        <v>166</v>
      </c>
      <c r="D65" s="426">
        <f>'Pro 3'!G230/1000</f>
        <v>0</v>
      </c>
      <c r="E65" s="426">
        <f>'Pro 3'!H230/1000</f>
        <v>0</v>
      </c>
      <c r="F65" s="426">
        <f>'Pro 3'!I230/1000</f>
        <v>0</v>
      </c>
      <c r="H65" t="s">
        <v>75</v>
      </c>
      <c r="K65" t="s">
        <v>166</v>
      </c>
      <c r="M65" s="426">
        <f>'Pro 3'!G254/1000</f>
        <v>0</v>
      </c>
      <c r="N65" s="426">
        <f>'Pro 3'!H254/1000</f>
        <v>0</v>
      </c>
      <c r="O65" s="426">
        <f>'Pro 3'!I254/1000</f>
        <v>0</v>
      </c>
      <c r="Q65" t="s">
        <v>75</v>
      </c>
    </row>
    <row r="66" spans="2:17" x14ac:dyDescent="0.25">
      <c r="B66" t="s">
        <v>458</v>
      </c>
      <c r="D66" s="426">
        <f>D49</f>
        <v>0</v>
      </c>
      <c r="E66" s="426">
        <f t="shared" ref="E66:F66" si="11">E49</f>
        <v>0</v>
      </c>
      <c r="F66" s="426">
        <f t="shared" si="11"/>
        <v>0</v>
      </c>
      <c r="H66" t="s">
        <v>256</v>
      </c>
      <c r="K66" t="s">
        <v>458</v>
      </c>
      <c r="M66" s="426">
        <f>M49</f>
        <v>0</v>
      </c>
      <c r="N66" s="426">
        <f t="shared" ref="N66:O66" si="12">N49</f>
        <v>0</v>
      </c>
      <c r="O66" s="426">
        <f t="shared" si="12"/>
        <v>0</v>
      </c>
      <c r="Q66" t="s">
        <v>256</v>
      </c>
    </row>
    <row r="67" spans="2:17" x14ac:dyDescent="0.25">
      <c r="B67" t="s">
        <v>167</v>
      </c>
      <c r="D67" s="426">
        <f>'Pro 3'!G232/1000</f>
        <v>0</v>
      </c>
      <c r="E67" s="426">
        <f>'Pro 3'!H232/1000</f>
        <v>0</v>
      </c>
      <c r="F67" s="426">
        <f>'Pro 3'!I232/1000</f>
        <v>0</v>
      </c>
      <c r="H67" t="s">
        <v>609</v>
      </c>
      <c r="K67" t="s">
        <v>167</v>
      </c>
      <c r="M67" s="426">
        <f>'Pro 3'!G256/1000</f>
        <v>0</v>
      </c>
      <c r="N67" s="426">
        <f>'Pro 3'!H256/1000</f>
        <v>0</v>
      </c>
      <c r="O67" s="426">
        <f>'Pro 3'!I256/1000</f>
        <v>0</v>
      </c>
      <c r="Q67" t="s">
        <v>609</v>
      </c>
    </row>
    <row r="68" spans="2:17" x14ac:dyDescent="0.25">
      <c r="B68" t="s">
        <v>372</v>
      </c>
      <c r="D68" s="426">
        <f>((D65+D66)-D67)</f>
        <v>0</v>
      </c>
      <c r="E68" s="426">
        <f t="shared" ref="E68:F68" si="13">((E65+E66)-E67)</f>
        <v>0</v>
      </c>
      <c r="F68" s="426">
        <f t="shared" si="13"/>
        <v>0</v>
      </c>
      <c r="H68" t="s">
        <v>50</v>
      </c>
      <c r="K68" t="s">
        <v>372</v>
      </c>
      <c r="M68" s="426">
        <f t="shared" ref="M68:O68" si="14">(M65+M66)-M67</f>
        <v>0</v>
      </c>
      <c r="N68" s="426">
        <f t="shared" si="14"/>
        <v>0</v>
      </c>
      <c r="O68" s="426">
        <f t="shared" si="14"/>
        <v>0</v>
      </c>
      <c r="Q68" t="s">
        <v>50</v>
      </c>
    </row>
    <row r="69" spans="2:17" x14ac:dyDescent="0.25">
      <c r="B69" t="s">
        <v>452</v>
      </c>
      <c r="D69" s="429">
        <f>(D64-D68)</f>
        <v>0</v>
      </c>
      <c r="E69" s="429">
        <f t="shared" ref="E69:F69" si="15">(E64-E68)</f>
        <v>0</v>
      </c>
      <c r="F69" s="429">
        <f t="shared" si="15"/>
        <v>0</v>
      </c>
      <c r="H69" t="s">
        <v>923</v>
      </c>
      <c r="K69" t="s">
        <v>452</v>
      </c>
      <c r="M69" s="429">
        <f t="shared" ref="M69:O69" si="16">M64-M68</f>
        <v>0</v>
      </c>
      <c r="N69" s="429">
        <f t="shared" si="16"/>
        <v>0</v>
      </c>
      <c r="O69" s="429">
        <f t="shared" si="16"/>
        <v>0</v>
      </c>
      <c r="Q69" t="s">
        <v>923</v>
      </c>
    </row>
    <row r="70" spans="2:17" x14ac:dyDescent="0.25">
      <c r="B70" t="s">
        <v>375</v>
      </c>
      <c r="D70" s="426">
        <f>'Pro 3'!G235/1000</f>
        <v>0</v>
      </c>
      <c r="E70" s="426">
        <f>'Pro 3'!H235/1000</f>
        <v>0</v>
      </c>
      <c r="F70" s="426">
        <f>'Pro 3'!I235/1000</f>
        <v>0</v>
      </c>
      <c r="H70" t="s">
        <v>924</v>
      </c>
      <c r="K70" t="s">
        <v>375</v>
      </c>
      <c r="M70" s="426">
        <f>'Pro 3'!G259/1000</f>
        <v>0</v>
      </c>
      <c r="N70" s="426">
        <f>'Pro 3'!H259/1000</f>
        <v>0</v>
      </c>
      <c r="O70" s="426">
        <f>'Pro 3'!I259/1000</f>
        <v>0</v>
      </c>
      <c r="Q70" t="s">
        <v>924</v>
      </c>
    </row>
    <row r="71" spans="2:17" x14ac:dyDescent="0.25">
      <c r="B71" t="s">
        <v>374</v>
      </c>
      <c r="D71" s="426">
        <f>'Pro 3'!G236/1000</f>
        <v>0</v>
      </c>
      <c r="E71" s="426">
        <f>'Pro 3'!H236/1000</f>
        <v>0</v>
      </c>
      <c r="F71" s="426">
        <f>'Pro 3'!I236/1000</f>
        <v>0</v>
      </c>
      <c r="H71" t="s">
        <v>56</v>
      </c>
      <c r="K71" t="s">
        <v>374</v>
      </c>
      <c r="M71" s="426">
        <f>'Pro 3'!G260/1000</f>
        <v>0</v>
      </c>
      <c r="N71" s="426">
        <f>'Pro 3'!H260/1000</f>
        <v>0</v>
      </c>
      <c r="O71" s="426">
        <f>'Pro 3'!I260/1000</f>
        <v>0</v>
      </c>
      <c r="Q71" t="s">
        <v>56</v>
      </c>
    </row>
    <row r="72" spans="2:17" x14ac:dyDescent="0.25">
      <c r="B72" t="s">
        <v>455</v>
      </c>
      <c r="D72" s="426">
        <f>'Pro 3'!G237/1000</f>
        <v>0</v>
      </c>
      <c r="E72" s="426">
        <f>'Pro 3'!H237/1000</f>
        <v>0</v>
      </c>
      <c r="F72" s="426">
        <f>'Pro 3'!I237/1000</f>
        <v>0</v>
      </c>
      <c r="H72" t="s">
        <v>117</v>
      </c>
      <c r="K72" t="s">
        <v>455</v>
      </c>
      <c r="M72" s="426">
        <f>'Pro 3'!G261/1000</f>
        <v>0</v>
      </c>
      <c r="N72" s="426">
        <f>'Pro 3'!H261/1000</f>
        <v>0</v>
      </c>
      <c r="O72" s="426">
        <f>'Pro 3'!I261/1000</f>
        <v>0</v>
      </c>
      <c r="Q72" t="s">
        <v>117</v>
      </c>
    </row>
    <row r="73" spans="2:17" x14ac:dyDescent="0.25">
      <c r="B73" t="s">
        <v>457</v>
      </c>
      <c r="D73" s="429">
        <f>D69-D70-D71-D72</f>
        <v>0</v>
      </c>
      <c r="E73" s="429">
        <f t="shared" ref="E73:F73" si="17">E69-E70-E71-E72</f>
        <v>0</v>
      </c>
      <c r="F73" s="429">
        <f t="shared" si="17"/>
        <v>0</v>
      </c>
      <c r="H73" t="s">
        <v>925</v>
      </c>
      <c r="K73" t="s">
        <v>457</v>
      </c>
      <c r="M73" s="429">
        <f>M69-M70-M71-M72</f>
        <v>0</v>
      </c>
      <c r="N73" s="429">
        <f t="shared" ref="N73:O73" si="18">N69-N70-N71-N72</f>
        <v>0</v>
      </c>
      <c r="O73" s="429">
        <f t="shared" si="18"/>
        <v>0</v>
      </c>
      <c r="Q73" t="s">
        <v>925</v>
      </c>
    </row>
    <row r="75" spans="2:17" x14ac:dyDescent="0.25">
      <c r="B75" t="s">
        <v>928</v>
      </c>
    </row>
    <row r="76" spans="2:17" x14ac:dyDescent="0.25">
      <c r="B76" t="s">
        <v>378</v>
      </c>
      <c r="D76" s="426">
        <f>'Pro 3'!G24/1000</f>
        <v>0</v>
      </c>
      <c r="E76" s="426">
        <f>'Pro 3'!H24/1000</f>
        <v>0</v>
      </c>
      <c r="F76" s="426">
        <f>'Pro 3'!I24/1000</f>
        <v>0</v>
      </c>
      <c r="H76" t="s">
        <v>922</v>
      </c>
    </row>
    <row r="77" spans="2:17" x14ac:dyDescent="0.25">
      <c r="B77" t="s">
        <v>372</v>
      </c>
      <c r="D77" s="426">
        <f>'Pro 3'!G25/1000</f>
        <v>0</v>
      </c>
      <c r="E77" s="426">
        <f>'Pro 3'!H25/1000</f>
        <v>0</v>
      </c>
      <c r="F77" s="426">
        <f>'Pro 3'!I25/1000</f>
        <v>0</v>
      </c>
      <c r="H77" t="s">
        <v>50</v>
      </c>
    </row>
    <row r="78" spans="2:17" x14ac:dyDescent="0.25">
      <c r="B78" t="s">
        <v>452</v>
      </c>
      <c r="D78" s="429">
        <f>D76-D77</f>
        <v>0</v>
      </c>
      <c r="E78" s="429">
        <f t="shared" ref="E78:F78" si="19">E76-E77</f>
        <v>0</v>
      </c>
      <c r="F78" s="429">
        <f t="shared" si="19"/>
        <v>0</v>
      </c>
      <c r="H78" t="s">
        <v>923</v>
      </c>
    </row>
    <row r="79" spans="2:17" x14ac:dyDescent="0.25">
      <c r="B79" t="s">
        <v>375</v>
      </c>
      <c r="D79" s="426">
        <f>'Pro 3'!G27/1000</f>
        <v>0</v>
      </c>
      <c r="E79" s="426">
        <f>'Pro 3'!H27/1000</f>
        <v>0</v>
      </c>
      <c r="F79" s="426">
        <f>'Pro 3'!I27/1000</f>
        <v>0</v>
      </c>
      <c r="H79" t="s">
        <v>924</v>
      </c>
    </row>
    <row r="80" spans="2:17" x14ac:dyDescent="0.25">
      <c r="B80" t="s">
        <v>374</v>
      </c>
      <c r="D80" s="426">
        <f>'Pro 3'!G28/1000</f>
        <v>0</v>
      </c>
      <c r="E80" s="426">
        <f>'Pro 3'!H28/1000</f>
        <v>0</v>
      </c>
      <c r="F80" s="426">
        <f>'Pro 3'!I28/1000</f>
        <v>0</v>
      </c>
      <c r="H80" t="s">
        <v>56</v>
      </c>
    </row>
    <row r="81" spans="2:12" x14ac:dyDescent="0.25">
      <c r="B81" t="s">
        <v>455</v>
      </c>
      <c r="D81" s="426">
        <f>'Pro 3'!G29/1000</f>
        <v>0</v>
      </c>
      <c r="E81" s="426">
        <f>'Pro 3'!H29/1000</f>
        <v>0</v>
      </c>
      <c r="F81" s="426">
        <f>'Pro 3'!I29/1000</f>
        <v>0</v>
      </c>
      <c r="H81" t="s">
        <v>117</v>
      </c>
    </row>
    <row r="82" spans="2:12" x14ac:dyDescent="0.25">
      <c r="B82" t="s">
        <v>457</v>
      </c>
      <c r="D82" s="429">
        <f>D78-D79-D80-D81</f>
        <v>0</v>
      </c>
      <c r="E82" s="429">
        <f t="shared" ref="E82:F82" si="20">E78-E79-E80-E81</f>
        <v>0</v>
      </c>
      <c r="F82" s="429">
        <f t="shared" si="20"/>
        <v>0</v>
      </c>
      <c r="H82" t="s">
        <v>925</v>
      </c>
    </row>
    <row r="84" spans="2:12" s="469" customFormat="1" x14ac:dyDescent="0.25"/>
    <row r="85" spans="2:12" x14ac:dyDescent="0.25">
      <c r="B85" s="447" t="s">
        <v>466</v>
      </c>
    </row>
    <row r="88" spans="2:12" x14ac:dyDescent="0.25">
      <c r="F88">
        <v>2023</v>
      </c>
      <c r="G88">
        <v>2024</v>
      </c>
      <c r="H88">
        <v>2025</v>
      </c>
    </row>
    <row r="90" spans="2:12" x14ac:dyDescent="0.25">
      <c r="B90" t="s">
        <v>933</v>
      </c>
      <c r="F90">
        <f>'Pro 1'!G47</f>
        <v>0</v>
      </c>
      <c r="G90">
        <f>'Pro 1'!H47</f>
        <v>0</v>
      </c>
      <c r="H90">
        <f>'Pro 1'!I47</f>
        <v>0</v>
      </c>
      <c r="L90" t="s">
        <v>934</v>
      </c>
    </row>
    <row r="92" spans="2:12" x14ac:dyDescent="0.25">
      <c r="B92" t="s">
        <v>935</v>
      </c>
      <c r="L92" t="s">
        <v>936</v>
      </c>
    </row>
    <row r="93" spans="2:12" x14ac:dyDescent="0.25">
      <c r="B93" t="s">
        <v>937</v>
      </c>
      <c r="F93" s="434">
        <f>D41</f>
        <v>0</v>
      </c>
      <c r="G93" s="434">
        <f t="shared" ref="G93:H93" si="21">E41</f>
        <v>0</v>
      </c>
      <c r="H93" s="434">
        <f t="shared" si="21"/>
        <v>0</v>
      </c>
      <c r="L93" t="s">
        <v>938</v>
      </c>
    </row>
    <row r="94" spans="2:12" x14ac:dyDescent="0.25">
      <c r="B94" t="s">
        <v>939</v>
      </c>
      <c r="F94" s="434">
        <f>M41</f>
        <v>0</v>
      </c>
      <c r="G94" s="434">
        <f t="shared" ref="G94:H94" si="22">N41</f>
        <v>0</v>
      </c>
      <c r="H94" s="434">
        <f t="shared" si="22"/>
        <v>0</v>
      </c>
      <c r="L94" t="s">
        <v>940</v>
      </c>
    </row>
    <row r="95" spans="2:12" x14ac:dyDescent="0.25">
      <c r="B95" t="s">
        <v>941</v>
      </c>
      <c r="F95">
        <f>'Pro 1'!G41</f>
        <v>0</v>
      </c>
      <c r="G95">
        <f>'Pro 1'!H41</f>
        <v>0</v>
      </c>
      <c r="H95">
        <f>'Pro 1'!I41</f>
        <v>0</v>
      </c>
      <c r="L95" t="s">
        <v>942</v>
      </c>
    </row>
    <row r="96" spans="2:12" x14ac:dyDescent="0.25">
      <c r="B96" t="s">
        <v>472</v>
      </c>
      <c r="F96" s="434">
        <f>SUM(F93:F95)</f>
        <v>0</v>
      </c>
      <c r="G96" s="434">
        <f t="shared" ref="G96:H96" si="23">SUM(G93:G95)</f>
        <v>0</v>
      </c>
      <c r="H96" s="434">
        <f t="shared" si="23"/>
        <v>0</v>
      </c>
      <c r="L96" t="s">
        <v>472</v>
      </c>
    </row>
    <row r="97" spans="2:15" x14ac:dyDescent="0.25">
      <c r="B97" t="s">
        <v>473</v>
      </c>
      <c r="F97">
        <f>'Pro 1'!G44</f>
        <v>0</v>
      </c>
      <c r="G97">
        <f>'Pro 1'!H44</f>
        <v>0</v>
      </c>
      <c r="H97">
        <f>'Pro 1'!I44</f>
        <v>0</v>
      </c>
      <c r="L97" t="s">
        <v>943</v>
      </c>
    </row>
    <row r="98" spans="2:15" x14ac:dyDescent="0.25">
      <c r="L98">
        <v>0</v>
      </c>
    </row>
    <row r="100" spans="2:15" x14ac:dyDescent="0.25">
      <c r="B100" s="431" t="s">
        <v>944</v>
      </c>
      <c r="C100" s="431"/>
      <c r="D100" s="431"/>
      <c r="E100" s="431"/>
      <c r="F100" s="431"/>
      <c r="G100" s="431"/>
      <c r="H100" s="431"/>
      <c r="I100" s="431"/>
      <c r="J100" s="431"/>
      <c r="K100" s="431"/>
      <c r="L100" s="431" t="s">
        <v>945</v>
      </c>
      <c r="M100" s="431"/>
      <c r="N100" s="431"/>
      <c r="O100" s="431"/>
    </row>
    <row r="101" spans="2:15" x14ac:dyDescent="0.25">
      <c r="B101" s="431" t="s">
        <v>937</v>
      </c>
      <c r="C101" s="431"/>
      <c r="D101" s="431"/>
      <c r="E101" s="431"/>
      <c r="F101" s="431">
        <v>0</v>
      </c>
      <c r="G101" s="431">
        <v>0</v>
      </c>
      <c r="H101" s="431">
        <v>0</v>
      </c>
      <c r="I101" s="431"/>
      <c r="J101" s="431"/>
      <c r="K101" s="431"/>
      <c r="L101" s="431" t="s">
        <v>938</v>
      </c>
      <c r="M101" s="431"/>
      <c r="N101" s="431"/>
      <c r="O101" s="431"/>
    </row>
    <row r="102" spans="2:15" x14ac:dyDescent="0.25">
      <c r="B102" s="431" t="s">
        <v>939</v>
      </c>
      <c r="C102" s="431"/>
      <c r="D102" s="431"/>
      <c r="E102" s="431"/>
      <c r="F102" s="431">
        <v>0</v>
      </c>
      <c r="G102" s="431">
        <v>0</v>
      </c>
      <c r="H102" s="431">
        <v>0</v>
      </c>
      <c r="I102" s="431"/>
      <c r="J102" s="431"/>
      <c r="K102" s="431"/>
      <c r="L102" s="431" t="s">
        <v>940</v>
      </c>
      <c r="M102" s="431"/>
      <c r="N102" s="431"/>
      <c r="O102" s="431"/>
    </row>
    <row r="103" spans="2:15" x14ac:dyDescent="0.25">
      <c r="B103" s="431" t="s">
        <v>941</v>
      </c>
      <c r="C103" s="431"/>
      <c r="D103" s="431"/>
      <c r="E103" s="431"/>
      <c r="F103" s="431">
        <v>0</v>
      </c>
      <c r="G103" s="431">
        <v>0</v>
      </c>
      <c r="H103" s="431">
        <v>0</v>
      </c>
      <c r="I103" s="431"/>
      <c r="J103" s="431"/>
      <c r="K103" s="431"/>
      <c r="L103" s="431" t="s">
        <v>942</v>
      </c>
      <c r="M103" s="431"/>
      <c r="N103" s="431"/>
      <c r="O103" s="431"/>
    </row>
    <row r="104" spans="2:15" x14ac:dyDescent="0.25">
      <c r="B104" s="431" t="s">
        <v>472</v>
      </c>
      <c r="C104" s="431"/>
      <c r="D104" s="431"/>
      <c r="E104" s="431"/>
      <c r="F104" s="431">
        <v>0</v>
      </c>
      <c r="G104" s="431">
        <v>0</v>
      </c>
      <c r="H104" s="431">
        <v>0</v>
      </c>
      <c r="I104" s="431"/>
      <c r="J104" s="431"/>
      <c r="K104" s="431"/>
      <c r="L104" s="431" t="s">
        <v>472</v>
      </c>
      <c r="M104" s="431"/>
      <c r="N104" s="431"/>
      <c r="O104" s="431"/>
    </row>
    <row r="105" spans="2:15" x14ac:dyDescent="0.25">
      <c r="B105" s="431" t="s">
        <v>473</v>
      </c>
      <c r="C105" s="431"/>
      <c r="D105" s="431"/>
      <c r="E105" s="431"/>
      <c r="F105" s="431">
        <v>0</v>
      </c>
      <c r="G105" s="431">
        <v>0</v>
      </c>
      <c r="H105" s="431">
        <v>0</v>
      </c>
      <c r="I105" s="431"/>
      <c r="J105" s="431"/>
      <c r="K105" s="431"/>
      <c r="L105" s="431" t="s">
        <v>943</v>
      </c>
      <c r="M105" s="431"/>
      <c r="N105" s="431"/>
      <c r="O105" s="431"/>
    </row>
    <row r="106" spans="2:15" x14ac:dyDescent="0.25">
      <c r="B106" s="431"/>
      <c r="C106" s="431"/>
      <c r="D106" s="431"/>
      <c r="E106" s="431"/>
      <c r="F106" s="431"/>
      <c r="G106" s="431"/>
      <c r="H106" s="431"/>
      <c r="I106" s="431"/>
      <c r="J106" s="431"/>
      <c r="K106" s="431"/>
      <c r="L106" s="431">
        <v>0</v>
      </c>
      <c r="M106" s="431"/>
      <c r="N106" s="431"/>
      <c r="O106" s="431"/>
    </row>
    <row r="108" spans="2:15" x14ac:dyDescent="0.25">
      <c r="B108" s="431" t="s">
        <v>931</v>
      </c>
      <c r="C108" s="431"/>
      <c r="D108" s="431"/>
      <c r="E108" s="431"/>
      <c r="F108" s="431"/>
      <c r="G108" s="431"/>
      <c r="H108" s="431"/>
      <c r="I108" s="431"/>
      <c r="J108" s="431"/>
      <c r="K108" s="431"/>
      <c r="L108" s="431" t="s">
        <v>932</v>
      </c>
      <c r="M108" s="431"/>
      <c r="N108" s="431"/>
    </row>
    <row r="109" spans="2:15" x14ac:dyDescent="0.25">
      <c r="B109" s="431" t="s">
        <v>946</v>
      </c>
      <c r="C109" s="431"/>
      <c r="D109" s="431"/>
      <c r="E109" s="431"/>
      <c r="F109" s="431">
        <v>0</v>
      </c>
      <c r="G109" s="431">
        <v>0</v>
      </c>
      <c r="H109" s="431">
        <v>0</v>
      </c>
      <c r="I109" s="431"/>
      <c r="J109" s="431"/>
      <c r="K109" s="431"/>
      <c r="L109" s="431" t="s">
        <v>947</v>
      </c>
      <c r="M109" s="431"/>
      <c r="N109" s="431"/>
    </row>
    <row r="110" spans="2:15" x14ac:dyDescent="0.25">
      <c r="B110" s="431" t="s">
        <v>548</v>
      </c>
      <c r="C110" s="431"/>
      <c r="D110" s="431"/>
      <c r="E110" s="431"/>
      <c r="F110" s="431">
        <v>0</v>
      </c>
      <c r="G110" s="431">
        <v>0</v>
      </c>
      <c r="H110" s="431">
        <v>0</v>
      </c>
      <c r="I110" s="431"/>
      <c r="J110" s="431"/>
      <c r="K110" s="431"/>
      <c r="L110" s="431" t="s">
        <v>948</v>
      </c>
      <c r="M110" s="431"/>
      <c r="N110" s="431"/>
    </row>
    <row r="111" spans="2:15" x14ac:dyDescent="0.25">
      <c r="B111" s="431" t="s">
        <v>949</v>
      </c>
      <c r="C111" s="431"/>
      <c r="D111" s="431"/>
      <c r="E111" s="431"/>
      <c r="F111" s="431">
        <v>0</v>
      </c>
      <c r="G111" s="431">
        <v>0</v>
      </c>
      <c r="H111" s="431">
        <v>0</v>
      </c>
      <c r="I111" s="431"/>
      <c r="J111" s="431"/>
      <c r="K111" s="431"/>
      <c r="L111" s="431" t="s">
        <v>950</v>
      </c>
      <c r="M111" s="431"/>
      <c r="N111" s="431"/>
    </row>
    <row r="113" spans="2:13" x14ac:dyDescent="0.25">
      <c r="B113" s="431" t="s">
        <v>578</v>
      </c>
      <c r="C113" s="431"/>
      <c r="D113" s="431"/>
      <c r="E113" s="431"/>
      <c r="F113" s="431"/>
      <c r="G113" s="431"/>
      <c r="H113" s="431"/>
      <c r="I113" s="431"/>
      <c r="J113" s="431"/>
      <c r="K113" s="431"/>
      <c r="L113" s="431" t="s">
        <v>951</v>
      </c>
      <c r="M113" s="431"/>
    </row>
    <row r="114" spans="2:13" x14ac:dyDescent="0.25">
      <c r="B114" s="431" t="s">
        <v>946</v>
      </c>
      <c r="C114" s="431"/>
      <c r="D114" s="431"/>
      <c r="E114" s="431"/>
      <c r="F114" s="431">
        <v>0</v>
      </c>
      <c r="G114" s="431">
        <v>0</v>
      </c>
      <c r="H114" s="431" t="s">
        <v>921</v>
      </c>
      <c r="I114" s="431"/>
      <c r="J114" s="431"/>
      <c r="K114" s="431"/>
      <c r="L114" s="431" t="s">
        <v>947</v>
      </c>
      <c r="M114" s="431"/>
    </row>
    <row r="115" spans="2:13" x14ac:dyDescent="0.25">
      <c r="B115" s="431" t="s">
        <v>548</v>
      </c>
      <c r="C115" s="431"/>
      <c r="D115" s="431"/>
      <c r="E115" s="431"/>
      <c r="F115" s="431"/>
      <c r="G115" s="431"/>
      <c r="H115" s="431"/>
      <c r="I115" s="431"/>
      <c r="J115" s="431"/>
      <c r="K115" s="431"/>
      <c r="L115" s="431" t="s">
        <v>948</v>
      </c>
      <c r="M115" s="431"/>
    </row>
    <row r="116" spans="2:13" x14ac:dyDescent="0.25">
      <c r="B116" s="431" t="s">
        <v>949</v>
      </c>
      <c r="C116" s="431"/>
      <c r="D116" s="431"/>
      <c r="E116" s="431"/>
      <c r="F116" s="431">
        <v>0</v>
      </c>
      <c r="G116" s="431">
        <v>0</v>
      </c>
      <c r="H116" s="431" t="e">
        <v>#VALUE!</v>
      </c>
      <c r="I116" s="431"/>
      <c r="J116" s="431"/>
      <c r="K116" s="431"/>
      <c r="L116" s="431" t="s">
        <v>950</v>
      </c>
      <c r="M116" s="431"/>
    </row>
    <row r="118" spans="2:13" x14ac:dyDescent="0.25">
      <c r="B118" t="s">
        <v>430</v>
      </c>
      <c r="L118" t="s">
        <v>221</v>
      </c>
    </row>
    <row r="119" spans="2:13" x14ac:dyDescent="0.25">
      <c r="B119" t="s">
        <v>373</v>
      </c>
      <c r="F119">
        <f>'Pro 3'!H133</f>
        <v>0</v>
      </c>
      <c r="G119">
        <f>'Pro 3'!I133</f>
        <v>0</v>
      </c>
      <c r="H119">
        <f>'Pro 3'!J133</f>
        <v>0</v>
      </c>
      <c r="L119" t="s">
        <v>69</v>
      </c>
    </row>
    <row r="120" spans="2:13" x14ac:dyDescent="0.25">
      <c r="B120" t="s">
        <v>376</v>
      </c>
      <c r="F120">
        <f>'Pro 3'!H134</f>
        <v>0</v>
      </c>
      <c r="G120">
        <f>'Pro 3'!I134</f>
        <v>0</v>
      </c>
      <c r="H120">
        <f>'Pro 3'!J134</f>
        <v>0</v>
      </c>
      <c r="L120" t="s">
        <v>71</v>
      </c>
    </row>
    <row r="121" spans="2:13" x14ac:dyDescent="0.25">
      <c r="B121" t="s">
        <v>952</v>
      </c>
      <c r="F121">
        <f>'Pro 3'!H135</f>
        <v>0</v>
      </c>
      <c r="G121">
        <f>'Pro 3'!I135</f>
        <v>0</v>
      </c>
      <c r="H121">
        <f>'Pro 3'!J135</f>
        <v>0</v>
      </c>
      <c r="L121" t="s">
        <v>953</v>
      </c>
    </row>
    <row r="123" spans="2:13" x14ac:dyDescent="0.25">
      <c r="B123" t="s">
        <v>954</v>
      </c>
      <c r="L123" t="s">
        <v>955</v>
      </c>
    </row>
    <row r="124" spans="2:13" x14ac:dyDescent="0.25">
      <c r="B124" t="s">
        <v>373</v>
      </c>
      <c r="F124">
        <f>'Pro 3'!H139/1000</f>
        <v>0</v>
      </c>
      <c r="G124">
        <f>'Pro 3'!I139/1000</f>
        <v>0</v>
      </c>
      <c r="H124">
        <f>'Pro 3'!J139/1000</f>
        <v>0</v>
      </c>
      <c r="L124" t="s">
        <v>69</v>
      </c>
    </row>
    <row r="125" spans="2:13" x14ac:dyDescent="0.25">
      <c r="B125" t="s">
        <v>376</v>
      </c>
      <c r="F125">
        <f>'Pro 3'!H140/1000</f>
        <v>0</v>
      </c>
      <c r="G125">
        <f>'Pro 3'!I140/1000</f>
        <v>0</v>
      </c>
      <c r="H125">
        <f>'Pro 3'!J140/1000</f>
        <v>0</v>
      </c>
      <c r="L125" t="s">
        <v>71</v>
      </c>
    </row>
    <row r="126" spans="2:13" x14ac:dyDescent="0.25">
      <c r="B126" t="s">
        <v>956</v>
      </c>
      <c r="F126">
        <f>'Pro 3'!H141/1000</f>
        <v>0</v>
      </c>
      <c r="G126">
        <f>'Pro 3'!I141/1000</f>
        <v>0</v>
      </c>
      <c r="H126">
        <f>'Pro 3'!J141/1000</f>
        <v>0</v>
      </c>
      <c r="L126" t="s">
        <v>957</v>
      </c>
    </row>
    <row r="128" spans="2:13" x14ac:dyDescent="0.25">
      <c r="B128" t="s">
        <v>543</v>
      </c>
      <c r="L128" t="s">
        <v>958</v>
      </c>
    </row>
    <row r="129" spans="2:13" x14ac:dyDescent="0.25">
      <c r="B129" t="s">
        <v>225</v>
      </c>
      <c r="F129">
        <f>'Pro 3'!H145/1000</f>
        <v>0</v>
      </c>
      <c r="G129">
        <f>'Pro 3'!I145/1000</f>
        <v>0</v>
      </c>
      <c r="H129">
        <f>'Pro 3'!J145/1000</f>
        <v>0</v>
      </c>
    </row>
    <row r="130" spans="2:13" x14ac:dyDescent="0.25">
      <c r="B130" t="s">
        <v>227</v>
      </c>
      <c r="F130">
        <f>'Pro 3'!H146/1000</f>
        <v>0</v>
      </c>
      <c r="G130">
        <f>'Pro 3'!I146/1000</f>
        <v>0</v>
      </c>
      <c r="H130">
        <f>'Pro 3'!J146/1000</f>
        <v>0</v>
      </c>
    </row>
    <row r="131" spans="2:13" x14ac:dyDescent="0.25">
      <c r="B131" t="s">
        <v>376</v>
      </c>
      <c r="F131">
        <f>'Pro 3'!H147/1000</f>
        <v>0</v>
      </c>
      <c r="G131">
        <f>'Pro 3'!I147/1000</f>
        <v>0</v>
      </c>
      <c r="H131">
        <f>'Pro 3'!J147/1000</f>
        <v>0</v>
      </c>
      <c r="L131" t="s">
        <v>71</v>
      </c>
    </row>
    <row r="132" spans="2:13" x14ac:dyDescent="0.25">
      <c r="B132" t="s">
        <v>544</v>
      </c>
      <c r="F132">
        <f>'Pro 3'!H148/1000</f>
        <v>0</v>
      </c>
      <c r="G132">
        <f>'Pro 3'!I148/1000</f>
        <v>0</v>
      </c>
      <c r="H132">
        <f>'Pro 3'!J148/1000</f>
        <v>0</v>
      </c>
      <c r="L132" t="s">
        <v>959</v>
      </c>
    </row>
    <row r="134" spans="2:13" x14ac:dyDescent="0.25">
      <c r="B134" s="431" t="s">
        <v>82</v>
      </c>
      <c r="C134" s="431"/>
      <c r="D134" s="431"/>
      <c r="E134" s="431"/>
      <c r="F134" s="431"/>
      <c r="G134" s="431"/>
      <c r="H134" s="431"/>
      <c r="I134" s="431"/>
      <c r="J134" s="431"/>
      <c r="K134" s="431"/>
      <c r="L134" s="431" t="s">
        <v>83</v>
      </c>
      <c r="M134" s="431"/>
    </row>
    <row r="135" spans="2:13" x14ac:dyDescent="0.25">
      <c r="B135" s="431" t="s">
        <v>960</v>
      </c>
      <c r="C135" s="431"/>
      <c r="D135" s="431"/>
      <c r="E135" s="431"/>
      <c r="F135" s="431">
        <v>0</v>
      </c>
      <c r="G135" s="431">
        <v>0</v>
      </c>
      <c r="H135" s="431">
        <v>0</v>
      </c>
      <c r="I135" s="431"/>
      <c r="J135" s="431"/>
      <c r="K135" s="431"/>
      <c r="L135" s="431" t="s">
        <v>961</v>
      </c>
      <c r="M135" s="431"/>
    </row>
    <row r="136" spans="2:13" x14ac:dyDescent="0.25">
      <c r="B136" s="431" t="s">
        <v>962</v>
      </c>
      <c r="C136" s="431"/>
      <c r="D136" s="431"/>
      <c r="E136" s="431"/>
      <c r="F136" s="431">
        <v>0</v>
      </c>
      <c r="G136" s="431">
        <v>0</v>
      </c>
      <c r="H136" s="431">
        <v>0</v>
      </c>
      <c r="I136" s="431"/>
      <c r="J136" s="431"/>
      <c r="K136" s="431"/>
      <c r="L136" s="431" t="s">
        <v>963</v>
      </c>
      <c r="M136" s="431"/>
    </row>
    <row r="138" spans="2:13" x14ac:dyDescent="0.25">
      <c r="B138" t="s">
        <v>547</v>
      </c>
      <c r="L138" t="s">
        <v>964</v>
      </c>
    </row>
    <row r="139" spans="2:13" x14ac:dyDescent="0.25">
      <c r="B139" t="s">
        <v>946</v>
      </c>
      <c r="F139">
        <f>'Pro 2'!H115</f>
        <v>0</v>
      </c>
      <c r="G139">
        <f>'Pro 2'!I115</f>
        <v>0</v>
      </c>
      <c r="H139">
        <f>'Pro 2'!J115</f>
        <v>0</v>
      </c>
      <c r="L139" t="s">
        <v>947</v>
      </c>
    </row>
    <row r="140" spans="2:13" x14ac:dyDescent="0.25">
      <c r="B140" t="s">
        <v>548</v>
      </c>
      <c r="F140">
        <f>'Pro 2'!H116/1000</f>
        <v>0</v>
      </c>
      <c r="G140">
        <f>'Pro 2'!I116/1000</f>
        <v>0</v>
      </c>
      <c r="H140">
        <f>'Pro 2'!J116/1000</f>
        <v>0</v>
      </c>
      <c r="L140" t="s">
        <v>948</v>
      </c>
    </row>
    <row r="141" spans="2:13" x14ac:dyDescent="0.25">
      <c r="B141" t="s">
        <v>949</v>
      </c>
      <c r="F141" t="str">
        <f>'Pro 2'!H117</f>
        <v>-</v>
      </c>
      <c r="G141" t="str">
        <f>'Pro 2'!I117</f>
        <v>-</v>
      </c>
      <c r="H141" t="str">
        <f>'Pro 2'!J117</f>
        <v>-</v>
      </c>
      <c r="L141" t="s">
        <v>950</v>
      </c>
    </row>
    <row r="143" spans="2:13" x14ac:dyDescent="0.25">
      <c r="G143" t="s">
        <v>965</v>
      </c>
    </row>
    <row r="144" spans="2:13" x14ac:dyDescent="0.25">
      <c r="D144">
        <v>2023</v>
      </c>
      <c r="E144">
        <v>2024</v>
      </c>
      <c r="F144">
        <v>2025</v>
      </c>
      <c r="G144">
        <v>2026</v>
      </c>
      <c r="H144">
        <v>2027</v>
      </c>
      <c r="I144">
        <v>2028</v>
      </c>
      <c r="J144">
        <v>2029</v>
      </c>
    </row>
    <row r="145" spans="2:21" x14ac:dyDescent="0.25">
      <c r="B145" t="s">
        <v>966</v>
      </c>
      <c r="D145">
        <f>'Pro 3'!E348/1000</f>
        <v>0</v>
      </c>
      <c r="E145">
        <f>'Pro 3'!F348/1000</f>
        <v>0</v>
      </c>
      <c r="F145">
        <f>'Pro 3'!G348/1000</f>
        <v>0</v>
      </c>
      <c r="G145">
        <f>'Pro 3'!H348/1000</f>
        <v>0</v>
      </c>
      <c r="H145">
        <f>'Pro 3'!I348/1000</f>
        <v>0</v>
      </c>
      <c r="I145">
        <f>'Pro 3'!J348/1000</f>
        <v>0</v>
      </c>
      <c r="J145">
        <f>'Pro 3'!K348/1000</f>
        <v>0</v>
      </c>
      <c r="L145" t="s">
        <v>967</v>
      </c>
    </row>
    <row r="148" spans="2:21" s="469" customFormat="1" x14ac:dyDescent="0.25"/>
    <row r="149" spans="2:21" x14ac:dyDescent="0.25">
      <c r="B149" s="447" t="s">
        <v>461</v>
      </c>
    </row>
    <row r="151" spans="2:21" x14ac:dyDescent="0.25">
      <c r="B151" t="s">
        <v>506</v>
      </c>
      <c r="N151" t="s">
        <v>976</v>
      </c>
    </row>
    <row r="155" spans="2:21" x14ac:dyDescent="0.25">
      <c r="E155" t="s">
        <v>969</v>
      </c>
      <c r="Q155" t="s">
        <v>969</v>
      </c>
    </row>
    <row r="157" spans="2:21" x14ac:dyDescent="0.25">
      <c r="C157" t="s">
        <v>970</v>
      </c>
      <c r="E157">
        <v>2023</v>
      </c>
      <c r="F157">
        <v>2024</v>
      </c>
      <c r="G157">
        <v>2025</v>
      </c>
      <c r="I157" t="s">
        <v>971</v>
      </c>
      <c r="O157" t="s">
        <v>970</v>
      </c>
      <c r="Q157">
        <v>2023</v>
      </c>
      <c r="R157">
        <v>2024</v>
      </c>
      <c r="S157">
        <v>2025</v>
      </c>
      <c r="U157" t="s">
        <v>971</v>
      </c>
    </row>
    <row r="159" spans="2:21" x14ac:dyDescent="0.25">
      <c r="C159">
        <f>Public!D165</f>
        <v>0</v>
      </c>
      <c r="E159">
        <f>'Pro 3'!H68</f>
        <v>0</v>
      </c>
      <c r="F159">
        <f>'Pro 3'!I68</f>
        <v>0</v>
      </c>
      <c r="G159">
        <f>'Pro 3'!J68</f>
        <v>0</v>
      </c>
      <c r="I159" t="s">
        <v>972</v>
      </c>
      <c r="O159">
        <f>Public!D165</f>
        <v>0</v>
      </c>
      <c r="Q159">
        <f>'Pro 3'!H91</f>
        <v>0</v>
      </c>
      <c r="R159">
        <f>'Pro 3'!I91</f>
        <v>0</v>
      </c>
      <c r="S159">
        <f>'Pro 3'!J91</f>
        <v>0</v>
      </c>
      <c r="U159" t="s">
        <v>972</v>
      </c>
    </row>
    <row r="160" spans="2:21" x14ac:dyDescent="0.25">
      <c r="C160">
        <f>Public!D166</f>
        <v>0</v>
      </c>
      <c r="E160">
        <f>'Pro 3'!H69</f>
        <v>0</v>
      </c>
      <c r="F160">
        <f>'Pro 3'!I69</f>
        <v>0</v>
      </c>
      <c r="G160">
        <f>'Pro 3'!J69</f>
        <v>0</v>
      </c>
      <c r="I160" t="s">
        <v>973</v>
      </c>
      <c r="O160">
        <f>Public!D166</f>
        <v>0</v>
      </c>
      <c r="Q160">
        <f>'Pro 3'!H92</f>
        <v>0</v>
      </c>
      <c r="R160">
        <f>'Pro 3'!I92</f>
        <v>0</v>
      </c>
      <c r="S160">
        <f>'Pro 3'!J92</f>
        <v>0</v>
      </c>
      <c r="U160" t="s">
        <v>973</v>
      </c>
    </row>
    <row r="161" spans="2:33" x14ac:dyDescent="0.25">
      <c r="C161">
        <f>Public!D167</f>
        <v>0</v>
      </c>
      <c r="E161">
        <f>'Pro 3'!H70</f>
        <v>0</v>
      </c>
      <c r="F161">
        <f>'Pro 3'!I70</f>
        <v>0</v>
      </c>
      <c r="G161">
        <f>'Pro 3'!J70</f>
        <v>0</v>
      </c>
      <c r="I161" t="s">
        <v>974</v>
      </c>
      <c r="O161">
        <f>Public!D167</f>
        <v>0</v>
      </c>
      <c r="Q161">
        <f>'Pro 3'!H93</f>
        <v>0</v>
      </c>
      <c r="R161">
        <f>'Pro 3'!I93</f>
        <v>0</v>
      </c>
      <c r="S161">
        <f>'Pro 3'!J93</f>
        <v>0</v>
      </c>
      <c r="U161" t="s">
        <v>974</v>
      </c>
    </row>
    <row r="162" spans="2:33" x14ac:dyDescent="0.25">
      <c r="C162" t="s">
        <v>975</v>
      </c>
      <c r="E162">
        <f>'Pro 3'!H71</f>
        <v>0</v>
      </c>
      <c r="F162">
        <f>'Pro 3'!I71</f>
        <v>0</v>
      </c>
      <c r="G162">
        <f>'Pro 3'!J71</f>
        <v>0</v>
      </c>
      <c r="I162" t="s">
        <v>62</v>
      </c>
      <c r="O162" t="s">
        <v>975</v>
      </c>
      <c r="Q162">
        <f>'Pro 3'!H94</f>
        <v>0</v>
      </c>
      <c r="R162">
        <f>'Pro 3'!I94</f>
        <v>0</v>
      </c>
      <c r="S162">
        <f>'Pro 3'!J94</f>
        <v>0</v>
      </c>
      <c r="U162" t="s">
        <v>62</v>
      </c>
    </row>
    <row r="164" spans="2:33" s="469" customFormat="1" x14ac:dyDescent="0.25"/>
    <row r="166" spans="2:33" x14ac:dyDescent="0.25">
      <c r="B166" s="447" t="s">
        <v>977</v>
      </c>
    </row>
    <row r="169" spans="2:33" ht="26.25" x14ac:dyDescent="0.25">
      <c r="B169" s="435" t="s">
        <v>487</v>
      </c>
      <c r="C169" s="82" t="s">
        <v>978</v>
      </c>
      <c r="D169" s="82" t="s">
        <v>488</v>
      </c>
      <c r="E169" s="82" t="s">
        <v>489</v>
      </c>
      <c r="F169" s="436" t="s">
        <v>979</v>
      </c>
      <c r="G169" s="436" t="s">
        <v>980</v>
      </c>
      <c r="H169" s="436" t="s">
        <v>981</v>
      </c>
      <c r="I169" s="82" t="s">
        <v>491</v>
      </c>
      <c r="J169" s="82" t="s">
        <v>492</v>
      </c>
      <c r="K169" s="437" t="s">
        <v>982</v>
      </c>
      <c r="L169" s="82" t="s">
        <v>493</v>
      </c>
      <c r="M169" s="82" t="s">
        <v>983</v>
      </c>
      <c r="N169" s="82" t="s">
        <v>550</v>
      </c>
      <c r="O169" s="82" t="s">
        <v>984</v>
      </c>
      <c r="P169" s="82" t="s">
        <v>985</v>
      </c>
      <c r="Q169" s="82" t="s">
        <v>495</v>
      </c>
      <c r="R169" s="438" t="s">
        <v>562</v>
      </c>
      <c r="S169" s="438" t="s">
        <v>563</v>
      </c>
      <c r="T169" s="438" t="s">
        <v>564</v>
      </c>
      <c r="U169" s="438" t="s">
        <v>565</v>
      </c>
      <c r="V169" s="438" t="s">
        <v>986</v>
      </c>
      <c r="W169" s="438" t="s">
        <v>987</v>
      </c>
      <c r="X169" s="438" t="s">
        <v>988</v>
      </c>
      <c r="Y169" s="439" t="s">
        <v>989</v>
      </c>
      <c r="Z169" s="83" t="s">
        <v>990</v>
      </c>
      <c r="AA169" s="442" t="s">
        <v>991</v>
      </c>
      <c r="AB169" s="442" t="s">
        <v>992</v>
      </c>
      <c r="AC169" s="442" t="s">
        <v>993</v>
      </c>
      <c r="AD169" s="442" t="s">
        <v>994</v>
      </c>
      <c r="AE169" s="442" t="s">
        <v>995</v>
      </c>
      <c r="AF169" s="442" t="s">
        <v>996</v>
      </c>
      <c r="AG169" s="442" t="s">
        <v>997</v>
      </c>
    </row>
    <row r="170" spans="2:33" x14ac:dyDescent="0.25">
      <c r="B170">
        <f t="shared" ref="B170:B175" si="24">B6</f>
        <v>0</v>
      </c>
      <c r="D170" t="s">
        <v>503</v>
      </c>
      <c r="E170" t="s">
        <v>505</v>
      </c>
      <c r="F170" s="431"/>
      <c r="G170" s="431"/>
      <c r="H170" s="431"/>
      <c r="I170" t="s">
        <v>528</v>
      </c>
      <c r="J170" t="s">
        <v>505</v>
      </c>
      <c r="K170" t="s">
        <v>505</v>
      </c>
      <c r="L170" t="s">
        <v>505</v>
      </c>
      <c r="M170" t="s">
        <v>504</v>
      </c>
      <c r="N170" t="s">
        <v>505</v>
      </c>
      <c r="O170" t="s">
        <v>998</v>
      </c>
      <c r="P170" t="s">
        <v>999</v>
      </c>
      <c r="Q170" t="s">
        <v>507</v>
      </c>
      <c r="R170">
        <f>'Pro 2'!E383</f>
        <v>0</v>
      </c>
      <c r="S170">
        <f>'Pro 2'!F383</f>
        <v>0</v>
      </c>
      <c r="T170">
        <f>'Pro 2'!G383</f>
        <v>0</v>
      </c>
      <c r="U170">
        <f>'Pro 2'!H383</f>
        <v>0</v>
      </c>
      <c r="V170">
        <f>'Pro 2'!I383</f>
        <v>0</v>
      </c>
      <c r="W170">
        <f>'Pro 2'!J383</f>
        <v>0</v>
      </c>
      <c r="X170">
        <f>'Pro 2'!K383</f>
        <v>0</v>
      </c>
      <c r="Y170">
        <f>'Pro 2'!L383</f>
        <v>0</v>
      </c>
      <c r="Z170" s="440">
        <f>'Pro 2'!E384/1000</f>
        <v>0</v>
      </c>
      <c r="AA170" s="443">
        <f>'Pro 2'!F384/1000</f>
        <v>0</v>
      </c>
      <c r="AB170" s="443">
        <f>'Pro 2'!G384/1000</f>
        <v>0</v>
      </c>
      <c r="AC170" s="443">
        <f>'Pro 2'!H384/1000</f>
        <v>0</v>
      </c>
      <c r="AD170" s="443">
        <f>'Pro 2'!I384/1000</f>
        <v>0</v>
      </c>
      <c r="AE170" s="443">
        <f>'Pro 2'!J384/1000</f>
        <v>0</v>
      </c>
      <c r="AF170" s="443">
        <f>'Pro 2'!K384/1000</f>
        <v>0</v>
      </c>
      <c r="AG170" s="444">
        <f>'Pro 2'!L384/1000</f>
        <v>0</v>
      </c>
    </row>
    <row r="171" spans="2:33" x14ac:dyDescent="0.25">
      <c r="B171">
        <f t="shared" si="24"/>
        <v>0</v>
      </c>
      <c r="D171" t="s">
        <v>503</v>
      </c>
      <c r="E171" t="s">
        <v>505</v>
      </c>
      <c r="F171" s="431"/>
      <c r="G171" s="431"/>
      <c r="H171" s="431"/>
      <c r="I171" t="s">
        <v>528</v>
      </c>
      <c r="J171" t="s">
        <v>505</v>
      </c>
      <c r="K171" t="s">
        <v>505</v>
      </c>
      <c r="L171" t="s">
        <v>505</v>
      </c>
      <c r="M171" t="s">
        <v>504</v>
      </c>
      <c r="N171" t="s">
        <v>505</v>
      </c>
      <c r="O171" t="s">
        <v>1000</v>
      </c>
      <c r="P171" t="s">
        <v>1001</v>
      </c>
      <c r="Q171" t="s">
        <v>507</v>
      </c>
      <c r="R171">
        <f>'Pro 2'!E388</f>
        <v>0</v>
      </c>
      <c r="S171">
        <f>'Pro 2'!F388</f>
        <v>0</v>
      </c>
      <c r="T171">
        <f>'Pro 2'!G388</f>
        <v>0</v>
      </c>
      <c r="U171">
        <f>'Pro 2'!H388</f>
        <v>0</v>
      </c>
      <c r="V171">
        <f>'Pro 2'!I388</f>
        <v>0</v>
      </c>
      <c r="W171">
        <f>'Pro 2'!J388</f>
        <v>0</v>
      </c>
      <c r="X171">
        <f>'Pro 2'!K388</f>
        <v>0</v>
      </c>
      <c r="Y171">
        <f>'Pro 2'!L388</f>
        <v>0</v>
      </c>
      <c r="Z171" s="441">
        <f>'Pro 2'!E389/1000</f>
        <v>0</v>
      </c>
      <c r="AA171" s="443">
        <f>'Pro 2'!F389/1000</f>
        <v>0</v>
      </c>
      <c r="AB171" s="443">
        <f>'Pro 2'!G389/1000</f>
        <v>0</v>
      </c>
      <c r="AC171" s="443">
        <f>'Pro 2'!H389/1000</f>
        <v>0</v>
      </c>
      <c r="AD171" s="443">
        <f>'Pro 2'!I389/1000</f>
        <v>0</v>
      </c>
      <c r="AE171" s="443">
        <f>'Pro 2'!J389/1000</f>
        <v>0</v>
      </c>
      <c r="AF171" s="443">
        <f>'Pro 2'!K389/1000</f>
        <v>0</v>
      </c>
      <c r="AG171" s="444">
        <f>'Pro 2'!L389/1000</f>
        <v>0</v>
      </c>
    </row>
    <row r="172" spans="2:33" x14ac:dyDescent="0.25">
      <c r="B172">
        <f t="shared" si="24"/>
        <v>0</v>
      </c>
      <c r="D172" t="s">
        <v>503</v>
      </c>
      <c r="E172" t="s">
        <v>505</v>
      </c>
      <c r="F172" s="431"/>
      <c r="G172" s="431"/>
      <c r="H172" s="431"/>
      <c r="I172" t="s">
        <v>528</v>
      </c>
      <c r="J172" t="s">
        <v>505</v>
      </c>
      <c r="K172" t="s">
        <v>505</v>
      </c>
      <c r="L172" t="s">
        <v>505</v>
      </c>
      <c r="M172" t="s">
        <v>504</v>
      </c>
      <c r="N172" t="s">
        <v>505</v>
      </c>
      <c r="O172" t="s">
        <v>1002</v>
      </c>
      <c r="P172" t="s">
        <v>1003</v>
      </c>
      <c r="Q172" t="s">
        <v>507</v>
      </c>
      <c r="R172">
        <f>'Pro 2'!E393</f>
        <v>0</v>
      </c>
      <c r="S172">
        <f>'Pro 2'!F393</f>
        <v>0</v>
      </c>
      <c r="T172">
        <f>'Pro 2'!G393</f>
        <v>0</v>
      </c>
      <c r="U172">
        <f>'Pro 2'!H393</f>
        <v>0</v>
      </c>
      <c r="V172">
        <f>'Pro 2'!I393</f>
        <v>0</v>
      </c>
      <c r="W172">
        <f>'Pro 2'!J393</f>
        <v>0</v>
      </c>
      <c r="X172">
        <f>'Pro 2'!K393</f>
        <v>0</v>
      </c>
      <c r="Y172">
        <f>'Pro 2'!L393</f>
        <v>0</v>
      </c>
      <c r="Z172" s="441">
        <f>'Pro 2'!E394/1000</f>
        <v>0</v>
      </c>
      <c r="AA172" s="443">
        <f>'Pro 2'!F394/1000</f>
        <v>0</v>
      </c>
      <c r="AB172" s="443">
        <f>'Pro 2'!G394/1000</f>
        <v>0</v>
      </c>
      <c r="AC172" s="443">
        <f>'Pro 2'!H394/1000</f>
        <v>0</v>
      </c>
      <c r="AD172" s="443">
        <f>'Pro 2'!I394/1000</f>
        <v>0</v>
      </c>
      <c r="AE172" s="443">
        <f>'Pro 2'!J394/1000</f>
        <v>0</v>
      </c>
      <c r="AF172" s="443">
        <f>'Pro 2'!K394/1000</f>
        <v>0</v>
      </c>
      <c r="AG172" s="444">
        <f>'Pro 2'!L394/1000</f>
        <v>0</v>
      </c>
    </row>
    <row r="173" spans="2:33" x14ac:dyDescent="0.25">
      <c r="B173">
        <f t="shared" si="24"/>
        <v>0</v>
      </c>
      <c r="D173" t="s">
        <v>503</v>
      </c>
      <c r="E173" t="s">
        <v>505</v>
      </c>
      <c r="F173" s="431"/>
      <c r="G173" s="431"/>
      <c r="H173" s="431"/>
      <c r="I173" t="s">
        <v>528</v>
      </c>
      <c r="J173" t="s">
        <v>505</v>
      </c>
      <c r="K173" t="s">
        <v>505</v>
      </c>
      <c r="L173" t="s">
        <v>505</v>
      </c>
      <c r="M173" t="s">
        <v>504</v>
      </c>
      <c r="N173" t="s">
        <v>505</v>
      </c>
      <c r="O173" t="s">
        <v>1004</v>
      </c>
      <c r="P173" t="s">
        <v>1005</v>
      </c>
      <c r="Q173" t="s">
        <v>507</v>
      </c>
      <c r="R173">
        <f>'Pro 2'!E398</f>
        <v>0</v>
      </c>
      <c r="S173">
        <f>'Pro 2'!F398</f>
        <v>0</v>
      </c>
      <c r="T173">
        <f>'Pro 2'!G398</f>
        <v>0</v>
      </c>
      <c r="U173">
        <f>'Pro 2'!H398</f>
        <v>0</v>
      </c>
      <c r="V173">
        <f>'Pro 2'!I398</f>
        <v>0</v>
      </c>
      <c r="W173">
        <f>'Pro 2'!J398</f>
        <v>0</v>
      </c>
      <c r="X173">
        <f>'Pro 2'!K398</f>
        <v>0</v>
      </c>
      <c r="Y173">
        <f>'Pro 2'!L398</f>
        <v>0</v>
      </c>
      <c r="Z173" s="441">
        <f>'Pro 2'!E399/1000</f>
        <v>0</v>
      </c>
      <c r="AA173" s="443">
        <f>'Pro 2'!F399/1000</f>
        <v>0</v>
      </c>
      <c r="AB173" s="443">
        <f>'Pro 2'!G399/1000</f>
        <v>0</v>
      </c>
      <c r="AC173" s="443">
        <f>'Pro 2'!H399/1000</f>
        <v>0</v>
      </c>
      <c r="AD173" s="443">
        <f>'Pro 2'!I399/1000</f>
        <v>0</v>
      </c>
      <c r="AE173" s="443">
        <f>'Pro 2'!J399/1000</f>
        <v>0</v>
      </c>
      <c r="AF173" s="443">
        <f>'Pro 2'!K399/1000</f>
        <v>0</v>
      </c>
      <c r="AG173" s="444">
        <f>'Pro 2'!L399/1000</f>
        <v>0</v>
      </c>
    </row>
    <row r="174" spans="2:33" x14ac:dyDescent="0.25">
      <c r="B174">
        <f t="shared" si="24"/>
        <v>0</v>
      </c>
      <c r="D174" t="s">
        <v>503</v>
      </c>
      <c r="E174" t="s">
        <v>505</v>
      </c>
      <c r="F174" s="431"/>
      <c r="G174" s="431"/>
      <c r="H174" s="431"/>
      <c r="I174" t="s">
        <v>528</v>
      </c>
      <c r="J174" t="s">
        <v>505</v>
      </c>
      <c r="K174" t="s">
        <v>505</v>
      </c>
      <c r="L174" t="s">
        <v>505</v>
      </c>
      <c r="M174" t="s">
        <v>504</v>
      </c>
      <c r="N174" t="s">
        <v>505</v>
      </c>
      <c r="O174" t="s">
        <v>1006</v>
      </c>
      <c r="P174" t="s">
        <v>1007</v>
      </c>
      <c r="Q174" t="s">
        <v>507</v>
      </c>
      <c r="R174">
        <f>'Pro 2'!E403</f>
        <v>0</v>
      </c>
      <c r="S174">
        <f>'Pro 2'!F403</f>
        <v>0</v>
      </c>
      <c r="T174">
        <f>'Pro 2'!G403</f>
        <v>0</v>
      </c>
      <c r="U174">
        <f>'Pro 2'!H403</f>
        <v>0</v>
      </c>
      <c r="V174">
        <f>'Pro 2'!I403</f>
        <v>0</v>
      </c>
      <c r="W174">
        <f>'Pro 2'!J403</f>
        <v>0</v>
      </c>
      <c r="X174">
        <f>'Pro 2'!K403</f>
        <v>0</v>
      </c>
      <c r="Y174">
        <f>'Pro 2'!L403</f>
        <v>0</v>
      </c>
      <c r="Z174" s="441">
        <f>'Pro 2'!E404/1000</f>
        <v>0</v>
      </c>
      <c r="AA174" s="443">
        <f>'Pro 2'!F404/1000</f>
        <v>0</v>
      </c>
      <c r="AB174" s="443">
        <f>'Pro 2'!G404/1000</f>
        <v>0</v>
      </c>
      <c r="AC174" s="443">
        <f>'Pro 2'!H404/1000</f>
        <v>0</v>
      </c>
      <c r="AD174" s="443">
        <f>'Pro 2'!I404/1000</f>
        <v>0</v>
      </c>
      <c r="AE174" s="443">
        <f>'Pro 2'!J404/1000</f>
        <v>0</v>
      </c>
      <c r="AF174" s="443">
        <f>'Pro 2'!K404/1000</f>
        <v>0</v>
      </c>
      <c r="AG174" s="444">
        <f>'Pro 2'!L404/1000</f>
        <v>0</v>
      </c>
    </row>
    <row r="175" spans="2:33" x14ac:dyDescent="0.25">
      <c r="B175">
        <f t="shared" si="24"/>
        <v>0</v>
      </c>
      <c r="D175" t="s">
        <v>503</v>
      </c>
      <c r="E175" t="s">
        <v>505</v>
      </c>
      <c r="F175" s="431"/>
      <c r="G175" s="431"/>
      <c r="H175" s="431"/>
      <c r="I175" t="s">
        <v>528</v>
      </c>
      <c r="J175" t="s">
        <v>505</v>
      </c>
      <c r="K175" t="s">
        <v>505</v>
      </c>
      <c r="L175" t="s">
        <v>505</v>
      </c>
      <c r="M175" t="s">
        <v>504</v>
      </c>
      <c r="N175" t="s">
        <v>505</v>
      </c>
      <c r="O175" t="s">
        <v>1008</v>
      </c>
      <c r="P175" t="s">
        <v>1009</v>
      </c>
      <c r="Q175" t="s">
        <v>507</v>
      </c>
      <c r="R175">
        <f>'Pro 2'!E408</f>
        <v>0</v>
      </c>
      <c r="S175">
        <f>'Pro 2'!F408</f>
        <v>0</v>
      </c>
      <c r="T175">
        <f>'Pro 2'!G408</f>
        <v>0</v>
      </c>
      <c r="U175">
        <f>'Pro 2'!H408</f>
        <v>0</v>
      </c>
      <c r="V175">
        <f>'Pro 2'!I408</f>
        <v>0</v>
      </c>
      <c r="W175">
        <f>'Pro 2'!J408</f>
        <v>0</v>
      </c>
      <c r="X175">
        <f>'Pro 2'!K408</f>
        <v>0</v>
      </c>
      <c r="Y175">
        <f>'Pro 2'!L408</f>
        <v>0</v>
      </c>
      <c r="Z175" s="441">
        <f>'Pro 2'!E409/1000</f>
        <v>0</v>
      </c>
      <c r="AA175" s="443">
        <f>'Pro 2'!F409/1000</f>
        <v>0</v>
      </c>
      <c r="AB175" s="443">
        <f>'Pro 2'!G409/1000</f>
        <v>0</v>
      </c>
      <c r="AC175" s="443">
        <f>'Pro 2'!H409/1000</f>
        <v>0</v>
      </c>
      <c r="AD175" s="443">
        <f>'Pro 2'!I409/1000</f>
        <v>0</v>
      </c>
      <c r="AE175" s="443">
        <f>'Pro 2'!J409/1000</f>
        <v>0</v>
      </c>
      <c r="AF175" s="443">
        <f>'Pro 2'!K409/1000</f>
        <v>0</v>
      </c>
      <c r="AG175" s="444">
        <f>'Pro 2'!L409/1000</f>
        <v>0</v>
      </c>
    </row>
    <row r="177" spans="2:12" s="469" customFormat="1" x14ac:dyDescent="0.25"/>
    <row r="178" spans="2:12" x14ac:dyDescent="0.25">
      <c r="B178" s="447" t="s">
        <v>1010</v>
      </c>
    </row>
    <row r="179" spans="2:12" ht="141" x14ac:dyDescent="0.25">
      <c r="D179" s="445" t="str">
        <f>'[3]Standard Labels'!$AV$3</f>
        <v>Return on investment  | 
Rendement du capital investi</v>
      </c>
      <c r="E179" s="445" t="str">
        <f>'[3]Standard Labels'!$AV$4</f>
        <v>Growth  | 
Croissance</v>
      </c>
      <c r="F179" s="445" t="str">
        <f>'[3]Standard Labels'!$AV$5</f>
        <v>Ability to raise capital   | 
Capacité de réunir des capitaux</v>
      </c>
      <c r="G179" s="445" t="str">
        <f>'[3]Standard Labels'!$AV$6</f>
        <v xml:space="preserve">Production Development Efforts  | 
Projets de développement de la production </v>
      </c>
      <c r="H179" s="445" t="str">
        <f>'[3]Standard Labels'!$AV$7</f>
        <v>Employment levels  | 
Les niveaux d’emploi de votre entreprise</v>
      </c>
      <c r="I179" s="445" t="str">
        <f>'[3]Standard Labels'!$AV$8</f>
        <v>Employees’ wages | 
Les salaires de vos employés</v>
      </c>
    </row>
    <row r="180" spans="2:12" x14ac:dyDescent="0.25">
      <c r="D180" s="446" t="str">
        <f>IF(OR('Pro 4'!$B23="YES",'Pro 4'!$B23="Oui"),"X","-")</f>
        <v>-</v>
      </c>
      <c r="E180" s="446" t="str">
        <f>IF(OR('Pro 4'!$B33="YES",'Pro 4'!$B33="Oui"),"X","-")</f>
        <v>-</v>
      </c>
      <c r="F180" s="446" t="str">
        <f>IF(OR('Pro 4'!$B43="YES",'Pro 4'!$B43="Oui"),"X","-")</f>
        <v>-</v>
      </c>
      <c r="G180" s="446" t="str">
        <f>IF(OR('Pro 4'!$B53="YES",'Pro 4'!$B53="Oui"),"X","-")</f>
        <v>-</v>
      </c>
      <c r="H180" s="446" t="str">
        <f>IF(OR('Pro 4'!$B63="YES",'Pro 4'!$B63="Oui"),"X","-")</f>
        <v>-</v>
      </c>
      <c r="I180" s="446" t="str">
        <f>IF(OR('Pro 4'!$B73="YES",'Pro 4'!$B73="Oui"),"X","-")</f>
        <v>-</v>
      </c>
    </row>
    <row r="182" spans="2:12" ht="141" x14ac:dyDescent="0.25">
      <c r="D182" s="445" t="str">
        <f>'[3]Standard Labels'!$AV$9</f>
        <v>Hours worked | 
Le nombre d’heures de travail</v>
      </c>
      <c r="E182" s="445" t="str">
        <f>'[3]Standard Labels'!$AV$10</f>
        <v>Pension plans | 
Le régime de pension</v>
      </c>
      <c r="F182" s="445" t="str">
        <f>'[3]Standard Labels'!$AV$11</f>
        <v>Benefits | 
Les avantages sociaux</v>
      </c>
      <c r="G182" s="445" t="str">
        <f>'[3]Standard Labels'!$AV$12</f>
        <v>Worker training and safety | 
La formation et la sécurité des travailleurs</v>
      </c>
      <c r="H182" s="445" t="str">
        <f>'[3]Standard Labels'!$AV$13&amp;"¹"</f>
        <v>Other relevant factors | 
Autres facteurs pertinents ¹</v>
      </c>
    </row>
    <row r="183" spans="2:12" x14ac:dyDescent="0.25">
      <c r="D183" s="446" t="str">
        <f>IF(OR('Pro 4'!$B83="YES",'Pro 4'!$B83="Oui"),"X","-")</f>
        <v>-</v>
      </c>
      <c r="E183" s="446" t="str">
        <f>IF(OR('Pro 4'!$B93="YES",'Pro 4'!$B93="Oui"),"X","-")</f>
        <v>-</v>
      </c>
      <c r="F183" s="446" t="str">
        <f>IF(OR('Pro 4'!$B103="YES",'Pro 4'!$B103="Oui"),"X","-")</f>
        <v>-</v>
      </c>
      <c r="G183" s="446" t="str">
        <f>IF(OR('Pro 4'!$B113="YES",'Pro 4'!$B113="Oui"),"X","-")</f>
        <v>-</v>
      </c>
      <c r="H183" s="446" t="str">
        <f>IF(OR('Pro 4'!$B123="YES",'Pro 4'!$B123="Oui"),"X","-")</f>
        <v>-</v>
      </c>
    </row>
    <row r="185" spans="2:12" x14ac:dyDescent="0.25">
      <c r="C185" t="s">
        <v>1011</v>
      </c>
      <c r="E185">
        <f>'Pro 4'!D119</f>
        <v>0</v>
      </c>
    </row>
    <row r="187" spans="2:12" s="469" customFormat="1" x14ac:dyDescent="0.25"/>
    <row r="188" spans="2:12" x14ac:dyDescent="0.25">
      <c r="B188" s="447" t="s">
        <v>510</v>
      </c>
    </row>
    <row r="189" spans="2:12" x14ac:dyDescent="0.25">
      <c r="B189" s="447"/>
    </row>
    <row r="190" spans="2:12" ht="15.75" thickBot="1" x14ac:dyDescent="0.3"/>
    <row r="191" spans="2:12" ht="15.75" thickBot="1" x14ac:dyDescent="0.3">
      <c r="B191" s="454"/>
      <c r="C191" s="454"/>
      <c r="D191" s="454"/>
      <c r="E191" s="454"/>
      <c r="F191" s="454"/>
      <c r="G191" s="900" t="s">
        <v>1043</v>
      </c>
      <c r="H191" s="901"/>
      <c r="I191" s="901"/>
      <c r="J191" s="902" t="s">
        <v>1013</v>
      </c>
      <c r="K191" s="903"/>
      <c r="L191" s="903"/>
    </row>
    <row r="192" spans="2:12" x14ac:dyDescent="0.25">
      <c r="B192" s="455"/>
      <c r="C192" s="79"/>
      <c r="D192" s="79"/>
      <c r="E192" s="79"/>
      <c r="F192" s="79"/>
      <c r="G192" s="456"/>
      <c r="H192" s="456"/>
      <c r="I192" s="456"/>
      <c r="J192" s="456"/>
      <c r="K192" s="456"/>
      <c r="L192" s="456"/>
    </row>
    <row r="193" spans="2:33" x14ac:dyDescent="0.25">
      <c r="B193" s="457" t="s">
        <v>487</v>
      </c>
      <c r="C193" s="458" t="s">
        <v>511</v>
      </c>
      <c r="D193" s="458" t="s">
        <v>512</v>
      </c>
      <c r="E193" s="458" t="s">
        <v>513</v>
      </c>
      <c r="F193" s="458" t="s">
        <v>514</v>
      </c>
      <c r="G193" s="459">
        <f>'[1]Case Labels'!$G$3</f>
        <v>2023</v>
      </c>
      <c r="H193" s="459">
        <f>'[1]Case Labels'!$G$4</f>
        <v>2024</v>
      </c>
      <c r="I193" s="459">
        <f>'[1]Case Labels'!$G$5</f>
        <v>2025</v>
      </c>
      <c r="J193" s="459">
        <f>G193</f>
        <v>2023</v>
      </c>
      <c r="K193" s="459">
        <f>H193</f>
        <v>2024</v>
      </c>
      <c r="L193" s="459">
        <f>I193</f>
        <v>2025</v>
      </c>
    </row>
    <row r="194" spans="2:33" x14ac:dyDescent="0.25">
      <c r="B194" s="448">
        <f>B170</f>
        <v>0</v>
      </c>
      <c r="C194" s="449" t="s">
        <v>908</v>
      </c>
      <c r="D194" s="449" t="s">
        <v>446</v>
      </c>
      <c r="E194" s="449" t="s">
        <v>515</v>
      </c>
      <c r="F194" s="80" t="s">
        <v>516</v>
      </c>
      <c r="G194" s="450">
        <f>D$61*J194</f>
        <v>0</v>
      </c>
      <c r="H194" s="450">
        <f>E$61*K194</f>
        <v>0</v>
      </c>
      <c r="I194" s="450">
        <f>F$61*L194</f>
        <v>0</v>
      </c>
      <c r="J194" s="451">
        <f>'Pro 2'!G322</f>
        <v>0</v>
      </c>
      <c r="K194" s="451">
        <f>'Pro 2'!H322</f>
        <v>0</v>
      </c>
      <c r="L194" s="451">
        <f>'Pro 2'!I322</f>
        <v>0</v>
      </c>
    </row>
    <row r="195" spans="2:33" x14ac:dyDescent="0.25">
      <c r="B195" s="448">
        <f>B171</f>
        <v>0</v>
      </c>
      <c r="C195" s="452" t="s">
        <v>908</v>
      </c>
      <c r="D195" s="452" t="s">
        <v>446</v>
      </c>
      <c r="E195" s="452" t="s">
        <v>517</v>
      </c>
      <c r="F195" s="81" t="s">
        <v>518</v>
      </c>
      <c r="G195" s="450">
        <f t="shared" ref="G195:G198" si="25">D$61*J195</f>
        <v>0</v>
      </c>
      <c r="H195" s="450">
        <f t="shared" ref="H195:H198" si="26">E$61*K195</f>
        <v>0</v>
      </c>
      <c r="I195" s="450">
        <f t="shared" ref="I195:I198" si="27">F$61*L195</f>
        <v>0</v>
      </c>
      <c r="J195" s="451">
        <f>'Pro 2'!G323</f>
        <v>0</v>
      </c>
      <c r="K195" s="451">
        <f>'Pro 2'!H323</f>
        <v>0</v>
      </c>
      <c r="L195" s="451">
        <f>'Pro 2'!I323</f>
        <v>0</v>
      </c>
    </row>
    <row r="196" spans="2:33" x14ac:dyDescent="0.25">
      <c r="B196" s="448">
        <f>B172</f>
        <v>0</v>
      </c>
      <c r="C196" s="452" t="s">
        <v>908</v>
      </c>
      <c r="D196" s="452" t="s">
        <v>446</v>
      </c>
      <c r="E196" s="452" t="s">
        <v>519</v>
      </c>
      <c r="F196" s="81" t="s">
        <v>520</v>
      </c>
      <c r="G196" s="450">
        <f t="shared" si="25"/>
        <v>0</v>
      </c>
      <c r="H196" s="450">
        <f t="shared" si="26"/>
        <v>0</v>
      </c>
      <c r="I196" s="450">
        <f t="shared" si="27"/>
        <v>0</v>
      </c>
      <c r="J196" s="451">
        <f>'Pro 2'!G324</f>
        <v>0</v>
      </c>
      <c r="K196" s="451">
        <f>'Pro 2'!H324</f>
        <v>0</v>
      </c>
      <c r="L196" s="451">
        <f>'Pro 2'!I324</f>
        <v>0</v>
      </c>
    </row>
    <row r="197" spans="2:33" x14ac:dyDescent="0.25">
      <c r="B197" s="448">
        <f>B173</f>
        <v>0</v>
      </c>
      <c r="C197" s="452" t="s">
        <v>908</v>
      </c>
      <c r="D197" s="452" t="s">
        <v>446</v>
      </c>
      <c r="E197" s="452" t="s">
        <v>521</v>
      </c>
      <c r="F197" s="81" t="s">
        <v>522</v>
      </c>
      <c r="G197" s="450">
        <f t="shared" si="25"/>
        <v>0</v>
      </c>
      <c r="H197" s="450">
        <f t="shared" si="26"/>
        <v>0</v>
      </c>
      <c r="I197" s="450">
        <f t="shared" si="27"/>
        <v>0</v>
      </c>
      <c r="J197" s="451">
        <f>'Pro 2'!G325</f>
        <v>0</v>
      </c>
      <c r="K197" s="451">
        <f>'Pro 2'!H325</f>
        <v>0</v>
      </c>
      <c r="L197" s="451">
        <f>'Pro 2'!I325</f>
        <v>0</v>
      </c>
    </row>
    <row r="198" spans="2:33" x14ac:dyDescent="0.25">
      <c r="B198" s="448">
        <f>B174</f>
        <v>0</v>
      </c>
      <c r="C198" s="452" t="s">
        <v>908</v>
      </c>
      <c r="D198" s="452" t="s">
        <v>446</v>
      </c>
      <c r="E198" s="452" t="s">
        <v>523</v>
      </c>
      <c r="F198" s="81" t="s">
        <v>524</v>
      </c>
      <c r="G198" s="450">
        <f t="shared" si="25"/>
        <v>0</v>
      </c>
      <c r="H198" s="450">
        <f t="shared" si="26"/>
        <v>0</v>
      </c>
      <c r="I198" s="450">
        <f t="shared" si="27"/>
        <v>0</v>
      </c>
      <c r="J198" s="451">
        <f>'Pro 2'!G326</f>
        <v>0</v>
      </c>
      <c r="K198" s="451">
        <f>'Pro 2'!H326</f>
        <v>0</v>
      </c>
      <c r="L198" s="451">
        <f>'Pro 2'!I326</f>
        <v>0</v>
      </c>
    </row>
    <row r="200" spans="2:33" s="469" customFormat="1" x14ac:dyDescent="0.25"/>
    <row r="201" spans="2:33" x14ac:dyDescent="0.25">
      <c r="B201" s="460" t="s">
        <v>1014</v>
      </c>
      <c r="P201" s="447" t="s">
        <v>1016</v>
      </c>
    </row>
    <row r="203" spans="2:33" ht="36.75" x14ac:dyDescent="0.25">
      <c r="B203" s="461" t="s">
        <v>487</v>
      </c>
      <c r="C203" s="462" t="s">
        <v>1015</v>
      </c>
      <c r="D203" s="461" t="s">
        <v>488</v>
      </c>
      <c r="E203" s="463" t="s">
        <v>979</v>
      </c>
      <c r="F203" s="464" t="s">
        <v>980</v>
      </c>
      <c r="G203" s="464" t="s">
        <v>981</v>
      </c>
      <c r="H203" s="461" t="s">
        <v>491</v>
      </c>
      <c r="I203" s="461" t="s">
        <v>492</v>
      </c>
      <c r="J203" s="465" t="s">
        <v>982</v>
      </c>
      <c r="K203" s="461" t="s">
        <v>493</v>
      </c>
      <c r="L203" s="442" t="s">
        <v>983</v>
      </c>
      <c r="M203" s="442" t="s">
        <v>550</v>
      </c>
      <c r="N203" s="461" t="s">
        <v>525</v>
      </c>
      <c r="O203" s="442" t="s">
        <v>526</v>
      </c>
      <c r="P203" s="468" t="s">
        <v>527</v>
      </c>
      <c r="Q203" s="466" t="s">
        <v>495</v>
      </c>
      <c r="R203" s="467" t="str">
        <f>'[1]Case Labels'!$G$11&amp;" VOL"</f>
        <v>Q1  |  T1 2024 VOL</v>
      </c>
      <c r="S203" s="467" t="str">
        <f>'[1]Case Labels'!$G$12&amp;" VOL"</f>
        <v>Q2  |  T2 2024 VOL</v>
      </c>
      <c r="T203" s="467" t="str">
        <f>'[1]Case Labels'!$G$13&amp;" VOL"</f>
        <v>Q3  |  T3 2024 VOL</v>
      </c>
      <c r="U203" s="467" t="str">
        <f>'[1]Case Labels'!$G$14&amp;" VOL"</f>
        <v>Q4  |  T4 2024 VOL</v>
      </c>
      <c r="V203" s="467" t="str">
        <f>'[1]Case Labels'!$G$15&amp;" VOL"</f>
        <v>Q1  |  T1 2025 VOL</v>
      </c>
      <c r="W203" s="467" t="str">
        <f>'[1]Case Labels'!$G$16&amp;" VOL"</f>
        <v>Q2  |  T2 2025 VOL</v>
      </c>
      <c r="X203" s="467" t="str">
        <f>'[1]Case Labels'!$G$17&amp;" VOL"</f>
        <v>Q3  |  T3 2025 VOL</v>
      </c>
      <c r="Y203" s="467" t="str">
        <f>'[1]Case Labels'!$G$18&amp;" VOL"</f>
        <v>Q4  |  T4 2025 VOL</v>
      </c>
      <c r="Z203" s="467" t="str">
        <f>'[1]Case Labels'!$G$11&amp;" VAL"</f>
        <v>Q1  |  T1 2024 VAL</v>
      </c>
      <c r="AA203" s="467" t="str">
        <f>'[1]Case Labels'!$G$12&amp;" VAL"</f>
        <v>Q2  |  T2 2024 VAL</v>
      </c>
      <c r="AB203" s="467" t="str">
        <f>'[1]Case Labels'!$G$13&amp;" VAL"</f>
        <v>Q3  |  T3 2024 VAL</v>
      </c>
      <c r="AC203" s="467" t="str">
        <f>'[1]Case Labels'!$G$14&amp;" VAL"</f>
        <v>Q4  |  T4 2024 VAL</v>
      </c>
      <c r="AD203" s="467" t="str">
        <f>'[1]Case Labels'!$G$15&amp;" VAL"</f>
        <v>Q1  |  T1 2025 VAL</v>
      </c>
      <c r="AE203" s="467" t="str">
        <f>'[1]Case Labels'!$G$16&amp;" VAL"</f>
        <v>Q2  |  T2 2025 VAL</v>
      </c>
      <c r="AF203" s="467" t="str">
        <f>'[1]Case Labels'!$G$17&amp;" VAL"</f>
        <v>Q3  |  T3 2025 VAL</v>
      </c>
      <c r="AG203" s="467" t="str">
        <f>'[1]Case Labels'!$G$18&amp;" VAL"</f>
        <v>Q4  |  T4 2025 VAL</v>
      </c>
    </row>
    <row r="204" spans="2:33" x14ac:dyDescent="0.25">
      <c r="B204">
        <f>B170</f>
        <v>0</v>
      </c>
      <c r="C204">
        <f>B204</f>
        <v>0</v>
      </c>
      <c r="D204" t="s">
        <v>503</v>
      </c>
      <c r="E204" s="431"/>
      <c r="F204" s="431"/>
      <c r="G204" s="431"/>
      <c r="H204" t="s">
        <v>528</v>
      </c>
      <c r="I204" t="s">
        <v>505</v>
      </c>
      <c r="J204" t="s">
        <v>505</v>
      </c>
      <c r="K204" t="s">
        <v>505</v>
      </c>
      <c r="M204" t="s">
        <v>505</v>
      </c>
      <c r="N204" t="s">
        <v>529</v>
      </c>
      <c r="O204">
        <f>'Pro 2'!C335</f>
        <v>0</v>
      </c>
      <c r="P204" t="s">
        <v>689</v>
      </c>
      <c r="Q204" t="s">
        <v>506</v>
      </c>
      <c r="R204">
        <f>'Pro 2'!E347</f>
        <v>0</v>
      </c>
      <c r="S204">
        <f>'Pro 2'!F347</f>
        <v>0</v>
      </c>
      <c r="T204">
        <f>'Pro 2'!G347</f>
        <v>0</v>
      </c>
      <c r="U204">
        <f>'Pro 2'!H347</f>
        <v>0</v>
      </c>
      <c r="V204">
        <f>'Pro 2'!I347</f>
        <v>0</v>
      </c>
      <c r="W204">
        <f>'Pro 2'!J347</f>
        <v>0</v>
      </c>
      <c r="X204">
        <f>'Pro 2'!K347</f>
        <v>0</v>
      </c>
      <c r="Y204" s="444">
        <f>'Pro 2'!L347</f>
        <v>0</v>
      </c>
      <c r="Z204">
        <f>'Pro 2'!E348/1000</f>
        <v>0</v>
      </c>
      <c r="AA204">
        <f>'Pro 2'!F348/1000</f>
        <v>0</v>
      </c>
      <c r="AB204">
        <f>'Pro 2'!G348/1000</f>
        <v>0</v>
      </c>
      <c r="AC204">
        <f>'Pro 2'!H348/1000</f>
        <v>0</v>
      </c>
      <c r="AD204">
        <f>'Pro 2'!I348/1000</f>
        <v>0</v>
      </c>
      <c r="AE204">
        <f>'Pro 2'!J348/1000</f>
        <v>0</v>
      </c>
      <c r="AF204">
        <f>'Pro 2'!K348/1000</f>
        <v>0</v>
      </c>
      <c r="AG204" s="444">
        <f>'Pro 2'!L348/1000</f>
        <v>0</v>
      </c>
    </row>
    <row r="205" spans="2:33" x14ac:dyDescent="0.25">
      <c r="B205">
        <f>B171</f>
        <v>0</v>
      </c>
      <c r="C205">
        <f t="shared" ref="C205:C208" si="28">B205</f>
        <v>0</v>
      </c>
      <c r="D205" t="s">
        <v>503</v>
      </c>
      <c r="E205" s="431"/>
      <c r="F205" s="431"/>
      <c r="G205" s="431"/>
      <c r="H205" t="s">
        <v>528</v>
      </c>
      <c r="I205" t="s">
        <v>505</v>
      </c>
      <c r="J205" t="s">
        <v>505</v>
      </c>
      <c r="K205" t="s">
        <v>505</v>
      </c>
      <c r="M205" t="s">
        <v>505</v>
      </c>
      <c r="N205" t="s">
        <v>530</v>
      </c>
      <c r="O205">
        <f>'Pro 2'!C336</f>
        <v>0</v>
      </c>
      <c r="P205" t="s">
        <v>689</v>
      </c>
      <c r="Q205" t="s">
        <v>506</v>
      </c>
      <c r="R205">
        <f>'Pro 2'!E351</f>
        <v>0</v>
      </c>
      <c r="S205">
        <f>'Pro 2'!F351</f>
        <v>0</v>
      </c>
      <c r="T205">
        <f>'Pro 2'!G351</f>
        <v>0</v>
      </c>
      <c r="U205">
        <f>'Pro 2'!H351</f>
        <v>0</v>
      </c>
      <c r="V205">
        <f>'Pro 2'!I351</f>
        <v>0</v>
      </c>
      <c r="W205">
        <f>'Pro 2'!J351</f>
        <v>0</v>
      </c>
      <c r="X205">
        <f>'Pro 2'!K351</f>
        <v>0</v>
      </c>
      <c r="Y205" s="444">
        <f>'Pro 2'!L351</f>
        <v>0</v>
      </c>
      <c r="Z205">
        <f>'Pro 2'!E352/1000</f>
        <v>0</v>
      </c>
      <c r="AA205">
        <f>'Pro 2'!F352/1000</f>
        <v>0</v>
      </c>
      <c r="AB205">
        <f>'Pro 2'!G352/1000</f>
        <v>0</v>
      </c>
      <c r="AC205">
        <f>'Pro 2'!H352/1000</f>
        <v>0</v>
      </c>
      <c r="AD205">
        <f>'Pro 2'!I352/1000</f>
        <v>0</v>
      </c>
      <c r="AE205">
        <f>'Pro 2'!J352/1000</f>
        <v>0</v>
      </c>
      <c r="AF205">
        <f>'Pro 2'!K352/1000</f>
        <v>0</v>
      </c>
      <c r="AG205" s="444">
        <f>'Pro 2'!L352/1000</f>
        <v>0</v>
      </c>
    </row>
    <row r="206" spans="2:33" x14ac:dyDescent="0.25">
      <c r="B206">
        <f>B172</f>
        <v>0</v>
      </c>
      <c r="C206">
        <f t="shared" si="28"/>
        <v>0</v>
      </c>
      <c r="D206" t="s">
        <v>503</v>
      </c>
      <c r="E206" s="431"/>
      <c r="F206" s="431"/>
      <c r="G206" s="431"/>
      <c r="H206" t="s">
        <v>528</v>
      </c>
      <c r="I206" t="s">
        <v>505</v>
      </c>
      <c r="J206" t="s">
        <v>505</v>
      </c>
      <c r="K206" t="s">
        <v>505</v>
      </c>
      <c r="M206" t="s">
        <v>505</v>
      </c>
      <c r="N206" t="s">
        <v>531</v>
      </c>
      <c r="O206">
        <f>'Pro 2'!C337</f>
        <v>0</v>
      </c>
      <c r="P206" t="s">
        <v>689</v>
      </c>
      <c r="Q206" t="s">
        <v>506</v>
      </c>
      <c r="R206">
        <f>'Pro 2'!E355</f>
        <v>0</v>
      </c>
      <c r="S206">
        <f>'Pro 2'!F355</f>
        <v>0</v>
      </c>
      <c r="T206">
        <f>'Pro 2'!G355</f>
        <v>0</v>
      </c>
      <c r="U206">
        <f>'Pro 2'!H355</f>
        <v>0</v>
      </c>
      <c r="V206">
        <f>'Pro 2'!I355</f>
        <v>0</v>
      </c>
      <c r="W206">
        <f>'Pro 2'!J355</f>
        <v>0</v>
      </c>
      <c r="X206">
        <f>'Pro 2'!K355</f>
        <v>0</v>
      </c>
      <c r="Y206" s="444">
        <f>'Pro 2'!L355</f>
        <v>0</v>
      </c>
      <c r="Z206">
        <f>'Pro 2'!E356/1000</f>
        <v>0</v>
      </c>
      <c r="AA206">
        <f>'Pro 2'!F356/1000</f>
        <v>0</v>
      </c>
      <c r="AB206">
        <f>'Pro 2'!G356/1000</f>
        <v>0</v>
      </c>
      <c r="AC206">
        <f>'Pro 2'!H356/1000</f>
        <v>0</v>
      </c>
      <c r="AD206">
        <f>'Pro 2'!I356/1000</f>
        <v>0</v>
      </c>
      <c r="AE206">
        <f>'Pro 2'!J356/1000</f>
        <v>0</v>
      </c>
      <c r="AF206">
        <f>'Pro 2'!K356/1000</f>
        <v>0</v>
      </c>
      <c r="AG206" s="444">
        <f>'Pro 2'!L356/1000</f>
        <v>0</v>
      </c>
    </row>
    <row r="207" spans="2:33" x14ac:dyDescent="0.25">
      <c r="B207">
        <f>B173</f>
        <v>0</v>
      </c>
      <c r="C207">
        <f t="shared" si="28"/>
        <v>0</v>
      </c>
      <c r="D207" t="s">
        <v>503</v>
      </c>
      <c r="E207" s="431"/>
      <c r="F207" s="431"/>
      <c r="G207" s="431"/>
      <c r="H207" t="s">
        <v>528</v>
      </c>
      <c r="I207" t="s">
        <v>505</v>
      </c>
      <c r="J207" t="s">
        <v>505</v>
      </c>
      <c r="K207" t="s">
        <v>505</v>
      </c>
      <c r="M207" t="s">
        <v>505</v>
      </c>
      <c r="N207" t="s">
        <v>532</v>
      </c>
      <c r="O207">
        <f>'Pro 2'!C338</f>
        <v>0</v>
      </c>
      <c r="P207" t="s">
        <v>689</v>
      </c>
      <c r="Q207" t="s">
        <v>506</v>
      </c>
      <c r="R207">
        <f>'Pro 2'!E359</f>
        <v>0</v>
      </c>
      <c r="S207">
        <f>'Pro 2'!F359</f>
        <v>0</v>
      </c>
      <c r="T207">
        <f>'Pro 2'!G359</f>
        <v>0</v>
      </c>
      <c r="U207">
        <f>'Pro 2'!H359</f>
        <v>0</v>
      </c>
      <c r="V207">
        <f>'Pro 2'!I359</f>
        <v>0</v>
      </c>
      <c r="W207">
        <f>'Pro 2'!J359</f>
        <v>0</v>
      </c>
      <c r="X207">
        <f>'Pro 2'!K359</f>
        <v>0</v>
      </c>
      <c r="Y207" s="444">
        <f>'Pro 2'!L359</f>
        <v>0</v>
      </c>
      <c r="Z207">
        <f>'Pro 2'!E360/1000</f>
        <v>0</v>
      </c>
      <c r="AA207">
        <f>'Pro 2'!F360/1000</f>
        <v>0</v>
      </c>
      <c r="AB207">
        <f>'Pro 2'!G360/1000</f>
        <v>0</v>
      </c>
      <c r="AC207">
        <f>'Pro 2'!H360/1000</f>
        <v>0</v>
      </c>
      <c r="AD207">
        <f>'Pro 2'!I360/1000</f>
        <v>0</v>
      </c>
      <c r="AE207">
        <f>'Pro 2'!J360/1000</f>
        <v>0</v>
      </c>
      <c r="AF207">
        <f>'Pro 2'!K360/1000</f>
        <v>0</v>
      </c>
      <c r="AG207" s="444">
        <f>'Pro 2'!L360/1000</f>
        <v>0</v>
      </c>
    </row>
    <row r="208" spans="2:33" x14ac:dyDescent="0.25">
      <c r="B208">
        <f>B174</f>
        <v>0</v>
      </c>
      <c r="C208">
        <f t="shared" si="28"/>
        <v>0</v>
      </c>
      <c r="D208" t="s">
        <v>503</v>
      </c>
      <c r="E208" s="431"/>
      <c r="F208" s="431"/>
      <c r="G208" s="431"/>
      <c r="H208" t="s">
        <v>528</v>
      </c>
      <c r="I208" t="s">
        <v>505</v>
      </c>
      <c r="J208" t="s">
        <v>505</v>
      </c>
      <c r="K208" t="s">
        <v>505</v>
      </c>
      <c r="M208" t="s">
        <v>505</v>
      </c>
      <c r="N208" t="s">
        <v>533</v>
      </c>
      <c r="O208">
        <f>'Pro 2'!C339</f>
        <v>0</v>
      </c>
      <c r="P208" t="s">
        <v>689</v>
      </c>
      <c r="Q208" t="s">
        <v>506</v>
      </c>
      <c r="R208">
        <f>'Pro 2'!E363</f>
        <v>0</v>
      </c>
      <c r="S208">
        <f>'Pro 2'!F363</f>
        <v>0</v>
      </c>
      <c r="T208">
        <f>'Pro 2'!G363</f>
        <v>0</v>
      </c>
      <c r="U208">
        <f>'Pro 2'!H363</f>
        <v>0</v>
      </c>
      <c r="V208">
        <f>'Pro 2'!I363</f>
        <v>0</v>
      </c>
      <c r="W208">
        <f>'Pro 2'!J363</f>
        <v>0</v>
      </c>
      <c r="X208">
        <f>'Pro 2'!K363</f>
        <v>0</v>
      </c>
      <c r="Y208" s="444">
        <f>'Pro 2'!L363</f>
        <v>0</v>
      </c>
      <c r="Z208">
        <f>'Pro 2'!E364/1000</f>
        <v>0</v>
      </c>
      <c r="AA208">
        <f>'Pro 2'!F364/1000</f>
        <v>0</v>
      </c>
      <c r="AB208">
        <f>'Pro 2'!G364/1000</f>
        <v>0</v>
      </c>
      <c r="AC208">
        <f>'Pro 2'!H364/1000</f>
        <v>0</v>
      </c>
      <c r="AD208">
        <f>'Pro 2'!I364/1000</f>
        <v>0</v>
      </c>
      <c r="AE208">
        <f>'Pro 2'!J364/1000</f>
        <v>0</v>
      </c>
      <c r="AF208">
        <f>'Pro 2'!K364/1000</f>
        <v>0</v>
      </c>
      <c r="AG208" s="444">
        <f>'Pro 2'!L364/1000</f>
        <v>0</v>
      </c>
    </row>
  </sheetData>
  <sheetProtection algorithmName="SHA-512" hashValue="WNJtQIU7w/1Q8U6U0/ReXEkMmMiYgRPrWKzsxxhlm/tLxEfCmloiCg5hoBgGJgoHDYs5f1TGW1LIoIQHdkvWaw==" saltValue="ArqjO052W2ZWxHVBVyd2kg==" spinCount="100000" sheet="1" objects="1" scenarios="1" selectLockedCells="1"/>
  <mergeCells count="2">
    <mergeCell ref="G191:I191"/>
    <mergeCell ref="J191:L191"/>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E255-216B-44C6-B797-92718C9BAB7A}">
  <sheetPr>
    <tabColor rgb="FFFF0000"/>
  </sheetPr>
  <dimension ref="A2:BA201"/>
  <sheetViews>
    <sheetView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1053</v>
      </c>
      <c r="J6" s="406" t="s">
        <v>504</v>
      </c>
      <c r="K6" s="407" t="str">
        <f>IF(Confirm!E39="X","X","-")</f>
        <v>-</v>
      </c>
      <c r="L6" s="407" t="str">
        <f>IF(Confirm!F39="X","X","-")</f>
        <v>-</v>
      </c>
      <c r="M6" s="407" t="str">
        <f>IF(Confirm!G39="X","X","-")</f>
        <v>-</v>
      </c>
      <c r="V6" s="403">
        <f>Intro!$E$83</f>
        <v>0</v>
      </c>
      <c r="W6" s="404" t="s">
        <v>908</v>
      </c>
      <c r="X6" s="404" t="s">
        <v>40</v>
      </c>
      <c r="Y6" s="405" t="s">
        <v>505</v>
      </c>
      <c r="Z6" s="405" t="s">
        <v>505</v>
      </c>
      <c r="AA6" s="405"/>
      <c r="AB6" s="405" t="s">
        <v>504</v>
      </c>
      <c r="AC6" s="405" t="str">
        <f>I6</f>
        <v>Dry Freight</v>
      </c>
      <c r="AD6" s="406" t="s">
        <v>504</v>
      </c>
      <c r="AE6" s="407" t="str">
        <f>IF(Confirm!E40="X","X","-")</f>
        <v>-</v>
      </c>
      <c r="AF6" s="407" t="str">
        <f>IF(Confirm!F40="X","X","-")</f>
        <v>-</v>
      </c>
      <c r="AG6" s="407" t="str">
        <f>IF(Confirm!G40="X","X","-")</f>
        <v>-</v>
      </c>
    </row>
    <row r="7" spans="1:33" x14ac:dyDescent="0.25">
      <c r="B7" s="403">
        <f>Intro!$E$83</f>
        <v>0</v>
      </c>
      <c r="C7" s="404" t="s">
        <v>908</v>
      </c>
      <c r="D7" s="408" t="s">
        <v>894</v>
      </c>
      <c r="E7" s="409" t="s">
        <v>505</v>
      </c>
      <c r="F7" s="409" t="s">
        <v>505</v>
      </c>
      <c r="G7" s="409"/>
      <c r="H7" s="410" t="s">
        <v>504</v>
      </c>
      <c r="I7" s="410" t="str">
        <f>I6</f>
        <v>Dry Freight</v>
      </c>
      <c r="J7" s="411" t="s">
        <v>896</v>
      </c>
      <c r="K7" s="412" t="str">
        <f>IF(Confirm!E49="X","X","-")</f>
        <v>-</v>
      </c>
      <c r="L7" s="412" t="str">
        <f>IF(Confirm!F49="X","X","-")</f>
        <v>-</v>
      </c>
      <c r="M7" s="412" t="str">
        <f>IF(Confirm!G49="X","X","-")</f>
        <v>-</v>
      </c>
      <c r="V7" s="403">
        <f>Intro!$E$83</f>
        <v>0</v>
      </c>
      <c r="W7" s="404" t="s">
        <v>908</v>
      </c>
      <c r="X7" s="408" t="s">
        <v>894</v>
      </c>
      <c r="Y7" s="409" t="s">
        <v>505</v>
      </c>
      <c r="Z7" s="409" t="s">
        <v>505</v>
      </c>
      <c r="AA7" s="409"/>
      <c r="AB7" s="410" t="s">
        <v>504</v>
      </c>
      <c r="AC7" s="508" t="str">
        <f t="shared" ref="AC7:AC8" si="0">I7</f>
        <v>Dry Freight</v>
      </c>
      <c r="AD7" s="411" t="s">
        <v>896</v>
      </c>
      <c r="AE7" s="412" t="str">
        <f>IF(Confirm!E50="X","X","-")</f>
        <v>-</v>
      </c>
      <c r="AF7" s="412" t="str">
        <f>IF(Confirm!F50="X","X","-")</f>
        <v>-</v>
      </c>
      <c r="AG7" s="412" t="str">
        <f>IF(Confirm!G50="X","X","-")</f>
        <v>-</v>
      </c>
    </row>
    <row r="8" spans="1:33" x14ac:dyDescent="0.25">
      <c r="B8" s="403">
        <f>Intro!$E$83</f>
        <v>0</v>
      </c>
      <c r="C8" s="404" t="s">
        <v>908</v>
      </c>
      <c r="D8" s="414" t="s">
        <v>894</v>
      </c>
      <c r="E8" s="415" t="s">
        <v>505</v>
      </c>
      <c r="F8" s="415" t="s">
        <v>505</v>
      </c>
      <c r="G8" s="415"/>
      <c r="H8" s="416" t="s">
        <v>504</v>
      </c>
      <c r="I8" s="410" t="str">
        <f>I7</f>
        <v>Dry Freight</v>
      </c>
      <c r="J8" s="418" t="s">
        <v>897</v>
      </c>
      <c r="K8" s="419" t="str">
        <f>IF(Confirm!E59="X","X","-")</f>
        <v>-</v>
      </c>
      <c r="L8" s="419" t="str">
        <f>IF(Confirm!F59="X","X","-")</f>
        <v>-</v>
      </c>
      <c r="M8" s="419" t="str">
        <f>IF(Confirm!G59="X","X","-")</f>
        <v>-</v>
      </c>
      <c r="V8" s="403">
        <f>Intro!$E$83</f>
        <v>0</v>
      </c>
      <c r="W8" s="404" t="s">
        <v>908</v>
      </c>
      <c r="X8" s="414" t="s">
        <v>894</v>
      </c>
      <c r="Y8" s="415" t="s">
        <v>505</v>
      </c>
      <c r="Z8" s="415" t="s">
        <v>505</v>
      </c>
      <c r="AA8" s="415"/>
      <c r="AB8" s="416" t="s">
        <v>504</v>
      </c>
      <c r="AC8" s="508" t="str">
        <f t="shared" si="0"/>
        <v>Dry Freight</v>
      </c>
      <c r="AD8" s="418" t="s">
        <v>897</v>
      </c>
      <c r="AE8" s="419" t="str">
        <f>IF(Confirm!E60="X","X","-")</f>
        <v>-</v>
      </c>
      <c r="AF8" s="419" t="str">
        <f>IF(Confirm!F60="X","X","-")</f>
        <v>-</v>
      </c>
      <c r="AG8" s="419" t="str">
        <f>IF(Confirm!G60="X","X","-")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17" s="469" customFormat="1" hidden="1" x14ac:dyDescent="0.25"/>
    <row r="18" spans="1:17" hidden="1" x14ac:dyDescent="0.25">
      <c r="B18" s="447" t="s">
        <v>1012</v>
      </c>
    </row>
    <row r="19" spans="1:17" hidden="1" x14ac:dyDescent="0.25">
      <c r="B19" t="s">
        <v>926</v>
      </c>
      <c r="K19" t="s">
        <v>927</v>
      </c>
    </row>
    <row r="20" spans="1:17" hidden="1" x14ac:dyDescent="0.25">
      <c r="A20" t="s">
        <v>929</v>
      </c>
    </row>
    <row r="21" spans="1:17" hidden="1" x14ac:dyDescent="0.25">
      <c r="D21">
        <v>2023</v>
      </c>
      <c r="E21">
        <v>2024</v>
      </c>
      <c r="F21">
        <v>2025</v>
      </c>
      <c r="M21">
        <v>2023</v>
      </c>
      <c r="N21">
        <v>2024</v>
      </c>
      <c r="O21">
        <v>2025</v>
      </c>
    </row>
    <row r="22" spans="1:17" hidden="1" x14ac:dyDescent="0.25">
      <c r="B22" t="s">
        <v>448</v>
      </c>
      <c r="H22" t="s">
        <v>911</v>
      </c>
      <c r="K22" t="s">
        <v>448</v>
      </c>
      <c r="Q22" t="s">
        <v>911</v>
      </c>
    </row>
    <row r="23" spans="1:17" hidden="1" x14ac:dyDescent="0.25"/>
    <row r="24" spans="1:17" hidden="1" x14ac:dyDescent="0.25">
      <c r="B24" t="s">
        <v>912</v>
      </c>
      <c r="H24" t="s">
        <v>913</v>
      </c>
      <c r="K24" t="s">
        <v>912</v>
      </c>
      <c r="Q24" t="s">
        <v>913</v>
      </c>
    </row>
    <row r="25" spans="1:17" hidden="1" x14ac:dyDescent="0.25">
      <c r="B25" t="s">
        <v>451</v>
      </c>
      <c r="D25" s="426">
        <f>'Pro 1'!G21</f>
        <v>0</v>
      </c>
      <c r="E25" s="426">
        <f>'Pro 1'!H21</f>
        <v>0</v>
      </c>
      <c r="F25" s="426">
        <f>'Pro 1'!I21</f>
        <v>0</v>
      </c>
      <c r="H25" t="s">
        <v>914</v>
      </c>
      <c r="K25" t="s">
        <v>451</v>
      </c>
      <c r="M25" s="426">
        <f>'Pro 1'!G31</f>
        <v>0</v>
      </c>
      <c r="N25" s="426">
        <f>'Pro 1'!H31</f>
        <v>0</v>
      </c>
      <c r="O25" s="426">
        <f>'Pro 1'!I31</f>
        <v>0</v>
      </c>
      <c r="Q25" t="s">
        <v>914</v>
      </c>
    </row>
    <row r="26" spans="1:17" hidden="1" x14ac:dyDescent="0.25">
      <c r="D26" s="427"/>
      <c r="E26" s="427"/>
      <c r="F26" s="427"/>
      <c r="M26" s="427"/>
      <c r="N26" s="427"/>
      <c r="O26" s="427"/>
    </row>
    <row r="27" spans="1:17" hidden="1" x14ac:dyDescent="0.25">
      <c r="B27" t="s">
        <v>449</v>
      </c>
      <c r="D27" s="428"/>
      <c r="E27" s="428"/>
      <c r="F27" s="428"/>
      <c r="H27" t="s">
        <v>915</v>
      </c>
      <c r="K27" t="s">
        <v>449</v>
      </c>
      <c r="M27" s="428"/>
      <c r="N27" s="428"/>
      <c r="O27" s="428"/>
      <c r="Q27" t="s">
        <v>915</v>
      </c>
    </row>
    <row r="28" spans="1:17" hidden="1" x14ac:dyDescent="0.25">
      <c r="B28" t="s">
        <v>166</v>
      </c>
      <c r="D28" s="426">
        <f>'Pro 3'!H67/1000</f>
        <v>0</v>
      </c>
      <c r="E28" s="426">
        <f>'Pro 3'!I67/1000</f>
        <v>0</v>
      </c>
      <c r="F28" s="426">
        <f>'Pro 3'!J67/1000</f>
        <v>0</v>
      </c>
      <c r="H28" t="s">
        <v>75</v>
      </c>
      <c r="K28" t="s">
        <v>166</v>
      </c>
      <c r="M28" s="426">
        <f>'Pro 3'!H90/1000</f>
        <v>0</v>
      </c>
      <c r="N28" s="426">
        <f>'Pro 3'!I90/1000</f>
        <v>0</v>
      </c>
      <c r="O28" s="426">
        <f>'Pro 3'!J90/1000</f>
        <v>0</v>
      </c>
      <c r="Q28" t="s">
        <v>75</v>
      </c>
    </row>
    <row r="29" spans="1:17" hidden="1" x14ac:dyDescent="0.25">
      <c r="B29" t="s">
        <v>453</v>
      </c>
      <c r="D29" s="426">
        <f>SUM('Pro 3'!H68:H71)/1000</f>
        <v>0</v>
      </c>
      <c r="E29" s="426">
        <f>SUM('Pro 3'!I68:I71)/1000</f>
        <v>0</v>
      </c>
      <c r="F29" s="426">
        <f>SUM('Pro 3'!J68:J71)/1000</f>
        <v>0</v>
      </c>
      <c r="H29" t="s">
        <v>916</v>
      </c>
      <c r="K29" t="s">
        <v>453</v>
      </c>
      <c r="M29" s="426">
        <f>SUM('Pro 3'!H91:H94)/1000</f>
        <v>0</v>
      </c>
      <c r="N29" s="426">
        <f>SUM('Pro 3'!I91:I94)/1000</f>
        <v>0</v>
      </c>
      <c r="O29" s="426">
        <f>SUM('Pro 3'!J91:J94)/1000</f>
        <v>0</v>
      </c>
      <c r="Q29" t="s">
        <v>916</v>
      </c>
    </row>
    <row r="30" spans="1:17" hidden="1" x14ac:dyDescent="0.25">
      <c r="B30" t="s">
        <v>454</v>
      </c>
      <c r="D30" s="426">
        <f>'Pro 3'!H72/1000</f>
        <v>0</v>
      </c>
      <c r="E30" s="426">
        <f>'Pro 3'!I72/1000</f>
        <v>0</v>
      </c>
      <c r="F30" s="426">
        <f>'Pro 3'!J72/1000</f>
        <v>0</v>
      </c>
      <c r="H30" t="s">
        <v>69</v>
      </c>
      <c r="K30" t="s">
        <v>454</v>
      </c>
      <c r="M30" s="426">
        <f>'Pro 3'!H95/1000</f>
        <v>0</v>
      </c>
      <c r="N30" s="426">
        <f>'Pro 3'!I95/1000</f>
        <v>0</v>
      </c>
      <c r="O30" s="426">
        <f>'Pro 3'!J95/1000</f>
        <v>0</v>
      </c>
      <c r="Q30" t="s">
        <v>69</v>
      </c>
    </row>
    <row r="31" spans="1:17" hidden="1" x14ac:dyDescent="0.25">
      <c r="B31" t="s">
        <v>429</v>
      </c>
      <c r="D31" s="426">
        <f>'Pro 3'!H73/1000</f>
        <v>0</v>
      </c>
      <c r="E31" s="426">
        <f>'Pro 3'!I73/1000</f>
        <v>0</v>
      </c>
      <c r="F31" s="426">
        <f>'Pro 3'!J73/1000</f>
        <v>0</v>
      </c>
      <c r="H31" t="s">
        <v>917</v>
      </c>
      <c r="K31" t="s">
        <v>429</v>
      </c>
      <c r="M31" s="426">
        <f>'Pro 3'!H96/1000</f>
        <v>0</v>
      </c>
      <c r="N31" s="426">
        <f>'Pro 3'!I96/1000</f>
        <v>0</v>
      </c>
      <c r="O31" s="426">
        <f>'Pro 3'!J96/1000</f>
        <v>0</v>
      </c>
      <c r="Q31" t="s">
        <v>917</v>
      </c>
    </row>
    <row r="32" spans="1:17" hidden="1" x14ac:dyDescent="0.25">
      <c r="B32" t="s">
        <v>456</v>
      </c>
      <c r="D32" s="426">
        <f>'Pro 3'!H74/1000</f>
        <v>0</v>
      </c>
      <c r="E32" s="426">
        <f>'Pro 3'!I74/1000</f>
        <v>0</v>
      </c>
      <c r="F32" s="426">
        <f>'Pro 3'!J74/1000</f>
        <v>0</v>
      </c>
      <c r="H32" t="s">
        <v>918</v>
      </c>
      <c r="K32" t="s">
        <v>456</v>
      </c>
      <c r="M32" s="426">
        <f>'Pro 3'!H97/1000</f>
        <v>0</v>
      </c>
      <c r="N32" s="426">
        <f>'Pro 3'!I97/1000</f>
        <v>0</v>
      </c>
      <c r="O32" s="426">
        <f>'Pro 3'!J97/1000</f>
        <v>0</v>
      </c>
      <c r="Q32" t="s">
        <v>918</v>
      </c>
    </row>
    <row r="33" spans="2:18" hidden="1" x14ac:dyDescent="0.25">
      <c r="B33" t="s">
        <v>458</v>
      </c>
      <c r="D33" s="429">
        <f t="shared" ref="D33:F33" si="1">(D28+D29+D30+D31)-D32</f>
        <v>0</v>
      </c>
      <c r="E33" s="429">
        <f t="shared" si="1"/>
        <v>0</v>
      </c>
      <c r="F33" s="429">
        <f t="shared" si="1"/>
        <v>0</v>
      </c>
      <c r="H33" t="s">
        <v>256</v>
      </c>
      <c r="K33" t="s">
        <v>458</v>
      </c>
      <c r="M33" s="429">
        <f t="shared" ref="M33:O33" si="2">(M28+M29+M30+M31)-M32</f>
        <v>0</v>
      </c>
      <c r="N33" s="429">
        <f t="shared" si="2"/>
        <v>0</v>
      </c>
      <c r="O33" s="429">
        <f t="shared" si="2"/>
        <v>0</v>
      </c>
      <c r="Q33" t="s">
        <v>256</v>
      </c>
    </row>
    <row r="34" spans="2:18" hidden="1" x14ac:dyDescent="0.25">
      <c r="D34" s="427"/>
      <c r="E34" s="427"/>
      <c r="F34" s="427"/>
      <c r="M34" s="427"/>
      <c r="N34" s="427"/>
      <c r="O34" s="427"/>
    </row>
    <row r="35" spans="2:18" hidden="1" x14ac:dyDescent="0.25">
      <c r="B35" s="431" t="s">
        <v>833</v>
      </c>
      <c r="C35" s="431"/>
      <c r="D35" s="432"/>
      <c r="E35" s="432"/>
      <c r="F35" s="432"/>
      <c r="G35" s="431"/>
      <c r="H35" s="431" t="s">
        <v>834</v>
      </c>
      <c r="I35" s="431"/>
      <c r="J35" s="431"/>
      <c r="K35" s="431" t="s">
        <v>833</v>
      </c>
      <c r="L35" s="431"/>
      <c r="M35" s="432"/>
      <c r="N35" s="432"/>
      <c r="O35" s="432"/>
      <c r="P35" s="431"/>
      <c r="Q35" s="431" t="s">
        <v>834</v>
      </c>
      <c r="R35" s="431"/>
    </row>
    <row r="36" spans="2:18" hidden="1" x14ac:dyDescent="0.25">
      <c r="B36" s="431" t="s">
        <v>166</v>
      </c>
      <c r="C36" s="431"/>
      <c r="D36" s="432">
        <f t="shared" ref="D36:F41" si="3">IF(OR(D$10="N/A",D28="N/A"),"N/A",IF(D$10=0,0,IF(ISERROR(D28/D$10),0,D28/D$10)))*1000</f>
        <v>0</v>
      </c>
      <c r="E36" s="432">
        <f t="shared" si="3"/>
        <v>0</v>
      </c>
      <c r="F36" s="432">
        <f t="shared" si="3"/>
        <v>0</v>
      </c>
      <c r="G36" s="431"/>
      <c r="H36" s="431" t="s">
        <v>75</v>
      </c>
      <c r="I36" s="431"/>
      <c r="J36" s="431"/>
      <c r="K36" s="431" t="s">
        <v>166</v>
      </c>
      <c r="L36" s="431"/>
      <c r="M36" s="432">
        <f t="shared" ref="M36:O41" si="4">IF(OR(M$10="N/A",M28="N/A"),"N/A",IF(M$10=0,0,IF(ISERROR(M28/M$10),0,M28/M$10)))*1000</f>
        <v>0</v>
      </c>
      <c r="N36" s="432">
        <f t="shared" si="4"/>
        <v>0</v>
      </c>
      <c r="O36" s="432">
        <f t="shared" si="4"/>
        <v>0</v>
      </c>
      <c r="P36" s="431"/>
      <c r="Q36" s="431" t="s">
        <v>75</v>
      </c>
      <c r="R36" s="431"/>
    </row>
    <row r="37" spans="2:18" hidden="1" x14ac:dyDescent="0.25">
      <c r="B37" s="431" t="s">
        <v>453</v>
      </c>
      <c r="C37" s="431"/>
      <c r="D37" s="432">
        <f t="shared" si="3"/>
        <v>0</v>
      </c>
      <c r="E37" s="432">
        <f t="shared" si="3"/>
        <v>0</v>
      </c>
      <c r="F37" s="432">
        <f t="shared" si="3"/>
        <v>0</v>
      </c>
      <c r="G37" s="431"/>
      <c r="H37" s="431" t="s">
        <v>916</v>
      </c>
      <c r="I37" s="431"/>
      <c r="J37" s="431"/>
      <c r="K37" s="431" t="s">
        <v>453</v>
      </c>
      <c r="L37" s="431"/>
      <c r="M37" s="432">
        <f t="shared" si="4"/>
        <v>0</v>
      </c>
      <c r="N37" s="432">
        <f t="shared" si="4"/>
        <v>0</v>
      </c>
      <c r="O37" s="432">
        <f t="shared" si="4"/>
        <v>0</v>
      </c>
      <c r="P37" s="431"/>
      <c r="Q37" s="431" t="s">
        <v>916</v>
      </c>
      <c r="R37" s="431"/>
    </row>
    <row r="38" spans="2:18" hidden="1" x14ac:dyDescent="0.25">
      <c r="B38" s="431" t="s">
        <v>454</v>
      </c>
      <c r="C38" s="431"/>
      <c r="D38" s="432">
        <f t="shared" si="3"/>
        <v>0</v>
      </c>
      <c r="E38" s="432">
        <f t="shared" si="3"/>
        <v>0</v>
      </c>
      <c r="F38" s="432">
        <f t="shared" si="3"/>
        <v>0</v>
      </c>
      <c r="G38" s="431"/>
      <c r="H38" s="431" t="s">
        <v>69</v>
      </c>
      <c r="I38" s="431"/>
      <c r="J38" s="431"/>
      <c r="K38" s="431" t="s">
        <v>454</v>
      </c>
      <c r="L38" s="431"/>
      <c r="M38" s="432">
        <f t="shared" si="4"/>
        <v>0</v>
      </c>
      <c r="N38" s="432">
        <f t="shared" si="4"/>
        <v>0</v>
      </c>
      <c r="O38" s="432">
        <f t="shared" si="4"/>
        <v>0</v>
      </c>
      <c r="P38" s="431"/>
      <c r="Q38" s="431" t="s">
        <v>69</v>
      </c>
      <c r="R38" s="431"/>
    </row>
    <row r="39" spans="2:18" hidden="1" x14ac:dyDescent="0.25">
      <c r="B39" s="431" t="s">
        <v>429</v>
      </c>
      <c r="C39" s="431"/>
      <c r="D39" s="432">
        <f t="shared" si="3"/>
        <v>0</v>
      </c>
      <c r="E39" s="432">
        <f t="shared" si="3"/>
        <v>0</v>
      </c>
      <c r="F39" s="432">
        <f t="shared" si="3"/>
        <v>0</v>
      </c>
      <c r="G39" s="431"/>
      <c r="H39" s="431" t="s">
        <v>917</v>
      </c>
      <c r="I39" s="431"/>
      <c r="J39" s="431"/>
      <c r="K39" s="431" t="s">
        <v>429</v>
      </c>
      <c r="L39" s="431"/>
      <c r="M39" s="432">
        <f t="shared" si="4"/>
        <v>0</v>
      </c>
      <c r="N39" s="432">
        <f t="shared" si="4"/>
        <v>0</v>
      </c>
      <c r="O39" s="432">
        <f t="shared" si="4"/>
        <v>0</v>
      </c>
      <c r="P39" s="431"/>
      <c r="Q39" s="431" t="s">
        <v>917</v>
      </c>
      <c r="R39" s="431"/>
    </row>
    <row r="40" spans="2:18" hidden="1" x14ac:dyDescent="0.25">
      <c r="B40" s="431" t="s">
        <v>456</v>
      </c>
      <c r="C40" s="431"/>
      <c r="D40" s="432">
        <f t="shared" si="3"/>
        <v>0</v>
      </c>
      <c r="E40" s="432">
        <f t="shared" si="3"/>
        <v>0</v>
      </c>
      <c r="F40" s="432">
        <f t="shared" si="3"/>
        <v>0</v>
      </c>
      <c r="G40" s="431"/>
      <c r="H40" s="431" t="s">
        <v>918</v>
      </c>
      <c r="I40" s="431"/>
      <c r="J40" s="431"/>
      <c r="K40" s="431" t="s">
        <v>456</v>
      </c>
      <c r="L40" s="431"/>
      <c r="M40" s="432">
        <f t="shared" si="4"/>
        <v>0</v>
      </c>
      <c r="N40" s="432">
        <f t="shared" si="4"/>
        <v>0</v>
      </c>
      <c r="O40" s="432">
        <f t="shared" si="4"/>
        <v>0</v>
      </c>
      <c r="P40" s="431"/>
      <c r="Q40" s="431" t="s">
        <v>918</v>
      </c>
      <c r="R40" s="431"/>
    </row>
    <row r="41" spans="2:18" hidden="1" x14ac:dyDescent="0.25">
      <c r="B41" s="431" t="s">
        <v>458</v>
      </c>
      <c r="C41" s="431"/>
      <c r="D41" s="433">
        <f t="shared" si="3"/>
        <v>0</v>
      </c>
      <c r="E41" s="433">
        <f t="shared" si="3"/>
        <v>0</v>
      </c>
      <c r="F41" s="433">
        <f t="shared" si="3"/>
        <v>0</v>
      </c>
      <c r="G41" s="431"/>
      <c r="H41" s="431" t="s">
        <v>256</v>
      </c>
      <c r="I41" s="431"/>
      <c r="J41" s="431"/>
      <c r="K41" s="431" t="s">
        <v>458</v>
      </c>
      <c r="L41" s="431"/>
      <c r="M41" s="433">
        <f t="shared" si="4"/>
        <v>0</v>
      </c>
      <c r="N41" s="433">
        <f t="shared" si="4"/>
        <v>0</v>
      </c>
      <c r="O41" s="433">
        <f t="shared" si="4"/>
        <v>0</v>
      </c>
      <c r="P41" s="431"/>
      <c r="Q41" s="431" t="s">
        <v>256</v>
      </c>
      <c r="R41" s="431"/>
    </row>
    <row r="42" spans="2:18" hidden="1" x14ac:dyDescent="0.25">
      <c r="D42" s="427"/>
      <c r="E42" s="427"/>
      <c r="F42" s="427"/>
      <c r="M42" s="427"/>
      <c r="N42" s="427"/>
      <c r="O42" s="427"/>
    </row>
    <row r="43" spans="2:18" hidden="1" x14ac:dyDescent="0.25">
      <c r="B43" t="s">
        <v>459</v>
      </c>
      <c r="D43" s="427"/>
      <c r="E43" s="427"/>
      <c r="F43" s="427"/>
      <c r="H43" t="s">
        <v>919</v>
      </c>
      <c r="K43" t="s">
        <v>459</v>
      </c>
      <c r="M43" s="427"/>
      <c r="N43" s="427"/>
      <c r="O43" s="427"/>
      <c r="Q43" t="s">
        <v>919</v>
      </c>
    </row>
    <row r="44" spans="2:18" hidden="1" x14ac:dyDescent="0.25">
      <c r="D44" s="427"/>
      <c r="E44" s="427"/>
      <c r="F44" s="427"/>
      <c r="M44" s="427"/>
      <c r="N44" s="427"/>
      <c r="O44" s="427"/>
    </row>
    <row r="45" spans="2:18" hidden="1" x14ac:dyDescent="0.25">
      <c r="B45" t="s">
        <v>920</v>
      </c>
      <c r="D45" s="426"/>
      <c r="E45" s="426"/>
      <c r="F45" s="426"/>
      <c r="H45" t="s">
        <v>921</v>
      </c>
      <c r="K45" t="s">
        <v>920</v>
      </c>
      <c r="M45" s="426"/>
      <c r="N45" s="426"/>
      <c r="O45" s="426"/>
      <c r="Q45" t="s">
        <v>921</v>
      </c>
    </row>
    <row r="46" spans="2:18" hidden="1" x14ac:dyDescent="0.25">
      <c r="D46" s="427"/>
      <c r="E46" s="427"/>
      <c r="F46" s="427"/>
      <c r="M46" s="427"/>
      <c r="N46" s="427"/>
      <c r="O46" s="427"/>
    </row>
    <row r="47" spans="2:18" hidden="1" x14ac:dyDescent="0.25">
      <c r="B47" t="s">
        <v>449</v>
      </c>
      <c r="D47" s="428"/>
      <c r="E47" s="428"/>
      <c r="F47" s="428"/>
      <c r="H47" t="s">
        <v>915</v>
      </c>
      <c r="K47" t="s">
        <v>449</v>
      </c>
      <c r="M47" s="428"/>
      <c r="N47" s="428"/>
      <c r="O47" s="428"/>
      <c r="Q47" t="s">
        <v>915</v>
      </c>
    </row>
    <row r="48" spans="2:18" hidden="1" x14ac:dyDescent="0.25">
      <c r="B48" t="s">
        <v>378</v>
      </c>
      <c r="D48" s="430">
        <f>'Pro 3'!G229/1000</f>
        <v>0</v>
      </c>
      <c r="E48" s="430">
        <f>'Pro 3'!H229/1000</f>
        <v>0</v>
      </c>
      <c r="F48" s="430">
        <f>'Pro 3'!I229/1000</f>
        <v>0</v>
      </c>
      <c r="H48" t="s">
        <v>922</v>
      </c>
      <c r="K48" t="s">
        <v>378</v>
      </c>
      <c r="M48" s="430">
        <f>'Pro 3'!G253/1000</f>
        <v>0</v>
      </c>
      <c r="N48" s="430">
        <f>'Pro 3'!H253/1000</f>
        <v>0</v>
      </c>
      <c r="O48" s="430">
        <f>'Pro 3'!I253/1000</f>
        <v>0</v>
      </c>
      <c r="Q48" t="s">
        <v>922</v>
      </c>
    </row>
    <row r="49" spans="2:17" hidden="1" x14ac:dyDescent="0.25">
      <c r="B49" t="s">
        <v>166</v>
      </c>
      <c r="D49" s="426">
        <f>'Pro 3'!G230/1000</f>
        <v>0</v>
      </c>
      <c r="E49" s="426">
        <f>'Pro 3'!H230/1000</f>
        <v>0</v>
      </c>
      <c r="F49" s="426">
        <f>'Pro 3'!I230/1000</f>
        <v>0</v>
      </c>
      <c r="H49" t="s">
        <v>75</v>
      </c>
      <c r="K49" t="s">
        <v>166</v>
      </c>
      <c r="M49" s="426">
        <f>'Pro 3'!G254/1000</f>
        <v>0</v>
      </c>
      <c r="N49" s="426">
        <f>'Pro 3'!H254/1000</f>
        <v>0</v>
      </c>
      <c r="O49" s="426">
        <f>'Pro 3'!I254/1000</f>
        <v>0</v>
      </c>
      <c r="Q49" t="s">
        <v>75</v>
      </c>
    </row>
    <row r="50" spans="2:17" hidden="1" x14ac:dyDescent="0.25">
      <c r="B50" t="s">
        <v>458</v>
      </c>
      <c r="D50" s="426">
        <f>D33</f>
        <v>0</v>
      </c>
      <c r="E50" s="426">
        <f t="shared" ref="E50:F50" si="5">E33</f>
        <v>0</v>
      </c>
      <c r="F50" s="426">
        <f t="shared" si="5"/>
        <v>0</v>
      </c>
      <c r="H50" t="s">
        <v>256</v>
      </c>
      <c r="K50" t="s">
        <v>458</v>
      </c>
      <c r="M50" s="426">
        <f>M33</f>
        <v>0</v>
      </c>
      <c r="N50" s="426">
        <f t="shared" ref="N50:O50" si="6">N33</f>
        <v>0</v>
      </c>
      <c r="O50" s="426">
        <f t="shared" si="6"/>
        <v>0</v>
      </c>
      <c r="Q50" t="s">
        <v>256</v>
      </c>
    </row>
    <row r="51" spans="2:17" hidden="1" x14ac:dyDescent="0.25">
      <c r="B51" t="s">
        <v>167</v>
      </c>
      <c r="D51" s="426">
        <f>'Pro 3'!G232/1000</f>
        <v>0</v>
      </c>
      <c r="E51" s="426">
        <f>'Pro 3'!H232/1000</f>
        <v>0</v>
      </c>
      <c r="F51" s="426">
        <f>'Pro 3'!I232/1000</f>
        <v>0</v>
      </c>
      <c r="H51" t="s">
        <v>609</v>
      </c>
      <c r="K51" t="s">
        <v>167</v>
      </c>
      <c r="M51" s="426">
        <f>'Pro 3'!G256/1000</f>
        <v>0</v>
      </c>
      <c r="N51" s="426">
        <f>'Pro 3'!H256/1000</f>
        <v>0</v>
      </c>
      <c r="O51" s="426">
        <f>'Pro 3'!I256/1000</f>
        <v>0</v>
      </c>
      <c r="Q51" t="s">
        <v>609</v>
      </c>
    </row>
    <row r="52" spans="2:17" hidden="1" x14ac:dyDescent="0.25">
      <c r="B52" t="s">
        <v>372</v>
      </c>
      <c r="D52" s="426">
        <f>((D49+D50)-D51)</f>
        <v>0</v>
      </c>
      <c r="E52" s="426">
        <f t="shared" ref="E52:F52" si="7">((E49+E50)-E51)</f>
        <v>0</v>
      </c>
      <c r="F52" s="426">
        <f t="shared" si="7"/>
        <v>0</v>
      </c>
      <c r="H52" t="s">
        <v>50</v>
      </c>
      <c r="K52" t="s">
        <v>372</v>
      </c>
      <c r="M52" s="426">
        <f t="shared" ref="M52:O52" si="8">(M49+M50)-M51</f>
        <v>0</v>
      </c>
      <c r="N52" s="426">
        <f t="shared" si="8"/>
        <v>0</v>
      </c>
      <c r="O52" s="426">
        <f t="shared" si="8"/>
        <v>0</v>
      </c>
      <c r="Q52" t="s">
        <v>50</v>
      </c>
    </row>
    <row r="53" spans="2:17" hidden="1" x14ac:dyDescent="0.25">
      <c r="B53" t="s">
        <v>452</v>
      </c>
      <c r="D53" s="429">
        <f>(D48-D52)</f>
        <v>0</v>
      </c>
      <c r="E53" s="429">
        <f t="shared" ref="E53:F53" si="9">(E48-E52)</f>
        <v>0</v>
      </c>
      <c r="F53" s="429">
        <f t="shared" si="9"/>
        <v>0</v>
      </c>
      <c r="H53" t="s">
        <v>923</v>
      </c>
      <c r="K53" t="s">
        <v>452</v>
      </c>
      <c r="M53" s="429">
        <f t="shared" ref="M53:O53" si="10">M48-M52</f>
        <v>0</v>
      </c>
      <c r="N53" s="429">
        <f t="shared" si="10"/>
        <v>0</v>
      </c>
      <c r="O53" s="429">
        <f t="shared" si="10"/>
        <v>0</v>
      </c>
      <c r="Q53" t="s">
        <v>923</v>
      </c>
    </row>
    <row r="54" spans="2:17" hidden="1" x14ac:dyDescent="0.25">
      <c r="B54" t="s">
        <v>375</v>
      </c>
      <c r="D54" s="426">
        <f>'Pro 3'!G235/1000</f>
        <v>0</v>
      </c>
      <c r="E54" s="426">
        <f>'Pro 3'!H235/1000</f>
        <v>0</v>
      </c>
      <c r="F54" s="426">
        <f>'Pro 3'!I235/1000</f>
        <v>0</v>
      </c>
      <c r="H54" t="s">
        <v>924</v>
      </c>
      <c r="K54" t="s">
        <v>375</v>
      </c>
      <c r="M54" s="426">
        <f>'Pro 3'!G259/1000</f>
        <v>0</v>
      </c>
      <c r="N54" s="426">
        <f>'Pro 3'!H259/1000</f>
        <v>0</v>
      </c>
      <c r="O54" s="426">
        <f>'Pro 3'!I259/1000</f>
        <v>0</v>
      </c>
      <c r="Q54" t="s">
        <v>924</v>
      </c>
    </row>
    <row r="55" spans="2:17" hidden="1" x14ac:dyDescent="0.25">
      <c r="B55" t="s">
        <v>374</v>
      </c>
      <c r="D55" s="426">
        <f>'Pro 3'!G236/1000</f>
        <v>0</v>
      </c>
      <c r="E55" s="426">
        <f>'Pro 3'!H236/1000</f>
        <v>0</v>
      </c>
      <c r="F55" s="426">
        <f>'Pro 3'!I236/1000</f>
        <v>0</v>
      </c>
      <c r="H55" t="s">
        <v>56</v>
      </c>
      <c r="K55" t="s">
        <v>374</v>
      </c>
      <c r="M55" s="426">
        <f>'Pro 3'!G260/1000</f>
        <v>0</v>
      </c>
      <c r="N55" s="426">
        <f>'Pro 3'!H260/1000</f>
        <v>0</v>
      </c>
      <c r="O55" s="426">
        <f>'Pro 3'!I260/1000</f>
        <v>0</v>
      </c>
      <c r="Q55" t="s">
        <v>56</v>
      </c>
    </row>
    <row r="56" spans="2:17" hidden="1" x14ac:dyDescent="0.25">
      <c r="B56" t="s">
        <v>455</v>
      </c>
      <c r="D56" s="426">
        <f>'Pro 3'!G237/1000</f>
        <v>0</v>
      </c>
      <c r="E56" s="426">
        <f>'Pro 3'!H237/1000</f>
        <v>0</v>
      </c>
      <c r="F56" s="426">
        <f>'Pro 3'!I237/1000</f>
        <v>0</v>
      </c>
      <c r="H56" t="s">
        <v>117</v>
      </c>
      <c r="K56" t="s">
        <v>455</v>
      </c>
      <c r="M56" s="426">
        <f>'Pro 3'!G261/1000</f>
        <v>0</v>
      </c>
      <c r="N56" s="426">
        <f>'Pro 3'!H261/1000</f>
        <v>0</v>
      </c>
      <c r="O56" s="426">
        <f>'Pro 3'!I261/1000</f>
        <v>0</v>
      </c>
      <c r="Q56" t="s">
        <v>117</v>
      </c>
    </row>
    <row r="57" spans="2:17" hidden="1" x14ac:dyDescent="0.25">
      <c r="B57" t="s">
        <v>457</v>
      </c>
      <c r="D57" s="429">
        <f>D53-D54-D55-D56</f>
        <v>0</v>
      </c>
      <c r="E57" s="429">
        <f t="shared" ref="E57:F57" si="11">E53-E54-E55-E56</f>
        <v>0</v>
      </c>
      <c r="F57" s="429">
        <f t="shared" si="11"/>
        <v>0</v>
      </c>
      <c r="H57" t="s">
        <v>925</v>
      </c>
      <c r="K57" t="s">
        <v>457</v>
      </c>
      <c r="M57" s="429">
        <f>M53-M54-M55-M56</f>
        <v>0</v>
      </c>
      <c r="N57" s="429">
        <f t="shared" ref="N57:O57" si="12">N53-N54-N55-N56</f>
        <v>0</v>
      </c>
      <c r="O57" s="429">
        <f t="shared" si="12"/>
        <v>0</v>
      </c>
      <c r="Q57" t="s">
        <v>925</v>
      </c>
    </row>
    <row r="58" spans="2:17" hidden="1" x14ac:dyDescent="0.25"/>
    <row r="59" spans="2:17" hidden="1" x14ac:dyDescent="0.25">
      <c r="B59" t="s">
        <v>928</v>
      </c>
    </row>
    <row r="60" spans="2:17" hidden="1" x14ac:dyDescent="0.25">
      <c r="B60" t="s">
        <v>378</v>
      </c>
      <c r="D60" s="426">
        <f>'Pro 3'!G24/1000</f>
        <v>0</v>
      </c>
      <c r="E60" s="426">
        <f>'Pro 3'!H24/1000</f>
        <v>0</v>
      </c>
      <c r="F60" s="426">
        <f>'Pro 3'!I24/1000</f>
        <v>0</v>
      </c>
      <c r="H60" t="s">
        <v>922</v>
      </c>
    </row>
    <row r="61" spans="2:17" hidden="1" x14ac:dyDescent="0.25">
      <c r="B61" t="s">
        <v>372</v>
      </c>
      <c r="D61" s="426">
        <f>'Pro 3'!G25/1000</f>
        <v>0</v>
      </c>
      <c r="E61" s="426">
        <f>'Pro 3'!H25/1000</f>
        <v>0</v>
      </c>
      <c r="F61" s="426">
        <f>'Pro 3'!I25/1000</f>
        <v>0</v>
      </c>
      <c r="H61" t="s">
        <v>50</v>
      </c>
    </row>
    <row r="62" spans="2:17" hidden="1" x14ac:dyDescent="0.25">
      <c r="B62" t="s">
        <v>452</v>
      </c>
      <c r="D62" s="429">
        <f>D60-D61</f>
        <v>0</v>
      </c>
      <c r="E62" s="429">
        <f t="shared" ref="E62:F62" si="13">E60-E61</f>
        <v>0</v>
      </c>
      <c r="F62" s="429">
        <f t="shared" si="13"/>
        <v>0</v>
      </c>
      <c r="H62" t="s">
        <v>923</v>
      </c>
    </row>
    <row r="63" spans="2:17" hidden="1" x14ac:dyDescent="0.25">
      <c r="B63" t="s">
        <v>375</v>
      </c>
      <c r="D63" s="426">
        <f>'Pro 3'!G27/1000</f>
        <v>0</v>
      </c>
      <c r="E63" s="426">
        <f>'Pro 3'!H27/1000</f>
        <v>0</v>
      </c>
      <c r="F63" s="426">
        <f>'Pro 3'!I27/1000</f>
        <v>0</v>
      </c>
      <c r="H63" t="s">
        <v>924</v>
      </c>
    </row>
    <row r="64" spans="2:17" hidden="1" x14ac:dyDescent="0.25">
      <c r="B64" t="s">
        <v>374</v>
      </c>
      <c r="D64" s="426">
        <f>'Pro 3'!G28/1000</f>
        <v>0</v>
      </c>
      <c r="E64" s="426">
        <f>'Pro 3'!H28/1000</f>
        <v>0</v>
      </c>
      <c r="F64" s="426">
        <f>'Pro 3'!I28/1000</f>
        <v>0</v>
      </c>
      <c r="H64" t="s">
        <v>56</v>
      </c>
    </row>
    <row r="65" spans="2:12" hidden="1" x14ac:dyDescent="0.25">
      <c r="B65" t="s">
        <v>455</v>
      </c>
      <c r="D65" s="426">
        <f>'Pro 3'!G29/1000</f>
        <v>0</v>
      </c>
      <c r="E65" s="426">
        <f>'Pro 3'!H29/1000</f>
        <v>0</v>
      </c>
      <c r="F65" s="426">
        <f>'Pro 3'!I29/1000</f>
        <v>0</v>
      </c>
      <c r="H65" t="s">
        <v>117</v>
      </c>
    </row>
    <row r="66" spans="2:12" hidden="1" x14ac:dyDescent="0.25">
      <c r="B66" t="s">
        <v>457</v>
      </c>
      <c r="D66" s="429">
        <f>D62-D63-D64-D65</f>
        <v>0</v>
      </c>
      <c r="E66" s="429">
        <f t="shared" ref="E66:F66" si="14">E62-E63-E64-E65</f>
        <v>0</v>
      </c>
      <c r="F66" s="429">
        <f t="shared" si="14"/>
        <v>0</v>
      </c>
      <c r="H66" t="s">
        <v>925</v>
      </c>
    </row>
    <row r="67" spans="2:12" hidden="1" x14ac:dyDescent="0.25"/>
    <row r="68" spans="2:12" s="469" customFormat="1" hidden="1" x14ac:dyDescent="0.25"/>
    <row r="69" spans="2:12" hidden="1" x14ac:dyDescent="0.25">
      <c r="B69" s="447" t="s">
        <v>466</v>
      </c>
    </row>
    <row r="70" spans="2:12" hidden="1" x14ac:dyDescent="0.25"/>
    <row r="71" spans="2:12" hidden="1" x14ac:dyDescent="0.25"/>
    <row r="72" spans="2:12" hidden="1" x14ac:dyDescent="0.25">
      <c r="F72">
        <v>2023</v>
      </c>
      <c r="G72">
        <v>2024</v>
      </c>
      <c r="H72">
        <v>2025</v>
      </c>
    </row>
    <row r="73" spans="2:12" hidden="1" x14ac:dyDescent="0.25"/>
    <row r="74" spans="2:12" hidden="1" x14ac:dyDescent="0.25">
      <c r="B74" t="s">
        <v>933</v>
      </c>
      <c r="F74">
        <f>'Pro 1'!G47</f>
        <v>0</v>
      </c>
      <c r="G74">
        <f>'Pro 1'!H47</f>
        <v>0</v>
      </c>
      <c r="H74">
        <f>'Pro 1'!I47</f>
        <v>0</v>
      </c>
      <c r="L74" t="s">
        <v>934</v>
      </c>
    </row>
    <row r="75" spans="2:12" hidden="1" x14ac:dyDescent="0.25"/>
    <row r="76" spans="2:12" hidden="1" x14ac:dyDescent="0.25">
      <c r="B76" t="s">
        <v>935</v>
      </c>
      <c r="L76" t="s">
        <v>936</v>
      </c>
    </row>
    <row r="77" spans="2:12" hidden="1" x14ac:dyDescent="0.25">
      <c r="B77" t="s">
        <v>937</v>
      </c>
      <c r="F77" s="434">
        <f>D25</f>
        <v>0</v>
      </c>
      <c r="G77" s="434">
        <f t="shared" ref="G77:H77" si="15">E25</f>
        <v>0</v>
      </c>
      <c r="H77" s="434">
        <f t="shared" si="15"/>
        <v>0</v>
      </c>
      <c r="L77" t="s">
        <v>938</v>
      </c>
    </row>
    <row r="78" spans="2:12" hidden="1" x14ac:dyDescent="0.25">
      <c r="B78" t="s">
        <v>939</v>
      </c>
      <c r="F78" s="434">
        <f>M25</f>
        <v>0</v>
      </c>
      <c r="G78" s="434">
        <f t="shared" ref="G78:H78" si="16">N25</f>
        <v>0</v>
      </c>
      <c r="H78" s="434">
        <f t="shared" si="16"/>
        <v>0</v>
      </c>
      <c r="L78" t="s">
        <v>940</v>
      </c>
    </row>
    <row r="79" spans="2:12" hidden="1" x14ac:dyDescent="0.25">
      <c r="B79" t="s">
        <v>941</v>
      </c>
      <c r="F79">
        <f>'Pro 1'!G41</f>
        <v>0</v>
      </c>
      <c r="G79">
        <f>'Pro 1'!H41</f>
        <v>0</v>
      </c>
      <c r="H79">
        <f>'Pro 1'!I41</f>
        <v>0</v>
      </c>
      <c r="L79" t="s">
        <v>942</v>
      </c>
    </row>
    <row r="80" spans="2:12" hidden="1" x14ac:dyDescent="0.25">
      <c r="B80" t="s">
        <v>472</v>
      </c>
      <c r="F80" s="434">
        <f>SUM(F77:F79)</f>
        <v>0</v>
      </c>
      <c r="G80" s="434">
        <f t="shared" ref="G80:H80" si="17">SUM(G77:G79)</f>
        <v>0</v>
      </c>
      <c r="H80" s="434">
        <f t="shared" si="17"/>
        <v>0</v>
      </c>
      <c r="L80" t="s">
        <v>472</v>
      </c>
    </row>
    <row r="81" spans="2:15" hidden="1" x14ac:dyDescent="0.25">
      <c r="B81" t="s">
        <v>473</v>
      </c>
      <c r="F81">
        <f>'Pro 1'!G44</f>
        <v>0</v>
      </c>
      <c r="G81">
        <f>'Pro 1'!H44</f>
        <v>0</v>
      </c>
      <c r="H81">
        <f>'Pro 1'!I44</f>
        <v>0</v>
      </c>
      <c r="L81" t="s">
        <v>943</v>
      </c>
    </row>
    <row r="82" spans="2:15" hidden="1" x14ac:dyDescent="0.25">
      <c r="L82">
        <v>0</v>
      </c>
    </row>
    <row r="83" spans="2:15" hidden="1" x14ac:dyDescent="0.25"/>
    <row r="84" spans="2:15" hidden="1" x14ac:dyDescent="0.25">
      <c r="B84" s="431" t="s">
        <v>944</v>
      </c>
      <c r="C84" s="431"/>
      <c r="D84" s="431"/>
      <c r="E84" s="431"/>
      <c r="F84" s="431"/>
      <c r="G84" s="431"/>
      <c r="H84" s="431"/>
      <c r="I84" s="431"/>
      <c r="J84" s="431"/>
      <c r="K84" s="431"/>
      <c r="L84" s="431" t="s">
        <v>945</v>
      </c>
      <c r="M84" s="431"/>
      <c r="N84" s="431"/>
      <c r="O84" s="431"/>
    </row>
    <row r="85" spans="2:15" hidden="1" x14ac:dyDescent="0.25">
      <c r="B85" s="431" t="s">
        <v>937</v>
      </c>
      <c r="C85" s="431"/>
      <c r="D85" s="431"/>
      <c r="E85" s="431"/>
      <c r="F85" s="431">
        <v>0</v>
      </c>
      <c r="G85" s="431">
        <v>0</v>
      </c>
      <c r="H85" s="431">
        <v>0</v>
      </c>
      <c r="I85" s="431"/>
      <c r="J85" s="431"/>
      <c r="K85" s="431"/>
      <c r="L85" s="431" t="s">
        <v>938</v>
      </c>
      <c r="M85" s="431"/>
      <c r="N85" s="431"/>
      <c r="O85" s="431"/>
    </row>
    <row r="86" spans="2:15" hidden="1" x14ac:dyDescent="0.25">
      <c r="B86" s="431" t="s">
        <v>939</v>
      </c>
      <c r="C86" s="431"/>
      <c r="D86" s="431"/>
      <c r="E86" s="431"/>
      <c r="F86" s="431">
        <v>0</v>
      </c>
      <c r="G86" s="431">
        <v>0</v>
      </c>
      <c r="H86" s="431">
        <v>0</v>
      </c>
      <c r="I86" s="431"/>
      <c r="J86" s="431"/>
      <c r="K86" s="431"/>
      <c r="L86" s="431" t="s">
        <v>940</v>
      </c>
      <c r="M86" s="431"/>
      <c r="N86" s="431"/>
      <c r="O86" s="431"/>
    </row>
    <row r="87" spans="2:15" hidden="1" x14ac:dyDescent="0.25">
      <c r="B87" s="431" t="s">
        <v>941</v>
      </c>
      <c r="C87" s="431"/>
      <c r="D87" s="431"/>
      <c r="E87" s="431"/>
      <c r="F87" s="431">
        <v>0</v>
      </c>
      <c r="G87" s="431">
        <v>0</v>
      </c>
      <c r="H87" s="431">
        <v>0</v>
      </c>
      <c r="I87" s="431"/>
      <c r="J87" s="431"/>
      <c r="K87" s="431"/>
      <c r="L87" s="431" t="s">
        <v>942</v>
      </c>
      <c r="M87" s="431"/>
      <c r="N87" s="431"/>
      <c r="O87" s="431"/>
    </row>
    <row r="88" spans="2:15" hidden="1" x14ac:dyDescent="0.25">
      <c r="B88" s="431" t="s">
        <v>472</v>
      </c>
      <c r="C88" s="431"/>
      <c r="D88" s="431"/>
      <c r="E88" s="431"/>
      <c r="F88" s="431">
        <v>0</v>
      </c>
      <c r="G88" s="431">
        <v>0</v>
      </c>
      <c r="H88" s="431">
        <v>0</v>
      </c>
      <c r="I88" s="431"/>
      <c r="J88" s="431"/>
      <c r="K88" s="431"/>
      <c r="L88" s="431" t="s">
        <v>472</v>
      </c>
      <c r="M88" s="431"/>
      <c r="N88" s="431"/>
      <c r="O88" s="431"/>
    </row>
    <row r="89" spans="2:15" hidden="1" x14ac:dyDescent="0.25">
      <c r="B89" s="431" t="s">
        <v>473</v>
      </c>
      <c r="C89" s="431"/>
      <c r="D89" s="431"/>
      <c r="E89" s="431"/>
      <c r="F89" s="431">
        <v>0</v>
      </c>
      <c r="G89" s="431">
        <v>0</v>
      </c>
      <c r="H89" s="431">
        <v>0</v>
      </c>
      <c r="I89" s="431"/>
      <c r="J89" s="431"/>
      <c r="K89" s="431"/>
      <c r="L89" s="431" t="s">
        <v>943</v>
      </c>
      <c r="M89" s="431"/>
      <c r="N89" s="431"/>
      <c r="O89" s="431"/>
    </row>
    <row r="90" spans="2:15" hidden="1" x14ac:dyDescent="0.25">
      <c r="B90" s="431"/>
      <c r="C90" s="431"/>
      <c r="D90" s="431"/>
      <c r="E90" s="431"/>
      <c r="F90" s="431"/>
      <c r="G90" s="431"/>
      <c r="H90" s="431"/>
      <c r="I90" s="431"/>
      <c r="J90" s="431"/>
      <c r="K90" s="431"/>
      <c r="L90" s="431">
        <v>0</v>
      </c>
      <c r="M90" s="431"/>
      <c r="N90" s="431"/>
      <c r="O90" s="431"/>
    </row>
    <row r="91" spans="2:15" hidden="1" x14ac:dyDescent="0.25"/>
    <row r="92" spans="2:15" hidden="1" x14ac:dyDescent="0.25">
      <c r="B92" s="431" t="s">
        <v>931</v>
      </c>
      <c r="C92" s="431"/>
      <c r="D92" s="431"/>
      <c r="E92" s="431"/>
      <c r="F92" s="431"/>
      <c r="G92" s="431"/>
      <c r="H92" s="431"/>
      <c r="I92" s="431"/>
      <c r="J92" s="431"/>
      <c r="K92" s="431"/>
      <c r="L92" s="431" t="s">
        <v>932</v>
      </c>
      <c r="M92" s="431"/>
      <c r="N92" s="431"/>
    </row>
    <row r="93" spans="2:15" hidden="1" x14ac:dyDescent="0.25">
      <c r="B93" s="431" t="s">
        <v>946</v>
      </c>
      <c r="C93" s="431"/>
      <c r="D93" s="431"/>
      <c r="E93" s="431"/>
      <c r="F93" s="431">
        <v>0</v>
      </c>
      <c r="G93" s="431">
        <v>0</v>
      </c>
      <c r="H93" s="431">
        <v>0</v>
      </c>
      <c r="I93" s="431"/>
      <c r="J93" s="431"/>
      <c r="K93" s="431"/>
      <c r="L93" s="431" t="s">
        <v>947</v>
      </c>
      <c r="M93" s="431"/>
      <c r="N93" s="431"/>
    </row>
    <row r="94" spans="2:15" hidden="1" x14ac:dyDescent="0.25">
      <c r="B94" s="431" t="s">
        <v>548</v>
      </c>
      <c r="C94" s="431"/>
      <c r="D94" s="431"/>
      <c r="E94" s="431"/>
      <c r="F94" s="431">
        <v>0</v>
      </c>
      <c r="G94" s="431">
        <v>0</v>
      </c>
      <c r="H94" s="431">
        <v>0</v>
      </c>
      <c r="I94" s="431"/>
      <c r="J94" s="431"/>
      <c r="K94" s="431"/>
      <c r="L94" s="431" t="s">
        <v>948</v>
      </c>
      <c r="M94" s="431"/>
      <c r="N94" s="431"/>
    </row>
    <row r="95" spans="2:15" hidden="1" x14ac:dyDescent="0.25">
      <c r="B95" s="431" t="s">
        <v>949</v>
      </c>
      <c r="C95" s="431"/>
      <c r="D95" s="431"/>
      <c r="E95" s="431"/>
      <c r="F95" s="431">
        <v>0</v>
      </c>
      <c r="G95" s="431">
        <v>0</v>
      </c>
      <c r="H95" s="431">
        <v>0</v>
      </c>
      <c r="I95" s="431"/>
      <c r="J95" s="431"/>
      <c r="K95" s="431"/>
      <c r="L95" s="431" t="s">
        <v>950</v>
      </c>
      <c r="M95" s="431"/>
      <c r="N95" s="431"/>
    </row>
    <row r="96" spans="2:15" hidden="1" x14ac:dyDescent="0.25"/>
    <row r="97" spans="2:13" hidden="1" x14ac:dyDescent="0.25">
      <c r="B97" s="431" t="s">
        <v>578</v>
      </c>
      <c r="C97" s="431"/>
      <c r="D97" s="431"/>
      <c r="E97" s="431"/>
      <c r="F97" s="431"/>
      <c r="G97" s="431"/>
      <c r="H97" s="431"/>
      <c r="I97" s="431"/>
      <c r="J97" s="431"/>
      <c r="K97" s="431"/>
      <c r="L97" s="431" t="s">
        <v>951</v>
      </c>
      <c r="M97" s="431"/>
    </row>
    <row r="98" spans="2:13" hidden="1" x14ac:dyDescent="0.25">
      <c r="B98" s="431" t="s">
        <v>946</v>
      </c>
      <c r="C98" s="431"/>
      <c r="D98" s="431"/>
      <c r="E98" s="431"/>
      <c r="F98" s="431">
        <v>0</v>
      </c>
      <c r="G98" s="431">
        <v>0</v>
      </c>
      <c r="H98" s="431" t="s">
        <v>921</v>
      </c>
      <c r="I98" s="431"/>
      <c r="J98" s="431"/>
      <c r="K98" s="431"/>
      <c r="L98" s="431" t="s">
        <v>947</v>
      </c>
      <c r="M98" s="431"/>
    </row>
    <row r="99" spans="2:13" hidden="1" x14ac:dyDescent="0.25">
      <c r="B99" s="431" t="s">
        <v>548</v>
      </c>
      <c r="C99" s="431"/>
      <c r="D99" s="431"/>
      <c r="E99" s="431"/>
      <c r="F99" s="431"/>
      <c r="G99" s="431"/>
      <c r="H99" s="431"/>
      <c r="I99" s="431"/>
      <c r="J99" s="431"/>
      <c r="K99" s="431"/>
      <c r="L99" s="431" t="s">
        <v>948</v>
      </c>
      <c r="M99" s="431"/>
    </row>
    <row r="100" spans="2:13" hidden="1" x14ac:dyDescent="0.25">
      <c r="B100" s="431" t="s">
        <v>949</v>
      </c>
      <c r="C100" s="431"/>
      <c r="D100" s="431"/>
      <c r="E100" s="431"/>
      <c r="F100" s="431">
        <v>0</v>
      </c>
      <c r="G100" s="431">
        <v>0</v>
      </c>
      <c r="H100" s="431" t="e">
        <v>#VALUE!</v>
      </c>
      <c r="I100" s="431"/>
      <c r="J100" s="431"/>
      <c r="K100" s="431"/>
      <c r="L100" s="431" t="s">
        <v>950</v>
      </c>
      <c r="M100" s="431"/>
    </row>
    <row r="101" spans="2:13" hidden="1" x14ac:dyDescent="0.25"/>
    <row r="102" spans="2:13" hidden="1" x14ac:dyDescent="0.25">
      <c r="B102" t="s">
        <v>430</v>
      </c>
      <c r="L102" t="s">
        <v>221</v>
      </c>
    </row>
    <row r="103" spans="2:13" hidden="1" x14ac:dyDescent="0.25">
      <c r="B103" t="s">
        <v>373</v>
      </c>
      <c r="F103">
        <f>'Pro 3'!H133</f>
        <v>0</v>
      </c>
      <c r="G103">
        <f>'Pro 3'!I133</f>
        <v>0</v>
      </c>
      <c r="H103">
        <f>'Pro 3'!J133</f>
        <v>0</v>
      </c>
      <c r="L103" t="s">
        <v>69</v>
      </c>
    </row>
    <row r="104" spans="2:13" hidden="1" x14ac:dyDescent="0.25">
      <c r="B104" t="s">
        <v>376</v>
      </c>
      <c r="F104">
        <f>'Pro 3'!H134</f>
        <v>0</v>
      </c>
      <c r="G104">
        <f>'Pro 3'!I134</f>
        <v>0</v>
      </c>
      <c r="H104">
        <f>'Pro 3'!J134</f>
        <v>0</v>
      </c>
      <c r="L104" t="s">
        <v>71</v>
      </c>
    </row>
    <row r="105" spans="2:13" hidden="1" x14ac:dyDescent="0.25">
      <c r="B105" t="s">
        <v>952</v>
      </c>
      <c r="F105">
        <f>'Pro 3'!H135</f>
        <v>0</v>
      </c>
      <c r="G105">
        <f>'Pro 3'!I135</f>
        <v>0</v>
      </c>
      <c r="H105">
        <f>'Pro 3'!J135</f>
        <v>0</v>
      </c>
      <c r="L105" t="s">
        <v>953</v>
      </c>
    </row>
    <row r="106" spans="2:13" hidden="1" x14ac:dyDescent="0.25"/>
    <row r="107" spans="2:13" hidden="1" x14ac:dyDescent="0.25">
      <c r="B107" t="s">
        <v>954</v>
      </c>
      <c r="L107" t="s">
        <v>955</v>
      </c>
    </row>
    <row r="108" spans="2:13" hidden="1" x14ac:dyDescent="0.25">
      <c r="B108" t="s">
        <v>373</v>
      </c>
      <c r="F108">
        <f>'Pro 3'!H139/1000</f>
        <v>0</v>
      </c>
      <c r="G108">
        <f>'Pro 3'!I139/1000</f>
        <v>0</v>
      </c>
      <c r="H108">
        <f>'Pro 3'!J139/1000</f>
        <v>0</v>
      </c>
      <c r="L108" t="s">
        <v>69</v>
      </c>
    </row>
    <row r="109" spans="2:13" hidden="1" x14ac:dyDescent="0.25">
      <c r="B109" t="s">
        <v>376</v>
      </c>
      <c r="F109">
        <f>'Pro 3'!H140/1000</f>
        <v>0</v>
      </c>
      <c r="G109">
        <f>'Pro 3'!I140/1000</f>
        <v>0</v>
      </c>
      <c r="H109">
        <f>'Pro 3'!J140/1000</f>
        <v>0</v>
      </c>
      <c r="L109" t="s">
        <v>71</v>
      </c>
    </row>
    <row r="110" spans="2:13" hidden="1" x14ac:dyDescent="0.25">
      <c r="B110" t="s">
        <v>956</v>
      </c>
      <c r="F110">
        <f>'Pro 3'!H141/1000</f>
        <v>0</v>
      </c>
      <c r="G110">
        <f>'Pro 3'!I141/1000</f>
        <v>0</v>
      </c>
      <c r="H110">
        <f>'Pro 3'!J141/1000</f>
        <v>0</v>
      </c>
      <c r="L110" t="s">
        <v>957</v>
      </c>
    </row>
    <row r="111" spans="2:13" hidden="1" x14ac:dyDescent="0.25"/>
    <row r="112" spans="2:13" hidden="1" x14ac:dyDescent="0.25">
      <c r="B112" t="s">
        <v>543</v>
      </c>
      <c r="L112" t="s">
        <v>958</v>
      </c>
    </row>
    <row r="113" spans="2:13" hidden="1" x14ac:dyDescent="0.25">
      <c r="B113" t="s">
        <v>225</v>
      </c>
      <c r="F113">
        <f>'Pro 3'!H145/1000</f>
        <v>0</v>
      </c>
      <c r="G113">
        <f>'Pro 3'!I145/1000</f>
        <v>0</v>
      </c>
      <c r="H113">
        <f>'Pro 3'!J145/1000</f>
        <v>0</v>
      </c>
    </row>
    <row r="114" spans="2:13" hidden="1" x14ac:dyDescent="0.25">
      <c r="B114" t="s">
        <v>227</v>
      </c>
      <c r="F114">
        <f>'Pro 3'!H146/1000</f>
        <v>0</v>
      </c>
      <c r="G114">
        <f>'Pro 3'!I146/1000</f>
        <v>0</v>
      </c>
      <c r="H114">
        <f>'Pro 3'!J146/1000</f>
        <v>0</v>
      </c>
    </row>
    <row r="115" spans="2:13" hidden="1" x14ac:dyDescent="0.25">
      <c r="B115" t="s">
        <v>376</v>
      </c>
      <c r="F115">
        <f>'Pro 3'!H147/1000</f>
        <v>0</v>
      </c>
      <c r="G115">
        <f>'Pro 3'!I147/1000</f>
        <v>0</v>
      </c>
      <c r="H115">
        <f>'Pro 3'!J147/1000</f>
        <v>0</v>
      </c>
      <c r="L115" t="s">
        <v>71</v>
      </c>
    </row>
    <row r="116" spans="2:13" hidden="1" x14ac:dyDescent="0.25">
      <c r="B116" t="s">
        <v>544</v>
      </c>
      <c r="F116">
        <f>'Pro 3'!H148/1000</f>
        <v>0</v>
      </c>
      <c r="G116">
        <f>'Pro 3'!I148/1000</f>
        <v>0</v>
      </c>
      <c r="H116">
        <f>'Pro 3'!J148/1000</f>
        <v>0</v>
      </c>
      <c r="L116" t="s">
        <v>959</v>
      </c>
    </row>
    <row r="117" spans="2:13" hidden="1" x14ac:dyDescent="0.25"/>
    <row r="118" spans="2:13" hidden="1" x14ac:dyDescent="0.25">
      <c r="B118" s="431" t="s">
        <v>82</v>
      </c>
      <c r="C118" s="431"/>
      <c r="D118" s="431"/>
      <c r="E118" s="431"/>
      <c r="F118" s="431"/>
      <c r="G118" s="431"/>
      <c r="H118" s="431"/>
      <c r="I118" s="431"/>
      <c r="J118" s="431"/>
      <c r="K118" s="431"/>
      <c r="L118" s="431" t="s">
        <v>83</v>
      </c>
      <c r="M118" s="431"/>
    </row>
    <row r="119" spans="2:13" hidden="1" x14ac:dyDescent="0.25">
      <c r="B119" s="431" t="s">
        <v>960</v>
      </c>
      <c r="C119" s="431"/>
      <c r="D119" s="431"/>
      <c r="E119" s="431"/>
      <c r="F119" s="431">
        <v>0</v>
      </c>
      <c r="G119" s="431">
        <v>0</v>
      </c>
      <c r="H119" s="431">
        <v>0</v>
      </c>
      <c r="I119" s="431"/>
      <c r="J119" s="431"/>
      <c r="K119" s="431"/>
      <c r="L119" s="431" t="s">
        <v>961</v>
      </c>
      <c r="M119" s="431"/>
    </row>
    <row r="120" spans="2:13" hidden="1" x14ac:dyDescent="0.25">
      <c r="B120" s="431" t="s">
        <v>962</v>
      </c>
      <c r="C120" s="431"/>
      <c r="D120" s="431"/>
      <c r="E120" s="431"/>
      <c r="F120" s="431">
        <v>0</v>
      </c>
      <c r="G120" s="431">
        <v>0</v>
      </c>
      <c r="H120" s="431">
        <v>0</v>
      </c>
      <c r="I120" s="431"/>
      <c r="J120" s="431"/>
      <c r="K120" s="431"/>
      <c r="L120" s="431" t="s">
        <v>963</v>
      </c>
      <c r="M120" s="431"/>
    </row>
    <row r="121" spans="2:13" hidden="1" x14ac:dyDescent="0.25"/>
    <row r="122" spans="2:13" hidden="1" x14ac:dyDescent="0.25">
      <c r="B122" t="s">
        <v>547</v>
      </c>
      <c r="L122" t="s">
        <v>964</v>
      </c>
    </row>
    <row r="123" spans="2:13" hidden="1" x14ac:dyDescent="0.25">
      <c r="B123" t="s">
        <v>946</v>
      </c>
      <c r="F123">
        <f>'Pro 2'!H115</f>
        <v>0</v>
      </c>
      <c r="G123">
        <f>'Pro 2'!I115</f>
        <v>0</v>
      </c>
      <c r="H123">
        <f>'Pro 2'!J115</f>
        <v>0</v>
      </c>
      <c r="L123" t="s">
        <v>947</v>
      </c>
    </row>
    <row r="124" spans="2:13" hidden="1" x14ac:dyDescent="0.25">
      <c r="B124" t="s">
        <v>548</v>
      </c>
      <c r="F124">
        <f>'Pro 2'!H116/1000</f>
        <v>0</v>
      </c>
      <c r="G124">
        <f>'Pro 2'!I116/1000</f>
        <v>0</v>
      </c>
      <c r="H124">
        <f>'Pro 2'!J116/1000</f>
        <v>0</v>
      </c>
      <c r="L124" t="s">
        <v>948</v>
      </c>
    </row>
    <row r="125" spans="2:13" hidden="1" x14ac:dyDescent="0.25">
      <c r="B125" t="s">
        <v>949</v>
      </c>
      <c r="F125" t="str">
        <f>'Pro 2'!H117</f>
        <v>-</v>
      </c>
      <c r="G125" t="str">
        <f>'Pro 2'!I117</f>
        <v>-</v>
      </c>
      <c r="H125" t="str">
        <f>'Pro 2'!J117</f>
        <v>-</v>
      </c>
      <c r="L125" t="s">
        <v>950</v>
      </c>
    </row>
    <row r="126" spans="2:13" hidden="1" x14ac:dyDescent="0.25"/>
    <row r="127" spans="2:13" hidden="1" x14ac:dyDescent="0.25">
      <c r="G127" t="s">
        <v>965</v>
      </c>
    </row>
    <row r="128" spans="2:13" hidden="1" x14ac:dyDescent="0.25">
      <c r="D128">
        <v>2023</v>
      </c>
      <c r="E128">
        <v>2024</v>
      </c>
      <c r="F128">
        <v>2025</v>
      </c>
      <c r="G128">
        <v>2026</v>
      </c>
      <c r="H128">
        <v>2027</v>
      </c>
      <c r="I128">
        <v>2028</v>
      </c>
      <c r="J128">
        <v>2029</v>
      </c>
    </row>
    <row r="129" spans="2:21" hidden="1" x14ac:dyDescent="0.25">
      <c r="B129" t="s">
        <v>966</v>
      </c>
      <c r="D129">
        <f>'Pro 3'!E348/1000</f>
        <v>0</v>
      </c>
      <c r="E129">
        <f>'Pro 3'!F348/1000</f>
        <v>0</v>
      </c>
      <c r="F129">
        <f>'Pro 3'!G348/1000</f>
        <v>0</v>
      </c>
      <c r="G129">
        <f>'Pro 3'!H348/1000</f>
        <v>0</v>
      </c>
      <c r="H129">
        <f>'Pro 3'!I348/1000</f>
        <v>0</v>
      </c>
      <c r="I129">
        <f>'Pro 3'!J348/1000</f>
        <v>0</v>
      </c>
      <c r="J129">
        <f>'Pro 3'!K348/1000</f>
        <v>0</v>
      </c>
      <c r="L129" t="s">
        <v>967</v>
      </c>
    </row>
    <row r="130" spans="2:21" hidden="1" x14ac:dyDescent="0.25"/>
    <row r="131" spans="2:21" hidden="1" x14ac:dyDescent="0.25"/>
    <row r="132" spans="2:21" s="469" customFormat="1" hidden="1" x14ac:dyDescent="0.25"/>
    <row r="133" spans="2:21" hidden="1" x14ac:dyDescent="0.25">
      <c r="B133" s="447" t="s">
        <v>461</v>
      </c>
    </row>
    <row r="134" spans="2:21" hidden="1" x14ac:dyDescent="0.25"/>
    <row r="135" spans="2:21" hidden="1" x14ac:dyDescent="0.25">
      <c r="B135" t="s">
        <v>506</v>
      </c>
      <c r="N135" t="s">
        <v>976</v>
      </c>
    </row>
    <row r="136" spans="2:21" hidden="1" x14ac:dyDescent="0.25"/>
    <row r="137" spans="2:21" hidden="1" x14ac:dyDescent="0.25"/>
    <row r="138" spans="2:21" hidden="1" x14ac:dyDescent="0.25"/>
    <row r="139" spans="2:21" hidden="1" x14ac:dyDescent="0.25">
      <c r="C139" t="s">
        <v>968</v>
      </c>
      <c r="E139" t="s">
        <v>969</v>
      </c>
      <c r="O139" t="s">
        <v>968</v>
      </c>
      <c r="Q139" t="s">
        <v>969</v>
      </c>
    </row>
    <row r="140" spans="2:21" hidden="1" x14ac:dyDescent="0.25"/>
    <row r="141" spans="2:21" hidden="1" x14ac:dyDescent="0.25">
      <c r="C141" t="s">
        <v>970</v>
      </c>
      <c r="E141">
        <v>2023</v>
      </c>
      <c r="F141">
        <v>2024</v>
      </c>
      <c r="G141">
        <v>2025</v>
      </c>
      <c r="I141" t="s">
        <v>971</v>
      </c>
      <c r="O141" t="s">
        <v>970</v>
      </c>
      <c r="Q141">
        <v>2023</v>
      </c>
      <c r="R141">
        <v>2024</v>
      </c>
      <c r="S141">
        <v>2025</v>
      </c>
      <c r="U141" t="s">
        <v>971</v>
      </c>
    </row>
    <row r="142" spans="2:21" hidden="1" x14ac:dyDescent="0.25"/>
    <row r="143" spans="2:21" hidden="1" x14ac:dyDescent="0.25">
      <c r="C143">
        <f>Public!D165</f>
        <v>0</v>
      </c>
      <c r="E143">
        <f>'Pro 3'!H68</f>
        <v>0</v>
      </c>
      <c r="F143">
        <f>'Pro 3'!I68</f>
        <v>0</v>
      </c>
      <c r="G143">
        <f>'Pro 3'!J68</f>
        <v>0</v>
      </c>
      <c r="I143" t="s">
        <v>972</v>
      </c>
      <c r="O143">
        <f>Public!D165</f>
        <v>0</v>
      </c>
      <c r="Q143">
        <f>'Pro 3'!H91</f>
        <v>0</v>
      </c>
      <c r="R143">
        <f>'Pro 3'!I91</f>
        <v>0</v>
      </c>
      <c r="S143">
        <f>'Pro 3'!J91</f>
        <v>0</v>
      </c>
      <c r="U143" t="s">
        <v>972</v>
      </c>
    </row>
    <row r="144" spans="2:21" hidden="1" x14ac:dyDescent="0.25">
      <c r="C144">
        <f>Public!D166</f>
        <v>0</v>
      </c>
      <c r="E144">
        <f>'Pro 3'!H69</f>
        <v>0</v>
      </c>
      <c r="F144">
        <f>'Pro 3'!I69</f>
        <v>0</v>
      </c>
      <c r="G144">
        <f>'Pro 3'!J69</f>
        <v>0</v>
      </c>
      <c r="I144" t="s">
        <v>973</v>
      </c>
      <c r="O144">
        <f>Public!D166</f>
        <v>0</v>
      </c>
      <c r="Q144">
        <f>'Pro 3'!H92</f>
        <v>0</v>
      </c>
      <c r="R144">
        <f>'Pro 3'!I92</f>
        <v>0</v>
      </c>
      <c r="S144">
        <f>'Pro 3'!J92</f>
        <v>0</v>
      </c>
      <c r="U144" t="s">
        <v>973</v>
      </c>
    </row>
    <row r="145" spans="2:33" hidden="1" x14ac:dyDescent="0.25">
      <c r="C145">
        <f>Public!D167</f>
        <v>0</v>
      </c>
      <c r="E145">
        <f>'Pro 3'!H70</f>
        <v>0</v>
      </c>
      <c r="F145">
        <f>'Pro 3'!I70</f>
        <v>0</v>
      </c>
      <c r="G145">
        <f>'Pro 3'!J70</f>
        <v>0</v>
      </c>
      <c r="I145" t="s">
        <v>974</v>
      </c>
      <c r="O145">
        <f>Public!D167</f>
        <v>0</v>
      </c>
      <c r="Q145">
        <f>'Pro 3'!H93</f>
        <v>0</v>
      </c>
      <c r="R145">
        <f>'Pro 3'!I93</f>
        <v>0</v>
      </c>
      <c r="S145">
        <f>'Pro 3'!J93</f>
        <v>0</v>
      </c>
      <c r="U145" t="s">
        <v>974</v>
      </c>
    </row>
    <row r="146" spans="2:33" hidden="1" x14ac:dyDescent="0.25">
      <c r="C146" t="s">
        <v>975</v>
      </c>
      <c r="E146">
        <f>'Pro 3'!H71</f>
        <v>0</v>
      </c>
      <c r="F146">
        <f>'Pro 3'!I71</f>
        <v>0</v>
      </c>
      <c r="G146">
        <f>'Pro 3'!J71</f>
        <v>0</v>
      </c>
      <c r="I146" t="s">
        <v>62</v>
      </c>
      <c r="O146" t="s">
        <v>975</v>
      </c>
      <c r="Q146">
        <f>'Pro 3'!H94</f>
        <v>0</v>
      </c>
      <c r="R146">
        <f>'Pro 3'!I94</f>
        <v>0</v>
      </c>
      <c r="S146">
        <f>'Pro 3'!J94</f>
        <v>0</v>
      </c>
      <c r="U146" t="s">
        <v>62</v>
      </c>
    </row>
    <row r="147" spans="2:33" hidden="1" x14ac:dyDescent="0.25"/>
    <row r="148" spans="2:33" s="469" customFormat="1" hidden="1" x14ac:dyDescent="0.25"/>
    <row r="149" spans="2:33" hidden="1" x14ac:dyDescent="0.25"/>
    <row r="150" spans="2:33" hidden="1" x14ac:dyDescent="0.25">
      <c r="B150" s="447" t="s">
        <v>977</v>
      </c>
    </row>
    <row r="151" spans="2:33" hidden="1" x14ac:dyDescent="0.25"/>
    <row r="152" spans="2:33" hidden="1" x14ac:dyDescent="0.25"/>
    <row r="153" spans="2:33" ht="26.25" hidden="1" x14ac:dyDescent="0.25">
      <c r="B153" s="435" t="s">
        <v>487</v>
      </c>
      <c r="C153" s="82" t="s">
        <v>978</v>
      </c>
      <c r="D153" s="82" t="s">
        <v>488</v>
      </c>
      <c r="E153" s="82" t="s">
        <v>489</v>
      </c>
      <c r="F153" s="436" t="s">
        <v>979</v>
      </c>
      <c r="G153" s="436" t="s">
        <v>980</v>
      </c>
      <c r="H153" s="436" t="s">
        <v>981</v>
      </c>
      <c r="I153" s="82" t="s">
        <v>491</v>
      </c>
      <c r="J153" s="82" t="s">
        <v>492</v>
      </c>
      <c r="K153" s="437" t="s">
        <v>982</v>
      </c>
      <c r="L153" s="82" t="s">
        <v>493</v>
      </c>
      <c r="M153" s="82" t="s">
        <v>983</v>
      </c>
      <c r="N153" s="82" t="s">
        <v>550</v>
      </c>
      <c r="O153" s="82" t="s">
        <v>984</v>
      </c>
      <c r="P153" s="82" t="s">
        <v>985</v>
      </c>
      <c r="Q153" s="82" t="s">
        <v>495</v>
      </c>
      <c r="R153" s="438" t="s">
        <v>562</v>
      </c>
      <c r="S153" s="438" t="s">
        <v>563</v>
      </c>
      <c r="T153" s="438" t="s">
        <v>564</v>
      </c>
      <c r="U153" s="438" t="s">
        <v>565</v>
      </c>
      <c r="V153" s="438" t="s">
        <v>986</v>
      </c>
      <c r="W153" s="438" t="s">
        <v>987</v>
      </c>
      <c r="X153" s="438" t="s">
        <v>988</v>
      </c>
      <c r="Y153" s="439" t="s">
        <v>989</v>
      </c>
      <c r="Z153" s="83" t="s">
        <v>990</v>
      </c>
      <c r="AA153" s="442" t="s">
        <v>991</v>
      </c>
      <c r="AB153" s="442" t="s">
        <v>992</v>
      </c>
      <c r="AC153" s="442" t="s">
        <v>993</v>
      </c>
      <c r="AD153" s="442" t="s">
        <v>994</v>
      </c>
      <c r="AE153" s="442" t="s">
        <v>995</v>
      </c>
      <c r="AF153" s="442" t="s">
        <v>996</v>
      </c>
      <c r="AG153" s="442" t="s">
        <v>997</v>
      </c>
    </row>
    <row r="154" spans="2:33" hidden="1" x14ac:dyDescent="0.25">
      <c r="B154">
        <f>B6</f>
        <v>0</v>
      </c>
      <c r="D154" t="s">
        <v>503</v>
      </c>
      <c r="E154" t="s">
        <v>505</v>
      </c>
      <c r="F154" s="431"/>
      <c r="G154" s="431"/>
      <c r="H154" s="431"/>
      <c r="I154" t="s">
        <v>528</v>
      </c>
      <c r="J154" t="s">
        <v>505</v>
      </c>
      <c r="K154" t="s">
        <v>505</v>
      </c>
      <c r="L154" t="s">
        <v>505</v>
      </c>
      <c r="M154" t="s">
        <v>504</v>
      </c>
      <c r="N154" t="s">
        <v>505</v>
      </c>
      <c r="O154" t="s">
        <v>998</v>
      </c>
      <c r="P154" t="s">
        <v>999</v>
      </c>
      <c r="Q154" t="s">
        <v>507</v>
      </c>
      <c r="R154">
        <f>'Pro 2'!E383</f>
        <v>0</v>
      </c>
      <c r="S154">
        <f>'Pro 2'!F383</f>
        <v>0</v>
      </c>
      <c r="T154">
        <f>'Pro 2'!G383</f>
        <v>0</v>
      </c>
      <c r="U154">
        <f>'Pro 2'!H383</f>
        <v>0</v>
      </c>
      <c r="V154">
        <f>'Pro 2'!I383</f>
        <v>0</v>
      </c>
      <c r="W154">
        <f>'Pro 2'!J383</f>
        <v>0</v>
      </c>
      <c r="X154">
        <f>'Pro 2'!K383</f>
        <v>0</v>
      </c>
      <c r="Y154">
        <f>'Pro 2'!L383</f>
        <v>0</v>
      </c>
      <c r="Z154" s="440">
        <f>'Pro 2'!E384/1000</f>
        <v>0</v>
      </c>
      <c r="AA154" s="443">
        <f>'Pro 2'!F384/1000</f>
        <v>0</v>
      </c>
      <c r="AB154" s="443">
        <f>'Pro 2'!G384/1000</f>
        <v>0</v>
      </c>
      <c r="AC154" s="443">
        <f>'Pro 2'!H384/1000</f>
        <v>0</v>
      </c>
      <c r="AD154" s="443">
        <f>'Pro 2'!I384/1000</f>
        <v>0</v>
      </c>
      <c r="AE154" s="443">
        <f>'Pro 2'!J384/1000</f>
        <v>0</v>
      </c>
      <c r="AF154" s="443">
        <f>'Pro 2'!K384/1000</f>
        <v>0</v>
      </c>
      <c r="AG154" s="444">
        <f>'Pro 2'!L384/1000</f>
        <v>0</v>
      </c>
    </row>
    <row r="155" spans="2:33" hidden="1" x14ac:dyDescent="0.25">
      <c r="B155">
        <f t="shared" ref="B155:B159" si="18">B7</f>
        <v>0</v>
      </c>
      <c r="D155" t="s">
        <v>503</v>
      </c>
      <c r="E155" t="s">
        <v>505</v>
      </c>
      <c r="F155" s="431"/>
      <c r="G155" s="431"/>
      <c r="H155" s="431"/>
      <c r="I155" t="s">
        <v>528</v>
      </c>
      <c r="J155" t="s">
        <v>505</v>
      </c>
      <c r="K155" t="s">
        <v>505</v>
      </c>
      <c r="L155" t="s">
        <v>505</v>
      </c>
      <c r="M155" t="s">
        <v>504</v>
      </c>
      <c r="N155" t="s">
        <v>505</v>
      </c>
      <c r="O155" t="s">
        <v>1000</v>
      </c>
      <c r="P155" t="s">
        <v>1001</v>
      </c>
      <c r="Q155" t="s">
        <v>507</v>
      </c>
      <c r="R155">
        <f>'Pro 2'!E388</f>
        <v>0</v>
      </c>
      <c r="S155">
        <f>'Pro 2'!F388</f>
        <v>0</v>
      </c>
      <c r="T155">
        <f>'Pro 2'!G388</f>
        <v>0</v>
      </c>
      <c r="U155">
        <f>'Pro 2'!H388</f>
        <v>0</v>
      </c>
      <c r="V155">
        <f>'Pro 2'!I388</f>
        <v>0</v>
      </c>
      <c r="W155">
        <f>'Pro 2'!J388</f>
        <v>0</v>
      </c>
      <c r="X155">
        <f>'Pro 2'!K388</f>
        <v>0</v>
      </c>
      <c r="Y155">
        <f>'Pro 2'!L388</f>
        <v>0</v>
      </c>
      <c r="Z155" s="441">
        <f>'Pro 2'!E389/1000</f>
        <v>0</v>
      </c>
      <c r="AA155" s="443">
        <f>'Pro 2'!F389/1000</f>
        <v>0</v>
      </c>
      <c r="AB155" s="443">
        <f>'Pro 2'!G389/1000</f>
        <v>0</v>
      </c>
      <c r="AC155" s="443">
        <f>'Pro 2'!H389/1000</f>
        <v>0</v>
      </c>
      <c r="AD155" s="443">
        <f>'Pro 2'!I389/1000</f>
        <v>0</v>
      </c>
      <c r="AE155" s="443">
        <f>'Pro 2'!J389/1000</f>
        <v>0</v>
      </c>
      <c r="AF155" s="443">
        <f>'Pro 2'!K389/1000</f>
        <v>0</v>
      </c>
      <c r="AG155" s="444">
        <f>'Pro 2'!L389/1000</f>
        <v>0</v>
      </c>
    </row>
    <row r="156" spans="2:33" hidden="1" x14ac:dyDescent="0.25">
      <c r="B156">
        <f t="shared" si="18"/>
        <v>0</v>
      </c>
      <c r="D156" t="s">
        <v>503</v>
      </c>
      <c r="E156" t="s">
        <v>505</v>
      </c>
      <c r="F156" s="431"/>
      <c r="G156" s="431"/>
      <c r="H156" s="431"/>
      <c r="I156" t="s">
        <v>528</v>
      </c>
      <c r="J156" t="s">
        <v>505</v>
      </c>
      <c r="K156" t="s">
        <v>505</v>
      </c>
      <c r="L156" t="s">
        <v>505</v>
      </c>
      <c r="M156" t="s">
        <v>504</v>
      </c>
      <c r="N156" t="s">
        <v>505</v>
      </c>
      <c r="O156" t="s">
        <v>1002</v>
      </c>
      <c r="P156" t="s">
        <v>1003</v>
      </c>
      <c r="Q156" t="s">
        <v>507</v>
      </c>
      <c r="R156">
        <f>'Pro 2'!E393</f>
        <v>0</v>
      </c>
      <c r="S156">
        <f>'Pro 2'!F393</f>
        <v>0</v>
      </c>
      <c r="T156">
        <f>'Pro 2'!G393</f>
        <v>0</v>
      </c>
      <c r="U156">
        <f>'Pro 2'!H393</f>
        <v>0</v>
      </c>
      <c r="V156">
        <f>'Pro 2'!I393</f>
        <v>0</v>
      </c>
      <c r="W156">
        <f>'Pro 2'!J393</f>
        <v>0</v>
      </c>
      <c r="X156">
        <f>'Pro 2'!K393</f>
        <v>0</v>
      </c>
      <c r="Y156">
        <f>'Pro 2'!L393</f>
        <v>0</v>
      </c>
      <c r="Z156" s="441">
        <f>'Pro 2'!E394/1000</f>
        <v>0</v>
      </c>
      <c r="AA156" s="443">
        <f>'Pro 2'!F394/1000</f>
        <v>0</v>
      </c>
      <c r="AB156" s="443">
        <f>'Pro 2'!G394/1000</f>
        <v>0</v>
      </c>
      <c r="AC156" s="443">
        <f>'Pro 2'!H394/1000</f>
        <v>0</v>
      </c>
      <c r="AD156" s="443">
        <f>'Pro 2'!I394/1000</f>
        <v>0</v>
      </c>
      <c r="AE156" s="443">
        <f>'Pro 2'!J394/1000</f>
        <v>0</v>
      </c>
      <c r="AF156" s="443">
        <f>'Pro 2'!K394/1000</f>
        <v>0</v>
      </c>
      <c r="AG156" s="444">
        <f>'Pro 2'!L394/1000</f>
        <v>0</v>
      </c>
    </row>
    <row r="157" spans="2:33" hidden="1" x14ac:dyDescent="0.25">
      <c r="B157">
        <f t="shared" si="18"/>
        <v>0</v>
      </c>
      <c r="D157" t="s">
        <v>503</v>
      </c>
      <c r="E157" t="s">
        <v>505</v>
      </c>
      <c r="F157" s="431"/>
      <c r="G157" s="431"/>
      <c r="H157" s="431"/>
      <c r="I157" t="s">
        <v>528</v>
      </c>
      <c r="J157" t="s">
        <v>505</v>
      </c>
      <c r="K157" t="s">
        <v>505</v>
      </c>
      <c r="L157" t="s">
        <v>505</v>
      </c>
      <c r="M157" t="s">
        <v>504</v>
      </c>
      <c r="N157" t="s">
        <v>505</v>
      </c>
      <c r="O157" t="s">
        <v>1004</v>
      </c>
      <c r="P157" t="s">
        <v>1005</v>
      </c>
      <c r="Q157" t="s">
        <v>507</v>
      </c>
      <c r="R157">
        <f>'Pro 2'!E398</f>
        <v>0</v>
      </c>
      <c r="S157">
        <f>'Pro 2'!F398</f>
        <v>0</v>
      </c>
      <c r="T157">
        <f>'Pro 2'!G398</f>
        <v>0</v>
      </c>
      <c r="U157">
        <f>'Pro 2'!H398</f>
        <v>0</v>
      </c>
      <c r="V157">
        <f>'Pro 2'!I398</f>
        <v>0</v>
      </c>
      <c r="W157">
        <f>'Pro 2'!J398</f>
        <v>0</v>
      </c>
      <c r="X157">
        <f>'Pro 2'!K398</f>
        <v>0</v>
      </c>
      <c r="Y157">
        <f>'Pro 2'!L398</f>
        <v>0</v>
      </c>
      <c r="Z157" s="441">
        <f>'Pro 2'!E399/1000</f>
        <v>0</v>
      </c>
      <c r="AA157" s="443">
        <f>'Pro 2'!F399/1000</f>
        <v>0</v>
      </c>
      <c r="AB157" s="443">
        <f>'Pro 2'!G399/1000</f>
        <v>0</v>
      </c>
      <c r="AC157" s="443">
        <f>'Pro 2'!H399/1000</f>
        <v>0</v>
      </c>
      <c r="AD157" s="443">
        <f>'Pro 2'!I399/1000</f>
        <v>0</v>
      </c>
      <c r="AE157" s="443">
        <f>'Pro 2'!J399/1000</f>
        <v>0</v>
      </c>
      <c r="AF157" s="443">
        <f>'Pro 2'!K399/1000</f>
        <v>0</v>
      </c>
      <c r="AG157" s="444">
        <f>'Pro 2'!L399/1000</f>
        <v>0</v>
      </c>
    </row>
    <row r="158" spans="2:33" hidden="1" x14ac:dyDescent="0.25">
      <c r="B158">
        <f t="shared" si="18"/>
        <v>0</v>
      </c>
      <c r="D158" t="s">
        <v>503</v>
      </c>
      <c r="E158" t="s">
        <v>505</v>
      </c>
      <c r="F158" s="431"/>
      <c r="G158" s="431"/>
      <c r="H158" s="431"/>
      <c r="I158" t="s">
        <v>528</v>
      </c>
      <c r="J158" t="s">
        <v>505</v>
      </c>
      <c r="K158" t="s">
        <v>505</v>
      </c>
      <c r="L158" t="s">
        <v>505</v>
      </c>
      <c r="M158" t="s">
        <v>504</v>
      </c>
      <c r="N158" t="s">
        <v>505</v>
      </c>
      <c r="O158" t="s">
        <v>1006</v>
      </c>
      <c r="P158" t="s">
        <v>1007</v>
      </c>
      <c r="Q158" t="s">
        <v>507</v>
      </c>
      <c r="R158">
        <f>'Pro 2'!E403</f>
        <v>0</v>
      </c>
      <c r="S158">
        <f>'Pro 2'!F403</f>
        <v>0</v>
      </c>
      <c r="T158">
        <f>'Pro 2'!G403</f>
        <v>0</v>
      </c>
      <c r="U158">
        <f>'Pro 2'!H403</f>
        <v>0</v>
      </c>
      <c r="V158">
        <f>'Pro 2'!I403</f>
        <v>0</v>
      </c>
      <c r="W158">
        <f>'Pro 2'!J403</f>
        <v>0</v>
      </c>
      <c r="X158">
        <f>'Pro 2'!K403</f>
        <v>0</v>
      </c>
      <c r="Y158">
        <f>'Pro 2'!L403</f>
        <v>0</v>
      </c>
      <c r="Z158" s="441">
        <f>'Pro 2'!E404/1000</f>
        <v>0</v>
      </c>
      <c r="AA158" s="443">
        <f>'Pro 2'!F404/1000</f>
        <v>0</v>
      </c>
      <c r="AB158" s="443">
        <f>'Pro 2'!G404/1000</f>
        <v>0</v>
      </c>
      <c r="AC158" s="443">
        <f>'Pro 2'!H404/1000</f>
        <v>0</v>
      </c>
      <c r="AD158" s="443">
        <f>'Pro 2'!I404/1000</f>
        <v>0</v>
      </c>
      <c r="AE158" s="443">
        <f>'Pro 2'!J404/1000</f>
        <v>0</v>
      </c>
      <c r="AF158" s="443">
        <f>'Pro 2'!K404/1000</f>
        <v>0</v>
      </c>
      <c r="AG158" s="444">
        <f>'Pro 2'!L404/1000</f>
        <v>0</v>
      </c>
    </row>
    <row r="159" spans="2:33" hidden="1" x14ac:dyDescent="0.25">
      <c r="B159">
        <f t="shared" si="18"/>
        <v>0</v>
      </c>
      <c r="D159" t="s">
        <v>503</v>
      </c>
      <c r="E159" t="s">
        <v>505</v>
      </c>
      <c r="F159" s="431"/>
      <c r="G159" s="431"/>
      <c r="H159" s="431"/>
      <c r="I159" t="s">
        <v>528</v>
      </c>
      <c r="J159" t="s">
        <v>505</v>
      </c>
      <c r="K159" t="s">
        <v>505</v>
      </c>
      <c r="L159" t="s">
        <v>505</v>
      </c>
      <c r="M159" t="s">
        <v>504</v>
      </c>
      <c r="N159" t="s">
        <v>505</v>
      </c>
      <c r="O159" t="s">
        <v>1008</v>
      </c>
      <c r="P159" t="s">
        <v>1009</v>
      </c>
      <c r="Q159" t="s">
        <v>507</v>
      </c>
      <c r="R159">
        <f>'Pro 2'!E408</f>
        <v>0</v>
      </c>
      <c r="S159">
        <f>'Pro 2'!F408</f>
        <v>0</v>
      </c>
      <c r="T159">
        <f>'Pro 2'!G408</f>
        <v>0</v>
      </c>
      <c r="U159">
        <f>'Pro 2'!H408</f>
        <v>0</v>
      </c>
      <c r="V159">
        <f>'Pro 2'!I408</f>
        <v>0</v>
      </c>
      <c r="W159">
        <f>'Pro 2'!J408</f>
        <v>0</v>
      </c>
      <c r="X159">
        <f>'Pro 2'!K408</f>
        <v>0</v>
      </c>
      <c r="Y159">
        <f>'Pro 2'!L408</f>
        <v>0</v>
      </c>
      <c r="Z159" s="441">
        <f>'Pro 2'!E409/1000</f>
        <v>0</v>
      </c>
      <c r="AA159" s="443">
        <f>'Pro 2'!F409/1000</f>
        <v>0</v>
      </c>
      <c r="AB159" s="443">
        <f>'Pro 2'!G409/1000</f>
        <v>0</v>
      </c>
      <c r="AC159" s="443">
        <f>'Pro 2'!H409/1000</f>
        <v>0</v>
      </c>
      <c r="AD159" s="443">
        <f>'Pro 2'!I409/1000</f>
        <v>0</v>
      </c>
      <c r="AE159" s="443">
        <f>'Pro 2'!J409/1000</f>
        <v>0</v>
      </c>
      <c r="AF159" s="443">
        <f>'Pro 2'!K409/1000</f>
        <v>0</v>
      </c>
      <c r="AG159" s="444">
        <f>'Pro 2'!L409/1000</f>
        <v>0</v>
      </c>
    </row>
    <row r="160" spans="2:33" hidden="1" x14ac:dyDescent="0.25"/>
    <row r="161" spans="2:12" s="469" customFormat="1" hidden="1" x14ac:dyDescent="0.25"/>
    <row r="162" spans="2:12" hidden="1" x14ac:dyDescent="0.25">
      <c r="B162" s="447" t="s">
        <v>1010</v>
      </c>
    </row>
    <row r="163" spans="2:12" ht="141" hidden="1" x14ac:dyDescent="0.25">
      <c r="D163" s="445" t="str">
        <f>'[3]Standard Labels'!$AV$3</f>
        <v>Return on investment  | 
Rendement du capital investi</v>
      </c>
      <c r="E163" s="445" t="str">
        <f>'[3]Standard Labels'!$AV$4</f>
        <v>Growth  | 
Croissance</v>
      </c>
      <c r="F163" s="445" t="str">
        <f>'[3]Standard Labels'!$AV$5</f>
        <v>Ability to raise capital   | 
Capacité de réunir des capitaux</v>
      </c>
      <c r="G163" s="445" t="str">
        <f>'[3]Standard Labels'!$AV$6</f>
        <v xml:space="preserve">Production Development Efforts  | 
Projets de développement de la production </v>
      </c>
      <c r="H163" s="445" t="str">
        <f>'[3]Standard Labels'!$AV$7</f>
        <v>Employment levels  | 
Les niveaux d’emploi de votre entreprise</v>
      </c>
      <c r="I163" s="445" t="str">
        <f>'[3]Standard Labels'!$AV$8</f>
        <v>Employees’ wages | 
Les salaires de vos employés</v>
      </c>
    </row>
    <row r="164" spans="2:12" hidden="1" x14ac:dyDescent="0.25">
      <c r="D164" s="446" t="str">
        <f>IF('Pro 4'!B23="Yes","X","-")</f>
        <v>-</v>
      </c>
      <c r="E164" s="446" t="str">
        <f>IF('Pro 4'!B33="Yes","X","-")</f>
        <v>-</v>
      </c>
      <c r="F164" s="446" t="str">
        <f>IF('Pro 4'!B43="Yes","X","-")</f>
        <v>-</v>
      </c>
      <c r="G164" s="446" t="str">
        <f>IF('Pro 4'!B53="Yes","X","-")</f>
        <v>-</v>
      </c>
      <c r="H164" s="446" t="str">
        <f>IF('Pro 4'!B63="Yes","X","-")</f>
        <v>-</v>
      </c>
      <c r="I164" s="446" t="str">
        <f>IF('Pro 4'!B73="Yes","X","-")</f>
        <v>-</v>
      </c>
    </row>
    <row r="165" spans="2:12" hidden="1" x14ac:dyDescent="0.25"/>
    <row r="166" spans="2:12" ht="141" hidden="1" x14ac:dyDescent="0.25">
      <c r="D166" s="445" t="str">
        <f>'[3]Standard Labels'!$AV$9</f>
        <v>Hours worked | 
Le nombre d’heures de travail</v>
      </c>
      <c r="E166" s="445" t="str">
        <f>'[3]Standard Labels'!$AV$10</f>
        <v>Pension plans | 
Le régime de pension</v>
      </c>
      <c r="F166" s="445" t="str">
        <f>'[3]Standard Labels'!$AV$11</f>
        <v>Benefits | 
Les avantages sociaux</v>
      </c>
      <c r="G166" s="445" t="str">
        <f>'[3]Standard Labels'!$AV$12</f>
        <v>Worker training and safety | 
La formation et la sécurité des travailleurs</v>
      </c>
      <c r="H166" s="445" t="str">
        <f>'[3]Standard Labels'!$AV$13&amp;"¹"</f>
        <v>Other relevant factors | 
Autres facteurs pertinents ¹</v>
      </c>
    </row>
    <row r="167" spans="2:12" hidden="1" x14ac:dyDescent="0.25">
      <c r="D167" s="446" t="str">
        <f>IF('Pro 4'!B83="Yes","X","-")</f>
        <v>-</v>
      </c>
      <c r="E167" s="446" t="str">
        <f>IF('Pro 4'!B93="Yes","X","-")</f>
        <v>-</v>
      </c>
      <c r="F167" s="446" t="str">
        <f>IF('Pro 4'!B103="Yes","X","-")</f>
        <v>-</v>
      </c>
      <c r="G167" s="446" t="str">
        <f>IF('Pro 4'!B113="Yes","X","-")</f>
        <v>-</v>
      </c>
      <c r="H167" s="446" t="str">
        <f>IF('Pro 4'!B123="Yes","X","-")</f>
        <v>-</v>
      </c>
    </row>
    <row r="168" spans="2:12" hidden="1" x14ac:dyDescent="0.25"/>
    <row r="169" spans="2:12" hidden="1" x14ac:dyDescent="0.25">
      <c r="C169" t="s">
        <v>1011</v>
      </c>
      <c r="E169">
        <f>'Pro 4'!D119</f>
        <v>0</v>
      </c>
    </row>
    <row r="170" spans="2:12" hidden="1" x14ac:dyDescent="0.25"/>
    <row r="171" spans="2:12" s="469" customFormat="1" hidden="1" x14ac:dyDescent="0.25"/>
    <row r="172" spans="2:12" hidden="1" x14ac:dyDescent="0.25">
      <c r="B172" s="447" t="s">
        <v>510</v>
      </c>
    </row>
    <row r="173" spans="2:12" hidden="1" x14ac:dyDescent="0.25">
      <c r="B173" s="447"/>
    </row>
    <row r="174" spans="2:12" ht="15.75" hidden="1" thickBot="1" x14ac:dyDescent="0.3"/>
    <row r="175" spans="2:12" ht="15.75" hidden="1" thickBot="1" x14ac:dyDescent="0.3">
      <c r="B175" s="454"/>
      <c r="C175" s="454"/>
      <c r="D175" s="454"/>
      <c r="E175" s="454"/>
      <c r="F175" s="454"/>
      <c r="G175" s="900" t="s">
        <v>540</v>
      </c>
      <c r="H175" s="901"/>
      <c r="I175" s="901"/>
      <c r="J175" s="902" t="s">
        <v>1013</v>
      </c>
      <c r="K175" s="903"/>
      <c r="L175" s="903"/>
    </row>
    <row r="176" spans="2:12" hidden="1" x14ac:dyDescent="0.25">
      <c r="B176" s="455"/>
      <c r="C176" s="79"/>
      <c r="D176" s="79"/>
      <c r="E176" s="79"/>
      <c r="F176" s="79"/>
      <c r="G176" s="456"/>
      <c r="H176" s="456"/>
      <c r="I176" s="456"/>
      <c r="J176" s="456"/>
      <c r="K176" s="456"/>
      <c r="L176" s="456"/>
    </row>
    <row r="177" spans="2:33" hidden="1" x14ac:dyDescent="0.25">
      <c r="B177" s="457" t="s">
        <v>487</v>
      </c>
      <c r="C177" s="458" t="s">
        <v>511</v>
      </c>
      <c r="D177" s="458" t="s">
        <v>512</v>
      </c>
      <c r="E177" s="458" t="s">
        <v>513</v>
      </c>
      <c r="F177" s="458" t="s">
        <v>514</v>
      </c>
      <c r="G177" s="459">
        <f>'[1]Case Labels'!$G$3</f>
        <v>2023</v>
      </c>
      <c r="H177" s="459">
        <f>'[1]Case Labels'!$G$4</f>
        <v>2024</v>
      </c>
      <c r="I177" s="459">
        <f>'[1]Case Labels'!$G$5</f>
        <v>2025</v>
      </c>
      <c r="J177" s="459">
        <f>G177</f>
        <v>2023</v>
      </c>
      <c r="K177" s="459">
        <f>H177</f>
        <v>2024</v>
      </c>
      <c r="L177" s="459">
        <f>I177</f>
        <v>2025</v>
      </c>
    </row>
    <row r="178" spans="2:33" hidden="1" x14ac:dyDescent="0.25">
      <c r="B178" s="448">
        <f>B154</f>
        <v>0</v>
      </c>
      <c r="C178" s="449" t="s">
        <v>908</v>
      </c>
      <c r="D178" s="449" t="s">
        <v>446</v>
      </c>
      <c r="E178" s="449" t="s">
        <v>515</v>
      </c>
      <c r="F178" s="80" t="s">
        <v>516</v>
      </c>
      <c r="G178" s="450"/>
      <c r="H178" s="450"/>
      <c r="I178" s="450"/>
      <c r="J178" s="451">
        <f>'Pro 2'!G322</f>
        <v>0</v>
      </c>
      <c r="K178" s="451">
        <f>'Pro 2'!H322</f>
        <v>0</v>
      </c>
      <c r="L178" s="451">
        <f>'Pro 2'!I322</f>
        <v>0</v>
      </c>
    </row>
    <row r="179" spans="2:33" hidden="1" x14ac:dyDescent="0.25">
      <c r="B179" s="448">
        <f>B155</f>
        <v>0</v>
      </c>
      <c r="C179" s="452" t="s">
        <v>908</v>
      </c>
      <c r="D179" s="452" t="s">
        <v>446</v>
      </c>
      <c r="E179" s="452" t="s">
        <v>517</v>
      </c>
      <c r="F179" s="81" t="s">
        <v>518</v>
      </c>
      <c r="G179" s="453"/>
      <c r="H179" s="453"/>
      <c r="I179" s="453"/>
      <c r="J179" s="451">
        <f>'Pro 2'!G323</f>
        <v>0</v>
      </c>
      <c r="K179" s="451">
        <f>'Pro 2'!H323</f>
        <v>0</v>
      </c>
      <c r="L179" s="451">
        <f>'Pro 2'!I323</f>
        <v>0</v>
      </c>
    </row>
    <row r="180" spans="2:33" hidden="1" x14ac:dyDescent="0.25">
      <c r="B180" s="448">
        <f>B156</f>
        <v>0</v>
      </c>
      <c r="C180" s="452" t="s">
        <v>908</v>
      </c>
      <c r="D180" s="452" t="s">
        <v>446</v>
      </c>
      <c r="E180" s="452" t="s">
        <v>519</v>
      </c>
      <c r="F180" s="81" t="s">
        <v>520</v>
      </c>
      <c r="G180" s="453"/>
      <c r="H180" s="453"/>
      <c r="I180" s="453"/>
      <c r="J180" s="451">
        <f>'Pro 2'!G324</f>
        <v>0</v>
      </c>
      <c r="K180" s="451">
        <f>'Pro 2'!H324</f>
        <v>0</v>
      </c>
      <c r="L180" s="451">
        <f>'Pro 2'!I324</f>
        <v>0</v>
      </c>
    </row>
    <row r="181" spans="2:33" hidden="1" x14ac:dyDescent="0.25">
      <c r="B181" s="448">
        <f>B157</f>
        <v>0</v>
      </c>
      <c r="C181" s="452" t="s">
        <v>908</v>
      </c>
      <c r="D181" s="452" t="s">
        <v>446</v>
      </c>
      <c r="E181" s="452" t="s">
        <v>521</v>
      </c>
      <c r="F181" s="81" t="s">
        <v>522</v>
      </c>
      <c r="G181" s="453"/>
      <c r="H181" s="453"/>
      <c r="I181" s="453"/>
      <c r="J181" s="451">
        <f>'Pro 2'!G325</f>
        <v>0</v>
      </c>
      <c r="K181" s="451">
        <f>'Pro 2'!H325</f>
        <v>0</v>
      </c>
      <c r="L181" s="451">
        <f>'Pro 2'!I325</f>
        <v>0</v>
      </c>
    </row>
    <row r="182" spans="2:33" hidden="1" x14ac:dyDescent="0.25">
      <c r="B182" s="448">
        <f>B158</f>
        <v>0</v>
      </c>
      <c r="C182" s="452" t="s">
        <v>908</v>
      </c>
      <c r="D182" s="452" t="s">
        <v>446</v>
      </c>
      <c r="E182" s="452" t="s">
        <v>523</v>
      </c>
      <c r="F182" s="81" t="s">
        <v>524</v>
      </c>
      <c r="G182" s="453"/>
      <c r="H182" s="453"/>
      <c r="I182" s="453"/>
      <c r="J182" s="451">
        <f>'Pro 2'!G326</f>
        <v>0</v>
      </c>
      <c r="K182" s="451">
        <f>'Pro 2'!H326</f>
        <v>0</v>
      </c>
      <c r="L182" s="451">
        <f>'Pro 2'!I326</f>
        <v>0</v>
      </c>
    </row>
    <row r="183" spans="2:33" hidden="1" x14ac:dyDescent="0.25"/>
    <row r="184" spans="2:33" s="469" customFormat="1" hidden="1" x14ac:dyDescent="0.25"/>
    <row r="185" spans="2:33" hidden="1" x14ac:dyDescent="0.25">
      <c r="B185" s="460" t="s">
        <v>1014</v>
      </c>
      <c r="P185" s="447" t="s">
        <v>1016</v>
      </c>
    </row>
    <row r="186" spans="2:33" hidden="1" x14ac:dyDescent="0.25"/>
    <row r="187" spans="2:33" ht="36.75" hidden="1" x14ac:dyDescent="0.25">
      <c r="B187" s="461" t="s">
        <v>487</v>
      </c>
      <c r="C187" s="462" t="s">
        <v>1015</v>
      </c>
      <c r="D187" s="461" t="s">
        <v>488</v>
      </c>
      <c r="E187" s="463" t="s">
        <v>979</v>
      </c>
      <c r="F187" s="464" t="s">
        <v>980</v>
      </c>
      <c r="G187" s="464" t="s">
        <v>981</v>
      </c>
      <c r="H187" s="461" t="s">
        <v>491</v>
      </c>
      <c r="I187" s="461" t="s">
        <v>492</v>
      </c>
      <c r="J187" s="465" t="s">
        <v>982</v>
      </c>
      <c r="K187" s="461" t="s">
        <v>493</v>
      </c>
      <c r="L187" s="442" t="s">
        <v>983</v>
      </c>
      <c r="M187" s="442" t="s">
        <v>550</v>
      </c>
      <c r="N187" s="461" t="s">
        <v>525</v>
      </c>
      <c r="O187" s="442" t="s">
        <v>526</v>
      </c>
      <c r="P187" s="468" t="s">
        <v>527</v>
      </c>
      <c r="Q187" s="466" t="s">
        <v>495</v>
      </c>
      <c r="R187" s="467" t="str">
        <f>'[1]Case Labels'!$G$11&amp;" VOL"</f>
        <v>Q1  |  T1 2024 VOL</v>
      </c>
      <c r="S187" s="467" t="str">
        <f>'[1]Case Labels'!$G$12&amp;" VOL"</f>
        <v>Q2  |  T2 2024 VOL</v>
      </c>
      <c r="T187" s="467" t="str">
        <f>'[1]Case Labels'!$G$13&amp;" VOL"</f>
        <v>Q3  |  T3 2024 VOL</v>
      </c>
      <c r="U187" s="467" t="str">
        <f>'[1]Case Labels'!$G$14&amp;" VOL"</f>
        <v>Q4  |  T4 2024 VOL</v>
      </c>
      <c r="V187" s="467" t="str">
        <f>'[1]Case Labels'!$G$15&amp;" VOL"</f>
        <v>Q1  |  T1 2025 VOL</v>
      </c>
      <c r="W187" s="467" t="str">
        <f>'[1]Case Labels'!$G$16&amp;" VOL"</f>
        <v>Q2  |  T2 2025 VOL</v>
      </c>
      <c r="X187" s="467" t="str">
        <f>'[1]Case Labels'!$G$17&amp;" VOL"</f>
        <v>Q3  |  T3 2025 VOL</v>
      </c>
      <c r="Y187" s="467" t="str">
        <f>'[1]Case Labels'!$G$18&amp;" VOL"</f>
        <v>Q4  |  T4 2025 VOL</v>
      </c>
      <c r="Z187" s="467" t="str">
        <f>'[1]Case Labels'!$G$11&amp;" VAL"</f>
        <v>Q1  |  T1 2024 VAL</v>
      </c>
      <c r="AA187" s="467" t="str">
        <f>'[1]Case Labels'!$G$12&amp;" VAL"</f>
        <v>Q2  |  T2 2024 VAL</v>
      </c>
      <c r="AB187" s="467" t="str">
        <f>'[1]Case Labels'!$G$13&amp;" VAL"</f>
        <v>Q3  |  T3 2024 VAL</v>
      </c>
      <c r="AC187" s="467" t="str">
        <f>'[1]Case Labels'!$G$14&amp;" VAL"</f>
        <v>Q4  |  T4 2024 VAL</v>
      </c>
      <c r="AD187" s="467" t="str">
        <f>'[1]Case Labels'!$G$15&amp;" VAL"</f>
        <v>Q1  |  T1 2025 VAL</v>
      </c>
      <c r="AE187" s="467" t="str">
        <f>'[1]Case Labels'!$G$16&amp;" VAL"</f>
        <v>Q2  |  T2 2025 VAL</v>
      </c>
      <c r="AF187" s="467" t="str">
        <f>'[1]Case Labels'!$G$17&amp;" VAL"</f>
        <v>Q3  |  T3 2025 VAL</v>
      </c>
      <c r="AG187" s="467" t="str">
        <f>'[1]Case Labels'!$G$18&amp;" VAL"</f>
        <v>Q4  |  T4 2025 VAL</v>
      </c>
    </row>
    <row r="188" spans="2:33" hidden="1" x14ac:dyDescent="0.25">
      <c r="B188">
        <f>B154</f>
        <v>0</v>
      </c>
      <c r="C188">
        <f>B188</f>
        <v>0</v>
      </c>
      <c r="D188" t="s">
        <v>503</v>
      </c>
      <c r="E188" s="431"/>
      <c r="F188" s="431"/>
      <c r="G188" s="431"/>
      <c r="H188" t="s">
        <v>528</v>
      </c>
      <c r="I188" t="s">
        <v>505</v>
      </c>
      <c r="J188" t="s">
        <v>505</v>
      </c>
      <c r="K188" t="s">
        <v>505</v>
      </c>
      <c r="M188" t="s">
        <v>505</v>
      </c>
      <c r="N188" t="s">
        <v>529</v>
      </c>
      <c r="O188">
        <f>'Pro 2'!C335</f>
        <v>0</v>
      </c>
      <c r="P188" t="s">
        <v>689</v>
      </c>
      <c r="Q188" t="s">
        <v>506</v>
      </c>
      <c r="R188">
        <f>'Pro 2'!E347</f>
        <v>0</v>
      </c>
      <c r="S188">
        <f>'Pro 2'!F347</f>
        <v>0</v>
      </c>
      <c r="T188">
        <f>'Pro 2'!G347</f>
        <v>0</v>
      </c>
      <c r="U188">
        <f>'Pro 2'!H347</f>
        <v>0</v>
      </c>
      <c r="V188">
        <f>'Pro 2'!I347</f>
        <v>0</v>
      </c>
      <c r="W188">
        <f>'Pro 2'!J347</f>
        <v>0</v>
      </c>
      <c r="X188">
        <f>'Pro 2'!K347</f>
        <v>0</v>
      </c>
      <c r="Y188" s="444">
        <f>'Pro 2'!L347</f>
        <v>0</v>
      </c>
      <c r="Z188">
        <f>'Pro 2'!E348/1000</f>
        <v>0</v>
      </c>
      <c r="AA188">
        <f>'Pro 2'!F348/1000</f>
        <v>0</v>
      </c>
      <c r="AB188">
        <f>'Pro 2'!G348/1000</f>
        <v>0</v>
      </c>
      <c r="AC188">
        <f>'Pro 2'!H348/1000</f>
        <v>0</v>
      </c>
      <c r="AD188">
        <f>'Pro 2'!I348/1000</f>
        <v>0</v>
      </c>
      <c r="AE188">
        <f>'Pro 2'!J348/1000</f>
        <v>0</v>
      </c>
      <c r="AF188">
        <f>'Pro 2'!K348/1000</f>
        <v>0</v>
      </c>
      <c r="AG188" s="444">
        <f>'Pro 2'!L348/1000</f>
        <v>0</v>
      </c>
    </row>
    <row r="189" spans="2:33" hidden="1" x14ac:dyDescent="0.25">
      <c r="B189">
        <f>B155</f>
        <v>0</v>
      </c>
      <c r="C189">
        <f t="shared" ref="C189:C192" si="19">B189</f>
        <v>0</v>
      </c>
      <c r="D189" t="s">
        <v>503</v>
      </c>
      <c r="E189" s="431"/>
      <c r="F189" s="431"/>
      <c r="G189" s="431"/>
      <c r="H189" t="s">
        <v>528</v>
      </c>
      <c r="I189" t="s">
        <v>505</v>
      </c>
      <c r="J189" t="s">
        <v>505</v>
      </c>
      <c r="K189" t="s">
        <v>505</v>
      </c>
      <c r="M189" t="s">
        <v>505</v>
      </c>
      <c r="N189" t="s">
        <v>530</v>
      </c>
      <c r="O189">
        <f>'Pro 2'!C336</f>
        <v>0</v>
      </c>
      <c r="P189" t="s">
        <v>689</v>
      </c>
      <c r="Q189" t="s">
        <v>506</v>
      </c>
      <c r="R189">
        <f>'Pro 2'!E351</f>
        <v>0</v>
      </c>
      <c r="S189">
        <f>'Pro 2'!F351</f>
        <v>0</v>
      </c>
      <c r="T189">
        <f>'Pro 2'!G351</f>
        <v>0</v>
      </c>
      <c r="U189">
        <f>'Pro 2'!H351</f>
        <v>0</v>
      </c>
      <c r="V189">
        <f>'Pro 2'!I351</f>
        <v>0</v>
      </c>
      <c r="W189">
        <f>'Pro 2'!J351</f>
        <v>0</v>
      </c>
      <c r="X189">
        <f>'Pro 2'!K351</f>
        <v>0</v>
      </c>
      <c r="Y189" s="444">
        <f>'Pro 2'!L351</f>
        <v>0</v>
      </c>
      <c r="Z189">
        <f>'Pro 2'!E352/1000</f>
        <v>0</v>
      </c>
      <c r="AA189">
        <f>'Pro 2'!F352/1000</f>
        <v>0</v>
      </c>
      <c r="AB189">
        <f>'Pro 2'!G352/1000</f>
        <v>0</v>
      </c>
      <c r="AC189">
        <f>'Pro 2'!H352/1000</f>
        <v>0</v>
      </c>
      <c r="AD189">
        <f>'Pro 2'!I352/1000</f>
        <v>0</v>
      </c>
      <c r="AE189">
        <f>'Pro 2'!J352/1000</f>
        <v>0</v>
      </c>
      <c r="AF189">
        <f>'Pro 2'!K352/1000</f>
        <v>0</v>
      </c>
      <c r="AG189" s="444">
        <f>'Pro 2'!L352/1000</f>
        <v>0</v>
      </c>
    </row>
    <row r="190" spans="2:33" hidden="1" x14ac:dyDescent="0.25">
      <c r="B190">
        <f>B156</f>
        <v>0</v>
      </c>
      <c r="C190">
        <f t="shared" si="19"/>
        <v>0</v>
      </c>
      <c r="D190" t="s">
        <v>503</v>
      </c>
      <c r="E190" s="431"/>
      <c r="F190" s="431"/>
      <c r="G190" s="431"/>
      <c r="H190" t="s">
        <v>528</v>
      </c>
      <c r="I190" t="s">
        <v>505</v>
      </c>
      <c r="J190" t="s">
        <v>505</v>
      </c>
      <c r="K190" t="s">
        <v>505</v>
      </c>
      <c r="M190" t="s">
        <v>505</v>
      </c>
      <c r="N190" t="s">
        <v>531</v>
      </c>
      <c r="O190">
        <f>'Pro 2'!C337</f>
        <v>0</v>
      </c>
      <c r="P190" t="s">
        <v>689</v>
      </c>
      <c r="Q190" t="s">
        <v>506</v>
      </c>
      <c r="R190">
        <f>'Pro 2'!E355</f>
        <v>0</v>
      </c>
      <c r="S190">
        <f>'Pro 2'!F355</f>
        <v>0</v>
      </c>
      <c r="T190">
        <f>'Pro 2'!G355</f>
        <v>0</v>
      </c>
      <c r="U190">
        <f>'Pro 2'!H355</f>
        <v>0</v>
      </c>
      <c r="V190">
        <f>'Pro 2'!I355</f>
        <v>0</v>
      </c>
      <c r="W190">
        <f>'Pro 2'!J355</f>
        <v>0</v>
      </c>
      <c r="X190">
        <f>'Pro 2'!K355</f>
        <v>0</v>
      </c>
      <c r="Y190" s="444">
        <f>'Pro 2'!L355</f>
        <v>0</v>
      </c>
      <c r="Z190">
        <f>'Pro 2'!E356/1000</f>
        <v>0</v>
      </c>
      <c r="AA190">
        <f>'Pro 2'!F356/1000</f>
        <v>0</v>
      </c>
      <c r="AB190">
        <f>'Pro 2'!G356/1000</f>
        <v>0</v>
      </c>
      <c r="AC190">
        <f>'Pro 2'!H356/1000</f>
        <v>0</v>
      </c>
      <c r="AD190">
        <f>'Pro 2'!I356/1000</f>
        <v>0</v>
      </c>
      <c r="AE190">
        <f>'Pro 2'!J356/1000</f>
        <v>0</v>
      </c>
      <c r="AF190">
        <f>'Pro 2'!K356/1000</f>
        <v>0</v>
      </c>
      <c r="AG190" s="444">
        <f>'Pro 2'!L356/1000</f>
        <v>0</v>
      </c>
    </row>
    <row r="191" spans="2:33" hidden="1" x14ac:dyDescent="0.25">
      <c r="B191">
        <f>B157</f>
        <v>0</v>
      </c>
      <c r="C191">
        <f t="shared" si="19"/>
        <v>0</v>
      </c>
      <c r="D191" t="s">
        <v>503</v>
      </c>
      <c r="E191" s="431"/>
      <c r="F191" s="431"/>
      <c r="G191" s="431"/>
      <c r="H191" t="s">
        <v>528</v>
      </c>
      <c r="I191" t="s">
        <v>505</v>
      </c>
      <c r="J191" t="s">
        <v>505</v>
      </c>
      <c r="K191" t="s">
        <v>505</v>
      </c>
      <c r="M191" t="s">
        <v>505</v>
      </c>
      <c r="N191" t="s">
        <v>532</v>
      </c>
      <c r="O191">
        <f>'Pro 2'!C338</f>
        <v>0</v>
      </c>
      <c r="P191" t="s">
        <v>689</v>
      </c>
      <c r="Q191" t="s">
        <v>506</v>
      </c>
      <c r="R191">
        <f>'Pro 2'!E359</f>
        <v>0</v>
      </c>
      <c r="S191">
        <f>'Pro 2'!F359</f>
        <v>0</v>
      </c>
      <c r="T191">
        <f>'Pro 2'!G359</f>
        <v>0</v>
      </c>
      <c r="U191">
        <f>'Pro 2'!H359</f>
        <v>0</v>
      </c>
      <c r="V191">
        <f>'Pro 2'!I359</f>
        <v>0</v>
      </c>
      <c r="W191">
        <f>'Pro 2'!J359</f>
        <v>0</v>
      </c>
      <c r="X191">
        <f>'Pro 2'!K359</f>
        <v>0</v>
      </c>
      <c r="Y191" s="444">
        <f>'Pro 2'!L359</f>
        <v>0</v>
      </c>
      <c r="Z191">
        <f>'Pro 2'!E360/1000</f>
        <v>0</v>
      </c>
      <c r="AA191">
        <f>'Pro 2'!F360/1000</f>
        <v>0</v>
      </c>
      <c r="AB191">
        <f>'Pro 2'!G360/1000</f>
        <v>0</v>
      </c>
      <c r="AC191">
        <f>'Pro 2'!H360/1000</f>
        <v>0</v>
      </c>
      <c r="AD191">
        <f>'Pro 2'!I360/1000</f>
        <v>0</v>
      </c>
      <c r="AE191">
        <f>'Pro 2'!J360/1000</f>
        <v>0</v>
      </c>
      <c r="AF191">
        <f>'Pro 2'!K360/1000</f>
        <v>0</v>
      </c>
      <c r="AG191" s="444">
        <f>'Pro 2'!L360/1000</f>
        <v>0</v>
      </c>
    </row>
    <row r="192" spans="2:33" hidden="1" x14ac:dyDescent="0.25">
      <c r="B192">
        <f>B158</f>
        <v>0</v>
      </c>
      <c r="C192">
        <f t="shared" si="19"/>
        <v>0</v>
      </c>
      <c r="D192" t="s">
        <v>503</v>
      </c>
      <c r="E192" s="431"/>
      <c r="F192" s="431"/>
      <c r="G192" s="431"/>
      <c r="H192" t="s">
        <v>528</v>
      </c>
      <c r="I192" t="s">
        <v>505</v>
      </c>
      <c r="J192" t="s">
        <v>505</v>
      </c>
      <c r="K192" t="s">
        <v>505</v>
      </c>
      <c r="M192" t="s">
        <v>505</v>
      </c>
      <c r="N192" t="s">
        <v>533</v>
      </c>
      <c r="O192">
        <f>'Pro 2'!C339</f>
        <v>0</v>
      </c>
      <c r="P192" t="s">
        <v>689</v>
      </c>
      <c r="Q192" t="s">
        <v>506</v>
      </c>
      <c r="R192">
        <f>'Pro 2'!E363</f>
        <v>0</v>
      </c>
      <c r="S192">
        <f>'Pro 2'!F363</f>
        <v>0</v>
      </c>
      <c r="T192">
        <f>'Pro 2'!G363</f>
        <v>0</v>
      </c>
      <c r="U192">
        <f>'Pro 2'!H363</f>
        <v>0</v>
      </c>
      <c r="V192">
        <f>'Pro 2'!I363</f>
        <v>0</v>
      </c>
      <c r="W192">
        <f>'Pro 2'!J363</f>
        <v>0</v>
      </c>
      <c r="X192">
        <f>'Pro 2'!K363</f>
        <v>0</v>
      </c>
      <c r="Y192" s="444">
        <f>'Pro 2'!L363</f>
        <v>0</v>
      </c>
      <c r="Z192">
        <f>'Pro 2'!E364/1000</f>
        <v>0</v>
      </c>
      <c r="AA192">
        <f>'Pro 2'!F364/1000</f>
        <v>0</v>
      </c>
      <c r="AB192">
        <f>'Pro 2'!G364/1000</f>
        <v>0</v>
      </c>
      <c r="AC192">
        <f>'Pro 2'!H364/1000</f>
        <v>0</v>
      </c>
      <c r="AD192">
        <f>'Pro 2'!I364/1000</f>
        <v>0</v>
      </c>
      <c r="AE192">
        <f>'Pro 2'!J364/1000</f>
        <v>0</v>
      </c>
      <c r="AF192">
        <f>'Pro 2'!K364/1000</f>
        <v>0</v>
      </c>
      <c r="AG192" s="444">
        <f>'Pro 2'!L364/1000</f>
        <v>0</v>
      </c>
    </row>
    <row r="195" spans="1:53" s="469" customFormat="1" x14ac:dyDescent="0.25">
      <c r="B195" s="479"/>
      <c r="C195" s="479"/>
      <c r="D195" s="480"/>
      <c r="E195" s="481"/>
      <c r="F195" s="481"/>
      <c r="G195" s="481"/>
      <c r="H195" s="482"/>
      <c r="I195" s="482"/>
      <c r="J195" s="481"/>
      <c r="K195" s="483"/>
      <c r="L195" s="483"/>
      <c r="M195" s="483"/>
    </row>
    <row r="196" spans="1:53" s="473" customFormat="1" x14ac:dyDescent="0.25">
      <c r="B196" s="474"/>
      <c r="C196" s="474"/>
      <c r="D196" s="475"/>
      <c r="E196" s="476"/>
      <c r="F196" s="476"/>
      <c r="G196" s="476"/>
      <c r="H196" s="477"/>
      <c r="I196" s="477"/>
      <c r="J196" s="476"/>
      <c r="K196" s="478"/>
      <c r="L196" s="478"/>
      <c r="M196" s="478"/>
    </row>
    <row r="197" spans="1:53" s="473" customFormat="1" x14ac:dyDescent="0.25">
      <c r="B197" s="474" t="s">
        <v>486</v>
      </c>
      <c r="C197" s="474"/>
      <c r="D197" s="475" t="s">
        <v>909</v>
      </c>
      <c r="E197" s="476"/>
      <c r="F197" s="476"/>
      <c r="G197" s="476"/>
      <c r="H197" s="477"/>
      <c r="I197" s="477"/>
      <c r="J197" s="476"/>
      <c r="K197" s="478"/>
      <c r="L197" s="478"/>
      <c r="M197" s="478"/>
      <c r="AB197" s="473" t="s">
        <v>910</v>
      </c>
    </row>
    <row r="198" spans="1:53" s="473" customFormat="1" ht="15.75" thickBot="1" x14ac:dyDescent="0.3">
      <c r="B198" s="474"/>
      <c r="C198" s="474"/>
      <c r="D198" s="475"/>
      <c r="E198" s="476"/>
      <c r="F198" s="476"/>
      <c r="G198" s="476"/>
      <c r="H198" s="477"/>
      <c r="I198" s="477"/>
      <c r="J198" s="476"/>
      <c r="K198" s="478"/>
      <c r="L198" s="478"/>
      <c r="M198" s="478"/>
    </row>
    <row r="199" spans="1:53" s="492" customFormat="1" ht="36" x14ac:dyDescent="0.2">
      <c r="A199" s="462" t="s">
        <v>487</v>
      </c>
      <c r="B199" s="462" t="s">
        <v>1015</v>
      </c>
      <c r="C199" s="462" t="s">
        <v>488</v>
      </c>
      <c r="D199" s="462" t="s">
        <v>489</v>
      </c>
      <c r="E199" s="484" t="s">
        <v>1039</v>
      </c>
      <c r="F199" s="484" t="s">
        <v>980</v>
      </c>
      <c r="G199" s="484" t="s">
        <v>981</v>
      </c>
      <c r="H199" s="462" t="s">
        <v>491</v>
      </c>
      <c r="I199" s="462" t="s">
        <v>492</v>
      </c>
      <c r="J199" s="485" t="s">
        <v>982</v>
      </c>
      <c r="K199" s="462" t="s">
        <v>493</v>
      </c>
      <c r="L199" s="486" t="s">
        <v>983</v>
      </c>
      <c r="M199" s="462" t="s">
        <v>550</v>
      </c>
      <c r="N199" s="462" t="s">
        <v>495</v>
      </c>
      <c r="O199" s="462" t="s">
        <v>496</v>
      </c>
      <c r="P199" s="462" t="s">
        <v>1042</v>
      </c>
      <c r="Q199" s="487" t="str">
        <f>UPPER("VOL  - "&amp;'[1]Case Labels'!$G$3)</f>
        <v>VOL  - 2023</v>
      </c>
      <c r="R199" s="487" t="str">
        <f>"VOL  - "&amp;'[1]Case Labels'!$G$4</f>
        <v>VOL  - 2024</v>
      </c>
      <c r="S199" s="487" t="str">
        <f>"VOL  - "&amp;'[1]Case Labels'!$G$5</f>
        <v>VOL  - 2025</v>
      </c>
      <c r="T199" s="488" t="s">
        <v>1040</v>
      </c>
      <c r="U199" s="489" t="str">
        <f>"VAL  - "&amp;'[1]Case Labels'!$G$3</f>
        <v>VAL  - 2023</v>
      </c>
      <c r="V199" s="489" t="str">
        <f>"VAL  - "&amp;'[1]Case Labels'!$G$4</f>
        <v>VAL  - 2024</v>
      </c>
      <c r="W199" s="490" t="str">
        <f>"VAL  - "&amp;'[1]Case Labels'!$G$5</f>
        <v>VAL  - 2025</v>
      </c>
      <c r="X199" s="504" t="s">
        <v>1040</v>
      </c>
      <c r="Y199" s="505"/>
      <c r="Z199" s="505"/>
      <c r="AA199" s="505"/>
      <c r="AB199" s="462" t="s">
        <v>487</v>
      </c>
      <c r="AC199" s="462" t="s">
        <v>1015</v>
      </c>
      <c r="AD199" s="462" t="s">
        <v>488</v>
      </c>
      <c r="AE199" s="462" t="s">
        <v>489</v>
      </c>
      <c r="AF199" s="484" t="s">
        <v>1039</v>
      </c>
      <c r="AG199" s="484" t="s">
        <v>980</v>
      </c>
      <c r="AH199" s="484" t="s">
        <v>981</v>
      </c>
      <c r="AI199" s="462" t="s">
        <v>491</v>
      </c>
      <c r="AJ199" s="462" t="s">
        <v>492</v>
      </c>
      <c r="AK199" s="485" t="s">
        <v>982</v>
      </c>
      <c r="AL199" s="462" t="s">
        <v>493</v>
      </c>
      <c r="AM199" s="486" t="s">
        <v>983</v>
      </c>
      <c r="AN199" s="462" t="s">
        <v>550</v>
      </c>
      <c r="AO199" s="462" t="s">
        <v>495</v>
      </c>
      <c r="AP199" s="462" t="s">
        <v>496</v>
      </c>
      <c r="AQ199" s="462" t="s">
        <v>1042</v>
      </c>
      <c r="AR199" s="487" t="str">
        <f>UPPER("VOL  - "&amp;'[1]Case Labels'!$G$3)</f>
        <v>VOL  - 2023</v>
      </c>
      <c r="AS199" s="487" t="str">
        <f>"VOL  - "&amp;'[1]Case Labels'!$G$4</f>
        <v>VOL  - 2024</v>
      </c>
      <c r="AT199" s="487" t="str">
        <f>"VOL  - "&amp;'[1]Case Labels'!$G$5</f>
        <v>VOL  - 2025</v>
      </c>
      <c r="AU199" s="488" t="s">
        <v>1040</v>
      </c>
      <c r="AV199" s="489" t="str">
        <f>"VAL  - "&amp;'[1]Case Labels'!$G$3</f>
        <v>VAL  - 2023</v>
      </c>
      <c r="AW199" s="489" t="str">
        <f>"VAL  - "&amp;'[1]Case Labels'!$G$4</f>
        <v>VAL  - 2024</v>
      </c>
      <c r="AX199" s="490" t="str">
        <f>"VAL  - "&amp;'[1]Case Labels'!$G$5</f>
        <v>VAL  - 2025</v>
      </c>
      <c r="AY199" s="504" t="s">
        <v>1040</v>
      </c>
      <c r="AZ199" s="491"/>
      <c r="BA199" s="491"/>
    </row>
    <row r="200" spans="1:53" s="493" customFormat="1" ht="12" x14ac:dyDescent="0.2">
      <c r="A200" s="493">
        <f>B6</f>
        <v>0</v>
      </c>
      <c r="B200" s="493">
        <f>A200</f>
        <v>0</v>
      </c>
      <c r="C200" s="493" t="s">
        <v>503</v>
      </c>
      <c r="D200" s="494" t="s">
        <v>1041</v>
      </c>
      <c r="E200" s="495"/>
      <c r="F200" s="495"/>
      <c r="G200" s="495"/>
      <c r="H200" s="493" t="s">
        <v>528</v>
      </c>
      <c r="I200" s="493" t="str">
        <f>IF($H200&lt;&gt;"",VLOOKUP($H200,'[2]Exporter List'!$A$2:$E$25,4,FALSE),"-")</f>
        <v>DOM</v>
      </c>
      <c r="J200" s="493" t="str">
        <f>IF($H200&lt;&gt;"",VLOOKUP($H200,'[2]Exporter List'!$A$2:$E$25,2,FALSE),"-")</f>
        <v>DOM</v>
      </c>
      <c r="K200" s="493" t="str">
        <f>IF($H200&lt;&gt;"",VLOOKUP($H200,'[2]Exporter List'!$A$2:$E$25,3,FALSE),"-")</f>
        <v>DOM</v>
      </c>
      <c r="M200" s="493" t="str">
        <f>IF($H200&lt;&gt;"",VLOOKUP($H200,'[2]Exporter List'!$A$2:$E$25,5,FALSE),"-")</f>
        <v>DOM</v>
      </c>
      <c r="N200" s="496" t="s">
        <v>507</v>
      </c>
      <c r="O200" s="493" t="s">
        <v>508</v>
      </c>
      <c r="P200" s="506" t="str">
        <f>AC6</f>
        <v>Dry Freight</v>
      </c>
      <c r="Q200" s="498">
        <f>'Pro 2'!H84</f>
        <v>0</v>
      </c>
      <c r="R200" s="498">
        <f>'Pro 2'!I84</f>
        <v>0</v>
      </c>
      <c r="S200" s="498">
        <f>'Pro 2'!J84</f>
        <v>0</v>
      </c>
      <c r="T200" s="499"/>
      <c r="U200" s="498">
        <f>'Pro 2'!H85</f>
        <v>0</v>
      </c>
      <c r="V200" s="498">
        <f>'Pro 2'!I85</f>
        <v>0</v>
      </c>
      <c r="W200" s="498">
        <f>'Pro 2'!J85</f>
        <v>0</v>
      </c>
      <c r="X200" s="499"/>
      <c r="Y200" s="498"/>
      <c r="Z200" s="498"/>
      <c r="AA200" s="498"/>
      <c r="AB200" s="493">
        <f>A200</f>
        <v>0</v>
      </c>
      <c r="AC200" s="493">
        <f>AB200</f>
        <v>0</v>
      </c>
      <c r="AD200" s="493" t="s">
        <v>503</v>
      </c>
      <c r="AE200" s="494" t="s">
        <v>1041</v>
      </c>
      <c r="AF200" s="495"/>
      <c r="AG200" s="495"/>
      <c r="AH200" s="495"/>
      <c r="AI200" s="493" t="s">
        <v>528</v>
      </c>
      <c r="AJ200" s="493" t="str">
        <f>IF($H200&lt;&gt;"",VLOOKUP($H200,'[2]Exporter List'!$A$2:$E$25,4,FALSE),"-")</f>
        <v>DOM</v>
      </c>
      <c r="AK200" s="493" t="str">
        <f>IF($H200&lt;&gt;"",VLOOKUP($H200,'[2]Exporter List'!$A$2:$E$25,2,FALSE),"-")</f>
        <v>DOM</v>
      </c>
      <c r="AL200" s="493" t="str">
        <f>IF($H200&lt;&gt;"",VLOOKUP($H200,'[2]Exporter List'!$A$2:$E$25,3,FALSE),"-")</f>
        <v>DOM</v>
      </c>
      <c r="AN200" s="493" t="str">
        <f>IF($H200&lt;&gt;"",VLOOKUP($H200,'[2]Exporter List'!$A$2:$E$25,5,FALSE),"-")</f>
        <v>DOM</v>
      </c>
      <c r="AO200" s="496" t="s">
        <v>507</v>
      </c>
      <c r="AP200" s="493" t="s">
        <v>508</v>
      </c>
      <c r="AQ200" s="506" t="str">
        <f>AC6</f>
        <v>Dry Freight</v>
      </c>
      <c r="AR200" s="498">
        <f>'Pro 2'!H91</f>
        <v>0</v>
      </c>
      <c r="AS200" s="498">
        <f>'Pro 2'!I91</f>
        <v>0</v>
      </c>
      <c r="AT200" s="498">
        <f>'Pro 2'!J91</f>
        <v>0</v>
      </c>
      <c r="AU200" s="499"/>
      <c r="AV200" s="498">
        <f>'Pro 2'!H92</f>
        <v>0</v>
      </c>
      <c r="AW200" s="498">
        <f>'Pro 2'!I92</f>
        <v>0</v>
      </c>
      <c r="AX200" s="498">
        <f>'Pro 2'!J92</f>
        <v>0</v>
      </c>
      <c r="AY200" s="499"/>
    </row>
    <row r="201" spans="1:53" s="491" customFormat="1" ht="12" x14ac:dyDescent="0.2">
      <c r="A201" s="491">
        <f>A200</f>
        <v>0</v>
      </c>
      <c r="B201" s="491">
        <f t="shared" ref="B201:D201" si="20">B200</f>
        <v>0</v>
      </c>
      <c r="C201" s="491" t="str">
        <f t="shared" si="20"/>
        <v>1 - Producer</v>
      </c>
      <c r="D201" s="491" t="str">
        <f t="shared" si="20"/>
        <v xml:space="preserve">- </v>
      </c>
      <c r="E201" s="495"/>
      <c r="F201" s="495"/>
      <c r="G201" s="495"/>
      <c r="H201" s="491" t="str">
        <f>H200</f>
        <v>A - DOM</v>
      </c>
      <c r="I201" s="491" t="str">
        <f>IF($H201&lt;&gt;"",VLOOKUP($H201,'[2]Exporter List'!$A$2:$E$25,4,FALSE),"-")</f>
        <v>DOM</v>
      </c>
      <c r="J201" s="491" t="str">
        <f>IF($H201&lt;&gt;"",VLOOKUP($H201,'[2]Exporter List'!$A$2:$E$25,2,FALSE),"-")</f>
        <v>DOM</v>
      </c>
      <c r="K201" s="491" t="str">
        <f>IF($H201&lt;&gt;"",VLOOKUP($H201,'[2]Exporter List'!$A$2:$E$25,3,FALSE),"-")</f>
        <v>DOM</v>
      </c>
      <c r="M201" s="491" t="str">
        <f>IF($H201&lt;&gt;"",VLOOKUP($H201,'[2]Exporter List'!$A$2:$E$25,5,FALSE),"-")</f>
        <v>DOM</v>
      </c>
      <c r="N201" s="500" t="s">
        <v>507</v>
      </c>
      <c r="O201" s="491" t="s">
        <v>509</v>
      </c>
      <c r="P201" s="507" t="str">
        <f>AC6</f>
        <v>Dry Freight</v>
      </c>
      <c r="Q201" s="502">
        <f>'Pro 2'!H87</f>
        <v>0</v>
      </c>
      <c r="R201" s="502">
        <f>'Pro 2'!I87</f>
        <v>0</v>
      </c>
      <c r="S201" s="502">
        <f>'Pro 2'!J87</f>
        <v>0</v>
      </c>
      <c r="T201" s="502"/>
      <c r="U201" s="502">
        <f>'Pro 2'!H88</f>
        <v>0</v>
      </c>
      <c r="V201" s="502">
        <f>'Pro 2'!I88</f>
        <v>0</v>
      </c>
      <c r="W201" s="502">
        <f>'Pro 2'!J88</f>
        <v>0</v>
      </c>
      <c r="X201" s="503"/>
      <c r="Y201" s="498"/>
      <c r="Z201" s="498"/>
      <c r="AA201" s="498"/>
      <c r="AB201" s="491">
        <f>AB200</f>
        <v>0</v>
      </c>
      <c r="AC201" s="491">
        <f t="shared" ref="AC201:AE201" si="21">AC200</f>
        <v>0</v>
      </c>
      <c r="AD201" s="491" t="str">
        <f t="shared" si="21"/>
        <v>1 - Producer</v>
      </c>
      <c r="AE201" s="491" t="str">
        <f t="shared" si="21"/>
        <v xml:space="preserve">- </v>
      </c>
      <c r="AF201" s="495"/>
      <c r="AG201" s="495"/>
      <c r="AH201" s="495"/>
      <c r="AI201" s="491" t="str">
        <f>AI200</f>
        <v>A - DOM</v>
      </c>
      <c r="AJ201" s="491" t="str">
        <f>IF($H201&lt;&gt;"",VLOOKUP($H201,'[2]Exporter List'!$A$2:$E$25,4,FALSE),"-")</f>
        <v>DOM</v>
      </c>
      <c r="AK201" s="491" t="str">
        <f>IF($H201&lt;&gt;"",VLOOKUP($H201,'[2]Exporter List'!$A$2:$E$25,2,FALSE),"-")</f>
        <v>DOM</v>
      </c>
      <c r="AL201" s="491" t="str">
        <f>IF($H201&lt;&gt;"",VLOOKUP($H201,'[2]Exporter List'!$A$2:$E$25,3,FALSE),"-")</f>
        <v>DOM</v>
      </c>
      <c r="AN201" s="491" t="str">
        <f>IF($H201&lt;&gt;"",VLOOKUP($H201,'[2]Exporter List'!$A$2:$E$25,5,FALSE),"-")</f>
        <v>DOM</v>
      </c>
      <c r="AO201" s="500" t="s">
        <v>507</v>
      </c>
      <c r="AP201" s="491" t="s">
        <v>509</v>
      </c>
      <c r="AQ201" s="507" t="str">
        <f>AC8</f>
        <v>Dry Freight</v>
      </c>
      <c r="AR201" s="502">
        <f>'Pro 2'!H94</f>
        <v>0</v>
      </c>
      <c r="AS201" s="502">
        <f>'Pro 2'!I94</f>
        <v>0</v>
      </c>
      <c r="AT201" s="502">
        <f>'Pro 2'!J94</f>
        <v>0</v>
      </c>
      <c r="AU201" s="502"/>
      <c r="AV201" s="502">
        <f>'Pro 2'!H95</f>
        <v>0</v>
      </c>
      <c r="AW201" s="502">
        <f>'Pro 2'!I95</f>
        <v>0</v>
      </c>
      <c r="AX201" s="502">
        <f>'Pro 2'!J95</f>
        <v>0</v>
      </c>
      <c r="AY201" s="503"/>
    </row>
  </sheetData>
  <sheetProtection algorithmName="SHA-512" hashValue="zORGXNpEWA59VsQg3A+Bt9l1FeN557Hv027YHpBUrBr3JNraL+gr367n6qF+lNSyLEngFPJqnPywMVIA47T0+g==" saltValue="AQ7/ejM1SH2c4Lc8COf9Qw==" spinCount="100000" sheet="1" objects="1" scenarios="1" selectLockedCells="1"/>
  <mergeCells count="2">
    <mergeCell ref="G175:I175"/>
    <mergeCell ref="J175:L17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029D-32C1-4BEB-A290-908FD5D13E9C}">
  <sheetPr>
    <tabColor rgb="FFFF0000"/>
  </sheetPr>
  <dimension ref="A2:BA202"/>
  <sheetViews>
    <sheetView topLeftCell="R1"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1054</v>
      </c>
      <c r="J6" s="406" t="s">
        <v>504</v>
      </c>
      <c r="K6" s="407" t="str">
        <f>IF(Confirm!E42="X","X","-")</f>
        <v>-</v>
      </c>
      <c r="L6" s="407" t="str">
        <f>IF(Confirm!F42="X","X","-")</f>
        <v>-</v>
      </c>
      <c r="M6" s="407" t="str">
        <f>IF(Confirm!G42="X","X","-")</f>
        <v>-</v>
      </c>
      <c r="V6" s="403">
        <f>Intro!$E$83</f>
        <v>0</v>
      </c>
      <c r="W6" s="404" t="s">
        <v>908</v>
      </c>
      <c r="X6" s="404" t="s">
        <v>40</v>
      </c>
      <c r="Y6" s="405" t="s">
        <v>505</v>
      </c>
      <c r="Z6" s="405" t="s">
        <v>505</v>
      </c>
      <c r="AA6" s="405"/>
      <c r="AB6" s="405" t="s">
        <v>504</v>
      </c>
      <c r="AC6" s="405" t="str">
        <f>I6</f>
        <v>Others</v>
      </c>
      <c r="AD6" s="406" t="s">
        <v>504</v>
      </c>
      <c r="AE6" s="407" t="str">
        <f>IF(Confirm!E43="X","X","-")</f>
        <v>-</v>
      </c>
      <c r="AF6" s="407" t="str">
        <f>IF(Confirm!F43="X","X","-")</f>
        <v>-</v>
      </c>
      <c r="AG6" s="407" t="str">
        <f>IF(Confirm!G43="X","X","-")</f>
        <v>-</v>
      </c>
    </row>
    <row r="7" spans="1:33" x14ac:dyDescent="0.25">
      <c r="B7" s="403">
        <f>Intro!$E$83</f>
        <v>0</v>
      </c>
      <c r="C7" s="404" t="s">
        <v>908</v>
      </c>
      <c r="D7" s="408" t="s">
        <v>894</v>
      </c>
      <c r="E7" s="409" t="s">
        <v>505</v>
      </c>
      <c r="F7" s="409" t="s">
        <v>505</v>
      </c>
      <c r="G7" s="409"/>
      <c r="H7" s="410" t="s">
        <v>504</v>
      </c>
      <c r="I7" s="410" t="str">
        <f>I6</f>
        <v>Others</v>
      </c>
      <c r="J7" s="411" t="s">
        <v>896</v>
      </c>
      <c r="K7" s="412" t="str">
        <f>IF(Confirm!E52="X","X","-")</f>
        <v>-</v>
      </c>
      <c r="L7" s="412" t="str">
        <f>IF(Confirm!F52="X","X","-")</f>
        <v>-</v>
      </c>
      <c r="M7" s="412" t="str">
        <f>IF(Confirm!G52="X","X","-")</f>
        <v>-</v>
      </c>
      <c r="V7" s="403">
        <f>Intro!$E$83</f>
        <v>0</v>
      </c>
      <c r="W7" s="404" t="s">
        <v>908</v>
      </c>
      <c r="X7" s="408" t="s">
        <v>894</v>
      </c>
      <c r="Y7" s="409" t="s">
        <v>505</v>
      </c>
      <c r="Z7" s="409" t="s">
        <v>505</v>
      </c>
      <c r="AA7" s="409"/>
      <c r="AB7" s="410" t="s">
        <v>504</v>
      </c>
      <c r="AC7" s="410" t="str">
        <f>I7</f>
        <v>Others</v>
      </c>
      <c r="AD7" s="411" t="s">
        <v>896</v>
      </c>
      <c r="AE7" s="412" t="str">
        <f>IF(Confirm!E53="X","X","-")</f>
        <v>-</v>
      </c>
      <c r="AF7" s="412" t="str">
        <f>IF(Confirm!F53="X","X","-")</f>
        <v>-</v>
      </c>
      <c r="AG7" s="412" t="str">
        <f>IF(Confirm!G53="X","X","-")</f>
        <v>-</v>
      </c>
    </row>
    <row r="8" spans="1:33" x14ac:dyDescent="0.25">
      <c r="B8" s="403">
        <f>Intro!$E$83</f>
        <v>0</v>
      </c>
      <c r="C8" s="404" t="s">
        <v>908</v>
      </c>
      <c r="D8" s="414" t="s">
        <v>894</v>
      </c>
      <c r="E8" s="415" t="s">
        <v>505</v>
      </c>
      <c r="F8" s="415" t="s">
        <v>505</v>
      </c>
      <c r="G8" s="415"/>
      <c r="H8" s="416" t="s">
        <v>504</v>
      </c>
      <c r="I8" s="410" t="str">
        <f>I7</f>
        <v>Others</v>
      </c>
      <c r="J8" s="418" t="s">
        <v>897</v>
      </c>
      <c r="K8" s="419" t="str">
        <f>IF(Confirm!E62="X","X","-")</f>
        <v>-</v>
      </c>
      <c r="L8" s="419" t="str">
        <f>IF(Confirm!F62="X","X","-")</f>
        <v>-</v>
      </c>
      <c r="M8" s="419" t="str">
        <f>IF(Confirm!G62="X","X","-")</f>
        <v>-</v>
      </c>
      <c r="V8" s="403">
        <f>Intro!$E$83</f>
        <v>0</v>
      </c>
      <c r="W8" s="404" t="s">
        <v>908</v>
      </c>
      <c r="X8" s="414" t="s">
        <v>894</v>
      </c>
      <c r="Y8" s="415" t="s">
        <v>505</v>
      </c>
      <c r="Z8" s="415" t="s">
        <v>505</v>
      </c>
      <c r="AA8" s="415"/>
      <c r="AB8" s="416" t="s">
        <v>504</v>
      </c>
      <c r="AC8" s="410" t="str">
        <f>I8</f>
        <v>Others</v>
      </c>
      <c r="AD8" s="418" t="s">
        <v>897</v>
      </c>
      <c r="AE8" s="419" t="str">
        <f>IF(Confirm!E63="X","X","-")</f>
        <v>-</v>
      </c>
      <c r="AF8" s="419" t="str">
        <f>IF(Confirm!F63="X","X","-")</f>
        <v>-</v>
      </c>
      <c r="AG8" s="419" t="str">
        <f>IF(Confirm!G63="X","X","-")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17" s="469" customFormat="1" hidden="1" x14ac:dyDescent="0.25"/>
    <row r="18" spans="1:17" hidden="1" x14ac:dyDescent="0.25">
      <c r="B18" s="447" t="s">
        <v>1012</v>
      </c>
    </row>
    <row r="19" spans="1:17" hidden="1" x14ac:dyDescent="0.25">
      <c r="B19" t="s">
        <v>926</v>
      </c>
      <c r="K19" t="s">
        <v>927</v>
      </c>
    </row>
    <row r="20" spans="1:17" hidden="1" x14ac:dyDescent="0.25">
      <c r="A20" t="s">
        <v>929</v>
      </c>
    </row>
    <row r="21" spans="1:17" hidden="1" x14ac:dyDescent="0.25">
      <c r="D21">
        <v>2023</v>
      </c>
      <c r="E21">
        <v>2024</v>
      </c>
      <c r="F21">
        <v>2025</v>
      </c>
      <c r="M21">
        <v>2023</v>
      </c>
      <c r="N21">
        <v>2024</v>
      </c>
      <c r="O21">
        <v>2025</v>
      </c>
    </row>
    <row r="22" spans="1:17" hidden="1" x14ac:dyDescent="0.25">
      <c r="B22" t="s">
        <v>448</v>
      </c>
      <c r="H22" t="s">
        <v>911</v>
      </c>
      <c r="K22" t="s">
        <v>448</v>
      </c>
      <c r="Q22" t="s">
        <v>911</v>
      </c>
    </row>
    <row r="23" spans="1:17" hidden="1" x14ac:dyDescent="0.25"/>
    <row r="24" spans="1:17" hidden="1" x14ac:dyDescent="0.25">
      <c r="B24" t="s">
        <v>912</v>
      </c>
      <c r="H24" t="s">
        <v>913</v>
      </c>
      <c r="K24" t="s">
        <v>912</v>
      </c>
      <c r="Q24" t="s">
        <v>913</v>
      </c>
    </row>
    <row r="25" spans="1:17" hidden="1" x14ac:dyDescent="0.25">
      <c r="B25" t="s">
        <v>451</v>
      </c>
      <c r="D25" s="426">
        <f>'Pro 1'!G21</f>
        <v>0</v>
      </c>
      <c r="E25" s="426">
        <f>'Pro 1'!H21</f>
        <v>0</v>
      </c>
      <c r="F25" s="426">
        <f>'Pro 1'!I21</f>
        <v>0</v>
      </c>
      <c r="H25" t="s">
        <v>914</v>
      </c>
      <c r="K25" t="s">
        <v>451</v>
      </c>
      <c r="M25" s="426">
        <f>'Pro 1'!G31</f>
        <v>0</v>
      </c>
      <c r="N25" s="426">
        <f>'Pro 1'!H31</f>
        <v>0</v>
      </c>
      <c r="O25" s="426">
        <f>'Pro 1'!I31</f>
        <v>0</v>
      </c>
      <c r="Q25" t="s">
        <v>914</v>
      </c>
    </row>
    <row r="26" spans="1:17" hidden="1" x14ac:dyDescent="0.25">
      <c r="D26" s="427"/>
      <c r="E26" s="427"/>
      <c r="F26" s="427"/>
      <c r="M26" s="427"/>
      <c r="N26" s="427"/>
      <c r="O26" s="427"/>
    </row>
    <row r="27" spans="1:17" hidden="1" x14ac:dyDescent="0.25">
      <c r="B27" t="s">
        <v>449</v>
      </c>
      <c r="D27" s="428"/>
      <c r="E27" s="428"/>
      <c r="F27" s="428"/>
      <c r="H27" t="s">
        <v>915</v>
      </c>
      <c r="K27" t="s">
        <v>449</v>
      </c>
      <c r="M27" s="428"/>
      <c r="N27" s="428"/>
      <c r="O27" s="428"/>
      <c r="Q27" t="s">
        <v>915</v>
      </c>
    </row>
    <row r="28" spans="1:17" hidden="1" x14ac:dyDescent="0.25">
      <c r="B28" t="s">
        <v>166</v>
      </c>
      <c r="D28" s="426">
        <f>'Pro 3'!H67/1000</f>
        <v>0</v>
      </c>
      <c r="E28" s="426">
        <f>'Pro 3'!I67/1000</f>
        <v>0</v>
      </c>
      <c r="F28" s="426">
        <f>'Pro 3'!J67/1000</f>
        <v>0</v>
      </c>
      <c r="H28" t="s">
        <v>75</v>
      </c>
      <c r="K28" t="s">
        <v>166</v>
      </c>
      <c r="M28" s="426">
        <f>'Pro 3'!H90/1000</f>
        <v>0</v>
      </c>
      <c r="N28" s="426">
        <f>'Pro 3'!I90/1000</f>
        <v>0</v>
      </c>
      <c r="O28" s="426">
        <f>'Pro 3'!J90/1000</f>
        <v>0</v>
      </c>
      <c r="Q28" t="s">
        <v>75</v>
      </c>
    </row>
    <row r="29" spans="1:17" hidden="1" x14ac:dyDescent="0.25">
      <c r="B29" t="s">
        <v>453</v>
      </c>
      <c r="D29" s="426">
        <f>SUM('Pro 3'!H68:H71)/1000</f>
        <v>0</v>
      </c>
      <c r="E29" s="426">
        <f>SUM('Pro 3'!I68:I71)/1000</f>
        <v>0</v>
      </c>
      <c r="F29" s="426">
        <f>SUM('Pro 3'!J68:J71)/1000</f>
        <v>0</v>
      </c>
      <c r="H29" t="s">
        <v>916</v>
      </c>
      <c r="K29" t="s">
        <v>453</v>
      </c>
      <c r="M29" s="426">
        <f>SUM('Pro 3'!H91:H94)/1000</f>
        <v>0</v>
      </c>
      <c r="N29" s="426">
        <f>SUM('Pro 3'!I91:I94)/1000</f>
        <v>0</v>
      </c>
      <c r="O29" s="426">
        <f>SUM('Pro 3'!J91:J94)/1000</f>
        <v>0</v>
      </c>
      <c r="Q29" t="s">
        <v>916</v>
      </c>
    </row>
    <row r="30" spans="1:17" hidden="1" x14ac:dyDescent="0.25">
      <c r="B30" t="s">
        <v>454</v>
      </c>
      <c r="D30" s="426">
        <f>'Pro 3'!H72/1000</f>
        <v>0</v>
      </c>
      <c r="E30" s="426">
        <f>'Pro 3'!I72/1000</f>
        <v>0</v>
      </c>
      <c r="F30" s="426">
        <f>'Pro 3'!J72/1000</f>
        <v>0</v>
      </c>
      <c r="H30" t="s">
        <v>69</v>
      </c>
      <c r="K30" t="s">
        <v>454</v>
      </c>
      <c r="M30" s="426">
        <f>'Pro 3'!H95/1000</f>
        <v>0</v>
      </c>
      <c r="N30" s="426">
        <f>'Pro 3'!I95/1000</f>
        <v>0</v>
      </c>
      <c r="O30" s="426">
        <f>'Pro 3'!J95/1000</f>
        <v>0</v>
      </c>
      <c r="Q30" t="s">
        <v>69</v>
      </c>
    </row>
    <row r="31" spans="1:17" hidden="1" x14ac:dyDescent="0.25">
      <c r="B31" t="s">
        <v>429</v>
      </c>
      <c r="D31" s="426">
        <f>'Pro 3'!H73/1000</f>
        <v>0</v>
      </c>
      <c r="E31" s="426">
        <f>'Pro 3'!I73/1000</f>
        <v>0</v>
      </c>
      <c r="F31" s="426">
        <f>'Pro 3'!J73/1000</f>
        <v>0</v>
      </c>
      <c r="H31" t="s">
        <v>917</v>
      </c>
      <c r="K31" t="s">
        <v>429</v>
      </c>
      <c r="M31" s="426">
        <f>'Pro 3'!H96/1000</f>
        <v>0</v>
      </c>
      <c r="N31" s="426">
        <f>'Pro 3'!I96/1000</f>
        <v>0</v>
      </c>
      <c r="O31" s="426">
        <f>'Pro 3'!J96/1000</f>
        <v>0</v>
      </c>
      <c r="Q31" t="s">
        <v>917</v>
      </c>
    </row>
    <row r="32" spans="1:17" hidden="1" x14ac:dyDescent="0.25">
      <c r="B32" t="s">
        <v>456</v>
      </c>
      <c r="D32" s="426">
        <f>'Pro 3'!H74/1000</f>
        <v>0</v>
      </c>
      <c r="E32" s="426">
        <f>'Pro 3'!I74/1000</f>
        <v>0</v>
      </c>
      <c r="F32" s="426">
        <f>'Pro 3'!J74/1000</f>
        <v>0</v>
      </c>
      <c r="H32" t="s">
        <v>918</v>
      </c>
      <c r="K32" t="s">
        <v>456</v>
      </c>
      <c r="M32" s="426">
        <f>'Pro 3'!H97/1000</f>
        <v>0</v>
      </c>
      <c r="N32" s="426">
        <f>'Pro 3'!I97/1000</f>
        <v>0</v>
      </c>
      <c r="O32" s="426">
        <f>'Pro 3'!J97/1000</f>
        <v>0</v>
      </c>
      <c r="Q32" t="s">
        <v>918</v>
      </c>
    </row>
    <row r="33" spans="2:18" hidden="1" x14ac:dyDescent="0.25">
      <c r="B33" t="s">
        <v>458</v>
      </c>
      <c r="D33" s="429">
        <f t="shared" ref="D33:F33" si="0">(D28+D29+D30+D31)-D32</f>
        <v>0</v>
      </c>
      <c r="E33" s="429">
        <f t="shared" si="0"/>
        <v>0</v>
      </c>
      <c r="F33" s="429">
        <f t="shared" si="0"/>
        <v>0</v>
      </c>
      <c r="H33" t="s">
        <v>256</v>
      </c>
      <c r="K33" t="s">
        <v>458</v>
      </c>
      <c r="M33" s="429">
        <f t="shared" ref="M33:O33" si="1">(M28+M29+M30+M31)-M32</f>
        <v>0</v>
      </c>
      <c r="N33" s="429">
        <f t="shared" si="1"/>
        <v>0</v>
      </c>
      <c r="O33" s="429">
        <f t="shared" si="1"/>
        <v>0</v>
      </c>
      <c r="Q33" t="s">
        <v>256</v>
      </c>
    </row>
    <row r="34" spans="2:18" hidden="1" x14ac:dyDescent="0.25">
      <c r="D34" s="427"/>
      <c r="E34" s="427"/>
      <c r="F34" s="427"/>
      <c r="M34" s="427"/>
      <c r="N34" s="427"/>
      <c r="O34" s="427"/>
    </row>
    <row r="35" spans="2:18" hidden="1" x14ac:dyDescent="0.25">
      <c r="B35" s="431" t="s">
        <v>833</v>
      </c>
      <c r="C35" s="431"/>
      <c r="D35" s="432"/>
      <c r="E35" s="432"/>
      <c r="F35" s="432"/>
      <c r="G35" s="431"/>
      <c r="H35" s="431" t="s">
        <v>834</v>
      </c>
      <c r="I35" s="431"/>
      <c r="J35" s="431"/>
      <c r="K35" s="431" t="s">
        <v>833</v>
      </c>
      <c r="L35" s="431"/>
      <c r="M35" s="432"/>
      <c r="N35" s="432"/>
      <c r="O35" s="432"/>
      <c r="P35" s="431"/>
      <c r="Q35" s="431" t="s">
        <v>834</v>
      </c>
      <c r="R35" s="431"/>
    </row>
    <row r="36" spans="2:18" hidden="1" x14ac:dyDescent="0.25">
      <c r="B36" s="431" t="s">
        <v>166</v>
      </c>
      <c r="C36" s="431"/>
      <c r="D36" s="432">
        <f t="shared" ref="D36:F41" si="2">IF(OR(D$10="N/A",D28="N/A"),"N/A",IF(D$10=0,0,IF(ISERROR(D28/D$10),0,D28/D$10)))*1000</f>
        <v>0</v>
      </c>
      <c r="E36" s="432">
        <f t="shared" si="2"/>
        <v>0</v>
      </c>
      <c r="F36" s="432">
        <f t="shared" si="2"/>
        <v>0</v>
      </c>
      <c r="G36" s="431"/>
      <c r="H36" s="431" t="s">
        <v>75</v>
      </c>
      <c r="I36" s="431"/>
      <c r="J36" s="431"/>
      <c r="K36" s="431" t="s">
        <v>166</v>
      </c>
      <c r="L36" s="431"/>
      <c r="M36" s="432">
        <f t="shared" ref="M36:O41" si="3">IF(OR(M$10="N/A",M28="N/A"),"N/A",IF(M$10=0,0,IF(ISERROR(M28/M$10),0,M28/M$10)))*1000</f>
        <v>0</v>
      </c>
      <c r="N36" s="432">
        <f t="shared" si="3"/>
        <v>0</v>
      </c>
      <c r="O36" s="432">
        <f t="shared" si="3"/>
        <v>0</v>
      </c>
      <c r="P36" s="431"/>
      <c r="Q36" s="431" t="s">
        <v>75</v>
      </c>
      <c r="R36" s="431"/>
    </row>
    <row r="37" spans="2:18" hidden="1" x14ac:dyDescent="0.25">
      <c r="B37" s="431" t="s">
        <v>453</v>
      </c>
      <c r="C37" s="431"/>
      <c r="D37" s="432">
        <f t="shared" si="2"/>
        <v>0</v>
      </c>
      <c r="E37" s="432">
        <f t="shared" si="2"/>
        <v>0</v>
      </c>
      <c r="F37" s="432">
        <f t="shared" si="2"/>
        <v>0</v>
      </c>
      <c r="G37" s="431"/>
      <c r="H37" s="431" t="s">
        <v>916</v>
      </c>
      <c r="I37" s="431"/>
      <c r="J37" s="431"/>
      <c r="K37" s="431" t="s">
        <v>453</v>
      </c>
      <c r="L37" s="431"/>
      <c r="M37" s="432">
        <f t="shared" si="3"/>
        <v>0</v>
      </c>
      <c r="N37" s="432">
        <f t="shared" si="3"/>
        <v>0</v>
      </c>
      <c r="O37" s="432">
        <f t="shared" si="3"/>
        <v>0</v>
      </c>
      <c r="P37" s="431"/>
      <c r="Q37" s="431" t="s">
        <v>916</v>
      </c>
      <c r="R37" s="431"/>
    </row>
    <row r="38" spans="2:18" hidden="1" x14ac:dyDescent="0.25">
      <c r="B38" s="431" t="s">
        <v>454</v>
      </c>
      <c r="C38" s="431"/>
      <c r="D38" s="432">
        <f t="shared" si="2"/>
        <v>0</v>
      </c>
      <c r="E38" s="432">
        <f t="shared" si="2"/>
        <v>0</v>
      </c>
      <c r="F38" s="432">
        <f t="shared" si="2"/>
        <v>0</v>
      </c>
      <c r="G38" s="431"/>
      <c r="H38" s="431" t="s">
        <v>69</v>
      </c>
      <c r="I38" s="431"/>
      <c r="J38" s="431"/>
      <c r="K38" s="431" t="s">
        <v>454</v>
      </c>
      <c r="L38" s="431"/>
      <c r="M38" s="432">
        <f t="shared" si="3"/>
        <v>0</v>
      </c>
      <c r="N38" s="432">
        <f t="shared" si="3"/>
        <v>0</v>
      </c>
      <c r="O38" s="432">
        <f t="shared" si="3"/>
        <v>0</v>
      </c>
      <c r="P38" s="431"/>
      <c r="Q38" s="431" t="s">
        <v>69</v>
      </c>
      <c r="R38" s="431"/>
    </row>
    <row r="39" spans="2:18" hidden="1" x14ac:dyDescent="0.25">
      <c r="B39" s="431" t="s">
        <v>429</v>
      </c>
      <c r="C39" s="431"/>
      <c r="D39" s="432">
        <f t="shared" si="2"/>
        <v>0</v>
      </c>
      <c r="E39" s="432">
        <f t="shared" si="2"/>
        <v>0</v>
      </c>
      <c r="F39" s="432">
        <f t="shared" si="2"/>
        <v>0</v>
      </c>
      <c r="G39" s="431"/>
      <c r="H39" s="431" t="s">
        <v>917</v>
      </c>
      <c r="I39" s="431"/>
      <c r="J39" s="431"/>
      <c r="K39" s="431" t="s">
        <v>429</v>
      </c>
      <c r="L39" s="431"/>
      <c r="M39" s="432">
        <f t="shared" si="3"/>
        <v>0</v>
      </c>
      <c r="N39" s="432">
        <f t="shared" si="3"/>
        <v>0</v>
      </c>
      <c r="O39" s="432">
        <f t="shared" si="3"/>
        <v>0</v>
      </c>
      <c r="P39" s="431"/>
      <c r="Q39" s="431" t="s">
        <v>917</v>
      </c>
      <c r="R39" s="431"/>
    </row>
    <row r="40" spans="2:18" hidden="1" x14ac:dyDescent="0.25">
      <c r="B40" s="431" t="s">
        <v>456</v>
      </c>
      <c r="C40" s="431"/>
      <c r="D40" s="432">
        <f t="shared" si="2"/>
        <v>0</v>
      </c>
      <c r="E40" s="432">
        <f t="shared" si="2"/>
        <v>0</v>
      </c>
      <c r="F40" s="432">
        <f t="shared" si="2"/>
        <v>0</v>
      </c>
      <c r="G40" s="431"/>
      <c r="H40" s="431" t="s">
        <v>918</v>
      </c>
      <c r="I40" s="431"/>
      <c r="J40" s="431"/>
      <c r="K40" s="431" t="s">
        <v>456</v>
      </c>
      <c r="L40" s="431"/>
      <c r="M40" s="432">
        <f t="shared" si="3"/>
        <v>0</v>
      </c>
      <c r="N40" s="432">
        <f t="shared" si="3"/>
        <v>0</v>
      </c>
      <c r="O40" s="432">
        <f t="shared" si="3"/>
        <v>0</v>
      </c>
      <c r="P40" s="431"/>
      <c r="Q40" s="431" t="s">
        <v>918</v>
      </c>
      <c r="R40" s="431"/>
    </row>
    <row r="41" spans="2:18" hidden="1" x14ac:dyDescent="0.25">
      <c r="B41" s="431" t="s">
        <v>458</v>
      </c>
      <c r="C41" s="431"/>
      <c r="D41" s="433">
        <f t="shared" si="2"/>
        <v>0</v>
      </c>
      <c r="E41" s="433">
        <f t="shared" si="2"/>
        <v>0</v>
      </c>
      <c r="F41" s="433">
        <f t="shared" si="2"/>
        <v>0</v>
      </c>
      <c r="G41" s="431"/>
      <c r="H41" s="431" t="s">
        <v>256</v>
      </c>
      <c r="I41" s="431"/>
      <c r="J41" s="431"/>
      <c r="K41" s="431" t="s">
        <v>458</v>
      </c>
      <c r="L41" s="431"/>
      <c r="M41" s="433">
        <f t="shared" si="3"/>
        <v>0</v>
      </c>
      <c r="N41" s="433">
        <f t="shared" si="3"/>
        <v>0</v>
      </c>
      <c r="O41" s="433">
        <f t="shared" si="3"/>
        <v>0</v>
      </c>
      <c r="P41" s="431"/>
      <c r="Q41" s="431" t="s">
        <v>256</v>
      </c>
      <c r="R41" s="431"/>
    </row>
    <row r="42" spans="2:18" hidden="1" x14ac:dyDescent="0.25">
      <c r="D42" s="427"/>
      <c r="E42" s="427"/>
      <c r="F42" s="427"/>
      <c r="M42" s="427"/>
      <c r="N42" s="427"/>
      <c r="O42" s="427"/>
    </row>
    <row r="43" spans="2:18" hidden="1" x14ac:dyDescent="0.25">
      <c r="B43" t="s">
        <v>459</v>
      </c>
      <c r="D43" s="427"/>
      <c r="E43" s="427"/>
      <c r="F43" s="427"/>
      <c r="H43" t="s">
        <v>919</v>
      </c>
      <c r="K43" t="s">
        <v>459</v>
      </c>
      <c r="M43" s="427"/>
      <c r="N43" s="427"/>
      <c r="O43" s="427"/>
      <c r="Q43" t="s">
        <v>919</v>
      </c>
    </row>
    <row r="44" spans="2:18" hidden="1" x14ac:dyDescent="0.25">
      <c r="D44" s="427"/>
      <c r="E44" s="427"/>
      <c r="F44" s="427"/>
      <c r="M44" s="427"/>
      <c r="N44" s="427"/>
      <c r="O44" s="427"/>
    </row>
    <row r="45" spans="2:18" hidden="1" x14ac:dyDescent="0.25">
      <c r="B45" t="s">
        <v>920</v>
      </c>
      <c r="D45" s="426"/>
      <c r="E45" s="426"/>
      <c r="F45" s="426"/>
      <c r="H45" t="s">
        <v>921</v>
      </c>
      <c r="K45" t="s">
        <v>920</v>
      </c>
      <c r="M45" s="426"/>
      <c r="N45" s="426"/>
      <c r="O45" s="426"/>
      <c r="Q45" t="s">
        <v>921</v>
      </c>
    </row>
    <row r="46" spans="2:18" hidden="1" x14ac:dyDescent="0.25">
      <c r="D46" s="427"/>
      <c r="E46" s="427"/>
      <c r="F46" s="427"/>
      <c r="M46" s="427"/>
      <c r="N46" s="427"/>
      <c r="O46" s="427"/>
    </row>
    <row r="47" spans="2:18" hidden="1" x14ac:dyDescent="0.25">
      <c r="B47" t="s">
        <v>449</v>
      </c>
      <c r="D47" s="428"/>
      <c r="E47" s="428"/>
      <c r="F47" s="428"/>
      <c r="H47" t="s">
        <v>915</v>
      </c>
      <c r="K47" t="s">
        <v>449</v>
      </c>
      <c r="M47" s="428"/>
      <c r="N47" s="428"/>
      <c r="O47" s="428"/>
      <c r="Q47" t="s">
        <v>915</v>
      </c>
    </row>
    <row r="48" spans="2:18" hidden="1" x14ac:dyDescent="0.25">
      <c r="B48" t="s">
        <v>378</v>
      </c>
      <c r="D48" s="430">
        <f>'Pro 3'!G229/1000</f>
        <v>0</v>
      </c>
      <c r="E48" s="430">
        <f>'Pro 3'!H229/1000</f>
        <v>0</v>
      </c>
      <c r="F48" s="430">
        <f>'Pro 3'!I229/1000</f>
        <v>0</v>
      </c>
      <c r="H48" t="s">
        <v>922</v>
      </c>
      <c r="K48" t="s">
        <v>378</v>
      </c>
      <c r="M48" s="430">
        <f>'Pro 3'!G253/1000</f>
        <v>0</v>
      </c>
      <c r="N48" s="430">
        <f>'Pro 3'!H253/1000</f>
        <v>0</v>
      </c>
      <c r="O48" s="430">
        <f>'Pro 3'!I253/1000</f>
        <v>0</v>
      </c>
      <c r="Q48" t="s">
        <v>922</v>
      </c>
    </row>
    <row r="49" spans="2:17" hidden="1" x14ac:dyDescent="0.25">
      <c r="B49" t="s">
        <v>166</v>
      </c>
      <c r="D49" s="426">
        <f>'Pro 3'!G230/1000</f>
        <v>0</v>
      </c>
      <c r="E49" s="426">
        <f>'Pro 3'!H230/1000</f>
        <v>0</v>
      </c>
      <c r="F49" s="426">
        <f>'Pro 3'!I230/1000</f>
        <v>0</v>
      </c>
      <c r="H49" t="s">
        <v>75</v>
      </c>
      <c r="K49" t="s">
        <v>166</v>
      </c>
      <c r="M49" s="426">
        <f>'Pro 3'!G254/1000</f>
        <v>0</v>
      </c>
      <c r="N49" s="426">
        <f>'Pro 3'!H254/1000</f>
        <v>0</v>
      </c>
      <c r="O49" s="426">
        <f>'Pro 3'!I254/1000</f>
        <v>0</v>
      </c>
      <c r="Q49" t="s">
        <v>75</v>
      </c>
    </row>
    <row r="50" spans="2:17" hidden="1" x14ac:dyDescent="0.25">
      <c r="B50" t="s">
        <v>458</v>
      </c>
      <c r="D50" s="426">
        <f>D33</f>
        <v>0</v>
      </c>
      <c r="E50" s="426">
        <f t="shared" ref="E50:F50" si="4">E33</f>
        <v>0</v>
      </c>
      <c r="F50" s="426">
        <f t="shared" si="4"/>
        <v>0</v>
      </c>
      <c r="H50" t="s">
        <v>256</v>
      </c>
      <c r="K50" t="s">
        <v>458</v>
      </c>
      <c r="M50" s="426">
        <f>M33</f>
        <v>0</v>
      </c>
      <c r="N50" s="426">
        <f t="shared" ref="N50:O50" si="5">N33</f>
        <v>0</v>
      </c>
      <c r="O50" s="426">
        <f t="shared" si="5"/>
        <v>0</v>
      </c>
      <c r="Q50" t="s">
        <v>256</v>
      </c>
    </row>
    <row r="51" spans="2:17" hidden="1" x14ac:dyDescent="0.25">
      <c r="B51" t="s">
        <v>167</v>
      </c>
      <c r="D51" s="426">
        <f>'Pro 3'!G232/1000</f>
        <v>0</v>
      </c>
      <c r="E51" s="426">
        <f>'Pro 3'!H232/1000</f>
        <v>0</v>
      </c>
      <c r="F51" s="426">
        <f>'Pro 3'!I232/1000</f>
        <v>0</v>
      </c>
      <c r="H51" t="s">
        <v>609</v>
      </c>
      <c r="K51" t="s">
        <v>167</v>
      </c>
      <c r="M51" s="426">
        <f>'Pro 3'!G256/1000</f>
        <v>0</v>
      </c>
      <c r="N51" s="426">
        <f>'Pro 3'!H256/1000</f>
        <v>0</v>
      </c>
      <c r="O51" s="426">
        <f>'Pro 3'!I256/1000</f>
        <v>0</v>
      </c>
      <c r="Q51" t="s">
        <v>609</v>
      </c>
    </row>
    <row r="52" spans="2:17" hidden="1" x14ac:dyDescent="0.25">
      <c r="B52" t="s">
        <v>372</v>
      </c>
      <c r="D52" s="426">
        <f>((D49+D50)-D51)</f>
        <v>0</v>
      </c>
      <c r="E52" s="426">
        <f t="shared" ref="E52:F52" si="6">((E49+E50)-E51)</f>
        <v>0</v>
      </c>
      <c r="F52" s="426">
        <f t="shared" si="6"/>
        <v>0</v>
      </c>
      <c r="H52" t="s">
        <v>50</v>
      </c>
      <c r="K52" t="s">
        <v>372</v>
      </c>
      <c r="M52" s="426">
        <f t="shared" ref="M52:O52" si="7">(M49+M50)-M51</f>
        <v>0</v>
      </c>
      <c r="N52" s="426">
        <f t="shared" si="7"/>
        <v>0</v>
      </c>
      <c r="O52" s="426">
        <f t="shared" si="7"/>
        <v>0</v>
      </c>
      <c r="Q52" t="s">
        <v>50</v>
      </c>
    </row>
    <row r="53" spans="2:17" hidden="1" x14ac:dyDescent="0.25">
      <c r="B53" t="s">
        <v>452</v>
      </c>
      <c r="D53" s="429">
        <f>(D48-D52)</f>
        <v>0</v>
      </c>
      <c r="E53" s="429">
        <f t="shared" ref="E53:F53" si="8">(E48-E52)</f>
        <v>0</v>
      </c>
      <c r="F53" s="429">
        <f t="shared" si="8"/>
        <v>0</v>
      </c>
      <c r="H53" t="s">
        <v>923</v>
      </c>
      <c r="K53" t="s">
        <v>452</v>
      </c>
      <c r="M53" s="429">
        <f t="shared" ref="M53:O53" si="9">M48-M52</f>
        <v>0</v>
      </c>
      <c r="N53" s="429">
        <f t="shared" si="9"/>
        <v>0</v>
      </c>
      <c r="O53" s="429">
        <f t="shared" si="9"/>
        <v>0</v>
      </c>
      <c r="Q53" t="s">
        <v>923</v>
      </c>
    </row>
    <row r="54" spans="2:17" hidden="1" x14ac:dyDescent="0.25">
      <c r="B54" t="s">
        <v>375</v>
      </c>
      <c r="D54" s="426">
        <f>'Pro 3'!G235/1000</f>
        <v>0</v>
      </c>
      <c r="E54" s="426">
        <f>'Pro 3'!H235/1000</f>
        <v>0</v>
      </c>
      <c r="F54" s="426">
        <f>'Pro 3'!I235/1000</f>
        <v>0</v>
      </c>
      <c r="H54" t="s">
        <v>924</v>
      </c>
      <c r="K54" t="s">
        <v>375</v>
      </c>
      <c r="M54" s="426">
        <f>'Pro 3'!G259/1000</f>
        <v>0</v>
      </c>
      <c r="N54" s="426">
        <f>'Pro 3'!H259/1000</f>
        <v>0</v>
      </c>
      <c r="O54" s="426">
        <f>'Pro 3'!I259/1000</f>
        <v>0</v>
      </c>
      <c r="Q54" t="s">
        <v>924</v>
      </c>
    </row>
    <row r="55" spans="2:17" hidden="1" x14ac:dyDescent="0.25">
      <c r="B55" t="s">
        <v>374</v>
      </c>
      <c r="D55" s="426">
        <f>'Pro 3'!G236/1000</f>
        <v>0</v>
      </c>
      <c r="E55" s="426">
        <f>'Pro 3'!H236/1000</f>
        <v>0</v>
      </c>
      <c r="F55" s="426">
        <f>'Pro 3'!I236/1000</f>
        <v>0</v>
      </c>
      <c r="H55" t="s">
        <v>56</v>
      </c>
      <c r="K55" t="s">
        <v>374</v>
      </c>
      <c r="M55" s="426">
        <f>'Pro 3'!G260/1000</f>
        <v>0</v>
      </c>
      <c r="N55" s="426">
        <f>'Pro 3'!H260/1000</f>
        <v>0</v>
      </c>
      <c r="O55" s="426">
        <f>'Pro 3'!I260/1000</f>
        <v>0</v>
      </c>
      <c r="Q55" t="s">
        <v>56</v>
      </c>
    </row>
    <row r="56" spans="2:17" hidden="1" x14ac:dyDescent="0.25">
      <c r="B56" t="s">
        <v>455</v>
      </c>
      <c r="D56" s="426">
        <f>'Pro 3'!G237/1000</f>
        <v>0</v>
      </c>
      <c r="E56" s="426">
        <f>'Pro 3'!H237/1000</f>
        <v>0</v>
      </c>
      <c r="F56" s="426">
        <f>'Pro 3'!I237/1000</f>
        <v>0</v>
      </c>
      <c r="H56" t="s">
        <v>117</v>
      </c>
      <c r="K56" t="s">
        <v>455</v>
      </c>
      <c r="M56" s="426">
        <f>'Pro 3'!G261/1000</f>
        <v>0</v>
      </c>
      <c r="N56" s="426">
        <f>'Pro 3'!H261/1000</f>
        <v>0</v>
      </c>
      <c r="O56" s="426">
        <f>'Pro 3'!I261/1000</f>
        <v>0</v>
      </c>
      <c r="Q56" t="s">
        <v>117</v>
      </c>
    </row>
    <row r="57" spans="2:17" hidden="1" x14ac:dyDescent="0.25">
      <c r="B57" t="s">
        <v>457</v>
      </c>
      <c r="D57" s="429">
        <f>D53-D54-D55-D56</f>
        <v>0</v>
      </c>
      <c r="E57" s="429">
        <f t="shared" ref="E57:F57" si="10">E53-E54-E55-E56</f>
        <v>0</v>
      </c>
      <c r="F57" s="429">
        <f t="shared" si="10"/>
        <v>0</v>
      </c>
      <c r="H57" t="s">
        <v>925</v>
      </c>
      <c r="K57" t="s">
        <v>457</v>
      </c>
      <c r="M57" s="429">
        <f>M53-M54-M55-M56</f>
        <v>0</v>
      </c>
      <c r="N57" s="429">
        <f t="shared" ref="N57:O57" si="11">N53-N54-N55-N56</f>
        <v>0</v>
      </c>
      <c r="O57" s="429">
        <f t="shared" si="11"/>
        <v>0</v>
      </c>
      <c r="Q57" t="s">
        <v>925</v>
      </c>
    </row>
    <row r="58" spans="2:17" hidden="1" x14ac:dyDescent="0.25"/>
    <row r="59" spans="2:17" hidden="1" x14ac:dyDescent="0.25">
      <c r="B59" t="s">
        <v>928</v>
      </c>
    </row>
    <row r="60" spans="2:17" hidden="1" x14ac:dyDescent="0.25">
      <c r="B60" t="s">
        <v>378</v>
      </c>
      <c r="D60" s="426">
        <f>'Pro 3'!G24/1000</f>
        <v>0</v>
      </c>
      <c r="E60" s="426">
        <f>'Pro 3'!H24/1000</f>
        <v>0</v>
      </c>
      <c r="F60" s="426">
        <f>'Pro 3'!I24/1000</f>
        <v>0</v>
      </c>
      <c r="H60" t="s">
        <v>922</v>
      </c>
    </row>
    <row r="61" spans="2:17" hidden="1" x14ac:dyDescent="0.25">
      <c r="B61" t="s">
        <v>372</v>
      </c>
      <c r="D61" s="426">
        <f>'Pro 3'!G25/1000</f>
        <v>0</v>
      </c>
      <c r="E61" s="426">
        <f>'Pro 3'!H25/1000</f>
        <v>0</v>
      </c>
      <c r="F61" s="426">
        <f>'Pro 3'!I25/1000</f>
        <v>0</v>
      </c>
      <c r="H61" t="s">
        <v>50</v>
      </c>
    </row>
    <row r="62" spans="2:17" hidden="1" x14ac:dyDescent="0.25">
      <c r="B62" t="s">
        <v>452</v>
      </c>
      <c r="D62" s="429">
        <f>D60-D61</f>
        <v>0</v>
      </c>
      <c r="E62" s="429">
        <f t="shared" ref="E62:F62" si="12">E60-E61</f>
        <v>0</v>
      </c>
      <c r="F62" s="429">
        <f t="shared" si="12"/>
        <v>0</v>
      </c>
      <c r="H62" t="s">
        <v>923</v>
      </c>
    </row>
    <row r="63" spans="2:17" hidden="1" x14ac:dyDescent="0.25">
      <c r="B63" t="s">
        <v>375</v>
      </c>
      <c r="D63" s="426">
        <f>'Pro 3'!G27/1000</f>
        <v>0</v>
      </c>
      <c r="E63" s="426">
        <f>'Pro 3'!H27/1000</f>
        <v>0</v>
      </c>
      <c r="F63" s="426">
        <f>'Pro 3'!I27/1000</f>
        <v>0</v>
      </c>
      <c r="H63" t="s">
        <v>924</v>
      </c>
    </row>
    <row r="64" spans="2:17" hidden="1" x14ac:dyDescent="0.25">
      <c r="B64" t="s">
        <v>374</v>
      </c>
      <c r="D64" s="426">
        <f>'Pro 3'!G28/1000</f>
        <v>0</v>
      </c>
      <c r="E64" s="426">
        <f>'Pro 3'!H28/1000</f>
        <v>0</v>
      </c>
      <c r="F64" s="426">
        <f>'Pro 3'!I28/1000</f>
        <v>0</v>
      </c>
      <c r="H64" t="s">
        <v>56</v>
      </c>
    </row>
    <row r="65" spans="2:12" hidden="1" x14ac:dyDescent="0.25">
      <c r="B65" t="s">
        <v>455</v>
      </c>
      <c r="D65" s="426">
        <f>'Pro 3'!G29/1000</f>
        <v>0</v>
      </c>
      <c r="E65" s="426">
        <f>'Pro 3'!H29/1000</f>
        <v>0</v>
      </c>
      <c r="F65" s="426">
        <f>'Pro 3'!I29/1000</f>
        <v>0</v>
      </c>
      <c r="H65" t="s">
        <v>117</v>
      </c>
    </row>
    <row r="66" spans="2:12" hidden="1" x14ac:dyDescent="0.25">
      <c r="B66" t="s">
        <v>457</v>
      </c>
      <c r="D66" s="429">
        <f>D62-D63-D64-D65</f>
        <v>0</v>
      </c>
      <c r="E66" s="429">
        <f t="shared" ref="E66:F66" si="13">E62-E63-E64-E65</f>
        <v>0</v>
      </c>
      <c r="F66" s="429">
        <f t="shared" si="13"/>
        <v>0</v>
      </c>
      <c r="H66" t="s">
        <v>925</v>
      </c>
    </row>
    <row r="67" spans="2:12" hidden="1" x14ac:dyDescent="0.25"/>
    <row r="68" spans="2:12" s="469" customFormat="1" hidden="1" x14ac:dyDescent="0.25"/>
    <row r="69" spans="2:12" hidden="1" x14ac:dyDescent="0.25">
      <c r="B69" s="447" t="s">
        <v>466</v>
      </c>
    </row>
    <row r="70" spans="2:12" hidden="1" x14ac:dyDescent="0.25"/>
    <row r="71" spans="2:12" hidden="1" x14ac:dyDescent="0.25"/>
    <row r="72" spans="2:12" hidden="1" x14ac:dyDescent="0.25">
      <c r="F72">
        <v>2023</v>
      </c>
      <c r="G72">
        <v>2024</v>
      </c>
      <c r="H72">
        <v>2025</v>
      </c>
    </row>
    <row r="73" spans="2:12" hidden="1" x14ac:dyDescent="0.25"/>
    <row r="74" spans="2:12" hidden="1" x14ac:dyDescent="0.25">
      <c r="B74" t="s">
        <v>933</v>
      </c>
      <c r="F74">
        <f>'Pro 1'!G47</f>
        <v>0</v>
      </c>
      <c r="G74">
        <f>'Pro 1'!H47</f>
        <v>0</v>
      </c>
      <c r="H74">
        <f>'Pro 1'!I47</f>
        <v>0</v>
      </c>
      <c r="L74" t="s">
        <v>934</v>
      </c>
    </row>
    <row r="75" spans="2:12" hidden="1" x14ac:dyDescent="0.25"/>
    <row r="76" spans="2:12" hidden="1" x14ac:dyDescent="0.25">
      <c r="B76" t="s">
        <v>935</v>
      </c>
      <c r="L76" t="s">
        <v>936</v>
      </c>
    </row>
    <row r="77" spans="2:12" hidden="1" x14ac:dyDescent="0.25">
      <c r="B77" t="s">
        <v>937</v>
      </c>
      <c r="F77" s="434">
        <f>D25</f>
        <v>0</v>
      </c>
      <c r="G77" s="434">
        <f t="shared" ref="G77:H77" si="14">E25</f>
        <v>0</v>
      </c>
      <c r="H77" s="434">
        <f t="shared" si="14"/>
        <v>0</v>
      </c>
      <c r="L77" t="s">
        <v>938</v>
      </c>
    </row>
    <row r="78" spans="2:12" hidden="1" x14ac:dyDescent="0.25">
      <c r="B78" t="s">
        <v>939</v>
      </c>
      <c r="F78" s="434">
        <f>M25</f>
        <v>0</v>
      </c>
      <c r="G78" s="434">
        <f t="shared" ref="G78:H78" si="15">N25</f>
        <v>0</v>
      </c>
      <c r="H78" s="434">
        <f t="shared" si="15"/>
        <v>0</v>
      </c>
      <c r="L78" t="s">
        <v>940</v>
      </c>
    </row>
    <row r="79" spans="2:12" hidden="1" x14ac:dyDescent="0.25">
      <c r="B79" t="s">
        <v>941</v>
      </c>
      <c r="F79">
        <f>'Pro 1'!G41</f>
        <v>0</v>
      </c>
      <c r="G79">
        <f>'Pro 1'!H41</f>
        <v>0</v>
      </c>
      <c r="H79">
        <f>'Pro 1'!I41</f>
        <v>0</v>
      </c>
      <c r="L79" t="s">
        <v>942</v>
      </c>
    </row>
    <row r="80" spans="2:12" hidden="1" x14ac:dyDescent="0.25">
      <c r="B80" t="s">
        <v>472</v>
      </c>
      <c r="F80" s="434">
        <f>SUM(F77:F79)</f>
        <v>0</v>
      </c>
      <c r="G80" s="434">
        <f t="shared" ref="G80:H80" si="16">SUM(G77:G79)</f>
        <v>0</v>
      </c>
      <c r="H80" s="434">
        <f t="shared" si="16"/>
        <v>0</v>
      </c>
      <c r="L80" t="s">
        <v>472</v>
      </c>
    </row>
    <row r="81" spans="2:15" hidden="1" x14ac:dyDescent="0.25">
      <c r="B81" t="s">
        <v>473</v>
      </c>
      <c r="F81">
        <f>'Pro 1'!G44</f>
        <v>0</v>
      </c>
      <c r="G81">
        <f>'Pro 1'!H44</f>
        <v>0</v>
      </c>
      <c r="H81">
        <f>'Pro 1'!I44</f>
        <v>0</v>
      </c>
      <c r="L81" t="s">
        <v>943</v>
      </c>
    </row>
    <row r="82" spans="2:15" hidden="1" x14ac:dyDescent="0.25">
      <c r="L82">
        <v>0</v>
      </c>
    </row>
    <row r="83" spans="2:15" hidden="1" x14ac:dyDescent="0.25"/>
    <row r="84" spans="2:15" hidden="1" x14ac:dyDescent="0.25">
      <c r="B84" s="431" t="s">
        <v>944</v>
      </c>
      <c r="C84" s="431"/>
      <c r="D84" s="431"/>
      <c r="E84" s="431"/>
      <c r="F84" s="431"/>
      <c r="G84" s="431"/>
      <c r="H84" s="431"/>
      <c r="I84" s="431"/>
      <c r="J84" s="431"/>
      <c r="K84" s="431"/>
      <c r="L84" s="431" t="s">
        <v>945</v>
      </c>
      <c r="M84" s="431"/>
      <c r="N84" s="431"/>
      <c r="O84" s="431"/>
    </row>
    <row r="85" spans="2:15" hidden="1" x14ac:dyDescent="0.25">
      <c r="B85" s="431" t="s">
        <v>937</v>
      </c>
      <c r="C85" s="431"/>
      <c r="D85" s="431"/>
      <c r="E85" s="431"/>
      <c r="F85" s="431">
        <v>0</v>
      </c>
      <c r="G85" s="431">
        <v>0</v>
      </c>
      <c r="H85" s="431">
        <v>0</v>
      </c>
      <c r="I85" s="431"/>
      <c r="J85" s="431"/>
      <c r="K85" s="431"/>
      <c r="L85" s="431" t="s">
        <v>938</v>
      </c>
      <c r="M85" s="431"/>
      <c r="N85" s="431"/>
      <c r="O85" s="431"/>
    </row>
    <row r="86" spans="2:15" hidden="1" x14ac:dyDescent="0.25">
      <c r="B86" s="431" t="s">
        <v>939</v>
      </c>
      <c r="C86" s="431"/>
      <c r="D86" s="431"/>
      <c r="E86" s="431"/>
      <c r="F86" s="431">
        <v>0</v>
      </c>
      <c r="G86" s="431">
        <v>0</v>
      </c>
      <c r="H86" s="431">
        <v>0</v>
      </c>
      <c r="I86" s="431"/>
      <c r="J86" s="431"/>
      <c r="K86" s="431"/>
      <c r="L86" s="431" t="s">
        <v>940</v>
      </c>
      <c r="M86" s="431"/>
      <c r="N86" s="431"/>
      <c r="O86" s="431"/>
    </row>
    <row r="87" spans="2:15" hidden="1" x14ac:dyDescent="0.25">
      <c r="B87" s="431" t="s">
        <v>941</v>
      </c>
      <c r="C87" s="431"/>
      <c r="D87" s="431"/>
      <c r="E87" s="431"/>
      <c r="F87" s="431">
        <v>0</v>
      </c>
      <c r="G87" s="431">
        <v>0</v>
      </c>
      <c r="H87" s="431">
        <v>0</v>
      </c>
      <c r="I87" s="431"/>
      <c r="J87" s="431"/>
      <c r="K87" s="431"/>
      <c r="L87" s="431" t="s">
        <v>942</v>
      </c>
      <c r="M87" s="431"/>
      <c r="N87" s="431"/>
      <c r="O87" s="431"/>
    </row>
    <row r="88" spans="2:15" hidden="1" x14ac:dyDescent="0.25">
      <c r="B88" s="431" t="s">
        <v>472</v>
      </c>
      <c r="C88" s="431"/>
      <c r="D88" s="431"/>
      <c r="E88" s="431"/>
      <c r="F88" s="431">
        <v>0</v>
      </c>
      <c r="G88" s="431">
        <v>0</v>
      </c>
      <c r="H88" s="431">
        <v>0</v>
      </c>
      <c r="I88" s="431"/>
      <c r="J88" s="431"/>
      <c r="K88" s="431"/>
      <c r="L88" s="431" t="s">
        <v>472</v>
      </c>
      <c r="M88" s="431"/>
      <c r="N88" s="431"/>
      <c r="O88" s="431"/>
    </row>
    <row r="89" spans="2:15" hidden="1" x14ac:dyDescent="0.25">
      <c r="B89" s="431" t="s">
        <v>473</v>
      </c>
      <c r="C89" s="431"/>
      <c r="D89" s="431"/>
      <c r="E89" s="431"/>
      <c r="F89" s="431">
        <v>0</v>
      </c>
      <c r="G89" s="431">
        <v>0</v>
      </c>
      <c r="H89" s="431">
        <v>0</v>
      </c>
      <c r="I89" s="431"/>
      <c r="J89" s="431"/>
      <c r="K89" s="431"/>
      <c r="L89" s="431" t="s">
        <v>943</v>
      </c>
      <c r="M89" s="431"/>
      <c r="N89" s="431"/>
      <c r="O89" s="431"/>
    </row>
    <row r="90" spans="2:15" hidden="1" x14ac:dyDescent="0.25">
      <c r="B90" s="431"/>
      <c r="C90" s="431"/>
      <c r="D90" s="431"/>
      <c r="E90" s="431"/>
      <c r="F90" s="431"/>
      <c r="G90" s="431"/>
      <c r="H90" s="431"/>
      <c r="I90" s="431"/>
      <c r="J90" s="431"/>
      <c r="K90" s="431"/>
      <c r="L90" s="431">
        <v>0</v>
      </c>
      <c r="M90" s="431"/>
      <c r="N90" s="431"/>
      <c r="O90" s="431"/>
    </row>
    <row r="91" spans="2:15" hidden="1" x14ac:dyDescent="0.25"/>
    <row r="92" spans="2:15" hidden="1" x14ac:dyDescent="0.25">
      <c r="B92" s="431" t="s">
        <v>931</v>
      </c>
      <c r="C92" s="431"/>
      <c r="D92" s="431"/>
      <c r="E92" s="431"/>
      <c r="F92" s="431"/>
      <c r="G92" s="431"/>
      <c r="H92" s="431"/>
      <c r="I92" s="431"/>
      <c r="J92" s="431"/>
      <c r="K92" s="431"/>
      <c r="L92" s="431" t="s">
        <v>932</v>
      </c>
      <c r="M92" s="431"/>
      <c r="N92" s="431"/>
    </row>
    <row r="93" spans="2:15" hidden="1" x14ac:dyDescent="0.25">
      <c r="B93" s="431" t="s">
        <v>946</v>
      </c>
      <c r="C93" s="431"/>
      <c r="D93" s="431"/>
      <c r="E93" s="431"/>
      <c r="F93" s="431">
        <v>0</v>
      </c>
      <c r="G93" s="431">
        <v>0</v>
      </c>
      <c r="H93" s="431">
        <v>0</v>
      </c>
      <c r="I93" s="431"/>
      <c r="J93" s="431"/>
      <c r="K93" s="431"/>
      <c r="L93" s="431" t="s">
        <v>947</v>
      </c>
      <c r="M93" s="431"/>
      <c r="N93" s="431"/>
    </row>
    <row r="94" spans="2:15" hidden="1" x14ac:dyDescent="0.25">
      <c r="B94" s="431" t="s">
        <v>548</v>
      </c>
      <c r="C94" s="431"/>
      <c r="D94" s="431"/>
      <c r="E94" s="431"/>
      <c r="F94" s="431">
        <v>0</v>
      </c>
      <c r="G94" s="431">
        <v>0</v>
      </c>
      <c r="H94" s="431">
        <v>0</v>
      </c>
      <c r="I94" s="431"/>
      <c r="J94" s="431"/>
      <c r="K94" s="431"/>
      <c r="L94" s="431" t="s">
        <v>948</v>
      </c>
      <c r="M94" s="431"/>
      <c r="N94" s="431"/>
    </row>
    <row r="95" spans="2:15" hidden="1" x14ac:dyDescent="0.25">
      <c r="B95" s="431" t="s">
        <v>949</v>
      </c>
      <c r="C95" s="431"/>
      <c r="D95" s="431"/>
      <c r="E95" s="431"/>
      <c r="F95" s="431">
        <v>0</v>
      </c>
      <c r="G95" s="431">
        <v>0</v>
      </c>
      <c r="H95" s="431">
        <v>0</v>
      </c>
      <c r="I95" s="431"/>
      <c r="J95" s="431"/>
      <c r="K95" s="431"/>
      <c r="L95" s="431" t="s">
        <v>950</v>
      </c>
      <c r="M95" s="431"/>
      <c r="N95" s="431"/>
    </row>
    <row r="96" spans="2:15" hidden="1" x14ac:dyDescent="0.25"/>
    <row r="97" spans="2:13" hidden="1" x14ac:dyDescent="0.25">
      <c r="B97" s="431" t="s">
        <v>578</v>
      </c>
      <c r="C97" s="431"/>
      <c r="D97" s="431"/>
      <c r="E97" s="431"/>
      <c r="F97" s="431"/>
      <c r="G97" s="431"/>
      <c r="H97" s="431"/>
      <c r="I97" s="431"/>
      <c r="J97" s="431"/>
      <c r="K97" s="431"/>
      <c r="L97" s="431" t="s">
        <v>951</v>
      </c>
      <c r="M97" s="431"/>
    </row>
    <row r="98" spans="2:13" hidden="1" x14ac:dyDescent="0.25">
      <c r="B98" s="431" t="s">
        <v>946</v>
      </c>
      <c r="C98" s="431"/>
      <c r="D98" s="431"/>
      <c r="E98" s="431"/>
      <c r="F98" s="431">
        <v>0</v>
      </c>
      <c r="G98" s="431">
        <v>0</v>
      </c>
      <c r="H98" s="431" t="s">
        <v>921</v>
      </c>
      <c r="I98" s="431"/>
      <c r="J98" s="431"/>
      <c r="K98" s="431"/>
      <c r="L98" s="431" t="s">
        <v>947</v>
      </c>
      <c r="M98" s="431"/>
    </row>
    <row r="99" spans="2:13" hidden="1" x14ac:dyDescent="0.25">
      <c r="B99" s="431" t="s">
        <v>548</v>
      </c>
      <c r="C99" s="431"/>
      <c r="D99" s="431"/>
      <c r="E99" s="431"/>
      <c r="F99" s="431"/>
      <c r="G99" s="431"/>
      <c r="H99" s="431"/>
      <c r="I99" s="431"/>
      <c r="J99" s="431"/>
      <c r="K99" s="431"/>
      <c r="L99" s="431" t="s">
        <v>948</v>
      </c>
      <c r="M99" s="431"/>
    </row>
    <row r="100" spans="2:13" hidden="1" x14ac:dyDescent="0.25">
      <c r="B100" s="431" t="s">
        <v>949</v>
      </c>
      <c r="C100" s="431"/>
      <c r="D100" s="431"/>
      <c r="E100" s="431"/>
      <c r="F100" s="431">
        <v>0</v>
      </c>
      <c r="G100" s="431">
        <v>0</v>
      </c>
      <c r="H100" s="431" t="e">
        <v>#VALUE!</v>
      </c>
      <c r="I100" s="431"/>
      <c r="J100" s="431"/>
      <c r="K100" s="431"/>
      <c r="L100" s="431" t="s">
        <v>950</v>
      </c>
      <c r="M100" s="431"/>
    </row>
    <row r="101" spans="2:13" hidden="1" x14ac:dyDescent="0.25"/>
    <row r="102" spans="2:13" hidden="1" x14ac:dyDescent="0.25">
      <c r="B102" t="s">
        <v>430</v>
      </c>
      <c r="L102" t="s">
        <v>221</v>
      </c>
    </row>
    <row r="103" spans="2:13" hidden="1" x14ac:dyDescent="0.25">
      <c r="B103" t="s">
        <v>373</v>
      </c>
      <c r="F103">
        <f>'Pro 3'!H133</f>
        <v>0</v>
      </c>
      <c r="G103">
        <f>'Pro 3'!I133</f>
        <v>0</v>
      </c>
      <c r="H103">
        <f>'Pro 3'!J133</f>
        <v>0</v>
      </c>
      <c r="L103" t="s">
        <v>69</v>
      </c>
    </row>
    <row r="104" spans="2:13" hidden="1" x14ac:dyDescent="0.25">
      <c r="B104" t="s">
        <v>376</v>
      </c>
      <c r="F104">
        <f>'Pro 3'!H134</f>
        <v>0</v>
      </c>
      <c r="G104">
        <f>'Pro 3'!I134</f>
        <v>0</v>
      </c>
      <c r="H104">
        <f>'Pro 3'!J134</f>
        <v>0</v>
      </c>
      <c r="L104" t="s">
        <v>71</v>
      </c>
    </row>
    <row r="105" spans="2:13" hidden="1" x14ac:dyDescent="0.25">
      <c r="B105" t="s">
        <v>952</v>
      </c>
      <c r="F105">
        <f>'Pro 3'!H135</f>
        <v>0</v>
      </c>
      <c r="G105">
        <f>'Pro 3'!I135</f>
        <v>0</v>
      </c>
      <c r="H105">
        <f>'Pro 3'!J135</f>
        <v>0</v>
      </c>
      <c r="L105" t="s">
        <v>953</v>
      </c>
    </row>
    <row r="106" spans="2:13" hidden="1" x14ac:dyDescent="0.25"/>
    <row r="107" spans="2:13" hidden="1" x14ac:dyDescent="0.25">
      <c r="B107" t="s">
        <v>954</v>
      </c>
      <c r="L107" t="s">
        <v>955</v>
      </c>
    </row>
    <row r="108" spans="2:13" hidden="1" x14ac:dyDescent="0.25">
      <c r="B108" t="s">
        <v>373</v>
      </c>
      <c r="F108">
        <f>'Pro 3'!H139/1000</f>
        <v>0</v>
      </c>
      <c r="G108">
        <f>'Pro 3'!I139/1000</f>
        <v>0</v>
      </c>
      <c r="H108">
        <f>'Pro 3'!J139/1000</f>
        <v>0</v>
      </c>
      <c r="L108" t="s">
        <v>69</v>
      </c>
    </row>
    <row r="109" spans="2:13" hidden="1" x14ac:dyDescent="0.25">
      <c r="B109" t="s">
        <v>376</v>
      </c>
      <c r="F109">
        <f>'Pro 3'!H140/1000</f>
        <v>0</v>
      </c>
      <c r="G109">
        <f>'Pro 3'!I140/1000</f>
        <v>0</v>
      </c>
      <c r="H109">
        <f>'Pro 3'!J140/1000</f>
        <v>0</v>
      </c>
      <c r="L109" t="s">
        <v>71</v>
      </c>
    </row>
    <row r="110" spans="2:13" hidden="1" x14ac:dyDescent="0.25">
      <c r="B110" t="s">
        <v>956</v>
      </c>
      <c r="F110">
        <f>'Pro 3'!H141/1000</f>
        <v>0</v>
      </c>
      <c r="G110">
        <f>'Pro 3'!I141/1000</f>
        <v>0</v>
      </c>
      <c r="H110">
        <f>'Pro 3'!J141/1000</f>
        <v>0</v>
      </c>
      <c r="L110" t="s">
        <v>957</v>
      </c>
    </row>
    <row r="111" spans="2:13" hidden="1" x14ac:dyDescent="0.25"/>
    <row r="112" spans="2:13" hidden="1" x14ac:dyDescent="0.25">
      <c r="B112" t="s">
        <v>543</v>
      </c>
      <c r="L112" t="s">
        <v>958</v>
      </c>
    </row>
    <row r="113" spans="2:13" hidden="1" x14ac:dyDescent="0.25">
      <c r="B113" t="s">
        <v>225</v>
      </c>
      <c r="F113">
        <f>'Pro 3'!H145/1000</f>
        <v>0</v>
      </c>
      <c r="G113">
        <f>'Pro 3'!I145/1000</f>
        <v>0</v>
      </c>
      <c r="H113">
        <f>'Pro 3'!J145/1000</f>
        <v>0</v>
      </c>
    </row>
    <row r="114" spans="2:13" hidden="1" x14ac:dyDescent="0.25">
      <c r="B114" t="s">
        <v>227</v>
      </c>
      <c r="F114">
        <f>'Pro 3'!H146/1000</f>
        <v>0</v>
      </c>
      <c r="G114">
        <f>'Pro 3'!I146/1000</f>
        <v>0</v>
      </c>
      <c r="H114">
        <f>'Pro 3'!J146/1000</f>
        <v>0</v>
      </c>
    </row>
    <row r="115" spans="2:13" hidden="1" x14ac:dyDescent="0.25">
      <c r="B115" t="s">
        <v>376</v>
      </c>
      <c r="F115">
        <f>'Pro 3'!H147/1000</f>
        <v>0</v>
      </c>
      <c r="G115">
        <f>'Pro 3'!I147/1000</f>
        <v>0</v>
      </c>
      <c r="H115">
        <f>'Pro 3'!J147/1000</f>
        <v>0</v>
      </c>
      <c r="L115" t="s">
        <v>71</v>
      </c>
    </row>
    <row r="116" spans="2:13" hidden="1" x14ac:dyDescent="0.25">
      <c r="B116" t="s">
        <v>544</v>
      </c>
      <c r="F116">
        <f>'Pro 3'!H148/1000</f>
        <v>0</v>
      </c>
      <c r="G116">
        <f>'Pro 3'!I148/1000</f>
        <v>0</v>
      </c>
      <c r="H116">
        <f>'Pro 3'!J148/1000</f>
        <v>0</v>
      </c>
      <c r="L116" t="s">
        <v>959</v>
      </c>
    </row>
    <row r="117" spans="2:13" hidden="1" x14ac:dyDescent="0.25"/>
    <row r="118" spans="2:13" hidden="1" x14ac:dyDescent="0.25">
      <c r="B118" s="431" t="s">
        <v>82</v>
      </c>
      <c r="C118" s="431"/>
      <c r="D118" s="431"/>
      <c r="E118" s="431"/>
      <c r="F118" s="431"/>
      <c r="G118" s="431"/>
      <c r="H118" s="431"/>
      <c r="I118" s="431"/>
      <c r="J118" s="431"/>
      <c r="K118" s="431"/>
      <c r="L118" s="431" t="s">
        <v>83</v>
      </c>
      <c r="M118" s="431"/>
    </row>
    <row r="119" spans="2:13" hidden="1" x14ac:dyDescent="0.25">
      <c r="B119" s="431" t="s">
        <v>960</v>
      </c>
      <c r="C119" s="431"/>
      <c r="D119" s="431"/>
      <c r="E119" s="431"/>
      <c r="F119" s="431">
        <v>0</v>
      </c>
      <c r="G119" s="431">
        <v>0</v>
      </c>
      <c r="H119" s="431">
        <v>0</v>
      </c>
      <c r="I119" s="431"/>
      <c r="J119" s="431"/>
      <c r="K119" s="431"/>
      <c r="L119" s="431" t="s">
        <v>961</v>
      </c>
      <c r="M119" s="431"/>
    </row>
    <row r="120" spans="2:13" hidden="1" x14ac:dyDescent="0.25">
      <c r="B120" s="431" t="s">
        <v>962</v>
      </c>
      <c r="C120" s="431"/>
      <c r="D120" s="431"/>
      <c r="E120" s="431"/>
      <c r="F120" s="431">
        <v>0</v>
      </c>
      <c r="G120" s="431">
        <v>0</v>
      </c>
      <c r="H120" s="431">
        <v>0</v>
      </c>
      <c r="I120" s="431"/>
      <c r="J120" s="431"/>
      <c r="K120" s="431"/>
      <c r="L120" s="431" t="s">
        <v>963</v>
      </c>
      <c r="M120" s="431"/>
    </row>
    <row r="121" spans="2:13" hidden="1" x14ac:dyDescent="0.25"/>
    <row r="122" spans="2:13" hidden="1" x14ac:dyDescent="0.25">
      <c r="B122" t="s">
        <v>547</v>
      </c>
      <c r="L122" t="s">
        <v>964</v>
      </c>
    </row>
    <row r="123" spans="2:13" hidden="1" x14ac:dyDescent="0.25">
      <c r="B123" t="s">
        <v>946</v>
      </c>
      <c r="F123">
        <f>'Pro 2'!H115</f>
        <v>0</v>
      </c>
      <c r="G123">
        <f>'Pro 2'!I115</f>
        <v>0</v>
      </c>
      <c r="H123">
        <f>'Pro 2'!J115</f>
        <v>0</v>
      </c>
      <c r="L123" t="s">
        <v>947</v>
      </c>
    </row>
    <row r="124" spans="2:13" hidden="1" x14ac:dyDescent="0.25">
      <c r="B124" t="s">
        <v>548</v>
      </c>
      <c r="F124">
        <f>'Pro 2'!H116/1000</f>
        <v>0</v>
      </c>
      <c r="G124">
        <f>'Pro 2'!I116/1000</f>
        <v>0</v>
      </c>
      <c r="H124">
        <f>'Pro 2'!J116/1000</f>
        <v>0</v>
      </c>
      <c r="L124" t="s">
        <v>948</v>
      </c>
    </row>
    <row r="125" spans="2:13" hidden="1" x14ac:dyDescent="0.25">
      <c r="B125" t="s">
        <v>949</v>
      </c>
      <c r="F125" t="str">
        <f>'Pro 2'!H117</f>
        <v>-</v>
      </c>
      <c r="G125" t="str">
        <f>'Pro 2'!I117</f>
        <v>-</v>
      </c>
      <c r="H125" t="str">
        <f>'Pro 2'!J117</f>
        <v>-</v>
      </c>
      <c r="L125" t="s">
        <v>950</v>
      </c>
    </row>
    <row r="126" spans="2:13" hidden="1" x14ac:dyDescent="0.25"/>
    <row r="127" spans="2:13" hidden="1" x14ac:dyDescent="0.25">
      <c r="G127" t="s">
        <v>965</v>
      </c>
    </row>
    <row r="128" spans="2:13" hidden="1" x14ac:dyDescent="0.25">
      <c r="D128">
        <v>2023</v>
      </c>
      <c r="E128">
        <v>2024</v>
      </c>
      <c r="F128">
        <v>2025</v>
      </c>
      <c r="G128">
        <v>2026</v>
      </c>
      <c r="H128">
        <v>2027</v>
      </c>
      <c r="I128">
        <v>2028</v>
      </c>
      <c r="J128">
        <v>2029</v>
      </c>
    </row>
    <row r="129" spans="2:21" hidden="1" x14ac:dyDescent="0.25">
      <c r="B129" t="s">
        <v>966</v>
      </c>
      <c r="D129">
        <f>'Pro 3'!E348/1000</f>
        <v>0</v>
      </c>
      <c r="E129">
        <f>'Pro 3'!F348/1000</f>
        <v>0</v>
      </c>
      <c r="F129">
        <f>'Pro 3'!G348/1000</f>
        <v>0</v>
      </c>
      <c r="G129">
        <f>'Pro 3'!H348/1000</f>
        <v>0</v>
      </c>
      <c r="H129">
        <f>'Pro 3'!I348/1000</f>
        <v>0</v>
      </c>
      <c r="I129">
        <f>'Pro 3'!J348/1000</f>
        <v>0</v>
      </c>
      <c r="J129">
        <f>'Pro 3'!K348/1000</f>
        <v>0</v>
      </c>
      <c r="L129" t="s">
        <v>967</v>
      </c>
    </row>
    <row r="130" spans="2:21" hidden="1" x14ac:dyDescent="0.25"/>
    <row r="131" spans="2:21" hidden="1" x14ac:dyDescent="0.25"/>
    <row r="132" spans="2:21" s="469" customFormat="1" hidden="1" x14ac:dyDescent="0.25"/>
    <row r="133" spans="2:21" hidden="1" x14ac:dyDescent="0.25">
      <c r="B133" s="447" t="s">
        <v>461</v>
      </c>
    </row>
    <row r="134" spans="2:21" hidden="1" x14ac:dyDescent="0.25"/>
    <row r="135" spans="2:21" hidden="1" x14ac:dyDescent="0.25">
      <c r="B135" t="s">
        <v>506</v>
      </c>
      <c r="N135" t="s">
        <v>976</v>
      </c>
    </row>
    <row r="136" spans="2:21" hidden="1" x14ac:dyDescent="0.25"/>
    <row r="137" spans="2:21" hidden="1" x14ac:dyDescent="0.25"/>
    <row r="138" spans="2:21" hidden="1" x14ac:dyDescent="0.25"/>
    <row r="139" spans="2:21" hidden="1" x14ac:dyDescent="0.25">
      <c r="C139" t="s">
        <v>968</v>
      </c>
      <c r="E139" t="s">
        <v>969</v>
      </c>
      <c r="O139" t="s">
        <v>968</v>
      </c>
      <c r="Q139" t="s">
        <v>969</v>
      </c>
    </row>
    <row r="140" spans="2:21" hidden="1" x14ac:dyDescent="0.25"/>
    <row r="141" spans="2:21" hidden="1" x14ac:dyDescent="0.25">
      <c r="C141" t="s">
        <v>970</v>
      </c>
      <c r="E141">
        <v>2023</v>
      </c>
      <c r="F141">
        <v>2024</v>
      </c>
      <c r="G141">
        <v>2025</v>
      </c>
      <c r="I141" t="s">
        <v>971</v>
      </c>
      <c r="O141" t="s">
        <v>970</v>
      </c>
      <c r="Q141">
        <v>2023</v>
      </c>
      <c r="R141">
        <v>2024</v>
      </c>
      <c r="S141">
        <v>2025</v>
      </c>
      <c r="U141" t="s">
        <v>971</v>
      </c>
    </row>
    <row r="142" spans="2:21" hidden="1" x14ac:dyDescent="0.25"/>
    <row r="143" spans="2:21" hidden="1" x14ac:dyDescent="0.25">
      <c r="C143">
        <f>Public!D165</f>
        <v>0</v>
      </c>
      <c r="E143">
        <f>'Pro 3'!H68</f>
        <v>0</v>
      </c>
      <c r="F143">
        <f>'Pro 3'!I68</f>
        <v>0</v>
      </c>
      <c r="G143">
        <f>'Pro 3'!J68</f>
        <v>0</v>
      </c>
      <c r="I143" t="s">
        <v>972</v>
      </c>
      <c r="O143">
        <f>Public!D165</f>
        <v>0</v>
      </c>
      <c r="Q143">
        <f>'Pro 3'!H91</f>
        <v>0</v>
      </c>
      <c r="R143">
        <f>'Pro 3'!I91</f>
        <v>0</v>
      </c>
      <c r="S143">
        <f>'Pro 3'!J91</f>
        <v>0</v>
      </c>
      <c r="U143" t="s">
        <v>972</v>
      </c>
    </row>
    <row r="144" spans="2:21" hidden="1" x14ac:dyDescent="0.25">
      <c r="C144">
        <f>Public!D166</f>
        <v>0</v>
      </c>
      <c r="E144">
        <f>'Pro 3'!H69</f>
        <v>0</v>
      </c>
      <c r="F144">
        <f>'Pro 3'!I69</f>
        <v>0</v>
      </c>
      <c r="G144">
        <f>'Pro 3'!J69</f>
        <v>0</v>
      </c>
      <c r="I144" t="s">
        <v>973</v>
      </c>
      <c r="O144">
        <f>Public!D166</f>
        <v>0</v>
      </c>
      <c r="Q144">
        <f>'Pro 3'!H92</f>
        <v>0</v>
      </c>
      <c r="R144">
        <f>'Pro 3'!I92</f>
        <v>0</v>
      </c>
      <c r="S144">
        <f>'Pro 3'!J92</f>
        <v>0</v>
      </c>
      <c r="U144" t="s">
        <v>973</v>
      </c>
    </row>
    <row r="145" spans="2:33" hidden="1" x14ac:dyDescent="0.25">
      <c r="C145">
        <f>Public!D167</f>
        <v>0</v>
      </c>
      <c r="E145">
        <f>'Pro 3'!H70</f>
        <v>0</v>
      </c>
      <c r="F145">
        <f>'Pro 3'!I70</f>
        <v>0</v>
      </c>
      <c r="G145">
        <f>'Pro 3'!J70</f>
        <v>0</v>
      </c>
      <c r="I145" t="s">
        <v>974</v>
      </c>
      <c r="O145">
        <f>Public!D167</f>
        <v>0</v>
      </c>
      <c r="Q145">
        <f>'Pro 3'!H93</f>
        <v>0</v>
      </c>
      <c r="R145">
        <f>'Pro 3'!I93</f>
        <v>0</v>
      </c>
      <c r="S145">
        <f>'Pro 3'!J93</f>
        <v>0</v>
      </c>
      <c r="U145" t="s">
        <v>974</v>
      </c>
    </row>
    <row r="146" spans="2:33" hidden="1" x14ac:dyDescent="0.25">
      <c r="C146" t="s">
        <v>975</v>
      </c>
      <c r="E146">
        <f>'Pro 3'!H71</f>
        <v>0</v>
      </c>
      <c r="F146">
        <f>'Pro 3'!I71</f>
        <v>0</v>
      </c>
      <c r="G146">
        <f>'Pro 3'!J71</f>
        <v>0</v>
      </c>
      <c r="I146" t="s">
        <v>62</v>
      </c>
      <c r="O146" t="s">
        <v>975</v>
      </c>
      <c r="Q146">
        <f>'Pro 3'!H94</f>
        <v>0</v>
      </c>
      <c r="R146">
        <f>'Pro 3'!I94</f>
        <v>0</v>
      </c>
      <c r="S146">
        <f>'Pro 3'!J94</f>
        <v>0</v>
      </c>
      <c r="U146" t="s">
        <v>62</v>
      </c>
    </row>
    <row r="147" spans="2:33" hidden="1" x14ac:dyDescent="0.25"/>
    <row r="148" spans="2:33" s="469" customFormat="1" hidden="1" x14ac:dyDescent="0.25"/>
    <row r="149" spans="2:33" hidden="1" x14ac:dyDescent="0.25"/>
    <row r="150" spans="2:33" hidden="1" x14ac:dyDescent="0.25">
      <c r="B150" s="447" t="s">
        <v>977</v>
      </c>
    </row>
    <row r="151" spans="2:33" hidden="1" x14ac:dyDescent="0.25"/>
    <row r="152" spans="2:33" hidden="1" x14ac:dyDescent="0.25"/>
    <row r="153" spans="2:33" ht="26.25" hidden="1" x14ac:dyDescent="0.25">
      <c r="B153" s="435" t="s">
        <v>487</v>
      </c>
      <c r="C153" s="82" t="s">
        <v>978</v>
      </c>
      <c r="D153" s="82" t="s">
        <v>488</v>
      </c>
      <c r="E153" s="82" t="s">
        <v>489</v>
      </c>
      <c r="F153" s="436" t="s">
        <v>979</v>
      </c>
      <c r="G153" s="436" t="s">
        <v>980</v>
      </c>
      <c r="H153" s="436" t="s">
        <v>981</v>
      </c>
      <c r="I153" s="82" t="s">
        <v>491</v>
      </c>
      <c r="J153" s="82" t="s">
        <v>492</v>
      </c>
      <c r="K153" s="437" t="s">
        <v>982</v>
      </c>
      <c r="L153" s="82" t="s">
        <v>493</v>
      </c>
      <c r="M153" s="82" t="s">
        <v>983</v>
      </c>
      <c r="N153" s="82" t="s">
        <v>550</v>
      </c>
      <c r="O153" s="82" t="s">
        <v>984</v>
      </c>
      <c r="P153" s="82" t="s">
        <v>985</v>
      </c>
      <c r="Q153" s="82" t="s">
        <v>495</v>
      </c>
      <c r="R153" s="438" t="s">
        <v>562</v>
      </c>
      <c r="S153" s="438" t="s">
        <v>563</v>
      </c>
      <c r="T153" s="438" t="s">
        <v>564</v>
      </c>
      <c r="U153" s="438" t="s">
        <v>565</v>
      </c>
      <c r="V153" s="438" t="s">
        <v>986</v>
      </c>
      <c r="W153" s="438" t="s">
        <v>987</v>
      </c>
      <c r="X153" s="438" t="s">
        <v>988</v>
      </c>
      <c r="Y153" s="439" t="s">
        <v>989</v>
      </c>
      <c r="Z153" s="83" t="s">
        <v>990</v>
      </c>
      <c r="AA153" s="442" t="s">
        <v>991</v>
      </c>
      <c r="AB153" s="442" t="s">
        <v>992</v>
      </c>
      <c r="AC153" s="442" t="s">
        <v>993</v>
      </c>
      <c r="AD153" s="442" t="s">
        <v>994</v>
      </c>
      <c r="AE153" s="442" t="s">
        <v>995</v>
      </c>
      <c r="AF153" s="442" t="s">
        <v>996</v>
      </c>
      <c r="AG153" s="442" t="s">
        <v>997</v>
      </c>
    </row>
    <row r="154" spans="2:33" hidden="1" x14ac:dyDescent="0.25">
      <c r="B154">
        <f>B6</f>
        <v>0</v>
      </c>
      <c r="D154" t="s">
        <v>503</v>
      </c>
      <c r="E154" t="s">
        <v>505</v>
      </c>
      <c r="F154" s="431"/>
      <c r="G154" s="431"/>
      <c r="H154" s="431"/>
      <c r="I154" t="s">
        <v>528</v>
      </c>
      <c r="J154" t="s">
        <v>505</v>
      </c>
      <c r="K154" t="s">
        <v>505</v>
      </c>
      <c r="L154" t="s">
        <v>505</v>
      </c>
      <c r="M154" t="s">
        <v>504</v>
      </c>
      <c r="N154" t="s">
        <v>505</v>
      </c>
      <c r="O154" t="s">
        <v>998</v>
      </c>
      <c r="P154" t="s">
        <v>999</v>
      </c>
      <c r="Q154" t="s">
        <v>507</v>
      </c>
      <c r="R154">
        <f>'Pro 2'!E383</f>
        <v>0</v>
      </c>
      <c r="S154">
        <f>'Pro 2'!F383</f>
        <v>0</v>
      </c>
      <c r="T154">
        <f>'Pro 2'!G383</f>
        <v>0</v>
      </c>
      <c r="U154">
        <f>'Pro 2'!H383</f>
        <v>0</v>
      </c>
      <c r="V154">
        <f>'Pro 2'!I383</f>
        <v>0</v>
      </c>
      <c r="W154">
        <f>'Pro 2'!J383</f>
        <v>0</v>
      </c>
      <c r="X154">
        <f>'Pro 2'!K383</f>
        <v>0</v>
      </c>
      <c r="Y154">
        <f>'Pro 2'!L383</f>
        <v>0</v>
      </c>
      <c r="Z154" s="440">
        <f>'Pro 2'!E384/1000</f>
        <v>0</v>
      </c>
      <c r="AA154" s="443">
        <f>'Pro 2'!F384/1000</f>
        <v>0</v>
      </c>
      <c r="AB154" s="443">
        <f>'Pro 2'!G384/1000</f>
        <v>0</v>
      </c>
      <c r="AC154" s="443">
        <f>'Pro 2'!H384/1000</f>
        <v>0</v>
      </c>
      <c r="AD154" s="443">
        <f>'Pro 2'!I384/1000</f>
        <v>0</v>
      </c>
      <c r="AE154" s="443">
        <f>'Pro 2'!J384/1000</f>
        <v>0</v>
      </c>
      <c r="AF154" s="443">
        <f>'Pro 2'!K384/1000</f>
        <v>0</v>
      </c>
      <c r="AG154" s="444">
        <f>'Pro 2'!L384/1000</f>
        <v>0</v>
      </c>
    </row>
    <row r="155" spans="2:33" hidden="1" x14ac:dyDescent="0.25">
      <c r="B155">
        <f t="shared" ref="B155:B159" si="17">B7</f>
        <v>0</v>
      </c>
      <c r="D155" t="s">
        <v>503</v>
      </c>
      <c r="E155" t="s">
        <v>505</v>
      </c>
      <c r="F155" s="431"/>
      <c r="G155" s="431"/>
      <c r="H155" s="431"/>
      <c r="I155" t="s">
        <v>528</v>
      </c>
      <c r="J155" t="s">
        <v>505</v>
      </c>
      <c r="K155" t="s">
        <v>505</v>
      </c>
      <c r="L155" t="s">
        <v>505</v>
      </c>
      <c r="M155" t="s">
        <v>504</v>
      </c>
      <c r="N155" t="s">
        <v>505</v>
      </c>
      <c r="O155" t="s">
        <v>1000</v>
      </c>
      <c r="P155" t="s">
        <v>1001</v>
      </c>
      <c r="Q155" t="s">
        <v>507</v>
      </c>
      <c r="R155">
        <f>'Pro 2'!E388</f>
        <v>0</v>
      </c>
      <c r="S155">
        <f>'Pro 2'!F388</f>
        <v>0</v>
      </c>
      <c r="T155">
        <f>'Pro 2'!G388</f>
        <v>0</v>
      </c>
      <c r="U155">
        <f>'Pro 2'!H388</f>
        <v>0</v>
      </c>
      <c r="V155">
        <f>'Pro 2'!I388</f>
        <v>0</v>
      </c>
      <c r="W155">
        <f>'Pro 2'!J388</f>
        <v>0</v>
      </c>
      <c r="X155">
        <f>'Pro 2'!K388</f>
        <v>0</v>
      </c>
      <c r="Y155">
        <f>'Pro 2'!L388</f>
        <v>0</v>
      </c>
      <c r="Z155" s="441">
        <f>'Pro 2'!E389/1000</f>
        <v>0</v>
      </c>
      <c r="AA155" s="443">
        <f>'Pro 2'!F389/1000</f>
        <v>0</v>
      </c>
      <c r="AB155" s="443">
        <f>'Pro 2'!G389/1000</f>
        <v>0</v>
      </c>
      <c r="AC155" s="443">
        <f>'Pro 2'!H389/1000</f>
        <v>0</v>
      </c>
      <c r="AD155" s="443">
        <f>'Pro 2'!I389/1000</f>
        <v>0</v>
      </c>
      <c r="AE155" s="443">
        <f>'Pro 2'!J389/1000</f>
        <v>0</v>
      </c>
      <c r="AF155" s="443">
        <f>'Pro 2'!K389/1000</f>
        <v>0</v>
      </c>
      <c r="AG155" s="444">
        <f>'Pro 2'!L389/1000</f>
        <v>0</v>
      </c>
    </row>
    <row r="156" spans="2:33" hidden="1" x14ac:dyDescent="0.25">
      <c r="B156">
        <f t="shared" si="17"/>
        <v>0</v>
      </c>
      <c r="D156" t="s">
        <v>503</v>
      </c>
      <c r="E156" t="s">
        <v>505</v>
      </c>
      <c r="F156" s="431"/>
      <c r="G156" s="431"/>
      <c r="H156" s="431"/>
      <c r="I156" t="s">
        <v>528</v>
      </c>
      <c r="J156" t="s">
        <v>505</v>
      </c>
      <c r="K156" t="s">
        <v>505</v>
      </c>
      <c r="L156" t="s">
        <v>505</v>
      </c>
      <c r="M156" t="s">
        <v>504</v>
      </c>
      <c r="N156" t="s">
        <v>505</v>
      </c>
      <c r="O156" t="s">
        <v>1002</v>
      </c>
      <c r="P156" t="s">
        <v>1003</v>
      </c>
      <c r="Q156" t="s">
        <v>507</v>
      </c>
      <c r="R156">
        <f>'Pro 2'!E393</f>
        <v>0</v>
      </c>
      <c r="S156">
        <f>'Pro 2'!F393</f>
        <v>0</v>
      </c>
      <c r="T156">
        <f>'Pro 2'!G393</f>
        <v>0</v>
      </c>
      <c r="U156">
        <f>'Pro 2'!H393</f>
        <v>0</v>
      </c>
      <c r="V156">
        <f>'Pro 2'!I393</f>
        <v>0</v>
      </c>
      <c r="W156">
        <f>'Pro 2'!J393</f>
        <v>0</v>
      </c>
      <c r="X156">
        <f>'Pro 2'!K393</f>
        <v>0</v>
      </c>
      <c r="Y156">
        <f>'Pro 2'!L393</f>
        <v>0</v>
      </c>
      <c r="Z156" s="441">
        <f>'Pro 2'!E394/1000</f>
        <v>0</v>
      </c>
      <c r="AA156" s="443">
        <f>'Pro 2'!F394/1000</f>
        <v>0</v>
      </c>
      <c r="AB156" s="443">
        <f>'Pro 2'!G394/1000</f>
        <v>0</v>
      </c>
      <c r="AC156" s="443">
        <f>'Pro 2'!H394/1000</f>
        <v>0</v>
      </c>
      <c r="AD156" s="443">
        <f>'Pro 2'!I394/1000</f>
        <v>0</v>
      </c>
      <c r="AE156" s="443">
        <f>'Pro 2'!J394/1000</f>
        <v>0</v>
      </c>
      <c r="AF156" s="443">
        <f>'Pro 2'!K394/1000</f>
        <v>0</v>
      </c>
      <c r="AG156" s="444">
        <f>'Pro 2'!L394/1000</f>
        <v>0</v>
      </c>
    </row>
    <row r="157" spans="2:33" hidden="1" x14ac:dyDescent="0.25">
      <c r="B157">
        <f t="shared" si="17"/>
        <v>0</v>
      </c>
      <c r="D157" t="s">
        <v>503</v>
      </c>
      <c r="E157" t="s">
        <v>505</v>
      </c>
      <c r="F157" s="431"/>
      <c r="G157" s="431"/>
      <c r="H157" s="431"/>
      <c r="I157" t="s">
        <v>528</v>
      </c>
      <c r="J157" t="s">
        <v>505</v>
      </c>
      <c r="K157" t="s">
        <v>505</v>
      </c>
      <c r="L157" t="s">
        <v>505</v>
      </c>
      <c r="M157" t="s">
        <v>504</v>
      </c>
      <c r="N157" t="s">
        <v>505</v>
      </c>
      <c r="O157" t="s">
        <v>1004</v>
      </c>
      <c r="P157" t="s">
        <v>1005</v>
      </c>
      <c r="Q157" t="s">
        <v>507</v>
      </c>
      <c r="R157">
        <f>'Pro 2'!E398</f>
        <v>0</v>
      </c>
      <c r="S157">
        <f>'Pro 2'!F398</f>
        <v>0</v>
      </c>
      <c r="T157">
        <f>'Pro 2'!G398</f>
        <v>0</v>
      </c>
      <c r="U157">
        <f>'Pro 2'!H398</f>
        <v>0</v>
      </c>
      <c r="V157">
        <f>'Pro 2'!I398</f>
        <v>0</v>
      </c>
      <c r="W157">
        <f>'Pro 2'!J398</f>
        <v>0</v>
      </c>
      <c r="X157">
        <f>'Pro 2'!K398</f>
        <v>0</v>
      </c>
      <c r="Y157">
        <f>'Pro 2'!L398</f>
        <v>0</v>
      </c>
      <c r="Z157" s="441">
        <f>'Pro 2'!E399/1000</f>
        <v>0</v>
      </c>
      <c r="AA157" s="443">
        <f>'Pro 2'!F399/1000</f>
        <v>0</v>
      </c>
      <c r="AB157" s="443">
        <f>'Pro 2'!G399/1000</f>
        <v>0</v>
      </c>
      <c r="AC157" s="443">
        <f>'Pro 2'!H399/1000</f>
        <v>0</v>
      </c>
      <c r="AD157" s="443">
        <f>'Pro 2'!I399/1000</f>
        <v>0</v>
      </c>
      <c r="AE157" s="443">
        <f>'Pro 2'!J399/1000</f>
        <v>0</v>
      </c>
      <c r="AF157" s="443">
        <f>'Pro 2'!K399/1000</f>
        <v>0</v>
      </c>
      <c r="AG157" s="444">
        <f>'Pro 2'!L399/1000</f>
        <v>0</v>
      </c>
    </row>
    <row r="158" spans="2:33" hidden="1" x14ac:dyDescent="0.25">
      <c r="B158">
        <f t="shared" si="17"/>
        <v>0</v>
      </c>
      <c r="D158" t="s">
        <v>503</v>
      </c>
      <c r="E158" t="s">
        <v>505</v>
      </c>
      <c r="F158" s="431"/>
      <c r="G158" s="431"/>
      <c r="H158" s="431"/>
      <c r="I158" t="s">
        <v>528</v>
      </c>
      <c r="J158" t="s">
        <v>505</v>
      </c>
      <c r="K158" t="s">
        <v>505</v>
      </c>
      <c r="L158" t="s">
        <v>505</v>
      </c>
      <c r="M158" t="s">
        <v>504</v>
      </c>
      <c r="N158" t="s">
        <v>505</v>
      </c>
      <c r="O158" t="s">
        <v>1006</v>
      </c>
      <c r="P158" t="s">
        <v>1007</v>
      </c>
      <c r="Q158" t="s">
        <v>507</v>
      </c>
      <c r="R158">
        <f>'Pro 2'!E403</f>
        <v>0</v>
      </c>
      <c r="S158">
        <f>'Pro 2'!F403</f>
        <v>0</v>
      </c>
      <c r="T158">
        <f>'Pro 2'!G403</f>
        <v>0</v>
      </c>
      <c r="U158">
        <f>'Pro 2'!H403</f>
        <v>0</v>
      </c>
      <c r="V158">
        <f>'Pro 2'!I403</f>
        <v>0</v>
      </c>
      <c r="W158">
        <f>'Pro 2'!J403</f>
        <v>0</v>
      </c>
      <c r="X158">
        <f>'Pro 2'!K403</f>
        <v>0</v>
      </c>
      <c r="Y158">
        <f>'Pro 2'!L403</f>
        <v>0</v>
      </c>
      <c r="Z158" s="441">
        <f>'Pro 2'!E404/1000</f>
        <v>0</v>
      </c>
      <c r="AA158" s="443">
        <f>'Pro 2'!F404/1000</f>
        <v>0</v>
      </c>
      <c r="AB158" s="443">
        <f>'Pro 2'!G404/1000</f>
        <v>0</v>
      </c>
      <c r="AC158" s="443">
        <f>'Pro 2'!H404/1000</f>
        <v>0</v>
      </c>
      <c r="AD158" s="443">
        <f>'Pro 2'!I404/1000</f>
        <v>0</v>
      </c>
      <c r="AE158" s="443">
        <f>'Pro 2'!J404/1000</f>
        <v>0</v>
      </c>
      <c r="AF158" s="443">
        <f>'Pro 2'!K404/1000</f>
        <v>0</v>
      </c>
      <c r="AG158" s="444">
        <f>'Pro 2'!L404/1000</f>
        <v>0</v>
      </c>
    </row>
    <row r="159" spans="2:33" hidden="1" x14ac:dyDescent="0.25">
      <c r="B159">
        <f t="shared" si="17"/>
        <v>0</v>
      </c>
      <c r="D159" t="s">
        <v>503</v>
      </c>
      <c r="E159" t="s">
        <v>505</v>
      </c>
      <c r="F159" s="431"/>
      <c r="G159" s="431"/>
      <c r="H159" s="431"/>
      <c r="I159" t="s">
        <v>528</v>
      </c>
      <c r="J159" t="s">
        <v>505</v>
      </c>
      <c r="K159" t="s">
        <v>505</v>
      </c>
      <c r="L159" t="s">
        <v>505</v>
      </c>
      <c r="M159" t="s">
        <v>504</v>
      </c>
      <c r="N159" t="s">
        <v>505</v>
      </c>
      <c r="O159" t="s">
        <v>1008</v>
      </c>
      <c r="P159" t="s">
        <v>1009</v>
      </c>
      <c r="Q159" t="s">
        <v>507</v>
      </c>
      <c r="R159">
        <f>'Pro 2'!E408</f>
        <v>0</v>
      </c>
      <c r="S159">
        <f>'Pro 2'!F408</f>
        <v>0</v>
      </c>
      <c r="T159">
        <f>'Pro 2'!G408</f>
        <v>0</v>
      </c>
      <c r="U159">
        <f>'Pro 2'!H408</f>
        <v>0</v>
      </c>
      <c r="V159">
        <f>'Pro 2'!I408</f>
        <v>0</v>
      </c>
      <c r="W159">
        <f>'Pro 2'!J408</f>
        <v>0</v>
      </c>
      <c r="X159">
        <f>'Pro 2'!K408</f>
        <v>0</v>
      </c>
      <c r="Y159">
        <f>'Pro 2'!L408</f>
        <v>0</v>
      </c>
      <c r="Z159" s="441">
        <f>'Pro 2'!E409/1000</f>
        <v>0</v>
      </c>
      <c r="AA159" s="443">
        <f>'Pro 2'!F409/1000</f>
        <v>0</v>
      </c>
      <c r="AB159" s="443">
        <f>'Pro 2'!G409/1000</f>
        <v>0</v>
      </c>
      <c r="AC159" s="443">
        <f>'Pro 2'!H409/1000</f>
        <v>0</v>
      </c>
      <c r="AD159" s="443">
        <f>'Pro 2'!I409/1000</f>
        <v>0</v>
      </c>
      <c r="AE159" s="443">
        <f>'Pro 2'!J409/1000</f>
        <v>0</v>
      </c>
      <c r="AF159" s="443">
        <f>'Pro 2'!K409/1000</f>
        <v>0</v>
      </c>
      <c r="AG159" s="444">
        <f>'Pro 2'!L409/1000</f>
        <v>0</v>
      </c>
    </row>
    <row r="160" spans="2:33" hidden="1" x14ac:dyDescent="0.25"/>
    <row r="161" spans="2:12" s="469" customFormat="1" hidden="1" x14ac:dyDescent="0.25"/>
    <row r="162" spans="2:12" hidden="1" x14ac:dyDescent="0.25">
      <c r="B162" s="447" t="s">
        <v>1010</v>
      </c>
    </row>
    <row r="163" spans="2:12" ht="141" hidden="1" x14ac:dyDescent="0.25">
      <c r="D163" s="445" t="str">
        <f>'[3]Standard Labels'!$AV$3</f>
        <v>Return on investment  | 
Rendement du capital investi</v>
      </c>
      <c r="E163" s="445" t="str">
        <f>'[3]Standard Labels'!$AV$4</f>
        <v>Growth  | 
Croissance</v>
      </c>
      <c r="F163" s="445" t="str">
        <f>'[3]Standard Labels'!$AV$5</f>
        <v>Ability to raise capital   | 
Capacité de réunir des capitaux</v>
      </c>
      <c r="G163" s="445" t="str">
        <f>'[3]Standard Labels'!$AV$6</f>
        <v xml:space="preserve">Production Development Efforts  | 
Projets de développement de la production </v>
      </c>
      <c r="H163" s="445" t="str">
        <f>'[3]Standard Labels'!$AV$7</f>
        <v>Employment levels  | 
Les niveaux d’emploi de votre entreprise</v>
      </c>
      <c r="I163" s="445" t="str">
        <f>'[3]Standard Labels'!$AV$8</f>
        <v>Employees’ wages | 
Les salaires de vos employés</v>
      </c>
    </row>
    <row r="164" spans="2:12" hidden="1" x14ac:dyDescent="0.25">
      <c r="D164" s="446" t="str">
        <f>IF('Pro 4'!B23="Yes","X","-")</f>
        <v>-</v>
      </c>
      <c r="E164" s="446" t="str">
        <f>IF('Pro 4'!B33="Yes","X","-")</f>
        <v>-</v>
      </c>
      <c r="F164" s="446" t="str">
        <f>IF('Pro 4'!B43="Yes","X","-")</f>
        <v>-</v>
      </c>
      <c r="G164" s="446" t="str">
        <f>IF('Pro 4'!B53="Yes","X","-")</f>
        <v>-</v>
      </c>
      <c r="H164" s="446" t="str">
        <f>IF('Pro 4'!B63="Yes","X","-")</f>
        <v>-</v>
      </c>
      <c r="I164" s="446" t="str">
        <f>IF('Pro 4'!B73="Yes","X","-")</f>
        <v>-</v>
      </c>
    </row>
    <row r="165" spans="2:12" hidden="1" x14ac:dyDescent="0.25"/>
    <row r="166" spans="2:12" ht="141" hidden="1" x14ac:dyDescent="0.25">
      <c r="D166" s="445" t="str">
        <f>'[3]Standard Labels'!$AV$9</f>
        <v>Hours worked | 
Le nombre d’heures de travail</v>
      </c>
      <c r="E166" s="445" t="str">
        <f>'[3]Standard Labels'!$AV$10</f>
        <v>Pension plans | 
Le régime de pension</v>
      </c>
      <c r="F166" s="445" t="str">
        <f>'[3]Standard Labels'!$AV$11</f>
        <v>Benefits | 
Les avantages sociaux</v>
      </c>
      <c r="G166" s="445" t="str">
        <f>'[3]Standard Labels'!$AV$12</f>
        <v>Worker training and safety | 
La formation et la sécurité des travailleurs</v>
      </c>
      <c r="H166" s="445" t="str">
        <f>'[3]Standard Labels'!$AV$13&amp;"¹"</f>
        <v>Other relevant factors | 
Autres facteurs pertinents ¹</v>
      </c>
    </row>
    <row r="167" spans="2:12" hidden="1" x14ac:dyDescent="0.25">
      <c r="D167" s="446" t="str">
        <f>IF('Pro 4'!B83="Yes","X","-")</f>
        <v>-</v>
      </c>
      <c r="E167" s="446" t="str">
        <f>IF('Pro 4'!B93="Yes","X","-")</f>
        <v>-</v>
      </c>
      <c r="F167" s="446" t="str">
        <f>IF('Pro 4'!B103="Yes","X","-")</f>
        <v>-</v>
      </c>
      <c r="G167" s="446" t="str">
        <f>IF('Pro 4'!B113="Yes","X","-")</f>
        <v>-</v>
      </c>
      <c r="H167" s="446" t="str">
        <f>IF('Pro 4'!B123="Yes","X","-")</f>
        <v>-</v>
      </c>
    </row>
    <row r="168" spans="2:12" hidden="1" x14ac:dyDescent="0.25"/>
    <row r="169" spans="2:12" hidden="1" x14ac:dyDescent="0.25">
      <c r="C169" t="s">
        <v>1011</v>
      </c>
      <c r="E169">
        <f>'Pro 4'!D119</f>
        <v>0</v>
      </c>
    </row>
    <row r="170" spans="2:12" hidden="1" x14ac:dyDescent="0.25"/>
    <row r="171" spans="2:12" s="469" customFormat="1" hidden="1" x14ac:dyDescent="0.25"/>
    <row r="172" spans="2:12" hidden="1" x14ac:dyDescent="0.25">
      <c r="B172" s="447" t="s">
        <v>510</v>
      </c>
    </row>
    <row r="173" spans="2:12" hidden="1" x14ac:dyDescent="0.25">
      <c r="B173" s="447"/>
    </row>
    <row r="174" spans="2:12" ht="15.75" hidden="1" thickBot="1" x14ac:dyDescent="0.3"/>
    <row r="175" spans="2:12" ht="15.75" hidden="1" thickBot="1" x14ac:dyDescent="0.3">
      <c r="B175" s="454"/>
      <c r="C175" s="454"/>
      <c r="D175" s="454"/>
      <c r="E175" s="454"/>
      <c r="F175" s="454"/>
      <c r="G175" s="900" t="s">
        <v>540</v>
      </c>
      <c r="H175" s="901"/>
      <c r="I175" s="901"/>
      <c r="J175" s="902" t="s">
        <v>1013</v>
      </c>
      <c r="K175" s="903"/>
      <c r="L175" s="903"/>
    </row>
    <row r="176" spans="2:12" hidden="1" x14ac:dyDescent="0.25">
      <c r="B176" s="455"/>
      <c r="C176" s="79"/>
      <c r="D176" s="79"/>
      <c r="E176" s="79"/>
      <c r="F176" s="79"/>
      <c r="G176" s="456"/>
      <c r="H176" s="456"/>
      <c r="I176" s="456"/>
      <c r="J176" s="456"/>
      <c r="K176" s="456"/>
      <c r="L176" s="456"/>
    </row>
    <row r="177" spans="2:33" hidden="1" x14ac:dyDescent="0.25">
      <c r="B177" s="457" t="s">
        <v>487</v>
      </c>
      <c r="C177" s="458" t="s">
        <v>511</v>
      </c>
      <c r="D177" s="458" t="s">
        <v>512</v>
      </c>
      <c r="E177" s="458" t="s">
        <v>513</v>
      </c>
      <c r="F177" s="458" t="s">
        <v>514</v>
      </c>
      <c r="G177" s="459">
        <f>'[1]Case Labels'!$G$3</f>
        <v>2023</v>
      </c>
      <c r="H177" s="459">
        <f>'[1]Case Labels'!$G$4</f>
        <v>2024</v>
      </c>
      <c r="I177" s="459">
        <f>'[1]Case Labels'!$G$5</f>
        <v>2025</v>
      </c>
      <c r="J177" s="459">
        <f>G177</f>
        <v>2023</v>
      </c>
      <c r="K177" s="459">
        <f>H177</f>
        <v>2024</v>
      </c>
      <c r="L177" s="459">
        <f>I177</f>
        <v>2025</v>
      </c>
    </row>
    <row r="178" spans="2:33" hidden="1" x14ac:dyDescent="0.25">
      <c r="B178" s="448">
        <f>B154</f>
        <v>0</v>
      </c>
      <c r="C178" s="449" t="s">
        <v>908</v>
      </c>
      <c r="D178" s="449" t="s">
        <v>446</v>
      </c>
      <c r="E178" s="449" t="s">
        <v>515</v>
      </c>
      <c r="F178" s="80" t="s">
        <v>516</v>
      </c>
      <c r="G178" s="450"/>
      <c r="H178" s="450"/>
      <c r="I178" s="450"/>
      <c r="J178" s="451">
        <f>'Pro 2'!G322</f>
        <v>0</v>
      </c>
      <c r="K178" s="451">
        <f>'Pro 2'!H322</f>
        <v>0</v>
      </c>
      <c r="L178" s="451">
        <f>'Pro 2'!I322</f>
        <v>0</v>
      </c>
    </row>
    <row r="179" spans="2:33" hidden="1" x14ac:dyDescent="0.25">
      <c r="B179" s="448">
        <f>B155</f>
        <v>0</v>
      </c>
      <c r="C179" s="452" t="s">
        <v>908</v>
      </c>
      <c r="D179" s="452" t="s">
        <v>446</v>
      </c>
      <c r="E179" s="452" t="s">
        <v>517</v>
      </c>
      <c r="F179" s="81" t="s">
        <v>518</v>
      </c>
      <c r="G179" s="453"/>
      <c r="H179" s="453"/>
      <c r="I179" s="453"/>
      <c r="J179" s="451">
        <f>'Pro 2'!G323</f>
        <v>0</v>
      </c>
      <c r="K179" s="451">
        <f>'Pro 2'!H323</f>
        <v>0</v>
      </c>
      <c r="L179" s="451">
        <f>'Pro 2'!I323</f>
        <v>0</v>
      </c>
    </row>
    <row r="180" spans="2:33" hidden="1" x14ac:dyDescent="0.25">
      <c r="B180" s="448">
        <f>B156</f>
        <v>0</v>
      </c>
      <c r="C180" s="452" t="s">
        <v>908</v>
      </c>
      <c r="D180" s="452" t="s">
        <v>446</v>
      </c>
      <c r="E180" s="452" t="s">
        <v>519</v>
      </c>
      <c r="F180" s="81" t="s">
        <v>520</v>
      </c>
      <c r="G180" s="453"/>
      <c r="H180" s="453"/>
      <c r="I180" s="453"/>
      <c r="J180" s="451">
        <f>'Pro 2'!G324</f>
        <v>0</v>
      </c>
      <c r="K180" s="451">
        <f>'Pro 2'!H324</f>
        <v>0</v>
      </c>
      <c r="L180" s="451">
        <f>'Pro 2'!I324</f>
        <v>0</v>
      </c>
    </row>
    <row r="181" spans="2:33" hidden="1" x14ac:dyDescent="0.25">
      <c r="B181" s="448">
        <f>B157</f>
        <v>0</v>
      </c>
      <c r="C181" s="452" t="s">
        <v>908</v>
      </c>
      <c r="D181" s="452" t="s">
        <v>446</v>
      </c>
      <c r="E181" s="452" t="s">
        <v>521</v>
      </c>
      <c r="F181" s="81" t="s">
        <v>522</v>
      </c>
      <c r="G181" s="453"/>
      <c r="H181" s="453"/>
      <c r="I181" s="453"/>
      <c r="J181" s="451">
        <f>'Pro 2'!G325</f>
        <v>0</v>
      </c>
      <c r="K181" s="451">
        <f>'Pro 2'!H325</f>
        <v>0</v>
      </c>
      <c r="L181" s="451">
        <f>'Pro 2'!I325</f>
        <v>0</v>
      </c>
    </row>
    <row r="182" spans="2:33" hidden="1" x14ac:dyDescent="0.25">
      <c r="B182" s="448">
        <f>B158</f>
        <v>0</v>
      </c>
      <c r="C182" s="452" t="s">
        <v>908</v>
      </c>
      <c r="D182" s="452" t="s">
        <v>446</v>
      </c>
      <c r="E182" s="452" t="s">
        <v>523</v>
      </c>
      <c r="F182" s="81" t="s">
        <v>524</v>
      </c>
      <c r="G182" s="453"/>
      <c r="H182" s="453"/>
      <c r="I182" s="453"/>
      <c r="J182" s="451">
        <f>'Pro 2'!G326</f>
        <v>0</v>
      </c>
      <c r="K182" s="451">
        <f>'Pro 2'!H326</f>
        <v>0</v>
      </c>
      <c r="L182" s="451">
        <f>'Pro 2'!I326</f>
        <v>0</v>
      </c>
    </row>
    <row r="183" spans="2:33" hidden="1" x14ac:dyDescent="0.25"/>
    <row r="184" spans="2:33" s="469" customFormat="1" hidden="1" x14ac:dyDescent="0.25"/>
    <row r="185" spans="2:33" hidden="1" x14ac:dyDescent="0.25">
      <c r="B185" s="460" t="s">
        <v>1014</v>
      </c>
      <c r="P185" s="447" t="s">
        <v>1016</v>
      </c>
    </row>
    <row r="186" spans="2:33" hidden="1" x14ac:dyDescent="0.25"/>
    <row r="187" spans="2:33" ht="36.75" hidden="1" x14ac:dyDescent="0.25">
      <c r="B187" s="461" t="s">
        <v>487</v>
      </c>
      <c r="C187" s="462" t="s">
        <v>1015</v>
      </c>
      <c r="D187" s="461" t="s">
        <v>488</v>
      </c>
      <c r="E187" s="463" t="s">
        <v>979</v>
      </c>
      <c r="F187" s="464" t="s">
        <v>980</v>
      </c>
      <c r="G187" s="464" t="s">
        <v>981</v>
      </c>
      <c r="H187" s="461" t="s">
        <v>491</v>
      </c>
      <c r="I187" s="461" t="s">
        <v>492</v>
      </c>
      <c r="J187" s="465" t="s">
        <v>982</v>
      </c>
      <c r="K187" s="461" t="s">
        <v>493</v>
      </c>
      <c r="L187" s="442" t="s">
        <v>983</v>
      </c>
      <c r="M187" s="442" t="s">
        <v>550</v>
      </c>
      <c r="N187" s="461" t="s">
        <v>525</v>
      </c>
      <c r="O187" s="442" t="s">
        <v>526</v>
      </c>
      <c r="P187" s="468" t="s">
        <v>527</v>
      </c>
      <c r="Q187" s="466" t="s">
        <v>495</v>
      </c>
      <c r="R187" s="467" t="str">
        <f>'[1]Case Labels'!$G$11&amp;" VOL"</f>
        <v>Q1  |  T1 2024 VOL</v>
      </c>
      <c r="S187" s="467" t="str">
        <f>'[1]Case Labels'!$G$12&amp;" VOL"</f>
        <v>Q2  |  T2 2024 VOL</v>
      </c>
      <c r="T187" s="467" t="str">
        <f>'[1]Case Labels'!$G$13&amp;" VOL"</f>
        <v>Q3  |  T3 2024 VOL</v>
      </c>
      <c r="U187" s="467" t="str">
        <f>'[1]Case Labels'!$G$14&amp;" VOL"</f>
        <v>Q4  |  T4 2024 VOL</v>
      </c>
      <c r="V187" s="467" t="str">
        <f>'[1]Case Labels'!$G$15&amp;" VOL"</f>
        <v>Q1  |  T1 2025 VOL</v>
      </c>
      <c r="W187" s="467" t="str">
        <f>'[1]Case Labels'!$G$16&amp;" VOL"</f>
        <v>Q2  |  T2 2025 VOL</v>
      </c>
      <c r="X187" s="467" t="str">
        <f>'[1]Case Labels'!$G$17&amp;" VOL"</f>
        <v>Q3  |  T3 2025 VOL</v>
      </c>
      <c r="Y187" s="467" t="str">
        <f>'[1]Case Labels'!$G$18&amp;" VOL"</f>
        <v>Q4  |  T4 2025 VOL</v>
      </c>
      <c r="Z187" s="467" t="str">
        <f>'[1]Case Labels'!$G$11&amp;" VAL"</f>
        <v>Q1  |  T1 2024 VAL</v>
      </c>
      <c r="AA187" s="467" t="str">
        <f>'[1]Case Labels'!$G$12&amp;" VAL"</f>
        <v>Q2  |  T2 2024 VAL</v>
      </c>
      <c r="AB187" s="467" t="str">
        <f>'[1]Case Labels'!$G$13&amp;" VAL"</f>
        <v>Q3  |  T3 2024 VAL</v>
      </c>
      <c r="AC187" s="467" t="str">
        <f>'[1]Case Labels'!$G$14&amp;" VAL"</f>
        <v>Q4  |  T4 2024 VAL</v>
      </c>
      <c r="AD187" s="467" t="str">
        <f>'[1]Case Labels'!$G$15&amp;" VAL"</f>
        <v>Q1  |  T1 2025 VAL</v>
      </c>
      <c r="AE187" s="467" t="str">
        <f>'[1]Case Labels'!$G$16&amp;" VAL"</f>
        <v>Q2  |  T2 2025 VAL</v>
      </c>
      <c r="AF187" s="467" t="str">
        <f>'[1]Case Labels'!$G$17&amp;" VAL"</f>
        <v>Q3  |  T3 2025 VAL</v>
      </c>
      <c r="AG187" s="467" t="str">
        <f>'[1]Case Labels'!$G$18&amp;" VAL"</f>
        <v>Q4  |  T4 2025 VAL</v>
      </c>
    </row>
    <row r="188" spans="2:33" hidden="1" x14ac:dyDescent="0.25">
      <c r="B188">
        <f>B154</f>
        <v>0</v>
      </c>
      <c r="C188">
        <f>B188</f>
        <v>0</v>
      </c>
      <c r="D188" t="s">
        <v>503</v>
      </c>
      <c r="E188" s="431"/>
      <c r="F188" s="431"/>
      <c r="G188" s="431"/>
      <c r="H188" t="s">
        <v>528</v>
      </c>
      <c r="I188" t="s">
        <v>505</v>
      </c>
      <c r="J188" t="s">
        <v>505</v>
      </c>
      <c r="K188" t="s">
        <v>505</v>
      </c>
      <c r="M188" t="s">
        <v>505</v>
      </c>
      <c r="N188" t="s">
        <v>529</v>
      </c>
      <c r="O188">
        <f>'Pro 2'!C335</f>
        <v>0</v>
      </c>
      <c r="P188" t="s">
        <v>689</v>
      </c>
      <c r="Q188" t="s">
        <v>506</v>
      </c>
      <c r="R188">
        <f>'Pro 2'!E347</f>
        <v>0</v>
      </c>
      <c r="S188">
        <f>'Pro 2'!F347</f>
        <v>0</v>
      </c>
      <c r="T188">
        <f>'Pro 2'!G347</f>
        <v>0</v>
      </c>
      <c r="U188">
        <f>'Pro 2'!H347</f>
        <v>0</v>
      </c>
      <c r="V188">
        <f>'Pro 2'!I347</f>
        <v>0</v>
      </c>
      <c r="W188">
        <f>'Pro 2'!J347</f>
        <v>0</v>
      </c>
      <c r="X188">
        <f>'Pro 2'!K347</f>
        <v>0</v>
      </c>
      <c r="Y188" s="444">
        <f>'Pro 2'!L347</f>
        <v>0</v>
      </c>
      <c r="Z188">
        <f>'Pro 2'!E348/1000</f>
        <v>0</v>
      </c>
      <c r="AA188">
        <f>'Pro 2'!F348/1000</f>
        <v>0</v>
      </c>
      <c r="AB188">
        <f>'Pro 2'!G348/1000</f>
        <v>0</v>
      </c>
      <c r="AC188">
        <f>'Pro 2'!H348/1000</f>
        <v>0</v>
      </c>
      <c r="AD188">
        <f>'Pro 2'!I348/1000</f>
        <v>0</v>
      </c>
      <c r="AE188">
        <f>'Pro 2'!J348/1000</f>
        <v>0</v>
      </c>
      <c r="AF188">
        <f>'Pro 2'!K348/1000</f>
        <v>0</v>
      </c>
      <c r="AG188" s="444">
        <f>'Pro 2'!L348/1000</f>
        <v>0</v>
      </c>
    </row>
    <row r="189" spans="2:33" hidden="1" x14ac:dyDescent="0.25">
      <c r="B189">
        <f>B155</f>
        <v>0</v>
      </c>
      <c r="C189">
        <f t="shared" ref="C189:C192" si="18">B189</f>
        <v>0</v>
      </c>
      <c r="D189" t="s">
        <v>503</v>
      </c>
      <c r="E189" s="431"/>
      <c r="F189" s="431"/>
      <c r="G189" s="431"/>
      <c r="H189" t="s">
        <v>528</v>
      </c>
      <c r="I189" t="s">
        <v>505</v>
      </c>
      <c r="J189" t="s">
        <v>505</v>
      </c>
      <c r="K189" t="s">
        <v>505</v>
      </c>
      <c r="M189" t="s">
        <v>505</v>
      </c>
      <c r="N189" t="s">
        <v>530</v>
      </c>
      <c r="O189">
        <f>'Pro 2'!C336</f>
        <v>0</v>
      </c>
      <c r="P189" t="s">
        <v>689</v>
      </c>
      <c r="Q189" t="s">
        <v>506</v>
      </c>
      <c r="R189">
        <f>'Pro 2'!E351</f>
        <v>0</v>
      </c>
      <c r="S189">
        <f>'Pro 2'!F351</f>
        <v>0</v>
      </c>
      <c r="T189">
        <f>'Pro 2'!G351</f>
        <v>0</v>
      </c>
      <c r="U189">
        <f>'Pro 2'!H351</f>
        <v>0</v>
      </c>
      <c r="V189">
        <f>'Pro 2'!I351</f>
        <v>0</v>
      </c>
      <c r="W189">
        <f>'Pro 2'!J351</f>
        <v>0</v>
      </c>
      <c r="X189">
        <f>'Pro 2'!K351</f>
        <v>0</v>
      </c>
      <c r="Y189" s="444">
        <f>'Pro 2'!L351</f>
        <v>0</v>
      </c>
      <c r="Z189">
        <f>'Pro 2'!E352/1000</f>
        <v>0</v>
      </c>
      <c r="AA189">
        <f>'Pro 2'!F352/1000</f>
        <v>0</v>
      </c>
      <c r="AB189">
        <f>'Pro 2'!G352/1000</f>
        <v>0</v>
      </c>
      <c r="AC189">
        <f>'Pro 2'!H352/1000</f>
        <v>0</v>
      </c>
      <c r="AD189">
        <f>'Pro 2'!I352/1000</f>
        <v>0</v>
      </c>
      <c r="AE189">
        <f>'Pro 2'!J352/1000</f>
        <v>0</v>
      </c>
      <c r="AF189">
        <f>'Pro 2'!K352/1000</f>
        <v>0</v>
      </c>
      <c r="AG189" s="444">
        <f>'Pro 2'!L352/1000</f>
        <v>0</v>
      </c>
    </row>
    <row r="190" spans="2:33" hidden="1" x14ac:dyDescent="0.25">
      <c r="B190">
        <f>B156</f>
        <v>0</v>
      </c>
      <c r="C190">
        <f t="shared" si="18"/>
        <v>0</v>
      </c>
      <c r="D190" t="s">
        <v>503</v>
      </c>
      <c r="E190" s="431"/>
      <c r="F190" s="431"/>
      <c r="G190" s="431"/>
      <c r="H190" t="s">
        <v>528</v>
      </c>
      <c r="I190" t="s">
        <v>505</v>
      </c>
      <c r="J190" t="s">
        <v>505</v>
      </c>
      <c r="K190" t="s">
        <v>505</v>
      </c>
      <c r="M190" t="s">
        <v>505</v>
      </c>
      <c r="N190" t="s">
        <v>531</v>
      </c>
      <c r="O190">
        <f>'Pro 2'!C337</f>
        <v>0</v>
      </c>
      <c r="P190" t="s">
        <v>689</v>
      </c>
      <c r="Q190" t="s">
        <v>506</v>
      </c>
      <c r="R190">
        <f>'Pro 2'!E355</f>
        <v>0</v>
      </c>
      <c r="S190">
        <f>'Pro 2'!F355</f>
        <v>0</v>
      </c>
      <c r="T190">
        <f>'Pro 2'!G355</f>
        <v>0</v>
      </c>
      <c r="U190">
        <f>'Pro 2'!H355</f>
        <v>0</v>
      </c>
      <c r="V190">
        <f>'Pro 2'!I355</f>
        <v>0</v>
      </c>
      <c r="W190">
        <f>'Pro 2'!J355</f>
        <v>0</v>
      </c>
      <c r="X190">
        <f>'Pro 2'!K355</f>
        <v>0</v>
      </c>
      <c r="Y190" s="444">
        <f>'Pro 2'!L355</f>
        <v>0</v>
      </c>
      <c r="Z190">
        <f>'Pro 2'!E356/1000</f>
        <v>0</v>
      </c>
      <c r="AA190">
        <f>'Pro 2'!F356/1000</f>
        <v>0</v>
      </c>
      <c r="AB190">
        <f>'Pro 2'!G356/1000</f>
        <v>0</v>
      </c>
      <c r="AC190">
        <f>'Pro 2'!H356/1000</f>
        <v>0</v>
      </c>
      <c r="AD190">
        <f>'Pro 2'!I356/1000</f>
        <v>0</v>
      </c>
      <c r="AE190">
        <f>'Pro 2'!J356/1000</f>
        <v>0</v>
      </c>
      <c r="AF190">
        <f>'Pro 2'!K356/1000</f>
        <v>0</v>
      </c>
      <c r="AG190" s="444">
        <f>'Pro 2'!L356/1000</f>
        <v>0</v>
      </c>
    </row>
    <row r="191" spans="2:33" hidden="1" x14ac:dyDescent="0.25">
      <c r="B191">
        <f>B157</f>
        <v>0</v>
      </c>
      <c r="C191">
        <f t="shared" si="18"/>
        <v>0</v>
      </c>
      <c r="D191" t="s">
        <v>503</v>
      </c>
      <c r="E191" s="431"/>
      <c r="F191" s="431"/>
      <c r="G191" s="431"/>
      <c r="H191" t="s">
        <v>528</v>
      </c>
      <c r="I191" t="s">
        <v>505</v>
      </c>
      <c r="J191" t="s">
        <v>505</v>
      </c>
      <c r="K191" t="s">
        <v>505</v>
      </c>
      <c r="M191" t="s">
        <v>505</v>
      </c>
      <c r="N191" t="s">
        <v>532</v>
      </c>
      <c r="O191">
        <f>'Pro 2'!C338</f>
        <v>0</v>
      </c>
      <c r="P191" t="s">
        <v>689</v>
      </c>
      <c r="Q191" t="s">
        <v>506</v>
      </c>
      <c r="R191">
        <f>'Pro 2'!E359</f>
        <v>0</v>
      </c>
      <c r="S191">
        <f>'Pro 2'!F359</f>
        <v>0</v>
      </c>
      <c r="T191">
        <f>'Pro 2'!G359</f>
        <v>0</v>
      </c>
      <c r="U191">
        <f>'Pro 2'!H359</f>
        <v>0</v>
      </c>
      <c r="V191">
        <f>'Pro 2'!I359</f>
        <v>0</v>
      </c>
      <c r="W191">
        <f>'Pro 2'!J359</f>
        <v>0</v>
      </c>
      <c r="X191">
        <f>'Pro 2'!K359</f>
        <v>0</v>
      </c>
      <c r="Y191" s="444">
        <f>'Pro 2'!L359</f>
        <v>0</v>
      </c>
      <c r="Z191">
        <f>'Pro 2'!E360/1000</f>
        <v>0</v>
      </c>
      <c r="AA191">
        <f>'Pro 2'!F360/1000</f>
        <v>0</v>
      </c>
      <c r="AB191">
        <f>'Pro 2'!G360/1000</f>
        <v>0</v>
      </c>
      <c r="AC191">
        <f>'Pro 2'!H360/1000</f>
        <v>0</v>
      </c>
      <c r="AD191">
        <f>'Pro 2'!I360/1000</f>
        <v>0</v>
      </c>
      <c r="AE191">
        <f>'Pro 2'!J360/1000</f>
        <v>0</v>
      </c>
      <c r="AF191">
        <f>'Pro 2'!K360/1000</f>
        <v>0</v>
      </c>
      <c r="AG191" s="444">
        <f>'Pro 2'!L360/1000</f>
        <v>0</v>
      </c>
    </row>
    <row r="192" spans="2:33" hidden="1" x14ac:dyDescent="0.25">
      <c r="B192">
        <f>B158</f>
        <v>0</v>
      </c>
      <c r="C192">
        <f t="shared" si="18"/>
        <v>0</v>
      </c>
      <c r="D192" t="s">
        <v>503</v>
      </c>
      <c r="E192" s="431"/>
      <c r="F192" s="431"/>
      <c r="G192" s="431"/>
      <c r="H192" t="s">
        <v>528</v>
      </c>
      <c r="I192" t="s">
        <v>505</v>
      </c>
      <c r="J192" t="s">
        <v>505</v>
      </c>
      <c r="K192" t="s">
        <v>505</v>
      </c>
      <c r="M192" t="s">
        <v>505</v>
      </c>
      <c r="N192" t="s">
        <v>533</v>
      </c>
      <c r="O192">
        <f>'Pro 2'!C339</f>
        <v>0</v>
      </c>
      <c r="P192" t="s">
        <v>689</v>
      </c>
      <c r="Q192" t="s">
        <v>506</v>
      </c>
      <c r="R192">
        <f>'Pro 2'!E363</f>
        <v>0</v>
      </c>
      <c r="S192">
        <f>'Pro 2'!F363</f>
        <v>0</v>
      </c>
      <c r="T192">
        <f>'Pro 2'!G363</f>
        <v>0</v>
      </c>
      <c r="U192">
        <f>'Pro 2'!H363</f>
        <v>0</v>
      </c>
      <c r="V192">
        <f>'Pro 2'!I363</f>
        <v>0</v>
      </c>
      <c r="W192">
        <f>'Pro 2'!J363</f>
        <v>0</v>
      </c>
      <c r="X192">
        <f>'Pro 2'!K363</f>
        <v>0</v>
      </c>
      <c r="Y192" s="444">
        <f>'Pro 2'!L363</f>
        <v>0</v>
      </c>
      <c r="Z192">
        <f>'Pro 2'!E364/1000</f>
        <v>0</v>
      </c>
      <c r="AA192">
        <f>'Pro 2'!F364/1000</f>
        <v>0</v>
      </c>
      <c r="AB192">
        <f>'Pro 2'!G364/1000</f>
        <v>0</v>
      </c>
      <c r="AC192">
        <f>'Pro 2'!H364/1000</f>
        <v>0</v>
      </c>
      <c r="AD192">
        <f>'Pro 2'!I364/1000</f>
        <v>0</v>
      </c>
      <c r="AE192">
        <f>'Pro 2'!J364/1000</f>
        <v>0</v>
      </c>
      <c r="AF192">
        <f>'Pro 2'!K364/1000</f>
        <v>0</v>
      </c>
      <c r="AG192" s="444">
        <f>'Pro 2'!L364/1000</f>
        <v>0</v>
      </c>
    </row>
    <row r="193" spans="1:53" hidden="1" x14ac:dyDescent="0.25"/>
    <row r="196" spans="1:53" s="469" customFormat="1" x14ac:dyDescent="0.25">
      <c r="B196" s="479"/>
      <c r="C196" s="479"/>
      <c r="D196" s="480"/>
      <c r="E196" s="481"/>
      <c r="F196" s="481"/>
      <c r="G196" s="481"/>
      <c r="H196" s="482"/>
      <c r="I196" s="482"/>
      <c r="J196" s="481"/>
      <c r="K196" s="483"/>
      <c r="L196" s="483"/>
      <c r="M196" s="483"/>
    </row>
    <row r="197" spans="1:53" s="473" customFormat="1" x14ac:dyDescent="0.25">
      <c r="B197" s="474"/>
      <c r="C197" s="474"/>
      <c r="D197" s="475"/>
      <c r="E197" s="476"/>
      <c r="F197" s="476"/>
      <c r="G197" s="476"/>
      <c r="H197" s="477"/>
      <c r="I197" s="477"/>
      <c r="J197" s="476"/>
      <c r="K197" s="478"/>
      <c r="L197" s="478"/>
      <c r="M197" s="478"/>
    </row>
    <row r="198" spans="1:53" s="473" customFormat="1" x14ac:dyDescent="0.25">
      <c r="B198" s="474" t="s">
        <v>486</v>
      </c>
      <c r="C198" s="474"/>
      <c r="D198" s="475" t="s">
        <v>909</v>
      </c>
      <c r="E198" s="476"/>
      <c r="F198" s="476"/>
      <c r="G198" s="476"/>
      <c r="H198" s="477"/>
      <c r="I198" s="477"/>
      <c r="J198" s="476"/>
      <c r="K198" s="478"/>
      <c r="L198" s="478"/>
      <c r="M198" s="478"/>
      <c r="AB198" s="473" t="s">
        <v>910</v>
      </c>
    </row>
    <row r="199" spans="1:53" s="473" customFormat="1" ht="15.75" thickBot="1" x14ac:dyDescent="0.3">
      <c r="B199" s="474"/>
      <c r="C199" s="474"/>
      <c r="D199" s="475"/>
      <c r="E199" s="476"/>
      <c r="F199" s="476"/>
      <c r="G199" s="476"/>
      <c r="H199" s="477"/>
      <c r="I199" s="477"/>
      <c r="J199" s="476"/>
      <c r="K199" s="478"/>
      <c r="L199" s="478"/>
      <c r="M199" s="478"/>
    </row>
    <row r="200" spans="1:53" s="492" customFormat="1" ht="36" x14ac:dyDescent="0.2">
      <c r="A200" s="462" t="s">
        <v>487</v>
      </c>
      <c r="B200" s="462" t="s">
        <v>1015</v>
      </c>
      <c r="C200" s="462" t="s">
        <v>488</v>
      </c>
      <c r="D200" s="462" t="s">
        <v>489</v>
      </c>
      <c r="E200" s="484" t="s">
        <v>1039</v>
      </c>
      <c r="F200" s="484" t="s">
        <v>980</v>
      </c>
      <c r="G200" s="484" t="s">
        <v>981</v>
      </c>
      <c r="H200" s="462" t="s">
        <v>491</v>
      </c>
      <c r="I200" s="462" t="s">
        <v>492</v>
      </c>
      <c r="J200" s="485" t="s">
        <v>982</v>
      </c>
      <c r="K200" s="462" t="s">
        <v>493</v>
      </c>
      <c r="L200" s="486" t="s">
        <v>983</v>
      </c>
      <c r="M200" s="462" t="s">
        <v>550</v>
      </c>
      <c r="N200" s="462" t="s">
        <v>495</v>
      </c>
      <c r="O200" s="462" t="s">
        <v>496</v>
      </c>
      <c r="P200" s="462" t="s">
        <v>1042</v>
      </c>
      <c r="Q200" s="487" t="str">
        <f>UPPER("VOL  - "&amp;'[1]Case Labels'!$G$3)</f>
        <v>VOL  - 2023</v>
      </c>
      <c r="R200" s="487" t="str">
        <f>"VOL  - "&amp;'[1]Case Labels'!$G$4</f>
        <v>VOL  - 2024</v>
      </c>
      <c r="S200" s="487" t="str">
        <f>"VOL  - "&amp;'[1]Case Labels'!$G$5</f>
        <v>VOL  - 2025</v>
      </c>
      <c r="T200" s="488" t="s">
        <v>1040</v>
      </c>
      <c r="U200" s="489" t="str">
        <f>"VAL  - "&amp;'[1]Case Labels'!$G$3</f>
        <v>VAL  - 2023</v>
      </c>
      <c r="V200" s="489" t="str">
        <f>"VAL  - "&amp;'[1]Case Labels'!$G$4</f>
        <v>VAL  - 2024</v>
      </c>
      <c r="W200" s="490" t="str">
        <f>"VAL  - "&amp;'[1]Case Labels'!$G$5</f>
        <v>VAL  - 2025</v>
      </c>
      <c r="X200" s="504" t="s">
        <v>1040</v>
      </c>
      <c r="Y200" s="505"/>
      <c r="Z200" s="505"/>
      <c r="AA200" s="505"/>
      <c r="AB200" s="462" t="s">
        <v>487</v>
      </c>
      <c r="AC200" s="462" t="s">
        <v>1015</v>
      </c>
      <c r="AD200" s="462" t="s">
        <v>488</v>
      </c>
      <c r="AE200" s="462" t="s">
        <v>489</v>
      </c>
      <c r="AF200" s="484" t="s">
        <v>1039</v>
      </c>
      <c r="AG200" s="484" t="s">
        <v>980</v>
      </c>
      <c r="AH200" s="484" t="s">
        <v>981</v>
      </c>
      <c r="AI200" s="462" t="s">
        <v>491</v>
      </c>
      <c r="AJ200" s="462" t="s">
        <v>492</v>
      </c>
      <c r="AK200" s="485" t="s">
        <v>982</v>
      </c>
      <c r="AL200" s="462" t="s">
        <v>493</v>
      </c>
      <c r="AM200" s="486" t="s">
        <v>983</v>
      </c>
      <c r="AN200" s="462" t="s">
        <v>550</v>
      </c>
      <c r="AO200" s="462" t="s">
        <v>495</v>
      </c>
      <c r="AP200" s="462" t="s">
        <v>496</v>
      </c>
      <c r="AQ200" s="462" t="s">
        <v>1042</v>
      </c>
      <c r="AR200" s="487" t="str">
        <f>UPPER("VOL  - "&amp;'[1]Case Labels'!$G$3)</f>
        <v>VOL  - 2023</v>
      </c>
      <c r="AS200" s="487" t="str">
        <f>"VOL  - "&amp;'[1]Case Labels'!$G$4</f>
        <v>VOL  - 2024</v>
      </c>
      <c r="AT200" s="487" t="str">
        <f>"VOL  - "&amp;'[1]Case Labels'!$G$5</f>
        <v>VOL  - 2025</v>
      </c>
      <c r="AU200" s="488" t="s">
        <v>1040</v>
      </c>
      <c r="AV200" s="489" t="str">
        <f>"VAL  - "&amp;'[1]Case Labels'!$G$3</f>
        <v>VAL  - 2023</v>
      </c>
      <c r="AW200" s="489" t="str">
        <f>"VAL  - "&amp;'[1]Case Labels'!$G$4</f>
        <v>VAL  - 2024</v>
      </c>
      <c r="AX200" s="490" t="str">
        <f>"VAL  - "&amp;'[1]Case Labels'!$G$5</f>
        <v>VAL  - 2025</v>
      </c>
      <c r="AY200" s="504" t="s">
        <v>1040</v>
      </c>
      <c r="AZ200" s="491"/>
      <c r="BA200" s="491"/>
    </row>
    <row r="201" spans="1:53" s="493" customFormat="1" ht="12" x14ac:dyDescent="0.2">
      <c r="A201" s="493">
        <f>B6</f>
        <v>0</v>
      </c>
      <c r="B201" s="493">
        <f>A201</f>
        <v>0</v>
      </c>
      <c r="C201" s="493" t="s">
        <v>503</v>
      </c>
      <c r="D201" s="494" t="s">
        <v>1041</v>
      </c>
      <c r="E201" s="495"/>
      <c r="F201" s="495"/>
      <c r="G201" s="495"/>
      <c r="H201" s="493" t="s">
        <v>528</v>
      </c>
      <c r="I201" s="493" t="str">
        <f>IF($H201&lt;&gt;"",VLOOKUP($H201,'[2]Exporter List'!$A$2:$E$25,4,FALSE),"-")</f>
        <v>DOM</v>
      </c>
      <c r="J201" s="493" t="str">
        <f>IF($H201&lt;&gt;"",VLOOKUP($H201,'[2]Exporter List'!$A$2:$E$25,2,FALSE),"-")</f>
        <v>DOM</v>
      </c>
      <c r="K201" s="493" t="str">
        <f>IF($H201&lt;&gt;"",VLOOKUP($H201,'[2]Exporter List'!$A$2:$E$25,3,FALSE),"-")</f>
        <v>DOM</v>
      </c>
      <c r="M201" s="493" t="str">
        <f>IF($H201&lt;&gt;"",VLOOKUP($H201,'[2]Exporter List'!$A$2:$E$25,5,FALSE),"-")</f>
        <v>DOM</v>
      </c>
      <c r="N201" s="496" t="s">
        <v>507</v>
      </c>
      <c r="O201" s="493" t="s">
        <v>508</v>
      </c>
      <c r="P201" s="506" t="str">
        <f>I6</f>
        <v>Others</v>
      </c>
      <c r="Q201" s="498">
        <f>'Pro 2'!H99</f>
        <v>0</v>
      </c>
      <c r="R201" s="498">
        <f>'Pro 2'!I99</f>
        <v>0</v>
      </c>
      <c r="S201" s="498">
        <f>'Pro 2'!J99</f>
        <v>0</v>
      </c>
      <c r="T201" s="499"/>
      <c r="U201" s="498">
        <f>'Pro 2'!H100</f>
        <v>0</v>
      </c>
      <c r="V201" s="498">
        <f>'Pro 2'!I100</f>
        <v>0</v>
      </c>
      <c r="W201" s="498">
        <f>'Pro 2'!J100</f>
        <v>0</v>
      </c>
      <c r="X201" s="499"/>
      <c r="Y201" s="498"/>
      <c r="Z201" s="498"/>
      <c r="AA201" s="498"/>
      <c r="AB201" s="493">
        <f>V6</f>
        <v>0</v>
      </c>
      <c r="AC201" s="493">
        <f>AB201</f>
        <v>0</v>
      </c>
      <c r="AD201" s="493" t="s">
        <v>503</v>
      </c>
      <c r="AE201" s="494" t="s">
        <v>1041</v>
      </c>
      <c r="AF201" s="495"/>
      <c r="AG201" s="495"/>
      <c r="AH201" s="495"/>
      <c r="AI201" s="493" t="s">
        <v>528</v>
      </c>
      <c r="AJ201" s="493" t="str">
        <f>IF($H201&lt;&gt;"",VLOOKUP($H201,'[2]Exporter List'!$A$2:$E$25,4,FALSE),"-")</f>
        <v>DOM</v>
      </c>
      <c r="AK201" s="493" t="str">
        <f>IF($H201&lt;&gt;"",VLOOKUP($H201,'[2]Exporter List'!$A$2:$E$25,2,FALSE),"-")</f>
        <v>DOM</v>
      </c>
      <c r="AL201" s="493" t="str">
        <f>IF($H201&lt;&gt;"",VLOOKUP($H201,'[2]Exporter List'!$A$2:$E$25,3,FALSE),"-")</f>
        <v>DOM</v>
      </c>
      <c r="AN201" s="493" t="str">
        <f>IF($H201&lt;&gt;"",VLOOKUP($H201,'[2]Exporter List'!$A$2:$E$25,5,FALSE),"-")</f>
        <v>DOM</v>
      </c>
      <c r="AO201" s="496" t="s">
        <v>507</v>
      </c>
      <c r="AP201" s="493" t="s">
        <v>508</v>
      </c>
      <c r="AQ201" s="506" t="str">
        <f>AC6</f>
        <v>Others</v>
      </c>
      <c r="AR201" s="498">
        <f>'Pro 2'!H106</f>
        <v>0</v>
      </c>
      <c r="AS201" s="498">
        <f>'Pro 2'!I106</f>
        <v>0</v>
      </c>
      <c r="AT201" s="498">
        <f>'Pro 2'!J106</f>
        <v>0</v>
      </c>
      <c r="AU201" s="499"/>
      <c r="AV201" s="498">
        <f>'Pro 2'!H107</f>
        <v>0</v>
      </c>
      <c r="AW201" s="498">
        <f>'Pro 2'!I107</f>
        <v>0</v>
      </c>
      <c r="AX201" s="498">
        <f>'Pro 2'!J107</f>
        <v>0</v>
      </c>
      <c r="AY201" s="499"/>
    </row>
    <row r="202" spans="1:53" s="491" customFormat="1" ht="12" x14ac:dyDescent="0.2">
      <c r="A202" s="491">
        <f>A201</f>
        <v>0</v>
      </c>
      <c r="B202" s="491">
        <f t="shared" ref="B202:D202" si="19">B201</f>
        <v>0</v>
      </c>
      <c r="C202" s="491" t="str">
        <f t="shared" si="19"/>
        <v>1 - Producer</v>
      </c>
      <c r="D202" s="491" t="str">
        <f t="shared" si="19"/>
        <v xml:space="preserve">- </v>
      </c>
      <c r="E202" s="495"/>
      <c r="F202" s="495"/>
      <c r="G202" s="495"/>
      <c r="H202" s="491" t="str">
        <f>H201</f>
        <v>A - DOM</v>
      </c>
      <c r="I202" s="491" t="str">
        <f>IF($H202&lt;&gt;"",VLOOKUP($H202,'[2]Exporter List'!$A$2:$E$25,4,FALSE),"-")</f>
        <v>DOM</v>
      </c>
      <c r="J202" s="491" t="str">
        <f>IF($H202&lt;&gt;"",VLOOKUP($H202,'[2]Exporter List'!$A$2:$E$25,2,FALSE),"-")</f>
        <v>DOM</v>
      </c>
      <c r="K202" s="491" t="str">
        <f>IF($H202&lt;&gt;"",VLOOKUP($H202,'[2]Exporter List'!$A$2:$E$25,3,FALSE),"-")</f>
        <v>DOM</v>
      </c>
      <c r="M202" s="491" t="str">
        <f>IF($H202&lt;&gt;"",VLOOKUP($H202,'[2]Exporter List'!$A$2:$E$25,5,FALSE),"-")</f>
        <v>DOM</v>
      </c>
      <c r="N202" s="500" t="s">
        <v>507</v>
      </c>
      <c r="O202" s="491" t="s">
        <v>509</v>
      </c>
      <c r="P202" s="507" t="str">
        <f>I7</f>
        <v>Others</v>
      </c>
      <c r="Q202" s="502">
        <f>'Pro 2'!H102</f>
        <v>0</v>
      </c>
      <c r="R202" s="502">
        <f>'Pro 2'!I102</f>
        <v>0</v>
      </c>
      <c r="S202" s="502">
        <f>'Pro 2'!J102</f>
        <v>0</v>
      </c>
      <c r="T202" s="502"/>
      <c r="U202" s="502">
        <f>'Pro 2'!H103</f>
        <v>0</v>
      </c>
      <c r="V202" s="502">
        <f>'Pro 2'!I103</f>
        <v>0</v>
      </c>
      <c r="W202" s="502">
        <f>'Pro 2'!J103</f>
        <v>0</v>
      </c>
      <c r="X202" s="503"/>
      <c r="Y202" s="498"/>
      <c r="Z202" s="498"/>
      <c r="AA202" s="498"/>
      <c r="AB202" s="491">
        <f>AB201</f>
        <v>0</v>
      </c>
      <c r="AC202" s="491">
        <f t="shared" ref="AC202:AE202" si="20">AC201</f>
        <v>0</v>
      </c>
      <c r="AD202" s="491" t="str">
        <f t="shared" si="20"/>
        <v>1 - Producer</v>
      </c>
      <c r="AE202" s="491" t="str">
        <f t="shared" si="20"/>
        <v xml:space="preserve">- </v>
      </c>
      <c r="AF202" s="495"/>
      <c r="AG202" s="495"/>
      <c r="AH202" s="495"/>
      <c r="AI202" s="491" t="str">
        <f>AI201</f>
        <v>A - DOM</v>
      </c>
      <c r="AJ202" s="491" t="str">
        <f>IF($H202&lt;&gt;"",VLOOKUP($H202,'[2]Exporter List'!$A$2:$E$25,4,FALSE),"-")</f>
        <v>DOM</v>
      </c>
      <c r="AK202" s="491" t="str">
        <f>IF($H202&lt;&gt;"",VLOOKUP($H202,'[2]Exporter List'!$A$2:$E$25,2,FALSE),"-")</f>
        <v>DOM</v>
      </c>
      <c r="AL202" s="491" t="str">
        <f>IF($H202&lt;&gt;"",VLOOKUP($H202,'[2]Exporter List'!$A$2:$E$25,3,FALSE),"-")</f>
        <v>DOM</v>
      </c>
      <c r="AN202" s="491" t="str">
        <f>IF($H202&lt;&gt;"",VLOOKUP($H202,'[2]Exporter List'!$A$2:$E$25,5,FALSE),"-")</f>
        <v>DOM</v>
      </c>
      <c r="AO202" s="500" t="s">
        <v>507</v>
      </c>
      <c r="AP202" s="491" t="s">
        <v>509</v>
      </c>
      <c r="AQ202" s="507" t="str">
        <f>AC7</f>
        <v>Others</v>
      </c>
      <c r="AR202" s="502">
        <f>'Pro 2'!H109</f>
        <v>0</v>
      </c>
      <c r="AS202" s="502">
        <f>'Pro 2'!I109</f>
        <v>0</v>
      </c>
      <c r="AT202" s="502">
        <f>'Pro 2'!J109</f>
        <v>0</v>
      </c>
      <c r="AU202" s="502"/>
      <c r="AV202" s="502">
        <f>'Pro 2'!H110</f>
        <v>0</v>
      </c>
      <c r="AW202" s="502">
        <f>'Pro 2'!I110</f>
        <v>0</v>
      </c>
      <c r="AX202" s="502">
        <f>'Pro 2'!J110</f>
        <v>0</v>
      </c>
      <c r="AY202" s="503"/>
    </row>
  </sheetData>
  <sheetProtection algorithmName="SHA-512" hashValue="V+XG73Mkw36Lm0UmpuDn4MKkZNhKcVnwpnC/futU/nOIaAfRQ+EXBY1yDOrbLE4RA5+tjlXDrEGGEoBAX7Hk7Q==" saltValue="tUdyJ6f7tJwA3/xNTcfwrw==" spinCount="100000" sheet="1" objects="1" scenarios="1" selectLockedCells="1"/>
  <mergeCells count="2">
    <mergeCell ref="G175:I175"/>
    <mergeCell ref="J175:L17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C7BE-04C3-488D-B2C6-098161F9C534}">
  <sheetPr>
    <tabColor rgb="FFFF0000"/>
  </sheetPr>
  <dimension ref="A1:D57"/>
  <sheetViews>
    <sheetView topLeftCell="A34" workbookViewId="0">
      <selection activeCell="H50" sqref="H50"/>
    </sheetView>
  </sheetViews>
  <sheetFormatPr defaultRowHeight="15" x14ac:dyDescent="0.25"/>
  <cols>
    <col min="1" max="1" width="13.28515625" customWidth="1"/>
    <col min="2" max="2" width="15.7109375" customWidth="1"/>
    <col min="3" max="3" width="10.28515625" customWidth="1"/>
    <col min="4" max="4" width="31.7109375" customWidth="1"/>
  </cols>
  <sheetData>
    <row r="1" spans="1:4" s="472" customFormat="1" ht="12" x14ac:dyDescent="0.25">
      <c r="A1" s="470" t="s">
        <v>1017</v>
      </c>
      <c r="B1" s="470" t="s">
        <v>1018</v>
      </c>
      <c r="C1" s="470" t="s">
        <v>1019</v>
      </c>
      <c r="D1" s="471" t="s">
        <v>1020</v>
      </c>
    </row>
    <row r="2" spans="1:4" x14ac:dyDescent="0.25">
      <c r="A2">
        <f>Intro!$E$83</f>
        <v>0</v>
      </c>
      <c r="B2" t="s">
        <v>1021</v>
      </c>
      <c r="C2">
        <v>1</v>
      </c>
      <c r="D2">
        <f>Public!B17</f>
        <v>0</v>
      </c>
    </row>
    <row r="3" spans="1:4" x14ac:dyDescent="0.25">
      <c r="A3">
        <f>Intro!$E$83</f>
        <v>0</v>
      </c>
      <c r="B3" t="s">
        <v>1021</v>
      </c>
      <c r="C3">
        <v>3</v>
      </c>
      <c r="D3">
        <f>Public!B59</f>
        <v>0</v>
      </c>
    </row>
    <row r="4" spans="1:4" x14ac:dyDescent="0.25">
      <c r="A4">
        <f>Intro!$E$83</f>
        <v>0</v>
      </c>
      <c r="B4" t="s">
        <v>1021</v>
      </c>
      <c r="C4">
        <v>4</v>
      </c>
      <c r="D4">
        <f>Public!B72</f>
        <v>0</v>
      </c>
    </row>
    <row r="5" spans="1:4" x14ac:dyDescent="0.25">
      <c r="A5">
        <f>Intro!$E$83</f>
        <v>0</v>
      </c>
      <c r="B5" t="s">
        <v>1021</v>
      </c>
      <c r="C5">
        <v>7</v>
      </c>
      <c r="D5">
        <f>Public!B152</f>
        <v>0</v>
      </c>
    </row>
    <row r="6" spans="1:4" x14ac:dyDescent="0.25">
      <c r="A6">
        <f>Intro!$E$83</f>
        <v>0</v>
      </c>
      <c r="B6" t="s">
        <v>1021</v>
      </c>
      <c r="C6">
        <v>9</v>
      </c>
      <c r="D6">
        <f>Public!B173</f>
        <v>0</v>
      </c>
    </row>
    <row r="7" spans="1:4" x14ac:dyDescent="0.25">
      <c r="A7">
        <f>Intro!$E$83</f>
        <v>0</v>
      </c>
      <c r="B7" t="s">
        <v>1021</v>
      </c>
      <c r="C7">
        <v>10</v>
      </c>
      <c r="D7">
        <f>Public!B186</f>
        <v>0</v>
      </c>
    </row>
    <row r="8" spans="1:4" x14ac:dyDescent="0.25">
      <c r="A8">
        <f>Intro!$E$83</f>
        <v>0</v>
      </c>
      <c r="B8" t="s">
        <v>1021</v>
      </c>
      <c r="C8">
        <v>12</v>
      </c>
      <c r="D8">
        <f>Public!B222</f>
        <v>0</v>
      </c>
    </row>
    <row r="9" spans="1:4" x14ac:dyDescent="0.25">
      <c r="A9">
        <f>Intro!$E$83</f>
        <v>0</v>
      </c>
      <c r="B9" t="s">
        <v>1021</v>
      </c>
      <c r="C9">
        <v>13</v>
      </c>
      <c r="D9">
        <f>Public!B236</f>
        <v>0</v>
      </c>
    </row>
    <row r="10" spans="1:4" x14ac:dyDescent="0.25">
      <c r="A10">
        <f>Intro!$E$83</f>
        <v>0</v>
      </c>
      <c r="B10" t="s">
        <v>1021</v>
      </c>
      <c r="C10">
        <v>14</v>
      </c>
      <c r="D10">
        <f>Public!B249</f>
        <v>0</v>
      </c>
    </row>
    <row r="11" spans="1:4" x14ac:dyDescent="0.25">
      <c r="A11">
        <f>Intro!$E$83</f>
        <v>0</v>
      </c>
      <c r="B11" t="s">
        <v>1021</v>
      </c>
      <c r="C11">
        <v>15</v>
      </c>
      <c r="D11">
        <f>Public!B265</f>
        <v>0</v>
      </c>
    </row>
    <row r="12" spans="1:4" x14ac:dyDescent="0.25">
      <c r="A12">
        <f>Intro!$E$83</f>
        <v>0</v>
      </c>
      <c r="B12" t="s">
        <v>1021</v>
      </c>
      <c r="C12">
        <v>16</v>
      </c>
      <c r="D12">
        <f>Public!B278</f>
        <v>0</v>
      </c>
    </row>
    <row r="13" spans="1:4" x14ac:dyDescent="0.25">
      <c r="A13">
        <f>Intro!$E$83</f>
        <v>0</v>
      </c>
      <c r="B13" t="s">
        <v>1021</v>
      </c>
      <c r="C13">
        <v>17</v>
      </c>
      <c r="D13">
        <f>Public!B291</f>
        <v>0</v>
      </c>
    </row>
    <row r="14" spans="1:4" x14ac:dyDescent="0.25">
      <c r="A14">
        <f>Intro!$E$83</f>
        <v>0</v>
      </c>
      <c r="B14" t="s">
        <v>1021</v>
      </c>
      <c r="C14">
        <v>18</v>
      </c>
      <c r="D14">
        <f>Public!B305</f>
        <v>0</v>
      </c>
    </row>
    <row r="15" spans="1:4" x14ac:dyDescent="0.25">
      <c r="A15">
        <f>Intro!$E$83</f>
        <v>0</v>
      </c>
      <c r="B15" t="s">
        <v>1021</v>
      </c>
      <c r="C15">
        <v>19</v>
      </c>
      <c r="D15">
        <f>Public!B320</f>
        <v>0</v>
      </c>
    </row>
    <row r="16" spans="1:4" x14ac:dyDescent="0.25">
      <c r="A16">
        <f>Intro!$E$83</f>
        <v>0</v>
      </c>
      <c r="B16" t="s">
        <v>1021</v>
      </c>
      <c r="C16">
        <v>20</v>
      </c>
      <c r="D16">
        <f>Public!B334</f>
        <v>0</v>
      </c>
    </row>
    <row r="17" spans="1:4" x14ac:dyDescent="0.25">
      <c r="A17">
        <f>Intro!$E$83</f>
        <v>0</v>
      </c>
      <c r="B17" t="s">
        <v>1021</v>
      </c>
      <c r="C17">
        <v>21</v>
      </c>
      <c r="D17">
        <f>Public!B348</f>
        <v>0</v>
      </c>
    </row>
    <row r="18" spans="1:4" x14ac:dyDescent="0.25">
      <c r="A18">
        <f>Intro!$E$83</f>
        <v>0</v>
      </c>
      <c r="B18" t="s">
        <v>1021</v>
      </c>
      <c r="C18">
        <v>22</v>
      </c>
      <c r="D18">
        <f>Public!B362</f>
        <v>0</v>
      </c>
    </row>
    <row r="19" spans="1:4" x14ac:dyDescent="0.25">
      <c r="A19">
        <f>Intro!$E$83</f>
        <v>0</v>
      </c>
      <c r="B19" t="s">
        <v>1021</v>
      </c>
      <c r="C19">
        <v>23</v>
      </c>
      <c r="D19">
        <f>Public!B381</f>
        <v>0</v>
      </c>
    </row>
    <row r="20" spans="1:4" x14ac:dyDescent="0.25">
      <c r="A20">
        <f>Intro!$E$83</f>
        <v>0</v>
      </c>
      <c r="B20" t="s">
        <v>1021</v>
      </c>
      <c r="C20">
        <v>24</v>
      </c>
      <c r="D20">
        <f>Public!B394</f>
        <v>0</v>
      </c>
    </row>
    <row r="21" spans="1:4" x14ac:dyDescent="0.25">
      <c r="A21">
        <f>Intro!$E$83</f>
        <v>0</v>
      </c>
      <c r="B21" t="s">
        <v>1021</v>
      </c>
      <c r="C21">
        <v>25</v>
      </c>
      <c r="D21">
        <f>Public!B410</f>
        <v>0</v>
      </c>
    </row>
    <row r="22" spans="1:4" x14ac:dyDescent="0.25">
      <c r="A22">
        <f>Intro!$E$83</f>
        <v>0</v>
      </c>
      <c r="B22" t="s">
        <v>1021</v>
      </c>
      <c r="C22">
        <v>26</v>
      </c>
      <c r="D22">
        <f>Public!B425</f>
        <v>0</v>
      </c>
    </row>
    <row r="23" spans="1:4" x14ac:dyDescent="0.25">
      <c r="A23">
        <f>Intro!$E$83</f>
        <v>0</v>
      </c>
      <c r="B23" t="s">
        <v>1021</v>
      </c>
      <c r="C23">
        <v>27</v>
      </c>
      <c r="D23">
        <f>Public!B439</f>
        <v>0</v>
      </c>
    </row>
    <row r="24" spans="1:4" x14ac:dyDescent="0.25">
      <c r="A24">
        <f>Intro!$E$83</f>
        <v>0</v>
      </c>
      <c r="B24" t="s">
        <v>1021</v>
      </c>
      <c r="C24">
        <v>28</v>
      </c>
      <c r="D24">
        <f>Public!B453</f>
        <v>0</v>
      </c>
    </row>
    <row r="25" spans="1:4" x14ac:dyDescent="0.25">
      <c r="A25">
        <f>Intro!$E$83</f>
        <v>0</v>
      </c>
      <c r="B25">
        <f>AddPub!D13</f>
        <v>0</v>
      </c>
      <c r="C25" t="s">
        <v>1022</v>
      </c>
      <c r="D25">
        <f>AddPub!E13</f>
        <v>0</v>
      </c>
    </row>
    <row r="26" spans="1:4" x14ac:dyDescent="0.25">
      <c r="A26">
        <f>Intro!$E$83</f>
        <v>0</v>
      </c>
      <c r="B26">
        <f>AddPub!D22</f>
        <v>0</v>
      </c>
      <c r="C26" t="s">
        <v>1023</v>
      </c>
      <c r="D26">
        <f>AddPub!E22</f>
        <v>0</v>
      </c>
    </row>
    <row r="27" spans="1:4" x14ac:dyDescent="0.25">
      <c r="A27">
        <f>Intro!$E$83</f>
        <v>0</v>
      </c>
      <c r="B27">
        <f>AddPub!D31</f>
        <v>0</v>
      </c>
      <c r="C27" t="s">
        <v>1025</v>
      </c>
      <c r="D27">
        <f>AddPub!E31</f>
        <v>0</v>
      </c>
    </row>
    <row r="28" spans="1:4" x14ac:dyDescent="0.25">
      <c r="A28">
        <f>Intro!$E$83</f>
        <v>0</v>
      </c>
      <c r="B28">
        <f>AddPub!D40</f>
        <v>0</v>
      </c>
      <c r="C28" t="s">
        <v>1024</v>
      </c>
      <c r="D28">
        <f>AddPub!E40</f>
        <v>0</v>
      </c>
    </row>
    <row r="29" spans="1:4" x14ac:dyDescent="0.25">
      <c r="A29">
        <f>Intro!$E$83</f>
        <v>0</v>
      </c>
      <c r="B29">
        <f>AddPub!D49</f>
        <v>0</v>
      </c>
      <c r="C29" t="s">
        <v>1026</v>
      </c>
      <c r="D29">
        <f>AddPub!E49</f>
        <v>0</v>
      </c>
    </row>
    <row r="30" spans="1:4" x14ac:dyDescent="0.25">
      <c r="A30">
        <f>Intro!$E$83</f>
        <v>0</v>
      </c>
      <c r="B30" t="s">
        <v>1027</v>
      </c>
      <c r="C30">
        <v>2</v>
      </c>
      <c r="D30">
        <f>'Pro 1'!B64</f>
        <v>0</v>
      </c>
    </row>
    <row r="31" spans="1:4" x14ac:dyDescent="0.25">
      <c r="A31">
        <f>Intro!$E$83</f>
        <v>0</v>
      </c>
      <c r="B31" t="s">
        <v>1027</v>
      </c>
      <c r="C31">
        <v>3</v>
      </c>
      <c r="D31">
        <f>'Pro 1'!B77</f>
        <v>0</v>
      </c>
    </row>
    <row r="32" spans="1:4" x14ac:dyDescent="0.25">
      <c r="A32">
        <f>Intro!$E$83</f>
        <v>0</v>
      </c>
      <c r="B32" t="s">
        <v>1027</v>
      </c>
      <c r="C32">
        <v>4</v>
      </c>
      <c r="D32">
        <f>'Pro 1'!B90</f>
        <v>0</v>
      </c>
    </row>
    <row r="33" spans="1:4" x14ac:dyDescent="0.25">
      <c r="A33">
        <f>Intro!$E$83</f>
        <v>0</v>
      </c>
      <c r="B33" t="s">
        <v>1027</v>
      </c>
      <c r="C33">
        <v>5</v>
      </c>
      <c r="D33">
        <f>'Pro 1'!B104</f>
        <v>0</v>
      </c>
    </row>
    <row r="34" spans="1:4" x14ac:dyDescent="0.25">
      <c r="A34">
        <f>Intro!$E$83</f>
        <v>0</v>
      </c>
      <c r="B34" t="s">
        <v>1027</v>
      </c>
      <c r="C34">
        <v>6</v>
      </c>
      <c r="D34">
        <f>'Pro 1'!B119</f>
        <v>0</v>
      </c>
    </row>
    <row r="35" spans="1:4" x14ac:dyDescent="0.25">
      <c r="A35">
        <f>Intro!$E$83</f>
        <v>0</v>
      </c>
      <c r="B35" t="s">
        <v>1027</v>
      </c>
      <c r="C35">
        <v>7</v>
      </c>
      <c r="D35">
        <f>'Pro 1'!B132</f>
        <v>0</v>
      </c>
    </row>
    <row r="36" spans="1:4" x14ac:dyDescent="0.25">
      <c r="A36">
        <f>Intro!$E$83</f>
        <v>0</v>
      </c>
      <c r="B36" t="s">
        <v>1028</v>
      </c>
      <c r="C36">
        <v>3</v>
      </c>
      <c r="D36">
        <f>'Pro 2'!B131</f>
        <v>0</v>
      </c>
    </row>
    <row r="37" spans="1:4" x14ac:dyDescent="0.25">
      <c r="A37">
        <f>Intro!$E$83</f>
        <v>0</v>
      </c>
      <c r="B37" t="s">
        <v>1028</v>
      </c>
      <c r="C37">
        <v>5</v>
      </c>
      <c r="D37">
        <f>'Pro 2'!B188</f>
        <v>0</v>
      </c>
    </row>
    <row r="38" spans="1:4" x14ac:dyDescent="0.25">
      <c r="A38">
        <f>Intro!$E$83</f>
        <v>0</v>
      </c>
      <c r="B38" t="s">
        <v>1028</v>
      </c>
      <c r="C38">
        <v>6</v>
      </c>
      <c r="D38">
        <f>'Pro 2'!B202</f>
        <v>0</v>
      </c>
    </row>
    <row r="39" spans="1:4" x14ac:dyDescent="0.25">
      <c r="A39">
        <f>Intro!$E$83</f>
        <v>0</v>
      </c>
      <c r="B39" t="s">
        <v>1028</v>
      </c>
      <c r="C39">
        <v>7</v>
      </c>
      <c r="D39">
        <f>'Pro 2'!B216</f>
        <v>0</v>
      </c>
    </row>
    <row r="40" spans="1:4" x14ac:dyDescent="0.25">
      <c r="A40">
        <f>Intro!$E$83</f>
        <v>0</v>
      </c>
      <c r="B40" t="s">
        <v>1028</v>
      </c>
      <c r="C40">
        <v>8</v>
      </c>
      <c r="D40">
        <f>'Pro 2'!B229</f>
        <v>0</v>
      </c>
    </row>
    <row r="41" spans="1:4" x14ac:dyDescent="0.25">
      <c r="A41">
        <f>Intro!$E$83</f>
        <v>0</v>
      </c>
      <c r="B41" t="s">
        <v>1028</v>
      </c>
      <c r="C41">
        <v>9</v>
      </c>
      <c r="D41">
        <f>'Pro 2'!B244</f>
        <v>0</v>
      </c>
    </row>
    <row r="42" spans="1:4" x14ac:dyDescent="0.25">
      <c r="A42">
        <f>Intro!$E$83</f>
        <v>0</v>
      </c>
      <c r="B42" t="s">
        <v>1028</v>
      </c>
      <c r="C42">
        <v>10</v>
      </c>
      <c r="D42">
        <f>'Pro 2'!B263</f>
        <v>0</v>
      </c>
    </row>
    <row r="43" spans="1:4" x14ac:dyDescent="0.25">
      <c r="A43">
        <f>Intro!$E$83</f>
        <v>0</v>
      </c>
      <c r="B43" t="s">
        <v>1028</v>
      </c>
      <c r="C43">
        <v>11</v>
      </c>
      <c r="D43">
        <f>'Pro 2'!B277</f>
        <v>0</v>
      </c>
    </row>
    <row r="44" spans="1:4" x14ac:dyDescent="0.25">
      <c r="A44">
        <f>Intro!$E$83</f>
        <v>0</v>
      </c>
      <c r="B44" t="s">
        <v>1028</v>
      </c>
      <c r="C44">
        <v>12</v>
      </c>
      <c r="D44">
        <f>'Pro 2'!B291</f>
        <v>0</v>
      </c>
    </row>
    <row r="45" spans="1:4" x14ac:dyDescent="0.25">
      <c r="A45">
        <f>Intro!$E$83</f>
        <v>0</v>
      </c>
      <c r="B45" t="s">
        <v>1028</v>
      </c>
      <c r="C45">
        <v>13</v>
      </c>
      <c r="D45">
        <f>'Pro 2'!B305</f>
        <v>0</v>
      </c>
    </row>
    <row r="46" spans="1:4" x14ac:dyDescent="0.25">
      <c r="A46">
        <f>Intro!$E$83</f>
        <v>0</v>
      </c>
      <c r="B46" t="s">
        <v>1029</v>
      </c>
      <c r="C46" t="s">
        <v>1030</v>
      </c>
      <c r="D46">
        <f>'Pro 3'!B34</f>
        <v>0</v>
      </c>
    </row>
    <row r="47" spans="1:4" x14ac:dyDescent="0.25">
      <c r="A47">
        <f>Intro!$E$83</f>
        <v>0</v>
      </c>
      <c r="B47" t="s">
        <v>1029</v>
      </c>
      <c r="C47" t="s">
        <v>1031</v>
      </c>
      <c r="D47">
        <f>'Pro 3'!B45</f>
        <v>0</v>
      </c>
    </row>
    <row r="48" spans="1:4" x14ac:dyDescent="0.25">
      <c r="A48">
        <f>Intro!$E$83</f>
        <v>0</v>
      </c>
      <c r="B48" t="s">
        <v>1029</v>
      </c>
      <c r="C48" t="s">
        <v>1032</v>
      </c>
      <c r="D48">
        <f>'Pro 3'!B79</f>
        <v>0</v>
      </c>
    </row>
    <row r="49" spans="1:4" x14ac:dyDescent="0.25">
      <c r="A49">
        <f>Intro!$E$83</f>
        <v>0</v>
      </c>
      <c r="B49" t="s">
        <v>1029</v>
      </c>
      <c r="C49" t="s">
        <v>1033</v>
      </c>
      <c r="D49">
        <f>'Pro 3'!B102</f>
        <v>0</v>
      </c>
    </row>
    <row r="50" spans="1:4" x14ac:dyDescent="0.25">
      <c r="A50">
        <f>Intro!$E$83</f>
        <v>0</v>
      </c>
      <c r="B50" t="s">
        <v>1029</v>
      </c>
      <c r="C50">
        <v>4</v>
      </c>
      <c r="D50">
        <f>'Pro 3'!B116</f>
        <v>0</v>
      </c>
    </row>
    <row r="51" spans="1:4" x14ac:dyDescent="0.25">
      <c r="A51">
        <f>Intro!$E$83</f>
        <v>0</v>
      </c>
      <c r="B51" t="s">
        <v>1029</v>
      </c>
      <c r="C51">
        <v>9</v>
      </c>
      <c r="D51">
        <f>'Pro 3'!D302</f>
        <v>0</v>
      </c>
    </row>
    <row r="52" spans="1:4" x14ac:dyDescent="0.25">
      <c r="A52">
        <f>Intro!$E$83</f>
        <v>0</v>
      </c>
      <c r="B52" t="s">
        <v>1029</v>
      </c>
      <c r="C52">
        <v>11</v>
      </c>
      <c r="D52">
        <f>'Pro 3'!B355</f>
        <v>0</v>
      </c>
    </row>
    <row r="53" spans="1:4" x14ac:dyDescent="0.25">
      <c r="A53">
        <f>Intro!$E$83</f>
        <v>0</v>
      </c>
      <c r="B53">
        <f>AddPro!D13</f>
        <v>0</v>
      </c>
      <c r="C53" t="s">
        <v>1034</v>
      </c>
      <c r="D53">
        <f>AddPro!E13</f>
        <v>0</v>
      </c>
    </row>
    <row r="54" spans="1:4" x14ac:dyDescent="0.25">
      <c r="A54">
        <f>Intro!$E$83</f>
        <v>0</v>
      </c>
      <c r="B54">
        <f>AddPro!D22</f>
        <v>0</v>
      </c>
      <c r="C54" t="s">
        <v>1035</v>
      </c>
      <c r="D54">
        <f>AddPro!E22</f>
        <v>0</v>
      </c>
    </row>
    <row r="55" spans="1:4" x14ac:dyDescent="0.25">
      <c r="A55">
        <f>Intro!$E$83</f>
        <v>0</v>
      </c>
      <c r="B55">
        <f>AddPro!D31</f>
        <v>0</v>
      </c>
      <c r="C55" t="s">
        <v>1036</v>
      </c>
      <c r="D55">
        <f>AddPro!E31</f>
        <v>0</v>
      </c>
    </row>
    <row r="56" spans="1:4" x14ac:dyDescent="0.25">
      <c r="A56">
        <f>Intro!$E$83</f>
        <v>0</v>
      </c>
      <c r="B56">
        <f>AddPro!D40</f>
        <v>0</v>
      </c>
      <c r="C56" t="s">
        <v>1037</v>
      </c>
      <c r="D56">
        <f>AddPro!E40</f>
        <v>0</v>
      </c>
    </row>
    <row r="57" spans="1:4" x14ac:dyDescent="0.25">
      <c r="A57">
        <f>Intro!$E$83</f>
        <v>0</v>
      </c>
      <c r="B57">
        <f>AddPro!D49</f>
        <v>0</v>
      </c>
      <c r="C57" t="s">
        <v>1038</v>
      </c>
      <c r="D57">
        <f>AddPro!E49</f>
        <v>0</v>
      </c>
    </row>
  </sheetData>
  <sheetProtection algorithmName="SHA-512" hashValue="9jYUdLbdfcdG5nOuSCVUcHPbbbAcUBZp92NzThwx2cxeAsQUXnkdwp2Z3+Wmg0teLFEuPOJm0PV5vaJTdwRhKQ==" saltValue="F17qaYX2iBGg+MSWKvbpRA==" spinCount="100000" sheet="1" objects="1" scenarios="1" selectLockedCells="1"/>
  <phoneticPr fontId="1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election activeCell="K40" sqref="K40"/>
    </sheetView>
  </sheetViews>
  <sheetFormatPr defaultColWidth="9.28515625" defaultRowHeight="12.75" x14ac:dyDescent="0.2"/>
  <cols>
    <col min="1" max="2" width="9.28515625" style="54"/>
    <col min="3" max="3" width="12.42578125" style="54" customWidth="1"/>
    <col min="4" max="4" width="57.7109375" style="54" customWidth="1"/>
    <col min="5" max="15" width="9.28515625" style="54"/>
    <col min="16" max="16" width="24" style="54" customWidth="1"/>
    <col min="17" max="16384" width="9.28515625" style="54"/>
  </cols>
  <sheetData>
    <row r="3" spans="4:27" x14ac:dyDescent="0.2">
      <c r="D3" s="115" t="s">
        <v>445</v>
      </c>
      <c r="E3" s="57" t="s">
        <v>446</v>
      </c>
      <c r="F3" s="57"/>
      <c r="G3" s="57"/>
      <c r="H3" s="57"/>
      <c r="I3" s="57"/>
      <c r="J3" s="57"/>
      <c r="K3" s="57" t="s">
        <v>41</v>
      </c>
      <c r="L3" s="57"/>
      <c r="M3" s="57"/>
      <c r="N3" s="57"/>
      <c r="O3" s="57"/>
      <c r="P3" s="57"/>
      <c r="Q3" s="57"/>
      <c r="R3" s="57"/>
      <c r="S3" s="58"/>
    </row>
    <row r="4" spans="4:27" x14ac:dyDescent="0.2">
      <c r="D4" s="60"/>
      <c r="E4" s="98"/>
      <c r="F4" s="98">
        <v>2022</v>
      </c>
      <c r="G4" s="98">
        <v>2023</v>
      </c>
      <c r="H4" s="98">
        <v>2024</v>
      </c>
      <c r="I4" s="98"/>
      <c r="J4" s="98"/>
      <c r="K4" s="98"/>
      <c r="L4" s="98">
        <v>2022</v>
      </c>
      <c r="M4" s="98">
        <v>2023</v>
      </c>
      <c r="N4" s="98">
        <v>2024</v>
      </c>
      <c r="O4" s="98"/>
      <c r="P4" s="98"/>
      <c r="Q4" s="98"/>
      <c r="R4" s="98"/>
      <c r="S4" s="61"/>
      <c r="Z4" s="98"/>
      <c r="AA4" s="98"/>
    </row>
    <row r="5" spans="4:27" x14ac:dyDescent="0.2">
      <c r="D5" s="60" t="s">
        <v>448</v>
      </c>
      <c r="E5" s="98"/>
      <c r="F5" s="98"/>
      <c r="G5" s="98"/>
      <c r="H5" s="98"/>
      <c r="I5" s="98"/>
      <c r="J5" s="98" t="s">
        <v>448</v>
      </c>
      <c r="K5" s="98"/>
      <c r="L5" s="98"/>
      <c r="M5" s="98"/>
      <c r="N5" s="98"/>
      <c r="O5" s="98"/>
      <c r="P5" s="98" t="s">
        <v>447</v>
      </c>
      <c r="Q5" s="98"/>
      <c r="R5" s="98"/>
      <c r="S5" s="61"/>
      <c r="Z5" s="98"/>
      <c r="AA5" s="98"/>
    </row>
    <row r="6" spans="4:27" x14ac:dyDescent="0.2">
      <c r="D6" s="60"/>
      <c r="E6" s="98"/>
      <c r="F6" s="98"/>
      <c r="G6" s="98"/>
      <c r="H6" s="98"/>
      <c r="I6" s="98"/>
      <c r="J6" s="98"/>
      <c r="K6" s="98"/>
      <c r="L6" s="98"/>
      <c r="M6" s="98"/>
      <c r="N6" s="98"/>
      <c r="O6" s="98"/>
      <c r="P6" s="98"/>
      <c r="Q6" s="98">
        <v>2022</v>
      </c>
      <c r="R6" s="98">
        <v>2023</v>
      </c>
      <c r="S6" s="61">
        <v>2024</v>
      </c>
      <c r="Z6" s="98"/>
      <c r="AA6" s="98"/>
    </row>
    <row r="7" spans="4:27" ht="13.5" thickBot="1" x14ac:dyDescent="0.25">
      <c r="D7" s="60" t="s">
        <v>450</v>
      </c>
      <c r="E7" s="98"/>
      <c r="F7" s="98"/>
      <c r="G7" s="98"/>
      <c r="H7" s="98"/>
      <c r="I7" s="98"/>
      <c r="J7" s="98" t="s">
        <v>450</v>
      </c>
      <c r="K7" s="98"/>
      <c r="L7" s="98"/>
      <c r="M7" s="98"/>
      <c r="N7" s="98"/>
      <c r="O7" s="98"/>
      <c r="P7" s="98" t="s">
        <v>449</v>
      </c>
      <c r="Q7" s="98"/>
      <c r="R7" s="98"/>
      <c r="S7" s="61"/>
      <c r="Z7" s="98"/>
      <c r="AA7" s="98"/>
    </row>
    <row r="8" spans="4:27" x14ac:dyDescent="0.2">
      <c r="D8" s="60" t="s">
        <v>451</v>
      </c>
      <c r="E8" s="98"/>
      <c r="F8" s="55">
        <f>'Pro 1'!G25</f>
        <v>0</v>
      </c>
      <c r="G8" s="55">
        <f>'Pro 1'!H25</f>
        <v>0</v>
      </c>
      <c r="H8" s="55">
        <f>'Pro 1'!I25</f>
        <v>0</v>
      </c>
      <c r="I8" s="98"/>
      <c r="J8" s="98" t="s">
        <v>451</v>
      </c>
      <c r="K8" s="98"/>
      <c r="L8" s="55">
        <f>'Pro 1'!G31</f>
        <v>0</v>
      </c>
      <c r="M8" s="55">
        <f>'Pro 1'!H31</f>
        <v>0</v>
      </c>
      <c r="N8" s="55">
        <f>'Pro 1'!I31</f>
        <v>0</v>
      </c>
      <c r="O8" s="98"/>
      <c r="P8" s="98" t="s">
        <v>378</v>
      </c>
      <c r="Q8" s="98">
        <f>'Pro 3'!G24</f>
        <v>0</v>
      </c>
      <c r="R8" s="98">
        <f>'Pro 3'!H24</f>
        <v>0</v>
      </c>
      <c r="S8" s="61">
        <f>'Pro 3'!I24</f>
        <v>0</v>
      </c>
      <c r="Z8" s="98"/>
      <c r="AA8" s="98"/>
    </row>
    <row r="9" spans="4:27" x14ac:dyDescent="0.2">
      <c r="D9" s="60"/>
      <c r="E9" s="98"/>
      <c r="F9" s="98"/>
      <c r="G9" s="98"/>
      <c r="H9" s="98"/>
      <c r="I9" s="98"/>
      <c r="J9" s="98"/>
      <c r="K9" s="98"/>
      <c r="L9" s="98"/>
      <c r="M9" s="98"/>
      <c r="N9" s="98"/>
      <c r="O9" s="98"/>
      <c r="P9" s="98" t="s">
        <v>372</v>
      </c>
      <c r="Q9" s="98">
        <f>'Pro 3'!G25</f>
        <v>0</v>
      </c>
      <c r="R9" s="98">
        <f>'Pro 3'!H25</f>
        <v>0</v>
      </c>
      <c r="S9" s="61">
        <f>'Pro 3'!I25</f>
        <v>0</v>
      </c>
      <c r="Z9" s="98"/>
      <c r="AA9" s="98"/>
    </row>
    <row r="10" spans="4:27" x14ac:dyDescent="0.2">
      <c r="D10" s="60" t="s">
        <v>449</v>
      </c>
      <c r="E10" s="98"/>
      <c r="F10" s="98"/>
      <c r="G10" s="98"/>
      <c r="H10" s="98"/>
      <c r="I10" s="98"/>
      <c r="J10" s="98" t="s">
        <v>449</v>
      </c>
      <c r="K10" s="98"/>
      <c r="L10" s="98"/>
      <c r="M10" s="98"/>
      <c r="N10" s="98"/>
      <c r="O10" s="98"/>
      <c r="P10" s="98" t="s">
        <v>452</v>
      </c>
      <c r="Q10" s="98"/>
      <c r="R10" s="98"/>
      <c r="S10" s="61"/>
      <c r="Z10" s="98"/>
      <c r="AA10" s="98"/>
    </row>
    <row r="11" spans="4:27" x14ac:dyDescent="0.2">
      <c r="D11" s="60" t="s">
        <v>166</v>
      </c>
      <c r="E11" s="98"/>
      <c r="F11" s="98">
        <f>'Pro 3'!H67/1000</f>
        <v>0</v>
      </c>
      <c r="G11" s="98">
        <f>'Pro 3'!I67/1000</f>
        <v>0</v>
      </c>
      <c r="H11" s="98">
        <f>'Pro 3'!J67/1000</f>
        <v>0</v>
      </c>
      <c r="I11" s="98"/>
      <c r="J11" s="98" t="s">
        <v>166</v>
      </c>
      <c r="K11" s="98"/>
      <c r="L11" s="98">
        <f>'Pro 3'!H90/1000</f>
        <v>0</v>
      </c>
      <c r="M11" s="98">
        <f>'Pro 3'!I90/1000</f>
        <v>0</v>
      </c>
      <c r="N11" s="98">
        <f>'Pro 3'!J90/1000</f>
        <v>0</v>
      </c>
      <c r="O11" s="98"/>
      <c r="P11" s="98" t="s">
        <v>375</v>
      </c>
      <c r="Q11" s="98">
        <f>'Pro 3'!G27</f>
        <v>0</v>
      </c>
      <c r="R11" s="98">
        <f>'Pro 3'!H27</f>
        <v>0</v>
      </c>
      <c r="S11" s="61">
        <f>'Pro 3'!I27</f>
        <v>0</v>
      </c>
      <c r="Z11" s="98"/>
      <c r="AA11" s="98"/>
    </row>
    <row r="12" spans="4:27" x14ac:dyDescent="0.2">
      <c r="D12" s="60" t="s">
        <v>453</v>
      </c>
      <c r="E12" s="98"/>
      <c r="F12" s="98">
        <f>SUM('Pro 3'!H68:H71)/1000</f>
        <v>0</v>
      </c>
      <c r="G12" s="98">
        <f>SUM('Pro 3'!I68:I71)/1000</f>
        <v>0</v>
      </c>
      <c r="H12" s="98">
        <f>SUM('Pro 3'!J68:J71)/1000</f>
        <v>0</v>
      </c>
      <c r="I12" s="98"/>
      <c r="J12" s="98" t="s">
        <v>453</v>
      </c>
      <c r="K12" s="98"/>
      <c r="L12" s="98">
        <f>SUM('Pro 3'!H91:H94)/1000</f>
        <v>0</v>
      </c>
      <c r="M12" s="98">
        <f>SUM('Pro 3'!I91:I94)/1000</f>
        <v>0</v>
      </c>
      <c r="N12" s="98">
        <f>SUM('Pro 3'!J91:J94)/1000</f>
        <v>0</v>
      </c>
      <c r="O12" s="98"/>
      <c r="P12" s="98" t="s">
        <v>374</v>
      </c>
      <c r="Q12" s="98">
        <f>'Pro 3'!G28</f>
        <v>0</v>
      </c>
      <c r="R12" s="98">
        <f>'Pro 3'!H28</f>
        <v>0</v>
      </c>
      <c r="S12" s="61">
        <f>'Pro 3'!I28</f>
        <v>0</v>
      </c>
      <c r="Z12" s="98"/>
      <c r="AA12" s="98"/>
    </row>
    <row r="13" spans="4:27" x14ac:dyDescent="0.2">
      <c r="D13" s="60" t="s">
        <v>454</v>
      </c>
      <c r="E13" s="98"/>
      <c r="F13" s="98">
        <f>'Pro 3'!H72/1000</f>
        <v>0</v>
      </c>
      <c r="G13" s="98">
        <f>'Pro 3'!I72/1000</f>
        <v>0</v>
      </c>
      <c r="H13" s="98">
        <f>'Pro 3'!J72/1000</f>
        <v>0</v>
      </c>
      <c r="I13" s="98"/>
      <c r="J13" s="98" t="s">
        <v>454</v>
      </c>
      <c r="K13" s="98"/>
      <c r="L13" s="98">
        <f>'Pro 3'!H95/1000</f>
        <v>0</v>
      </c>
      <c r="M13" s="98">
        <f>'Pro 3'!I95/1000</f>
        <v>0</v>
      </c>
      <c r="N13" s="98">
        <f>'Pro 3'!J95/1000</f>
        <v>0</v>
      </c>
      <c r="O13" s="98"/>
      <c r="P13" s="98" t="s">
        <v>455</v>
      </c>
      <c r="Q13" s="98">
        <f>'Pro 3'!G29</f>
        <v>0</v>
      </c>
      <c r="R13" s="98">
        <f>'Pro 3'!H29</f>
        <v>0</v>
      </c>
      <c r="S13" s="61">
        <f>'Pro 3'!I29</f>
        <v>0</v>
      </c>
      <c r="Z13" s="98"/>
      <c r="AA13" s="98"/>
    </row>
    <row r="14" spans="4:27" ht="13.5" thickBot="1" x14ac:dyDescent="0.25">
      <c r="D14" s="60" t="s">
        <v>429</v>
      </c>
      <c r="E14" s="98"/>
      <c r="F14" s="98">
        <f>'Pro 3'!H73/1000</f>
        <v>0</v>
      </c>
      <c r="G14" s="98">
        <f>'Pro 3'!I73/1000</f>
        <v>0</v>
      </c>
      <c r="H14" s="98">
        <f>'Pro 3'!J73/1000</f>
        <v>0</v>
      </c>
      <c r="I14" s="98"/>
      <c r="J14" s="98" t="s">
        <v>429</v>
      </c>
      <c r="K14" s="98"/>
      <c r="L14" s="98">
        <f>'Pro 3'!H96/1000</f>
        <v>0</v>
      </c>
      <c r="M14" s="98">
        <f>'Pro 3'!I96/1000</f>
        <v>0</v>
      </c>
      <c r="N14" s="98">
        <f>'Pro 3'!J96/1000</f>
        <v>0</v>
      </c>
      <c r="O14" s="98"/>
      <c r="P14" s="98" t="s">
        <v>457</v>
      </c>
      <c r="Q14" s="56"/>
      <c r="R14" s="56"/>
      <c r="S14" s="114"/>
      <c r="Z14" s="98"/>
      <c r="AA14" s="98"/>
    </row>
    <row r="15" spans="4:27" x14ac:dyDescent="0.2">
      <c r="D15" s="60" t="s">
        <v>456</v>
      </c>
      <c r="E15" s="98"/>
      <c r="F15" s="98">
        <f>'Pro 3'!H74/1000</f>
        <v>0</v>
      </c>
      <c r="G15" s="98">
        <f>'Pro 3'!I74/1000</f>
        <v>0</v>
      </c>
      <c r="H15" s="98">
        <f>'Pro 3'!J74/1000</f>
        <v>0</v>
      </c>
      <c r="I15" s="98"/>
      <c r="J15" s="98" t="s">
        <v>456</v>
      </c>
      <c r="K15" s="98"/>
      <c r="L15" s="98">
        <f>'Pro 3'!H97/1000</f>
        <v>0</v>
      </c>
      <c r="M15" s="98">
        <f>'Pro 3'!I97/1000</f>
        <v>0</v>
      </c>
      <c r="N15" s="98">
        <f>'Pro 3'!J97/1000</f>
        <v>0</v>
      </c>
      <c r="O15" s="98"/>
      <c r="P15" s="98"/>
      <c r="Q15" s="98"/>
      <c r="R15" s="98"/>
      <c r="S15" s="61"/>
      <c r="Z15" s="98"/>
      <c r="AA15" s="98"/>
    </row>
    <row r="16" spans="4:27" x14ac:dyDescent="0.2">
      <c r="D16" s="60" t="s">
        <v>458</v>
      </c>
      <c r="E16" s="98"/>
      <c r="F16" s="98"/>
      <c r="G16" s="98"/>
      <c r="H16" s="98"/>
      <c r="I16" s="98"/>
      <c r="J16" s="98" t="s">
        <v>458</v>
      </c>
      <c r="K16" s="98"/>
      <c r="L16" s="98"/>
      <c r="M16" s="98"/>
      <c r="N16" s="98"/>
      <c r="O16" s="98"/>
      <c r="P16" s="98"/>
      <c r="Q16" s="98"/>
      <c r="R16" s="98"/>
      <c r="S16" s="61"/>
      <c r="Z16" s="98"/>
      <c r="AA16" s="98"/>
    </row>
    <row r="17" spans="4:27" x14ac:dyDescent="0.2">
      <c r="D17" s="60"/>
      <c r="E17" s="98"/>
      <c r="F17" s="98"/>
      <c r="G17" s="98"/>
      <c r="H17" s="98"/>
      <c r="I17" s="98"/>
      <c r="J17" s="98"/>
      <c r="K17" s="98"/>
      <c r="L17" s="98"/>
      <c r="M17" s="98"/>
      <c r="N17" s="98"/>
      <c r="O17" s="98"/>
      <c r="P17" s="98"/>
      <c r="Q17" s="98"/>
      <c r="R17" s="98"/>
      <c r="S17" s="61"/>
      <c r="Z17" s="98"/>
      <c r="AA17" s="98"/>
    </row>
    <row r="18" spans="4:27" x14ac:dyDescent="0.2">
      <c r="D18" s="60" t="s">
        <v>459</v>
      </c>
      <c r="E18" s="98"/>
      <c r="F18" s="98"/>
      <c r="G18" s="98"/>
      <c r="H18" s="98"/>
      <c r="I18" s="98"/>
      <c r="J18" s="98" t="s">
        <v>459</v>
      </c>
      <c r="K18" s="98"/>
      <c r="L18" s="98"/>
      <c r="M18" s="98"/>
      <c r="N18" s="98"/>
      <c r="O18" s="98"/>
      <c r="P18" s="98"/>
      <c r="Q18" s="98"/>
      <c r="R18" s="98"/>
      <c r="S18" s="61"/>
      <c r="Z18" s="98"/>
      <c r="AA18" s="98"/>
    </row>
    <row r="19" spans="4:27" x14ac:dyDescent="0.2">
      <c r="D19" s="60"/>
      <c r="E19" s="98"/>
      <c r="F19" s="98"/>
      <c r="G19" s="98"/>
      <c r="H19" s="98"/>
      <c r="I19" s="98"/>
      <c r="J19" s="98"/>
      <c r="K19" s="98"/>
      <c r="L19" s="98"/>
      <c r="M19" s="98"/>
      <c r="N19" s="98"/>
      <c r="O19" s="98"/>
      <c r="P19" s="98"/>
      <c r="Q19" s="98"/>
      <c r="R19" s="98"/>
      <c r="S19" s="61"/>
    </row>
    <row r="20" spans="4:27" x14ac:dyDescent="0.2">
      <c r="D20" s="60" t="s">
        <v>460</v>
      </c>
      <c r="E20" s="98"/>
      <c r="F20" s="98" t="e">
        <f>'Pro 2'!H69+'Pro 2'!H72+'Pro 2'!#REF!+'Pro 2'!#REF!</f>
        <v>#REF!</v>
      </c>
      <c r="G20" s="98" t="e">
        <f>'Pro 2'!I69+'Pro 2'!I72+'Pro 2'!#REF!+'Pro 2'!#REF!</f>
        <v>#REF!</v>
      </c>
      <c r="H20" s="98" t="e">
        <f>'Pro 2'!J69+'Pro 2'!J72+'Pro 2'!#REF!+'Pro 2'!#REF!</f>
        <v>#REF!</v>
      </c>
      <c r="I20" s="98"/>
      <c r="J20" s="98" t="s">
        <v>460</v>
      </c>
      <c r="K20" s="98"/>
      <c r="L20" s="98">
        <f>'Pro 2'!H112</f>
        <v>0</v>
      </c>
      <c r="M20" s="98">
        <f>'Pro 2'!I112</f>
        <v>0</v>
      </c>
      <c r="N20" s="98">
        <f>'Pro 2'!J112</f>
        <v>0</v>
      </c>
      <c r="O20" s="98"/>
      <c r="P20" s="98"/>
      <c r="Q20" s="98"/>
      <c r="R20" s="98"/>
      <c r="S20" s="61"/>
    </row>
    <row r="21" spans="4:27" x14ac:dyDescent="0.2">
      <c r="D21" s="60"/>
      <c r="E21" s="98"/>
      <c r="F21" s="98"/>
      <c r="G21" s="98"/>
      <c r="H21" s="98"/>
      <c r="I21" s="98"/>
      <c r="J21" s="98"/>
      <c r="K21" s="98"/>
      <c r="L21" s="98"/>
      <c r="M21" s="98"/>
      <c r="N21" s="98"/>
      <c r="O21" s="98"/>
      <c r="P21" s="98"/>
      <c r="Q21" s="98"/>
      <c r="R21" s="98"/>
      <c r="S21" s="61"/>
      <c r="T21" s="98"/>
    </row>
    <row r="22" spans="4:27" x14ac:dyDescent="0.2">
      <c r="D22" s="60" t="s">
        <v>449</v>
      </c>
      <c r="E22" s="98"/>
      <c r="F22" s="98"/>
      <c r="G22" s="98"/>
      <c r="H22" s="98"/>
      <c r="I22" s="98"/>
      <c r="J22" s="98" t="s">
        <v>449</v>
      </c>
      <c r="K22" s="98"/>
      <c r="L22" s="98"/>
      <c r="M22" s="98"/>
      <c r="N22" s="98"/>
      <c r="O22" s="98"/>
      <c r="P22" s="98"/>
      <c r="Q22" s="98"/>
      <c r="R22" s="98"/>
      <c r="S22" s="61"/>
      <c r="T22" s="98"/>
    </row>
    <row r="23" spans="4:27" x14ac:dyDescent="0.2">
      <c r="D23" s="60" t="s">
        <v>378</v>
      </c>
      <c r="E23" s="98"/>
      <c r="F23" s="98">
        <f>'Pro 3'!G229</f>
        <v>0</v>
      </c>
      <c r="G23" s="98">
        <f>'Pro 3'!H229</f>
        <v>0</v>
      </c>
      <c r="H23" s="98">
        <f>'Pro 3'!I229</f>
        <v>0</v>
      </c>
      <c r="I23" s="98"/>
      <c r="J23" s="98" t="s">
        <v>378</v>
      </c>
      <c r="K23" s="98"/>
      <c r="L23" s="98">
        <f>'Pro 3'!G253</f>
        <v>0</v>
      </c>
      <c r="M23" s="98">
        <f>'Pro 3'!H253</f>
        <v>0</v>
      </c>
      <c r="N23" s="98">
        <f>'Pro 3'!I253</f>
        <v>0</v>
      </c>
      <c r="O23" s="98"/>
      <c r="P23" s="98"/>
      <c r="Q23" s="98"/>
      <c r="R23" s="98"/>
      <c r="S23" s="61"/>
      <c r="T23" s="98"/>
    </row>
    <row r="24" spans="4:27" x14ac:dyDescent="0.2">
      <c r="D24" s="60"/>
      <c r="E24" s="98"/>
      <c r="F24" s="98"/>
      <c r="G24" s="98"/>
      <c r="H24" s="98"/>
      <c r="I24" s="98"/>
      <c r="J24" s="98"/>
      <c r="K24" s="98"/>
      <c r="L24" s="98"/>
      <c r="M24" s="98"/>
      <c r="N24" s="98"/>
      <c r="O24" s="98"/>
      <c r="P24" s="98"/>
      <c r="Q24" s="98"/>
      <c r="R24" s="98"/>
      <c r="S24" s="61"/>
      <c r="T24" s="98"/>
    </row>
    <row r="25" spans="4:27" x14ac:dyDescent="0.2">
      <c r="D25" s="60"/>
      <c r="E25" s="98"/>
      <c r="F25" s="98"/>
      <c r="G25" s="98"/>
      <c r="H25" s="98"/>
      <c r="I25" s="98"/>
      <c r="J25" s="98"/>
      <c r="K25" s="98"/>
      <c r="L25" s="98"/>
      <c r="M25" s="98"/>
      <c r="N25" s="98"/>
      <c r="O25" s="98"/>
      <c r="P25" s="98"/>
      <c r="Q25" s="98"/>
      <c r="R25" s="98"/>
      <c r="S25" s="61"/>
      <c r="T25" s="98"/>
    </row>
    <row r="26" spans="4:27" x14ac:dyDescent="0.2">
      <c r="D26" s="60"/>
      <c r="E26" s="98"/>
      <c r="F26" s="98"/>
      <c r="G26" s="98"/>
      <c r="H26" s="98"/>
      <c r="I26" s="98"/>
      <c r="J26" s="98"/>
      <c r="K26" s="98"/>
      <c r="L26" s="98"/>
      <c r="M26" s="98"/>
      <c r="N26" s="98"/>
      <c r="O26" s="98"/>
      <c r="P26" s="98"/>
      <c r="Q26" s="98"/>
      <c r="R26" s="98"/>
      <c r="S26" s="61"/>
      <c r="T26" s="98"/>
    </row>
    <row r="27" spans="4:27" x14ac:dyDescent="0.2">
      <c r="D27" s="60" t="s">
        <v>166</v>
      </c>
      <c r="E27" s="98"/>
      <c r="F27" s="98">
        <f>'Pro 3'!G230</f>
        <v>0</v>
      </c>
      <c r="G27" s="98">
        <f>'Pro 3'!H230</f>
        <v>0</v>
      </c>
      <c r="H27" s="98">
        <f>'Pro 3'!I230</f>
        <v>0</v>
      </c>
      <c r="I27" s="98"/>
      <c r="J27" s="98" t="s">
        <v>166</v>
      </c>
      <c r="K27" s="98"/>
      <c r="L27" s="98">
        <f>'Pro 3'!G254</f>
        <v>0</v>
      </c>
      <c r="M27" s="98">
        <f>'Pro 3'!H254</f>
        <v>0</v>
      </c>
      <c r="N27" s="98">
        <f>'Pro 3'!I254</f>
        <v>0</v>
      </c>
      <c r="O27" s="98"/>
      <c r="P27" s="98"/>
      <c r="Q27" s="98"/>
      <c r="R27" s="98"/>
      <c r="S27" s="61"/>
      <c r="T27" s="98"/>
    </row>
    <row r="28" spans="4:27" x14ac:dyDescent="0.2">
      <c r="D28" s="60" t="s">
        <v>458</v>
      </c>
      <c r="E28" s="98"/>
      <c r="F28" s="98"/>
      <c r="G28" s="98"/>
      <c r="H28" s="98"/>
      <c r="I28" s="98"/>
      <c r="J28" s="98" t="s">
        <v>458</v>
      </c>
      <c r="K28" s="98"/>
      <c r="L28" s="98"/>
      <c r="M28" s="98"/>
      <c r="N28" s="98"/>
      <c r="O28" s="98"/>
      <c r="P28" s="98"/>
      <c r="Q28" s="98"/>
      <c r="R28" s="98"/>
      <c r="S28" s="61"/>
      <c r="T28" s="98"/>
    </row>
    <row r="29" spans="4:27" x14ac:dyDescent="0.2">
      <c r="D29" s="60" t="s">
        <v>167</v>
      </c>
      <c r="E29" s="98"/>
      <c r="F29" s="98">
        <f>'Pro 3'!G232</f>
        <v>0</v>
      </c>
      <c r="G29" s="98">
        <f>'Pro 3'!H232</f>
        <v>0</v>
      </c>
      <c r="H29" s="98">
        <f>'Pro 3'!I232</f>
        <v>0</v>
      </c>
      <c r="I29" s="98"/>
      <c r="J29" s="98" t="s">
        <v>167</v>
      </c>
      <c r="K29" s="98"/>
      <c r="L29" s="98">
        <f>'Pro 3'!G256</f>
        <v>0</v>
      </c>
      <c r="M29" s="98">
        <f>'Pro 3'!H256</f>
        <v>0</v>
      </c>
      <c r="N29" s="98">
        <f>'Pro 3'!I256</f>
        <v>0</v>
      </c>
      <c r="O29" s="98"/>
      <c r="P29" s="98"/>
      <c r="Q29" s="98"/>
      <c r="R29" s="98"/>
      <c r="S29" s="61"/>
      <c r="T29" s="98"/>
    </row>
    <row r="30" spans="4:27" x14ac:dyDescent="0.2">
      <c r="D30" s="60" t="s">
        <v>372</v>
      </c>
      <c r="E30" s="98"/>
      <c r="F30" s="98"/>
      <c r="G30" s="98"/>
      <c r="H30" s="98"/>
      <c r="I30" s="98"/>
      <c r="J30" s="98" t="s">
        <v>372</v>
      </c>
      <c r="K30" s="98"/>
      <c r="L30" s="98"/>
      <c r="M30" s="98"/>
      <c r="N30" s="98"/>
      <c r="O30" s="98"/>
      <c r="P30" s="98"/>
      <c r="Q30" s="98"/>
      <c r="R30" s="98"/>
      <c r="S30" s="61"/>
      <c r="T30" s="98"/>
    </row>
    <row r="31" spans="4:27" x14ac:dyDescent="0.2">
      <c r="D31" s="60" t="s">
        <v>452</v>
      </c>
      <c r="E31" s="98"/>
      <c r="F31" s="98"/>
      <c r="G31" s="98"/>
      <c r="H31" s="98"/>
      <c r="I31" s="98"/>
      <c r="J31" s="98" t="s">
        <v>452</v>
      </c>
      <c r="K31" s="98"/>
      <c r="L31" s="98"/>
      <c r="M31" s="98"/>
      <c r="N31" s="98"/>
      <c r="O31" s="98"/>
      <c r="P31" s="98"/>
      <c r="Q31" s="98"/>
      <c r="R31" s="98"/>
      <c r="S31" s="61"/>
      <c r="T31" s="98"/>
    </row>
    <row r="32" spans="4:27" x14ac:dyDescent="0.2">
      <c r="D32" s="60" t="s">
        <v>375</v>
      </c>
      <c r="E32" s="98"/>
      <c r="F32" s="98">
        <f>'Pro 3'!G235</f>
        <v>0</v>
      </c>
      <c r="G32" s="98">
        <f>'Pro 3'!H235</f>
        <v>0</v>
      </c>
      <c r="H32" s="98">
        <f>'Pro 3'!I235</f>
        <v>0</v>
      </c>
      <c r="I32" s="98"/>
      <c r="J32" s="98" t="s">
        <v>375</v>
      </c>
      <c r="K32" s="98"/>
      <c r="L32" s="98">
        <f>'Pro 3'!G259</f>
        <v>0</v>
      </c>
      <c r="M32" s="98">
        <f>'Pro 3'!H259</f>
        <v>0</v>
      </c>
      <c r="N32" s="98">
        <f>'Pro 3'!I259</f>
        <v>0</v>
      </c>
      <c r="O32" s="98"/>
      <c r="P32" s="98"/>
      <c r="Q32" s="98"/>
      <c r="R32" s="98"/>
      <c r="S32" s="61"/>
      <c r="T32" s="98"/>
    </row>
    <row r="33" spans="4:20" x14ac:dyDescent="0.2">
      <c r="D33" s="60" t="s">
        <v>374</v>
      </c>
      <c r="E33" s="98"/>
      <c r="F33" s="98">
        <f>'Pro 3'!G236</f>
        <v>0</v>
      </c>
      <c r="G33" s="98">
        <f>'Pro 3'!H236</f>
        <v>0</v>
      </c>
      <c r="H33" s="98">
        <f>'Pro 3'!I236</f>
        <v>0</v>
      </c>
      <c r="I33" s="98"/>
      <c r="J33" s="98" t="s">
        <v>374</v>
      </c>
      <c r="K33" s="98"/>
      <c r="L33" s="98">
        <f>'Pro 3'!G260</f>
        <v>0</v>
      </c>
      <c r="M33" s="98">
        <f>'Pro 3'!H260</f>
        <v>0</v>
      </c>
      <c r="N33" s="98">
        <f>'Pro 3'!I260</f>
        <v>0</v>
      </c>
      <c r="O33" s="98"/>
      <c r="P33" s="98"/>
      <c r="Q33" s="98"/>
      <c r="R33" s="98"/>
      <c r="S33" s="61"/>
      <c r="T33" s="98"/>
    </row>
    <row r="34" spans="4:20" ht="13.5" thickBot="1" x14ac:dyDescent="0.25">
      <c r="D34" s="60" t="s">
        <v>455</v>
      </c>
      <c r="E34" s="98"/>
      <c r="F34" s="56">
        <f>'Pro 3'!G237</f>
        <v>0</v>
      </c>
      <c r="G34" s="56">
        <f>'Pro 3'!H237</f>
        <v>0</v>
      </c>
      <c r="H34" s="56">
        <f>'Pro 3'!I237</f>
        <v>0</v>
      </c>
      <c r="I34" s="98"/>
      <c r="J34" s="98" t="s">
        <v>455</v>
      </c>
      <c r="K34" s="98"/>
      <c r="L34" s="56">
        <f>'Pro 3'!G261</f>
        <v>0</v>
      </c>
      <c r="M34" s="56">
        <f>'Pro 3'!H261</f>
        <v>0</v>
      </c>
      <c r="N34" s="56">
        <f>'Pro 3'!I261</f>
        <v>0</v>
      </c>
      <c r="O34" s="98"/>
      <c r="P34" s="98"/>
      <c r="Q34" s="98"/>
      <c r="R34" s="98"/>
      <c r="S34" s="61"/>
      <c r="T34" s="98"/>
    </row>
    <row r="35" spans="4:20" x14ac:dyDescent="0.2">
      <c r="D35" s="63" t="s">
        <v>457</v>
      </c>
      <c r="E35" s="64"/>
      <c r="F35" s="64"/>
      <c r="G35" s="64"/>
      <c r="H35" s="64"/>
      <c r="I35" s="64"/>
      <c r="J35" s="64" t="s">
        <v>457</v>
      </c>
      <c r="K35" s="64"/>
      <c r="L35" s="64"/>
      <c r="M35" s="64"/>
      <c r="N35" s="64"/>
      <c r="O35" s="64"/>
      <c r="P35" s="64"/>
      <c r="Q35" s="64"/>
      <c r="R35" s="64"/>
      <c r="S35" s="65"/>
      <c r="T35" s="98"/>
    </row>
    <row r="36" spans="4:20" x14ac:dyDescent="0.2">
      <c r="I36" s="98"/>
      <c r="R36" s="98"/>
      <c r="S36" s="98"/>
      <c r="T36" s="98"/>
    </row>
    <row r="37" spans="4:20" x14ac:dyDescent="0.2">
      <c r="D37" s="115" t="s">
        <v>461</v>
      </c>
      <c r="E37" s="57"/>
      <c r="F37" s="57">
        <v>2022</v>
      </c>
      <c r="G37" s="57">
        <v>2023</v>
      </c>
      <c r="H37" s="57">
        <v>2024</v>
      </c>
      <c r="I37" s="57"/>
      <c r="J37" s="57"/>
      <c r="K37" s="57">
        <v>2022</v>
      </c>
      <c r="L37" s="57">
        <v>2023</v>
      </c>
      <c r="M37" s="58">
        <v>2024</v>
      </c>
      <c r="R37" s="98"/>
      <c r="S37" s="98"/>
      <c r="T37" s="98"/>
    </row>
    <row r="38" spans="4:20" x14ac:dyDescent="0.2">
      <c r="D38" s="117" t="s">
        <v>569</v>
      </c>
      <c r="E38" s="116"/>
      <c r="F38" s="59">
        <f>'Pro 3'!H68</f>
        <v>0</v>
      </c>
      <c r="G38" s="59">
        <f>'Pro 3'!I68</f>
        <v>0</v>
      </c>
      <c r="H38" s="59">
        <f>'Pro 3'!J68</f>
        <v>0</v>
      </c>
      <c r="I38" s="59"/>
      <c r="J38" s="98" t="s">
        <v>462</v>
      </c>
      <c r="K38" s="98">
        <f>'Pro 3'!H91</f>
        <v>0</v>
      </c>
      <c r="L38" s="98">
        <f>'Pro 3'!I91</f>
        <v>0</v>
      </c>
      <c r="M38" s="61">
        <f>'Pro 3'!J91</f>
        <v>0</v>
      </c>
      <c r="R38" s="98"/>
    </row>
    <row r="39" spans="4:20" x14ac:dyDescent="0.2">
      <c r="D39" s="117" t="s">
        <v>570</v>
      </c>
      <c r="E39" s="116"/>
      <c r="F39" s="59">
        <f>'Pro 3'!H69</f>
        <v>0</v>
      </c>
      <c r="G39" s="59">
        <f>'Pro 3'!I69</f>
        <v>0</v>
      </c>
      <c r="H39" s="59">
        <f>'Pro 3'!J69</f>
        <v>0</v>
      </c>
      <c r="I39" s="59"/>
      <c r="J39" s="98" t="s">
        <v>463</v>
      </c>
      <c r="K39" s="98">
        <f>'Pro 3'!H92</f>
        <v>0</v>
      </c>
      <c r="L39" s="98">
        <f>'Pro 3'!I92</f>
        <v>0</v>
      </c>
      <c r="M39" s="61">
        <f>'Pro 3'!J92</f>
        <v>0</v>
      </c>
      <c r="R39" s="98"/>
    </row>
    <row r="40" spans="4:20" x14ac:dyDescent="0.2">
      <c r="D40" s="117" t="s">
        <v>571</v>
      </c>
      <c r="E40" s="116"/>
      <c r="F40" s="59">
        <f>'Pro 3'!H70</f>
        <v>0</v>
      </c>
      <c r="G40" s="59">
        <f>'Pro 3'!I70</f>
        <v>0</v>
      </c>
      <c r="H40" s="59">
        <f>'Pro 3'!J70</f>
        <v>0</v>
      </c>
      <c r="I40" s="59"/>
      <c r="J40" s="98" t="s">
        <v>464</v>
      </c>
      <c r="K40" s="98">
        <f>'Pro 3'!H93</f>
        <v>0</v>
      </c>
      <c r="L40" s="98">
        <f>'Pro 3'!I93</f>
        <v>0</v>
      </c>
      <c r="M40" s="61">
        <f>'Pro 3'!J93</f>
        <v>0</v>
      </c>
      <c r="R40" s="98"/>
    </row>
    <row r="41" spans="4:20" x14ac:dyDescent="0.2">
      <c r="D41" s="118" t="s">
        <v>465</v>
      </c>
      <c r="E41" s="119"/>
      <c r="F41" s="62">
        <f>'Pro 3'!H71</f>
        <v>0</v>
      </c>
      <c r="G41" s="62">
        <f>'Pro 3'!I71</f>
        <v>0</v>
      </c>
      <c r="H41" s="62">
        <f>'Pro 3'!J71</f>
        <v>0</v>
      </c>
      <c r="I41" s="62"/>
      <c r="J41" s="64" t="s">
        <v>465</v>
      </c>
      <c r="K41" s="64">
        <f>'Pro 3'!H94</f>
        <v>0</v>
      </c>
      <c r="L41" s="64">
        <f>'Pro 3'!I94</f>
        <v>0</v>
      </c>
      <c r="M41" s="65">
        <f>'Pro 3'!J94</f>
        <v>0</v>
      </c>
      <c r="R41" s="98"/>
    </row>
    <row r="42" spans="4:20" x14ac:dyDescent="0.2">
      <c r="I42" s="98"/>
      <c r="J42" s="98"/>
      <c r="K42" s="98"/>
      <c r="R42" s="98"/>
    </row>
    <row r="43" spans="4:20" x14ac:dyDescent="0.2">
      <c r="D43" s="115" t="s">
        <v>466</v>
      </c>
      <c r="E43" s="112">
        <v>2021</v>
      </c>
      <c r="F43" s="112">
        <v>2022</v>
      </c>
      <c r="G43" s="112">
        <v>2023</v>
      </c>
      <c r="H43" s="57"/>
      <c r="I43" s="112"/>
      <c r="J43" s="57"/>
      <c r="K43" s="112"/>
      <c r="L43" s="906" t="s">
        <v>540</v>
      </c>
      <c r="M43" s="906"/>
      <c r="N43" s="906"/>
      <c r="O43" s="906" t="s">
        <v>541</v>
      </c>
      <c r="P43" s="906"/>
      <c r="Q43" s="906"/>
      <c r="R43" s="906" t="s">
        <v>542</v>
      </c>
      <c r="S43" s="906"/>
      <c r="T43" s="907"/>
    </row>
    <row r="44" spans="4:20" x14ac:dyDescent="0.2">
      <c r="D44" s="102"/>
      <c r="E44" s="99"/>
      <c r="F44" s="99"/>
      <c r="G44" s="99"/>
      <c r="H44" s="98"/>
      <c r="I44" s="111"/>
      <c r="J44" s="99" t="s">
        <v>534</v>
      </c>
      <c r="K44" s="99"/>
      <c r="L44" s="98">
        <v>2022</v>
      </c>
      <c r="M44" s="98">
        <v>2023</v>
      </c>
      <c r="N44" s="98">
        <v>2024</v>
      </c>
      <c r="O44" s="98">
        <v>2022</v>
      </c>
      <c r="P44" s="98">
        <v>2023</v>
      </c>
      <c r="Q44" s="98">
        <v>2024</v>
      </c>
      <c r="R44" s="98">
        <v>2022</v>
      </c>
      <c r="S44" s="98">
        <v>2023</v>
      </c>
      <c r="T44" s="61">
        <v>2024</v>
      </c>
    </row>
    <row r="45" spans="4:20" x14ac:dyDescent="0.2">
      <c r="D45" s="103" t="s">
        <v>467</v>
      </c>
      <c r="E45" s="100">
        <f>'Pro 1'!G47</f>
        <v>0</v>
      </c>
      <c r="F45" s="100">
        <f>'Pro 1'!H47</f>
        <v>0</v>
      </c>
      <c r="G45" s="100">
        <f>'Pro 1'!I47</f>
        <v>0</v>
      </c>
      <c r="H45" s="98"/>
      <c r="I45" s="67"/>
      <c r="J45" s="101" t="s">
        <v>535</v>
      </c>
      <c r="K45" s="101" t="s">
        <v>536</v>
      </c>
      <c r="L45" s="98">
        <f>'Pro 1'!G25</f>
        <v>0</v>
      </c>
      <c r="M45" s="98">
        <f>'Pro 1'!H25</f>
        <v>0</v>
      </c>
      <c r="N45" s="98">
        <f>'Pro 1'!I25</f>
        <v>0</v>
      </c>
      <c r="O45" s="98"/>
      <c r="P45" s="98"/>
      <c r="Q45" s="98"/>
      <c r="R45" s="98">
        <f>IF(L45=0,0,O45/L45)*1000</f>
        <v>0</v>
      </c>
      <c r="S45" s="98">
        <f>IF(M45=0,0,P45/M45)*1000</f>
        <v>0</v>
      </c>
      <c r="T45" s="61">
        <f>IF(N45=0,0,Q45/N45)*1000</f>
        <v>0</v>
      </c>
    </row>
    <row r="46" spans="4:20" x14ac:dyDescent="0.2">
      <c r="D46" s="102"/>
      <c r="E46" s="66"/>
      <c r="F46" s="66"/>
      <c r="G46" s="66"/>
      <c r="H46" s="98"/>
      <c r="I46" s="110"/>
      <c r="J46" s="101" t="s">
        <v>535</v>
      </c>
      <c r="K46" s="101" t="s">
        <v>537</v>
      </c>
      <c r="L46" s="98" t="e">
        <f>'Pro 1'!#REF!</f>
        <v>#REF!</v>
      </c>
      <c r="M46" s="98" t="e">
        <f>'Pro 1'!#REF!</f>
        <v>#REF!</v>
      </c>
      <c r="N46" s="98" t="e">
        <f>'Pro 1'!#REF!</f>
        <v>#REF!</v>
      </c>
      <c r="O46" s="98"/>
      <c r="P46" s="98"/>
      <c r="Q46" s="98"/>
      <c r="R46" s="98" t="e">
        <f>IF(L46=0,0,O46/L46)*1000</f>
        <v>#REF!</v>
      </c>
      <c r="S46" s="98" t="e">
        <f t="shared" ref="S46:T50" si="0">IF(M46=0,0,P46/M46)*1000</f>
        <v>#REF!</v>
      </c>
      <c r="T46" s="61" t="e">
        <f t="shared" si="0"/>
        <v>#REF!</v>
      </c>
    </row>
    <row r="47" spans="4:20" x14ac:dyDescent="0.2">
      <c r="D47" s="103" t="s">
        <v>468</v>
      </c>
      <c r="E47" s="66"/>
      <c r="F47" s="66"/>
      <c r="G47" s="66"/>
      <c r="H47" s="98"/>
      <c r="I47" s="110"/>
      <c r="J47" s="101" t="s">
        <v>538</v>
      </c>
      <c r="K47" s="101" t="s">
        <v>536</v>
      </c>
      <c r="L47" s="98">
        <f>'Pro 1'!G31</f>
        <v>0</v>
      </c>
      <c r="M47" s="98">
        <f>'Pro 1'!H31</f>
        <v>0</v>
      </c>
      <c r="N47" s="98">
        <f>'Pro 1'!I31</f>
        <v>0</v>
      </c>
      <c r="O47" s="98"/>
      <c r="P47" s="98"/>
      <c r="Q47" s="98"/>
      <c r="R47" s="98">
        <f>IF(L47=0,0,O47/L47)*1000</f>
        <v>0</v>
      </c>
      <c r="S47" s="98">
        <f t="shared" si="0"/>
        <v>0</v>
      </c>
      <c r="T47" s="61">
        <f t="shared" si="0"/>
        <v>0</v>
      </c>
    </row>
    <row r="48" spans="4:20" x14ac:dyDescent="0.2">
      <c r="D48" s="104" t="s">
        <v>469</v>
      </c>
      <c r="E48" s="67"/>
      <c r="F48" s="67"/>
      <c r="G48" s="67"/>
      <c r="H48" s="98"/>
      <c r="I48" s="67"/>
      <c r="J48" s="101" t="s">
        <v>538</v>
      </c>
      <c r="K48" s="101" t="s">
        <v>537</v>
      </c>
      <c r="L48" s="98" t="e">
        <f>'Pro 1'!#REF!</f>
        <v>#REF!</v>
      </c>
      <c r="M48" s="98" t="e">
        <f>'Pro 1'!#REF!</f>
        <v>#REF!</v>
      </c>
      <c r="N48" s="98" t="e">
        <f>'Pro 1'!#REF!</f>
        <v>#REF!</v>
      </c>
      <c r="O48" s="98"/>
      <c r="P48" s="98"/>
      <c r="Q48" s="98"/>
      <c r="R48" s="98" t="e">
        <f>IF(L48=0,0,O48/L48)*1000</f>
        <v>#REF!</v>
      </c>
      <c r="S48" s="98" t="e">
        <f t="shared" si="0"/>
        <v>#REF!</v>
      </c>
      <c r="T48" s="61" t="e">
        <f t="shared" si="0"/>
        <v>#REF!</v>
      </c>
    </row>
    <row r="49" spans="4:20" x14ac:dyDescent="0.2">
      <c r="D49" s="104" t="s">
        <v>470</v>
      </c>
      <c r="E49" s="67"/>
      <c r="F49" s="67"/>
      <c r="G49" s="67"/>
      <c r="H49" s="98"/>
      <c r="I49" s="67"/>
      <c r="J49" s="101" t="s">
        <v>539</v>
      </c>
      <c r="K49" s="101" t="s">
        <v>536</v>
      </c>
      <c r="L49" s="98">
        <f>'Pro 1'!G41</f>
        <v>0</v>
      </c>
      <c r="M49" s="98">
        <f>'Pro 1'!H41</f>
        <v>0</v>
      </c>
      <c r="N49" s="98">
        <f>'Pro 1'!I41</f>
        <v>0</v>
      </c>
      <c r="O49" s="98"/>
      <c r="P49" s="98"/>
      <c r="Q49" s="98"/>
      <c r="R49" s="98">
        <f>IF(L49=0,0,O49/L49)*1000</f>
        <v>0</v>
      </c>
      <c r="S49" s="98">
        <f>IF(M49=0,0,P49/M49)*1000</f>
        <v>0</v>
      </c>
      <c r="T49" s="61">
        <f>IF(N49=0,0,Q49/N49)*1000</f>
        <v>0</v>
      </c>
    </row>
    <row r="50" spans="4:20" x14ac:dyDescent="0.2">
      <c r="D50" s="104" t="s">
        <v>471</v>
      </c>
      <c r="E50" s="68" t="e">
        <f>'Pro 1'!G41+'Pro 1'!#REF!</f>
        <v>#REF!</v>
      </c>
      <c r="F50" s="68" t="e">
        <f>'Pro 1'!H41+'Pro 1'!#REF!</f>
        <v>#REF!</v>
      </c>
      <c r="G50" s="68" t="e">
        <f>'Pro 1'!I41+'Pro 1'!#REF!</f>
        <v>#REF!</v>
      </c>
      <c r="H50" s="98"/>
      <c r="I50" s="71"/>
      <c r="J50" s="101" t="s">
        <v>539</v>
      </c>
      <c r="K50" s="101" t="s">
        <v>537</v>
      </c>
      <c r="L50" s="98" t="e">
        <f>'Pro 1'!#REF!</f>
        <v>#REF!</v>
      </c>
      <c r="M50" s="98" t="e">
        <f>'Pro 1'!#REF!</f>
        <v>#REF!</v>
      </c>
      <c r="N50" s="98" t="e">
        <f>'Pro 1'!#REF!</f>
        <v>#REF!</v>
      </c>
      <c r="O50" s="98"/>
      <c r="P50" s="98"/>
      <c r="Q50" s="98"/>
      <c r="R50" s="98" t="e">
        <f t="shared" ref="R50" si="1">IF(L50=0,0,O50/L50)*1000</f>
        <v>#REF!</v>
      </c>
      <c r="S50" s="98" t="e">
        <f t="shared" si="0"/>
        <v>#REF!</v>
      </c>
      <c r="T50" s="61" t="e">
        <f t="shared" si="0"/>
        <v>#REF!</v>
      </c>
    </row>
    <row r="51" spans="4:20" x14ac:dyDescent="0.2">
      <c r="D51" s="105" t="s">
        <v>472</v>
      </c>
      <c r="E51" s="69"/>
      <c r="F51" s="69"/>
      <c r="G51" s="69"/>
      <c r="H51" s="98"/>
      <c r="I51" s="71"/>
      <c r="J51" s="71"/>
      <c r="K51" s="69"/>
      <c r="L51" s="98"/>
      <c r="M51" s="98"/>
      <c r="N51" s="98"/>
      <c r="O51" s="98"/>
      <c r="P51" s="98"/>
      <c r="Q51" s="98"/>
      <c r="R51" s="98"/>
      <c r="S51" s="98"/>
      <c r="T51" s="61"/>
    </row>
    <row r="52" spans="4:20" ht="12.75" customHeight="1" x14ac:dyDescent="0.2">
      <c r="D52" s="105" t="s">
        <v>473</v>
      </c>
      <c r="E52" s="69">
        <f>'Pro 1'!G44</f>
        <v>0</v>
      </c>
      <c r="F52" s="69">
        <f>'Pro 1'!H44</f>
        <v>0</v>
      </c>
      <c r="G52" s="69">
        <f>'Pro 1'!I44</f>
        <v>0</v>
      </c>
      <c r="H52" s="98"/>
      <c r="I52" s="69"/>
      <c r="J52" s="69"/>
      <c r="K52" s="69"/>
      <c r="L52" s="98"/>
      <c r="M52" s="98"/>
      <c r="N52" s="98"/>
      <c r="O52" s="98"/>
      <c r="P52" s="98"/>
      <c r="Q52" s="98"/>
      <c r="R52" s="98"/>
      <c r="S52" s="98"/>
      <c r="T52" s="61"/>
    </row>
    <row r="53" spans="4:20" x14ac:dyDescent="0.2">
      <c r="D53" s="60"/>
      <c r="E53" s="69"/>
      <c r="F53" s="69"/>
      <c r="G53" s="69"/>
      <c r="H53" s="98"/>
      <c r="I53" s="69"/>
      <c r="J53" s="69"/>
      <c r="K53" s="70"/>
      <c r="L53" s="98"/>
      <c r="M53" s="98"/>
      <c r="N53" s="98"/>
      <c r="O53" s="98"/>
      <c r="P53" s="98"/>
      <c r="Q53" s="98"/>
      <c r="R53" s="98"/>
      <c r="S53" s="98"/>
      <c r="T53" s="61"/>
    </row>
    <row r="54" spans="4:20" x14ac:dyDescent="0.2">
      <c r="D54" s="103" t="s">
        <v>474</v>
      </c>
      <c r="E54" s="70"/>
      <c r="F54" s="70"/>
      <c r="G54" s="70"/>
      <c r="H54" s="98"/>
      <c r="I54" s="70"/>
      <c r="J54" s="70"/>
      <c r="K54" s="70"/>
      <c r="L54" s="98"/>
      <c r="M54" s="98"/>
      <c r="N54" s="98"/>
      <c r="O54" s="98"/>
      <c r="P54" s="98"/>
      <c r="Q54" s="98"/>
      <c r="R54" s="98"/>
      <c r="S54" s="98"/>
      <c r="T54" s="61"/>
    </row>
    <row r="55" spans="4:20" x14ac:dyDescent="0.2">
      <c r="D55" s="104" t="s">
        <v>475</v>
      </c>
      <c r="E55" s="67"/>
      <c r="F55" s="67"/>
      <c r="G55" s="67"/>
      <c r="H55" s="98"/>
      <c r="I55" s="67"/>
      <c r="J55" s="67"/>
      <c r="K55" s="71"/>
      <c r="L55" s="98"/>
      <c r="M55" s="98"/>
      <c r="N55" s="98"/>
      <c r="O55" s="98"/>
      <c r="P55" s="98"/>
      <c r="Q55" s="98"/>
      <c r="R55" s="98"/>
      <c r="S55" s="98"/>
      <c r="T55" s="61"/>
    </row>
    <row r="56" spans="4:20" x14ac:dyDescent="0.2">
      <c r="D56" s="104" t="s">
        <v>476</v>
      </c>
      <c r="E56" s="71">
        <f>'Pro 2'!H113/1000</f>
        <v>0</v>
      </c>
      <c r="F56" s="71">
        <f>'Pro 2'!I113/1000</f>
        <v>0</v>
      </c>
      <c r="G56" s="71">
        <f>'Pro 2'!J113/1000</f>
        <v>0</v>
      </c>
      <c r="H56" s="98"/>
      <c r="I56" s="71"/>
      <c r="J56" s="71"/>
      <c r="K56" s="71"/>
      <c r="L56" s="98"/>
      <c r="M56" s="98"/>
      <c r="N56" s="98"/>
      <c r="O56" s="98"/>
      <c r="P56" s="98"/>
      <c r="Q56" s="98"/>
      <c r="R56" s="98"/>
      <c r="S56" s="98"/>
      <c r="T56" s="61"/>
    </row>
    <row r="57" spans="4:20" x14ac:dyDescent="0.2">
      <c r="D57" s="105" t="s">
        <v>477</v>
      </c>
      <c r="E57" s="69"/>
      <c r="F57" s="69"/>
      <c r="G57" s="69"/>
      <c r="H57" s="98"/>
      <c r="I57" s="69"/>
      <c r="J57" s="69"/>
      <c r="K57" s="69"/>
      <c r="L57" s="98"/>
      <c r="M57" s="98"/>
      <c r="N57" s="98"/>
      <c r="O57" s="98"/>
      <c r="P57" s="98"/>
      <c r="Q57" s="98"/>
      <c r="R57" s="98"/>
      <c r="S57" s="98"/>
      <c r="T57" s="61"/>
    </row>
    <row r="58" spans="4:20" x14ac:dyDescent="0.2">
      <c r="D58" s="60"/>
      <c r="E58" s="70"/>
      <c r="F58" s="70"/>
      <c r="G58" s="70"/>
      <c r="H58" s="98"/>
      <c r="I58" s="70"/>
      <c r="J58" s="70"/>
      <c r="K58" s="69"/>
      <c r="L58" s="98"/>
      <c r="M58" s="98"/>
      <c r="N58" s="98"/>
      <c r="O58" s="98"/>
      <c r="P58" s="98"/>
      <c r="Q58" s="98"/>
      <c r="R58" s="98"/>
      <c r="S58" s="98"/>
      <c r="T58" s="61"/>
    </row>
    <row r="59" spans="4:20" x14ac:dyDescent="0.2">
      <c r="D59" s="103" t="s">
        <v>478</v>
      </c>
      <c r="E59" s="70"/>
      <c r="F59" s="70"/>
      <c r="G59" s="70"/>
      <c r="H59" s="98"/>
      <c r="I59" s="70"/>
      <c r="J59" s="70"/>
      <c r="K59" s="70"/>
      <c r="L59" s="98"/>
      <c r="M59" s="98"/>
      <c r="N59" s="98"/>
      <c r="O59" s="98"/>
      <c r="P59" s="98"/>
      <c r="Q59" s="98"/>
      <c r="R59" s="98"/>
      <c r="S59" s="98"/>
      <c r="T59" s="61"/>
    </row>
    <row r="60" spans="4:20" x14ac:dyDescent="0.2">
      <c r="D60" s="104" t="s">
        <v>479</v>
      </c>
      <c r="E60" s="71">
        <f>'Pro 3'!H133</f>
        <v>0</v>
      </c>
      <c r="F60" s="71">
        <f>'Pro 3'!I133</f>
        <v>0</v>
      </c>
      <c r="G60" s="71">
        <f>'Pro 3'!J133</f>
        <v>0</v>
      </c>
      <c r="H60" s="98"/>
      <c r="I60" s="71"/>
      <c r="J60" s="71"/>
      <c r="K60" s="71"/>
      <c r="L60" s="98"/>
      <c r="M60" s="98"/>
      <c r="N60" s="98"/>
      <c r="O60" s="98"/>
      <c r="P60" s="98"/>
      <c r="Q60" s="98"/>
      <c r="R60" s="98"/>
      <c r="S60" s="98"/>
      <c r="T60" s="61"/>
    </row>
    <row r="61" spans="4:20" x14ac:dyDescent="0.2">
      <c r="D61" s="104" t="s">
        <v>480</v>
      </c>
      <c r="E61" s="71">
        <f>'Pro 3'!H134</f>
        <v>0</v>
      </c>
      <c r="F61" s="71">
        <f>'Pro 3'!I134</f>
        <v>0</v>
      </c>
      <c r="G61" s="71">
        <f>'Pro 3'!J134</f>
        <v>0</v>
      </c>
      <c r="H61" s="98"/>
      <c r="I61" s="71"/>
      <c r="J61" s="71"/>
      <c r="K61" s="71"/>
      <c r="L61" s="98"/>
      <c r="M61" s="98"/>
      <c r="N61" s="98"/>
      <c r="O61" s="98"/>
      <c r="P61" s="98"/>
      <c r="Q61" s="98"/>
      <c r="R61" s="98"/>
      <c r="S61" s="98"/>
      <c r="T61" s="61"/>
    </row>
    <row r="62" spans="4:20" x14ac:dyDescent="0.2">
      <c r="D62" s="103" t="s">
        <v>481</v>
      </c>
      <c r="E62" s="69"/>
      <c r="F62" s="69"/>
      <c r="G62" s="69"/>
      <c r="H62" s="98"/>
      <c r="I62" s="69"/>
      <c r="J62" s="69"/>
      <c r="K62" s="69"/>
      <c r="L62" s="98"/>
      <c r="M62" s="98"/>
      <c r="N62" s="98"/>
      <c r="O62" s="98"/>
      <c r="P62" s="98"/>
      <c r="Q62" s="98"/>
      <c r="R62" s="98"/>
      <c r="S62" s="98"/>
      <c r="T62" s="61"/>
    </row>
    <row r="63" spans="4:20" x14ac:dyDescent="0.2">
      <c r="D63" s="104"/>
      <c r="E63" s="70"/>
      <c r="F63" s="70"/>
      <c r="G63" s="70"/>
      <c r="H63" s="98"/>
      <c r="I63" s="70"/>
      <c r="J63" s="70"/>
      <c r="K63" s="70"/>
      <c r="L63" s="98"/>
      <c r="M63" s="98"/>
      <c r="N63" s="98"/>
      <c r="O63" s="98"/>
      <c r="P63" s="98"/>
      <c r="Q63" s="98"/>
      <c r="R63" s="98"/>
      <c r="S63" s="98"/>
      <c r="T63" s="61"/>
    </row>
    <row r="64" spans="4:20" x14ac:dyDescent="0.2">
      <c r="D64" s="103" t="s">
        <v>482</v>
      </c>
      <c r="E64" s="70"/>
      <c r="F64" s="70"/>
      <c r="G64" s="70"/>
      <c r="H64" s="98"/>
      <c r="I64" s="70"/>
      <c r="J64" s="70"/>
      <c r="K64" s="70"/>
      <c r="L64" s="98"/>
      <c r="M64" s="98"/>
      <c r="N64" s="98"/>
      <c r="O64" s="98"/>
      <c r="P64" s="98"/>
      <c r="Q64" s="98"/>
      <c r="R64" s="98"/>
      <c r="S64" s="98"/>
      <c r="T64" s="61"/>
    </row>
    <row r="65" spans="4:20" x14ac:dyDescent="0.2">
      <c r="D65" s="104" t="s">
        <v>479</v>
      </c>
      <c r="E65" s="71">
        <f>'Pro 3'!H139/1000</f>
        <v>0</v>
      </c>
      <c r="F65" s="71">
        <f>'Pro 3'!I139/1000</f>
        <v>0</v>
      </c>
      <c r="G65" s="71">
        <f>'Pro 3'!J139/1000</f>
        <v>0</v>
      </c>
      <c r="H65" s="98"/>
      <c r="I65" s="71"/>
      <c r="J65" s="71"/>
      <c r="K65" s="71"/>
      <c r="L65" s="98"/>
      <c r="M65" s="98"/>
      <c r="N65" s="98"/>
      <c r="O65" s="98"/>
      <c r="P65" s="98"/>
      <c r="Q65" s="98"/>
      <c r="R65" s="98"/>
      <c r="S65" s="98"/>
      <c r="T65" s="61"/>
    </row>
    <row r="66" spans="4:20" x14ac:dyDescent="0.2">
      <c r="D66" s="104" t="s">
        <v>480</v>
      </c>
      <c r="E66" s="71">
        <f>'Pro 3'!H140/1000</f>
        <v>0</v>
      </c>
      <c r="F66" s="71">
        <f>'Pro 3'!I140/1000</f>
        <v>0</v>
      </c>
      <c r="G66" s="71">
        <f>'Pro 3'!J140/1000</f>
        <v>0</v>
      </c>
      <c r="H66" s="98"/>
      <c r="I66" s="71"/>
      <c r="J66" s="71"/>
      <c r="K66" s="71"/>
      <c r="L66" s="98"/>
      <c r="M66" s="98"/>
      <c r="N66" s="98"/>
      <c r="O66" s="98"/>
      <c r="P66" s="98"/>
      <c r="Q66" s="98"/>
      <c r="R66" s="98"/>
      <c r="S66" s="98"/>
      <c r="T66" s="61"/>
    </row>
    <row r="67" spans="4:20" x14ac:dyDescent="0.2">
      <c r="D67" s="106" t="s">
        <v>483</v>
      </c>
      <c r="E67" s="69"/>
      <c r="F67" s="69"/>
      <c r="G67" s="69"/>
      <c r="H67" s="98"/>
      <c r="I67" s="69"/>
      <c r="J67" s="69"/>
      <c r="K67" s="69"/>
      <c r="L67" s="98"/>
      <c r="M67" s="98"/>
      <c r="N67" s="98"/>
      <c r="O67" s="98"/>
      <c r="P67" s="98"/>
      <c r="Q67" s="98"/>
      <c r="R67" s="98"/>
      <c r="S67" s="98"/>
      <c r="T67" s="61"/>
    </row>
    <row r="68" spans="4:20" x14ac:dyDescent="0.2">
      <c r="D68" s="104"/>
      <c r="E68" s="71"/>
      <c r="F68" s="71"/>
      <c r="G68" s="71"/>
      <c r="H68" s="98"/>
      <c r="I68" s="71"/>
      <c r="J68" s="71"/>
      <c r="K68" s="70"/>
      <c r="L68" s="98"/>
      <c r="M68" s="98"/>
      <c r="N68" s="98"/>
      <c r="O68" s="98"/>
      <c r="P68" s="98"/>
      <c r="Q68" s="98"/>
      <c r="R68" s="98"/>
      <c r="S68" s="98"/>
      <c r="T68" s="61"/>
    </row>
    <row r="69" spans="4:20" x14ac:dyDescent="0.2">
      <c r="D69" s="103" t="s">
        <v>543</v>
      </c>
      <c r="E69" s="70"/>
      <c r="F69" s="70"/>
      <c r="G69" s="70"/>
      <c r="H69" s="98"/>
      <c r="I69" s="70"/>
      <c r="J69" s="70"/>
      <c r="K69" s="70"/>
      <c r="L69" s="98"/>
      <c r="M69" s="98"/>
      <c r="N69" s="98"/>
      <c r="O69" s="98"/>
      <c r="P69" s="98"/>
      <c r="Q69" s="98"/>
      <c r="R69" s="98"/>
      <c r="S69" s="98"/>
      <c r="T69" s="61"/>
    </row>
    <row r="70" spans="4:20" x14ac:dyDescent="0.2">
      <c r="D70" s="104" t="s">
        <v>373</v>
      </c>
      <c r="E70" s="71">
        <f>'Pro 3'!H145+'Pro 3'!H146</f>
        <v>0</v>
      </c>
      <c r="F70" s="71">
        <f>'Pro 3'!I145+'Pro 3'!I146</f>
        <v>0</v>
      </c>
      <c r="G70" s="71">
        <f>'Pro 3'!J145+'Pro 3'!J146</f>
        <v>0</v>
      </c>
      <c r="H70" s="98"/>
      <c r="I70" s="70"/>
      <c r="J70" s="70"/>
      <c r="K70" s="71"/>
      <c r="L70" s="98"/>
      <c r="M70" s="98"/>
      <c r="N70" s="98"/>
      <c r="O70" s="98"/>
      <c r="P70" s="98"/>
      <c r="Q70" s="98"/>
      <c r="R70" s="98"/>
      <c r="S70" s="98"/>
      <c r="T70" s="61"/>
    </row>
    <row r="71" spans="4:20" x14ac:dyDescent="0.2">
      <c r="D71" s="104" t="s">
        <v>376</v>
      </c>
      <c r="E71" s="71">
        <f>'Pro 3'!H147</f>
        <v>0</v>
      </c>
      <c r="F71" s="71">
        <f>'Pro 3'!I147</f>
        <v>0</v>
      </c>
      <c r="G71" s="71">
        <f>'Pro 3'!J147</f>
        <v>0</v>
      </c>
      <c r="H71" s="98"/>
      <c r="I71" s="70"/>
      <c r="J71" s="70"/>
      <c r="K71" s="71"/>
      <c r="L71" s="98"/>
      <c r="M71" s="98"/>
      <c r="N71" s="98"/>
      <c r="O71" s="98"/>
      <c r="P71" s="98"/>
      <c r="Q71" s="98"/>
      <c r="R71" s="98"/>
      <c r="S71" s="98"/>
      <c r="T71" s="61"/>
    </row>
    <row r="72" spans="4:20" x14ac:dyDescent="0.2">
      <c r="D72" s="107" t="s">
        <v>544</v>
      </c>
      <c r="E72" s="98"/>
      <c r="F72" s="98"/>
      <c r="G72" s="98"/>
      <c r="H72" s="98"/>
      <c r="I72" s="70"/>
      <c r="J72" s="70"/>
      <c r="K72" s="69"/>
      <c r="L72" s="98"/>
      <c r="M72" s="98"/>
      <c r="N72" s="98"/>
      <c r="O72" s="98"/>
      <c r="P72" s="98"/>
      <c r="Q72" s="98"/>
      <c r="R72" s="98"/>
      <c r="S72" s="98"/>
      <c r="T72" s="61"/>
    </row>
    <row r="73" spans="4:20" x14ac:dyDescent="0.2">
      <c r="D73" s="107"/>
      <c r="E73" s="69"/>
      <c r="F73" s="69"/>
      <c r="G73" s="69"/>
      <c r="H73" s="98"/>
      <c r="I73" s="69"/>
      <c r="J73" s="69"/>
      <c r="K73" s="71"/>
      <c r="L73" s="98"/>
      <c r="M73" s="98"/>
      <c r="N73" s="98"/>
      <c r="O73" s="98"/>
      <c r="P73" s="98"/>
      <c r="Q73" s="98"/>
      <c r="R73" s="98"/>
      <c r="S73" s="98"/>
      <c r="T73" s="61"/>
    </row>
    <row r="74" spans="4:20" x14ac:dyDescent="0.2">
      <c r="D74" s="107" t="s">
        <v>82</v>
      </c>
      <c r="E74" s="71"/>
      <c r="F74" s="71"/>
      <c r="G74" s="71"/>
      <c r="H74" s="98"/>
      <c r="I74" s="71"/>
      <c r="J74" s="71"/>
      <c r="K74" s="70"/>
      <c r="L74" s="98"/>
      <c r="M74" s="98"/>
      <c r="N74" s="98"/>
      <c r="O74" s="98"/>
      <c r="P74" s="98"/>
      <c r="Q74" s="98"/>
      <c r="R74" s="98"/>
      <c r="S74" s="98"/>
      <c r="T74" s="61"/>
    </row>
    <row r="75" spans="4:20" x14ac:dyDescent="0.2">
      <c r="D75" s="104" t="s">
        <v>545</v>
      </c>
      <c r="E75" s="71"/>
      <c r="F75" s="71"/>
      <c r="G75" s="71"/>
      <c r="H75" s="98"/>
      <c r="I75" s="71"/>
      <c r="J75" s="71"/>
      <c r="K75" s="71"/>
      <c r="L75" s="98"/>
      <c r="M75" s="98"/>
      <c r="N75" s="98"/>
      <c r="O75" s="98"/>
      <c r="P75" s="98"/>
      <c r="Q75" s="98"/>
      <c r="R75" s="98"/>
      <c r="S75" s="98"/>
      <c r="T75" s="61"/>
    </row>
    <row r="76" spans="4:20" x14ac:dyDescent="0.2">
      <c r="D76" s="113" t="s">
        <v>546</v>
      </c>
      <c r="E76" s="69"/>
      <c r="F76" s="69"/>
      <c r="G76" s="69"/>
      <c r="H76" s="98"/>
      <c r="I76" s="69"/>
      <c r="J76" s="69"/>
      <c r="K76" s="71"/>
      <c r="L76" s="98"/>
      <c r="M76" s="98"/>
      <c r="N76" s="98"/>
      <c r="O76" s="98"/>
      <c r="P76" s="98"/>
      <c r="Q76" s="98"/>
      <c r="R76" s="98"/>
      <c r="S76" s="98"/>
      <c r="T76" s="61"/>
    </row>
    <row r="77" spans="4:20" x14ac:dyDescent="0.2">
      <c r="D77" s="104"/>
      <c r="E77" s="71"/>
      <c r="F77" s="71"/>
      <c r="G77" s="71"/>
      <c r="H77" s="98"/>
      <c r="I77" s="71"/>
      <c r="J77" s="71"/>
      <c r="K77" s="71"/>
      <c r="L77" s="98"/>
      <c r="M77" s="98"/>
      <c r="N77" s="98"/>
      <c r="O77" s="98"/>
      <c r="P77" s="98"/>
      <c r="Q77" s="98"/>
      <c r="R77" s="98"/>
      <c r="S77" s="98"/>
      <c r="T77" s="61"/>
    </row>
    <row r="78" spans="4:20" x14ac:dyDescent="0.2">
      <c r="D78" s="103" t="s">
        <v>547</v>
      </c>
      <c r="E78" s="71"/>
      <c r="F78" s="71"/>
      <c r="G78" s="71"/>
      <c r="H78" s="98"/>
      <c r="I78" s="71"/>
      <c r="J78" s="71"/>
      <c r="K78" s="71"/>
      <c r="L78" s="98"/>
      <c r="M78" s="98"/>
      <c r="N78" s="98"/>
      <c r="O78" s="98"/>
      <c r="P78" s="98"/>
      <c r="Q78" s="98"/>
      <c r="R78" s="98"/>
      <c r="S78" s="98"/>
      <c r="T78" s="61"/>
    </row>
    <row r="79" spans="4:20" x14ac:dyDescent="0.2">
      <c r="D79" s="104" t="s">
        <v>475</v>
      </c>
      <c r="E79" s="71">
        <f>'Pro 2'!H115</f>
        <v>0</v>
      </c>
      <c r="F79" s="71">
        <f>'Pro 2'!I115</f>
        <v>0</v>
      </c>
      <c r="G79" s="71">
        <f>'Pro 2'!J115</f>
        <v>0</v>
      </c>
      <c r="H79" s="98"/>
      <c r="I79" s="71"/>
      <c r="J79" s="71"/>
      <c r="K79" s="71"/>
      <c r="L79" s="98"/>
      <c r="M79" s="98"/>
      <c r="N79" s="98"/>
      <c r="O79" s="98"/>
      <c r="P79" s="98"/>
      <c r="Q79" s="98"/>
      <c r="R79" s="98"/>
      <c r="S79" s="98"/>
      <c r="T79" s="61"/>
    </row>
    <row r="80" spans="4:20" x14ac:dyDescent="0.2">
      <c r="D80" s="104" t="s">
        <v>548</v>
      </c>
      <c r="E80" s="71">
        <f>'Pro 2'!H116/1000</f>
        <v>0</v>
      </c>
      <c r="F80" s="71">
        <f>'Pro 2'!I116/1000</f>
        <v>0</v>
      </c>
      <c r="G80" s="71">
        <f>'Pro 2'!J116/1000</f>
        <v>0</v>
      </c>
      <c r="H80" s="98"/>
      <c r="I80" s="71"/>
      <c r="J80" s="71"/>
      <c r="K80" s="69"/>
      <c r="L80" s="98"/>
      <c r="M80" s="98"/>
      <c r="N80" s="98"/>
      <c r="O80" s="98"/>
      <c r="P80" s="98"/>
      <c r="Q80" s="98"/>
      <c r="R80" s="98"/>
      <c r="S80" s="98"/>
      <c r="T80" s="61"/>
    </row>
    <row r="81" spans="1:26" x14ac:dyDescent="0.2">
      <c r="D81" s="105" t="s">
        <v>549</v>
      </c>
      <c r="E81" s="69"/>
      <c r="F81" s="69"/>
      <c r="G81" s="69"/>
      <c r="H81" s="69"/>
      <c r="I81" s="69"/>
      <c r="J81" s="69"/>
      <c r="K81" s="71"/>
      <c r="L81" s="98"/>
      <c r="M81" s="98"/>
      <c r="N81" s="98"/>
      <c r="O81" s="98"/>
      <c r="P81" s="98"/>
      <c r="Q81" s="98"/>
      <c r="R81" s="98"/>
      <c r="S81" s="98"/>
      <c r="T81" s="61"/>
    </row>
    <row r="82" spans="1:26" x14ac:dyDescent="0.2">
      <c r="D82" s="104"/>
      <c r="E82" s="71"/>
      <c r="F82" s="71"/>
      <c r="G82" s="71"/>
      <c r="H82" s="71"/>
      <c r="I82" s="71"/>
      <c r="J82" s="71"/>
      <c r="K82" s="71"/>
      <c r="L82" s="98"/>
      <c r="M82" s="98"/>
      <c r="N82" s="98"/>
      <c r="O82" s="98"/>
      <c r="P82" s="98"/>
      <c r="Q82" s="98"/>
      <c r="R82" s="98"/>
      <c r="S82" s="98"/>
      <c r="T82" s="61"/>
    </row>
    <row r="83" spans="1:26" ht="15" customHeight="1" x14ac:dyDescent="0.2">
      <c r="D83" s="104"/>
      <c r="E83" s="71"/>
      <c r="F83" s="71"/>
      <c r="G83" s="71"/>
      <c r="H83" s="910" t="s">
        <v>484</v>
      </c>
      <c r="I83" s="910"/>
      <c r="J83" s="910"/>
      <c r="K83" s="71"/>
      <c r="L83" s="98"/>
      <c r="M83" s="98"/>
      <c r="N83" s="98"/>
      <c r="O83" s="98"/>
      <c r="P83" s="98"/>
      <c r="Q83" s="98"/>
      <c r="R83" s="98"/>
      <c r="S83" s="98"/>
      <c r="T83" s="61"/>
    </row>
    <row r="84" spans="1:26" x14ac:dyDescent="0.2">
      <c r="D84" s="104"/>
      <c r="E84" s="99">
        <v>2022</v>
      </c>
      <c r="F84" s="99">
        <v>2023</v>
      </c>
      <c r="G84" s="99">
        <v>2024</v>
      </c>
      <c r="H84" s="99">
        <v>2025</v>
      </c>
      <c r="I84" s="66">
        <v>2026</v>
      </c>
      <c r="J84" s="66">
        <v>2027</v>
      </c>
      <c r="K84" s="66"/>
      <c r="L84" s="98"/>
      <c r="M84" s="98"/>
      <c r="N84" s="98"/>
      <c r="O84" s="98"/>
      <c r="P84" s="98"/>
      <c r="Q84" s="98"/>
      <c r="R84" s="98"/>
      <c r="S84" s="98"/>
      <c r="T84" s="61"/>
    </row>
    <row r="85" spans="1:26" x14ac:dyDescent="0.2">
      <c r="D85" s="108" t="s">
        <v>485</v>
      </c>
      <c r="E85" s="109">
        <f>'Pro 3'!E348/1000</f>
        <v>0</v>
      </c>
      <c r="F85" s="109">
        <f>'Pro 3'!F348/1000</f>
        <v>0</v>
      </c>
      <c r="G85" s="109">
        <f>'Pro 3'!G348/1000</f>
        <v>0</v>
      </c>
      <c r="H85" s="109">
        <f>'Pro 3'!H348/1000</f>
        <v>0</v>
      </c>
      <c r="I85" s="109">
        <f>'Pro 3'!I348/1000</f>
        <v>0</v>
      </c>
      <c r="J85" s="109">
        <f>'Pro 3'!J348/1000</f>
        <v>0</v>
      </c>
      <c r="K85" s="109"/>
      <c r="L85" s="64"/>
      <c r="M85" s="64"/>
      <c r="N85" s="64"/>
      <c r="O85" s="64"/>
      <c r="P85" s="64"/>
      <c r="Q85" s="64"/>
      <c r="R85" s="64"/>
      <c r="S85" s="64"/>
      <c r="T85" s="65"/>
    </row>
    <row r="86" spans="1:26" x14ac:dyDescent="0.2">
      <c r="D86" s="98"/>
      <c r="E86" s="98"/>
      <c r="F86" s="98"/>
      <c r="G86" s="98"/>
      <c r="H86" s="98"/>
      <c r="I86" s="98"/>
      <c r="J86" s="98"/>
      <c r="K86" s="71"/>
    </row>
    <row r="87" spans="1:26" x14ac:dyDescent="0.2">
      <c r="D87" s="115" t="s">
        <v>486</v>
      </c>
      <c r="E87" s="57"/>
      <c r="F87" s="57"/>
      <c r="G87" s="57"/>
      <c r="H87" s="57"/>
      <c r="I87" s="57"/>
      <c r="J87" s="57"/>
      <c r="K87" s="120"/>
      <c r="L87" s="57"/>
      <c r="M87" s="57"/>
      <c r="N87" s="57"/>
      <c r="O87" s="57"/>
      <c r="P87" s="57"/>
      <c r="Q87" s="57"/>
      <c r="R87" s="57"/>
      <c r="S87" s="57"/>
      <c r="T87" s="57"/>
      <c r="U87" s="57"/>
      <c r="V87" s="57"/>
      <c r="W87" s="57"/>
      <c r="X87" s="57"/>
      <c r="Y87" s="57"/>
      <c r="Z87" s="58"/>
    </row>
    <row r="88" spans="1:26" ht="13.5" thickBot="1" x14ac:dyDescent="0.25">
      <c r="D88" s="121" t="s">
        <v>487</v>
      </c>
      <c r="E88" s="72" t="s">
        <v>488</v>
      </c>
      <c r="F88" s="72" t="s">
        <v>489</v>
      </c>
      <c r="G88" s="72" t="s">
        <v>490</v>
      </c>
      <c r="H88" s="72" t="s">
        <v>491</v>
      </c>
      <c r="I88" s="72" t="s">
        <v>492</v>
      </c>
      <c r="J88" s="72" t="s">
        <v>493</v>
      </c>
      <c r="K88" s="73" t="s">
        <v>494</v>
      </c>
      <c r="L88" s="73" t="s">
        <v>550</v>
      </c>
      <c r="M88" s="72" t="s">
        <v>495</v>
      </c>
      <c r="N88" s="72" t="s">
        <v>496</v>
      </c>
      <c r="O88" s="72" t="s">
        <v>551</v>
      </c>
      <c r="P88" s="74" t="s">
        <v>497</v>
      </c>
      <c r="Q88" s="74" t="s">
        <v>498</v>
      </c>
      <c r="R88" s="74" t="s">
        <v>499</v>
      </c>
      <c r="S88" s="74" t="s">
        <v>500</v>
      </c>
      <c r="T88" s="74" t="s">
        <v>501</v>
      </c>
      <c r="U88" s="74" t="s">
        <v>502</v>
      </c>
      <c r="V88" s="98"/>
      <c r="W88" s="98"/>
      <c r="X88" s="98">
        <v>2022</v>
      </c>
      <c r="Y88" s="98">
        <v>2023</v>
      </c>
      <c r="Z88" s="61">
        <v>2024</v>
      </c>
    </row>
    <row r="89" spans="1:26" x14ac:dyDescent="0.2">
      <c r="D89" s="122">
        <f>Intro!D83</f>
        <v>0</v>
      </c>
      <c r="E89" s="123" t="s">
        <v>503</v>
      </c>
      <c r="F89" s="123" t="s">
        <v>504</v>
      </c>
      <c r="G89" s="123" t="s">
        <v>504</v>
      </c>
      <c r="H89" s="123" t="s">
        <v>504</v>
      </c>
      <c r="I89" s="123" t="s">
        <v>505</v>
      </c>
      <c r="J89" s="123" t="s">
        <v>505</v>
      </c>
      <c r="K89" s="123"/>
      <c r="L89" s="123" t="s">
        <v>505</v>
      </c>
      <c r="M89" s="123" t="s">
        <v>507</v>
      </c>
      <c r="N89" s="123" t="s">
        <v>508</v>
      </c>
      <c r="O89" s="123" t="s">
        <v>536</v>
      </c>
      <c r="P89" s="75">
        <f>'Pro 2'!H69</f>
        <v>0</v>
      </c>
      <c r="Q89" s="76">
        <f>'Pro 2'!I69</f>
        <v>0</v>
      </c>
      <c r="R89" s="76">
        <f>'Pro 2'!J69</f>
        <v>0</v>
      </c>
      <c r="S89" s="75">
        <f>'Pro 2'!H70</f>
        <v>0</v>
      </c>
      <c r="T89" s="76">
        <f>'Pro 2'!I70</f>
        <v>0</v>
      </c>
      <c r="U89" s="76">
        <f>'Pro 2'!J70</f>
        <v>0</v>
      </c>
      <c r="V89" s="98"/>
      <c r="W89" s="98" t="s">
        <v>552</v>
      </c>
      <c r="X89" s="98">
        <f>'Pro 2'!E259*0.01</f>
        <v>0</v>
      </c>
      <c r="Y89" s="98">
        <f>'Pro 2'!F259*0.01</f>
        <v>0</v>
      </c>
      <c r="Z89" s="61">
        <f>'Pro 2'!G259*0.01</f>
        <v>0</v>
      </c>
    </row>
    <row r="90" spans="1:26" x14ac:dyDescent="0.2">
      <c r="D90" s="124">
        <f t="shared" ref="D90:E92" si="2">D89</f>
        <v>0</v>
      </c>
      <c r="E90" s="125" t="str">
        <f t="shared" si="2"/>
        <v>1 - Producer</v>
      </c>
      <c r="F90" s="125" t="s">
        <v>504</v>
      </c>
      <c r="G90" s="125" t="s">
        <v>504</v>
      </c>
      <c r="H90" s="125" t="s">
        <v>504</v>
      </c>
      <c r="I90" s="125" t="str">
        <f t="shared" ref="I90:J92" si="3">I89</f>
        <v>DOM</v>
      </c>
      <c r="J90" s="125" t="str">
        <f t="shared" si="3"/>
        <v>DOM</v>
      </c>
      <c r="K90" s="125"/>
      <c r="L90" s="125" t="str">
        <f>L89</f>
        <v>DOM</v>
      </c>
      <c r="M90" s="125" t="s">
        <v>507</v>
      </c>
      <c r="N90" s="125" t="s">
        <v>509</v>
      </c>
      <c r="O90" s="125" t="s">
        <v>536</v>
      </c>
      <c r="P90" s="77">
        <f>'Pro 2'!H72</f>
        <v>0</v>
      </c>
      <c r="Q90" s="125">
        <f>'Pro 2'!I72</f>
        <v>0</v>
      </c>
      <c r="R90" s="125">
        <f>'Pro 2'!J72</f>
        <v>0</v>
      </c>
      <c r="S90" s="77">
        <f>'Pro 2'!H73</f>
        <v>0</v>
      </c>
      <c r="T90" s="125">
        <f>'Pro 2'!I73</f>
        <v>0</v>
      </c>
      <c r="U90" s="125">
        <f>'Pro 2'!J73</f>
        <v>0</v>
      </c>
      <c r="V90" s="98"/>
      <c r="W90" s="98"/>
      <c r="X90" s="98"/>
      <c r="Y90" s="98"/>
      <c r="Z90" s="61"/>
    </row>
    <row r="91" spans="1:26" x14ac:dyDescent="0.2">
      <c r="D91" s="126">
        <f t="shared" si="2"/>
        <v>0</v>
      </c>
      <c r="E91" s="127" t="str">
        <f t="shared" si="2"/>
        <v>1 - Producer</v>
      </c>
      <c r="F91" s="127" t="s">
        <v>504</v>
      </c>
      <c r="G91" s="127" t="s">
        <v>504</v>
      </c>
      <c r="H91" s="127" t="s">
        <v>504</v>
      </c>
      <c r="I91" s="127" t="str">
        <f t="shared" si="3"/>
        <v>DOM</v>
      </c>
      <c r="J91" s="127" t="str">
        <f t="shared" si="3"/>
        <v>DOM</v>
      </c>
      <c r="K91" s="127"/>
      <c r="L91" s="127" t="str">
        <f>L90</f>
        <v>DOM</v>
      </c>
      <c r="M91" s="127" t="s">
        <v>507</v>
      </c>
      <c r="N91" s="127" t="s">
        <v>508</v>
      </c>
      <c r="O91" s="127" t="s">
        <v>537</v>
      </c>
      <c r="P91" s="78" t="e">
        <f>'Pro 2'!#REF!</f>
        <v>#REF!</v>
      </c>
      <c r="Q91" s="127" t="e">
        <f>'Pro 2'!#REF!</f>
        <v>#REF!</v>
      </c>
      <c r="R91" s="127" t="e">
        <f>'Pro 2'!#REF!</f>
        <v>#REF!</v>
      </c>
      <c r="S91" s="78" t="e">
        <f>'Pro 2'!#REF!</f>
        <v>#REF!</v>
      </c>
      <c r="T91" s="127" t="e">
        <f>'Pro 2'!#REF!</f>
        <v>#REF!</v>
      </c>
      <c r="U91" s="127" t="e">
        <f>'Pro 2'!#REF!</f>
        <v>#REF!</v>
      </c>
      <c r="V91" s="98"/>
      <c r="W91" s="98"/>
      <c r="X91" s="98"/>
      <c r="Y91" s="98"/>
      <c r="Z91" s="61"/>
    </row>
    <row r="92" spans="1:26" x14ac:dyDescent="0.2">
      <c r="D92" s="128">
        <f t="shared" si="2"/>
        <v>0</v>
      </c>
      <c r="E92" s="129" t="str">
        <f t="shared" si="2"/>
        <v>1 - Producer</v>
      </c>
      <c r="F92" s="129" t="s">
        <v>504</v>
      </c>
      <c r="G92" s="129" t="s">
        <v>504</v>
      </c>
      <c r="H92" s="129" t="s">
        <v>504</v>
      </c>
      <c r="I92" s="129" t="str">
        <f t="shared" si="3"/>
        <v>DOM</v>
      </c>
      <c r="J92" s="129" t="str">
        <f t="shared" si="3"/>
        <v>DOM</v>
      </c>
      <c r="K92" s="129"/>
      <c r="L92" s="129" t="str">
        <f>L91</f>
        <v>DOM</v>
      </c>
      <c r="M92" s="129" t="s">
        <v>507</v>
      </c>
      <c r="N92" s="129" t="s">
        <v>509</v>
      </c>
      <c r="O92" s="129" t="s">
        <v>537</v>
      </c>
      <c r="P92" s="130" t="e">
        <f>'Pro 2'!#REF!</f>
        <v>#REF!</v>
      </c>
      <c r="Q92" s="129" t="e">
        <f>'Pro 2'!#REF!</f>
        <v>#REF!</v>
      </c>
      <c r="R92" s="129" t="e">
        <f>'Pro 2'!#REF!</f>
        <v>#REF!</v>
      </c>
      <c r="S92" s="130" t="e">
        <f>'Pro 2'!#REF!</f>
        <v>#REF!</v>
      </c>
      <c r="T92" s="129" t="e">
        <f>'Pro 2'!#REF!</f>
        <v>#REF!</v>
      </c>
      <c r="U92" s="129" t="e">
        <f>'Pro 2'!#REF!</f>
        <v>#REF!</v>
      </c>
      <c r="V92" s="64"/>
      <c r="W92" s="64"/>
      <c r="X92" s="64"/>
      <c r="Y92" s="64"/>
      <c r="Z92" s="65"/>
    </row>
    <row r="93" spans="1:26" x14ac:dyDescent="0.2">
      <c r="L93" s="71"/>
    </row>
    <row r="94" spans="1:26" ht="13.5" thickBot="1" x14ac:dyDescent="0.25">
      <c r="D94" s="115" t="s">
        <v>510</v>
      </c>
      <c r="E94" s="57"/>
      <c r="F94" s="57"/>
      <c r="G94" s="57"/>
      <c r="H94" s="57"/>
      <c r="I94" s="57"/>
      <c r="J94" s="57"/>
      <c r="K94" s="57"/>
      <c r="L94" s="57"/>
      <c r="M94" s="57"/>
      <c r="N94" s="58"/>
    </row>
    <row r="95" spans="1:26" ht="15" customHeight="1" x14ac:dyDescent="0.2">
      <c r="A95" s="54" t="s">
        <v>554</v>
      </c>
      <c r="D95" s="131"/>
      <c r="E95" s="79"/>
      <c r="F95" s="79"/>
      <c r="G95" s="79"/>
      <c r="H95" s="79"/>
      <c r="I95" s="908" t="s">
        <v>553</v>
      </c>
      <c r="J95" s="908"/>
      <c r="K95" s="908"/>
      <c r="L95" s="908" t="s">
        <v>555</v>
      </c>
      <c r="M95" s="908"/>
      <c r="N95" s="909"/>
    </row>
    <row r="96" spans="1:26" ht="12.75" customHeight="1" x14ac:dyDescent="0.2">
      <c r="D96" s="132" t="s">
        <v>487</v>
      </c>
      <c r="E96" s="133" t="s">
        <v>511</v>
      </c>
      <c r="F96" s="133" t="s">
        <v>512</v>
      </c>
      <c r="G96" s="133" t="s">
        <v>513</v>
      </c>
      <c r="H96" s="133" t="s">
        <v>514</v>
      </c>
      <c r="I96" s="134">
        <v>2022</v>
      </c>
      <c r="J96" s="134">
        <v>2023</v>
      </c>
      <c r="K96" s="134">
        <v>2024</v>
      </c>
      <c r="L96" s="134">
        <f>I96</f>
        <v>2022</v>
      </c>
      <c r="M96" s="134">
        <f>J96</f>
        <v>2023</v>
      </c>
      <c r="N96" s="135">
        <f>K96</f>
        <v>2024</v>
      </c>
    </row>
    <row r="97" spans="4:30" x14ac:dyDescent="0.2">
      <c r="D97" s="136">
        <f>D89</f>
        <v>0</v>
      </c>
      <c r="E97" s="137" t="s">
        <v>503</v>
      </c>
      <c r="F97" s="137" t="s">
        <v>446</v>
      </c>
      <c r="G97" s="137" t="s">
        <v>515</v>
      </c>
      <c r="H97" s="80" t="s">
        <v>516</v>
      </c>
      <c r="I97" s="98">
        <f>F8*L97*0.01</f>
        <v>0</v>
      </c>
      <c r="J97" s="98">
        <f t="shared" ref="J97:K101" si="4">G8*M97*0.01</f>
        <v>0</v>
      </c>
      <c r="K97" s="98">
        <f t="shared" si="4"/>
        <v>0</v>
      </c>
      <c r="L97" s="98">
        <f>'Pro 2'!G322</f>
        <v>0</v>
      </c>
      <c r="M97" s="98">
        <f>'Pro 2'!H322</f>
        <v>0</v>
      </c>
      <c r="N97" s="61">
        <f>'Pro 2'!I322</f>
        <v>0</v>
      </c>
    </row>
    <row r="98" spans="4:30" x14ac:dyDescent="0.2">
      <c r="D98" s="138">
        <f>D97</f>
        <v>0</v>
      </c>
      <c r="E98" s="139" t="s">
        <v>503</v>
      </c>
      <c r="F98" s="139" t="str">
        <f t="shared" ref="F98:F101" si="5">F97</f>
        <v>Domestic Sales</v>
      </c>
      <c r="G98" s="139" t="s">
        <v>517</v>
      </c>
      <c r="H98" s="81" t="s">
        <v>518</v>
      </c>
      <c r="I98" s="98">
        <f t="shared" ref="I98:I101" si="6">F9*L98*0.01</f>
        <v>0</v>
      </c>
      <c r="J98" s="98">
        <f t="shared" si="4"/>
        <v>0</v>
      </c>
      <c r="K98" s="98">
        <f t="shared" si="4"/>
        <v>0</v>
      </c>
      <c r="L98" s="98">
        <f>'Pro 2'!G323</f>
        <v>0</v>
      </c>
      <c r="M98" s="98">
        <f>'Pro 2'!H323</f>
        <v>0</v>
      </c>
      <c r="N98" s="61">
        <f>'Pro 2'!I323</f>
        <v>0</v>
      </c>
    </row>
    <row r="99" spans="4:30" x14ac:dyDescent="0.2">
      <c r="D99" s="138">
        <f t="shared" ref="D99:D101" si="7">D98</f>
        <v>0</v>
      </c>
      <c r="E99" s="139" t="s">
        <v>503</v>
      </c>
      <c r="F99" s="139" t="str">
        <f t="shared" si="5"/>
        <v>Domestic Sales</v>
      </c>
      <c r="G99" s="139" t="s">
        <v>519</v>
      </c>
      <c r="H99" s="81" t="s">
        <v>520</v>
      </c>
      <c r="I99" s="98">
        <f t="shared" si="6"/>
        <v>0</v>
      </c>
      <c r="J99" s="98">
        <f t="shared" si="4"/>
        <v>0</v>
      </c>
      <c r="K99" s="98">
        <f t="shared" si="4"/>
        <v>0</v>
      </c>
      <c r="L99" s="98">
        <f>'Pro 2'!G324</f>
        <v>0</v>
      </c>
      <c r="M99" s="98">
        <f>'Pro 2'!H324</f>
        <v>0</v>
      </c>
      <c r="N99" s="61">
        <f>'Pro 2'!I324</f>
        <v>0</v>
      </c>
    </row>
    <row r="100" spans="4:30" x14ac:dyDescent="0.2">
      <c r="D100" s="138">
        <f t="shared" si="7"/>
        <v>0</v>
      </c>
      <c r="E100" s="139" t="s">
        <v>503</v>
      </c>
      <c r="F100" s="139" t="str">
        <f t="shared" si="5"/>
        <v>Domestic Sales</v>
      </c>
      <c r="G100" s="139" t="s">
        <v>521</v>
      </c>
      <c r="H100" s="81" t="s">
        <v>522</v>
      </c>
      <c r="I100" s="98">
        <f t="shared" si="6"/>
        <v>0</v>
      </c>
      <c r="J100" s="98">
        <f t="shared" si="4"/>
        <v>0</v>
      </c>
      <c r="K100" s="98">
        <f t="shared" si="4"/>
        <v>0</v>
      </c>
      <c r="L100" s="98">
        <f>'Pro 2'!G325</f>
        <v>0</v>
      </c>
      <c r="M100" s="98">
        <f>'Pro 2'!H325</f>
        <v>0</v>
      </c>
      <c r="N100" s="61">
        <f>'Pro 2'!I325</f>
        <v>0</v>
      </c>
    </row>
    <row r="101" spans="4:30" x14ac:dyDescent="0.2">
      <c r="D101" s="140">
        <f t="shared" si="7"/>
        <v>0</v>
      </c>
      <c r="E101" s="141" t="s">
        <v>503</v>
      </c>
      <c r="F101" s="141" t="str">
        <f t="shared" si="5"/>
        <v>Domestic Sales</v>
      </c>
      <c r="G101" s="141" t="s">
        <v>523</v>
      </c>
      <c r="H101" s="142" t="s">
        <v>524</v>
      </c>
      <c r="I101" s="64">
        <f t="shared" si="6"/>
        <v>0</v>
      </c>
      <c r="J101" s="64">
        <f t="shared" si="4"/>
        <v>0</v>
      </c>
      <c r="K101" s="64">
        <f t="shared" si="4"/>
        <v>0</v>
      </c>
      <c r="L101" s="64">
        <f>'Pro 2'!G326</f>
        <v>0</v>
      </c>
      <c r="M101" s="64">
        <f>'Pro 2'!H326</f>
        <v>0</v>
      </c>
      <c r="N101" s="65">
        <f>'Pro 2'!I326</f>
        <v>0</v>
      </c>
    </row>
    <row r="104" spans="4:30" x14ac:dyDescent="0.2">
      <c r="D104" s="115" t="s">
        <v>556</v>
      </c>
      <c r="E104" s="57"/>
      <c r="F104" s="57"/>
      <c r="G104" s="57"/>
      <c r="H104" s="57"/>
      <c r="I104" s="57"/>
      <c r="J104" s="57"/>
      <c r="K104" s="57"/>
      <c r="L104" s="57"/>
      <c r="M104" s="57"/>
      <c r="N104" s="57"/>
      <c r="O104" s="57"/>
      <c r="P104" s="904" t="s">
        <v>540</v>
      </c>
      <c r="Q104" s="904"/>
      <c r="R104" s="904"/>
      <c r="S104" s="904"/>
      <c r="T104" s="904"/>
      <c r="U104" s="904"/>
      <c r="V104" s="904"/>
      <c r="W104" s="904" t="s">
        <v>566</v>
      </c>
      <c r="X104" s="904"/>
      <c r="Y104" s="904"/>
      <c r="Z104" s="904"/>
      <c r="AA104" s="904"/>
      <c r="AB104" s="904"/>
      <c r="AC104" s="904"/>
      <c r="AD104" s="905"/>
    </row>
    <row r="105" spans="4:30" ht="25.5" x14ac:dyDescent="0.2">
      <c r="D105" s="143" t="s">
        <v>487</v>
      </c>
      <c r="E105" s="82" t="s">
        <v>488</v>
      </c>
      <c r="F105" s="82" t="s">
        <v>491</v>
      </c>
      <c r="G105" s="82" t="s">
        <v>493</v>
      </c>
      <c r="H105" s="82" t="s">
        <v>494</v>
      </c>
      <c r="I105" s="83" t="s">
        <v>557</v>
      </c>
      <c r="J105" s="83" t="s">
        <v>550</v>
      </c>
      <c r="K105" s="82" t="s">
        <v>525</v>
      </c>
      <c r="L105" s="83" t="s">
        <v>526</v>
      </c>
      <c r="M105" s="82" t="s">
        <v>527</v>
      </c>
      <c r="N105" s="83" t="s">
        <v>495</v>
      </c>
      <c r="O105" s="84" t="s">
        <v>558</v>
      </c>
      <c r="P105" s="84" t="s">
        <v>559</v>
      </c>
      <c r="Q105" s="84" t="s">
        <v>560</v>
      </c>
      <c r="R105" s="84" t="s">
        <v>561</v>
      </c>
      <c r="S105" s="84" t="s">
        <v>562</v>
      </c>
      <c r="T105" s="84" t="s">
        <v>563</v>
      </c>
      <c r="U105" s="84" t="s">
        <v>564</v>
      </c>
      <c r="V105" s="85" t="s">
        <v>565</v>
      </c>
      <c r="W105" s="84" t="s">
        <v>558</v>
      </c>
      <c r="X105" s="84" t="s">
        <v>559</v>
      </c>
      <c r="Y105" s="84" t="s">
        <v>560</v>
      </c>
      <c r="Z105" s="84" t="s">
        <v>561</v>
      </c>
      <c r="AA105" s="84" t="s">
        <v>562</v>
      </c>
      <c r="AB105" s="84" t="s">
        <v>563</v>
      </c>
      <c r="AC105" s="84" t="s">
        <v>564</v>
      </c>
      <c r="AD105" s="144" t="s">
        <v>565</v>
      </c>
    </row>
    <row r="106" spans="4:30" x14ac:dyDescent="0.2">
      <c r="D106" s="145">
        <f>D97</f>
        <v>0</v>
      </c>
      <c r="E106" s="86" t="s">
        <v>503</v>
      </c>
      <c r="F106" s="86" t="s">
        <v>528</v>
      </c>
      <c r="G106" s="86" t="s">
        <v>505</v>
      </c>
      <c r="H106" s="86" t="s">
        <v>505</v>
      </c>
      <c r="I106" s="86" t="s">
        <v>505</v>
      </c>
      <c r="J106" s="86" t="s">
        <v>505</v>
      </c>
      <c r="K106" s="87" t="s">
        <v>529</v>
      </c>
      <c r="L106" s="86">
        <f>'Pro 2'!C335</f>
        <v>0</v>
      </c>
      <c r="M106" s="86" t="e">
        <v>#N/A</v>
      </c>
      <c r="N106" s="86" t="s">
        <v>506</v>
      </c>
      <c r="O106" s="88">
        <f>'Pro 2'!E347</f>
        <v>0</v>
      </c>
      <c r="P106" s="88">
        <f>'Pro 2'!F347</f>
        <v>0</v>
      </c>
      <c r="Q106" s="88">
        <f>'Pro 2'!G347</f>
        <v>0</v>
      </c>
      <c r="R106" s="88">
        <f>'Pro 2'!H347</f>
        <v>0</v>
      </c>
      <c r="S106" s="88">
        <f>'Pro 2'!I347</f>
        <v>0</v>
      </c>
      <c r="T106" s="88">
        <f>'Pro 2'!J347</f>
        <v>0</v>
      </c>
      <c r="U106" s="88">
        <f>'Pro 2'!K347</f>
        <v>0</v>
      </c>
      <c r="V106" s="89">
        <f>'Pro 2'!L347</f>
        <v>0</v>
      </c>
      <c r="W106" s="88">
        <f>'Pro 2'!E348</f>
        <v>0</v>
      </c>
      <c r="X106" s="88">
        <f>'Pro 2'!F348</f>
        <v>0</v>
      </c>
      <c r="Y106" s="88">
        <f>'Pro 2'!G348</f>
        <v>0</v>
      </c>
      <c r="Z106" s="88">
        <f>'Pro 2'!H348</f>
        <v>0</v>
      </c>
      <c r="AA106" s="88">
        <f>'Pro 2'!I348</f>
        <v>0</v>
      </c>
      <c r="AB106" s="88">
        <f>'Pro 2'!J348</f>
        <v>0</v>
      </c>
      <c r="AC106" s="88">
        <f>'Pro 2'!K348</f>
        <v>0</v>
      </c>
      <c r="AD106" s="146">
        <f>'Pro 2'!L348</f>
        <v>0</v>
      </c>
    </row>
    <row r="107" spans="4:30" x14ac:dyDescent="0.2">
      <c r="D107" s="147">
        <f>D106</f>
        <v>0</v>
      </c>
      <c r="E107" s="90" t="s">
        <v>503</v>
      </c>
      <c r="F107" s="90" t="s">
        <v>528</v>
      </c>
      <c r="G107" s="90" t="s">
        <v>505</v>
      </c>
      <c r="H107" s="90" t="s">
        <v>505</v>
      </c>
      <c r="I107" s="90" t="s">
        <v>505</v>
      </c>
      <c r="J107" s="90" t="str">
        <f>J106</f>
        <v>DOM</v>
      </c>
      <c r="K107" s="91" t="s">
        <v>530</v>
      </c>
      <c r="L107" s="90">
        <f>'Pro 2'!E336</f>
        <v>0</v>
      </c>
      <c r="M107" s="90" t="e">
        <v>#N/A</v>
      </c>
      <c r="N107" s="90" t="str">
        <f t="shared" ref="N107:N110" si="8">N106</f>
        <v>Dom</v>
      </c>
      <c r="O107" s="92">
        <f>'Pro 2'!E351</f>
        <v>0</v>
      </c>
      <c r="P107" s="92">
        <f>'Pro 2'!F351</f>
        <v>0</v>
      </c>
      <c r="Q107" s="92">
        <f>'Pro 2'!G351</f>
        <v>0</v>
      </c>
      <c r="R107" s="92">
        <f>'Pro 2'!H351</f>
        <v>0</v>
      </c>
      <c r="S107" s="92">
        <f>'Pro 2'!I351</f>
        <v>0</v>
      </c>
      <c r="T107" s="92">
        <f>'Pro 2'!J351</f>
        <v>0</v>
      </c>
      <c r="U107" s="92">
        <f>'Pro 2'!K351</f>
        <v>0</v>
      </c>
      <c r="V107" s="93">
        <f>'Pro 2'!L351</f>
        <v>0</v>
      </c>
      <c r="W107" s="92">
        <f>'Pro 2'!E352</f>
        <v>0</v>
      </c>
      <c r="X107" s="92">
        <f>'Pro 2'!F352</f>
        <v>0</v>
      </c>
      <c r="Y107" s="92">
        <f>'Pro 2'!G352</f>
        <v>0</v>
      </c>
      <c r="Z107" s="92">
        <f>'Pro 2'!H352</f>
        <v>0</v>
      </c>
      <c r="AA107" s="92">
        <f>'Pro 2'!I352</f>
        <v>0</v>
      </c>
      <c r="AB107" s="92">
        <f>'Pro 2'!J352</f>
        <v>0</v>
      </c>
      <c r="AC107" s="92">
        <f>'Pro 2'!K352</f>
        <v>0</v>
      </c>
      <c r="AD107" s="148">
        <f>'Pro 2'!L352</f>
        <v>0</v>
      </c>
    </row>
    <row r="108" spans="4:30" x14ac:dyDescent="0.2">
      <c r="D108" s="147">
        <f t="shared" ref="D108:D110" si="9">D107</f>
        <v>0</v>
      </c>
      <c r="E108" s="94" t="s">
        <v>503</v>
      </c>
      <c r="F108" s="94" t="s">
        <v>528</v>
      </c>
      <c r="G108" s="94" t="s">
        <v>505</v>
      </c>
      <c r="H108" s="94" t="s">
        <v>505</v>
      </c>
      <c r="I108" s="94" t="s">
        <v>505</v>
      </c>
      <c r="J108" s="94" t="str">
        <f>J107</f>
        <v>DOM</v>
      </c>
      <c r="K108" s="95" t="s">
        <v>531</v>
      </c>
      <c r="L108" s="94">
        <f>'Pro 2'!E337</f>
        <v>0</v>
      </c>
      <c r="M108" s="94" t="e">
        <v>#N/A</v>
      </c>
      <c r="N108" s="94" t="str">
        <f t="shared" si="8"/>
        <v>Dom</v>
      </c>
      <c r="O108" s="96">
        <f>'Pro 2'!E355</f>
        <v>0</v>
      </c>
      <c r="P108" s="96">
        <f>'Pro 2'!F355</f>
        <v>0</v>
      </c>
      <c r="Q108" s="96">
        <f>'Pro 2'!G355</f>
        <v>0</v>
      </c>
      <c r="R108" s="96">
        <f>'Pro 2'!H355</f>
        <v>0</v>
      </c>
      <c r="S108" s="96">
        <f>'Pro 2'!I355</f>
        <v>0</v>
      </c>
      <c r="T108" s="96">
        <f>'Pro 2'!J355</f>
        <v>0</v>
      </c>
      <c r="U108" s="96">
        <f>'Pro 2'!K355</f>
        <v>0</v>
      </c>
      <c r="V108" s="97">
        <f>'Pro 2'!L355</f>
        <v>0</v>
      </c>
      <c r="W108" s="96">
        <f>'Pro 2'!E356</f>
        <v>0</v>
      </c>
      <c r="X108" s="96">
        <f>'Pro 2'!F356</f>
        <v>0</v>
      </c>
      <c r="Y108" s="96">
        <f>'Pro 2'!G356</f>
        <v>0</v>
      </c>
      <c r="Z108" s="96">
        <f>'Pro 2'!H356</f>
        <v>0</v>
      </c>
      <c r="AA108" s="96">
        <f>'Pro 2'!I356</f>
        <v>0</v>
      </c>
      <c r="AB108" s="96">
        <f>'Pro 2'!J356</f>
        <v>0</v>
      </c>
      <c r="AC108" s="96">
        <f>'Pro 2'!K356</f>
        <v>0</v>
      </c>
      <c r="AD108" s="149">
        <f>'Pro 2'!L356</f>
        <v>0</v>
      </c>
    </row>
    <row r="109" spans="4:30" x14ac:dyDescent="0.2">
      <c r="D109" s="147">
        <f t="shared" si="9"/>
        <v>0</v>
      </c>
      <c r="E109" s="90" t="s">
        <v>503</v>
      </c>
      <c r="F109" s="90" t="s">
        <v>528</v>
      </c>
      <c r="G109" s="90" t="s">
        <v>505</v>
      </c>
      <c r="H109" s="90" t="s">
        <v>505</v>
      </c>
      <c r="I109" s="90" t="s">
        <v>505</v>
      </c>
      <c r="J109" s="90" t="str">
        <f>J108</f>
        <v>DOM</v>
      </c>
      <c r="K109" s="91" t="s">
        <v>532</v>
      </c>
      <c r="L109" s="90">
        <f>'Pro 2'!E338</f>
        <v>0</v>
      </c>
      <c r="M109" s="90" t="e">
        <v>#N/A</v>
      </c>
      <c r="N109" s="90" t="str">
        <f t="shared" si="8"/>
        <v>Dom</v>
      </c>
      <c r="O109" s="92">
        <f>'Pro 2'!E359</f>
        <v>0</v>
      </c>
      <c r="P109" s="92">
        <f>'Pro 2'!F359</f>
        <v>0</v>
      </c>
      <c r="Q109" s="92">
        <f>'Pro 2'!G359</f>
        <v>0</v>
      </c>
      <c r="R109" s="92">
        <f>'Pro 2'!H359</f>
        <v>0</v>
      </c>
      <c r="S109" s="92">
        <f>'Pro 2'!I359</f>
        <v>0</v>
      </c>
      <c r="T109" s="92">
        <f>'Pro 2'!J359</f>
        <v>0</v>
      </c>
      <c r="U109" s="92">
        <f>'Pro 2'!K359</f>
        <v>0</v>
      </c>
      <c r="V109" s="93">
        <f>'Pro 2'!L359</f>
        <v>0</v>
      </c>
      <c r="W109" s="92">
        <f>'Pro 2'!E360</f>
        <v>0</v>
      </c>
      <c r="X109" s="92">
        <f>'Pro 2'!F360</f>
        <v>0</v>
      </c>
      <c r="Y109" s="92">
        <f>'Pro 2'!G360</f>
        <v>0</v>
      </c>
      <c r="Z109" s="92">
        <f>'Pro 2'!H360</f>
        <v>0</v>
      </c>
      <c r="AA109" s="92">
        <f>'Pro 2'!I360</f>
        <v>0</v>
      </c>
      <c r="AB109" s="92">
        <f>'Pro 2'!J360</f>
        <v>0</v>
      </c>
      <c r="AC109" s="92">
        <f>'Pro 2'!K360</f>
        <v>0</v>
      </c>
      <c r="AD109" s="148">
        <f>'Pro 2'!L360</f>
        <v>0</v>
      </c>
    </row>
    <row r="110" spans="4:30" x14ac:dyDescent="0.2">
      <c r="D110" s="150">
        <f t="shared" si="9"/>
        <v>0</v>
      </c>
      <c r="E110" s="151" t="s">
        <v>503</v>
      </c>
      <c r="F110" s="151" t="s">
        <v>528</v>
      </c>
      <c r="G110" s="151" t="s">
        <v>505</v>
      </c>
      <c r="H110" s="151" t="s">
        <v>505</v>
      </c>
      <c r="I110" s="151" t="s">
        <v>505</v>
      </c>
      <c r="J110" s="151" t="str">
        <f>J109</f>
        <v>DOM</v>
      </c>
      <c r="K110" s="152" t="s">
        <v>533</v>
      </c>
      <c r="L110" s="151">
        <f>'Pro 2'!E339</f>
        <v>0</v>
      </c>
      <c r="M110" s="151" t="e">
        <v>#N/A</v>
      </c>
      <c r="N110" s="151" t="str">
        <f t="shared" si="8"/>
        <v>Dom</v>
      </c>
      <c r="O110" s="153">
        <f>'Pro 2'!E363</f>
        <v>0</v>
      </c>
      <c r="P110" s="153">
        <f>'Pro 2'!F363</f>
        <v>0</v>
      </c>
      <c r="Q110" s="153">
        <f>'Pro 2'!G363</f>
        <v>0</v>
      </c>
      <c r="R110" s="153">
        <f>'Pro 2'!H363</f>
        <v>0</v>
      </c>
      <c r="S110" s="153">
        <f>'Pro 2'!I363</f>
        <v>0</v>
      </c>
      <c r="T110" s="153">
        <f>'Pro 2'!J363</f>
        <v>0</v>
      </c>
      <c r="U110" s="153">
        <f>'Pro 2'!K363</f>
        <v>0</v>
      </c>
      <c r="V110" s="154">
        <f>'Pro 2'!L363</f>
        <v>0</v>
      </c>
      <c r="W110" s="153">
        <f>'Pro 2'!E364</f>
        <v>0</v>
      </c>
      <c r="X110" s="153">
        <f>'Pro 2'!F364</f>
        <v>0</v>
      </c>
      <c r="Y110" s="153">
        <f>'Pro 2'!G364</f>
        <v>0</v>
      </c>
      <c r="Z110" s="153">
        <f>'Pro 2'!H364</f>
        <v>0</v>
      </c>
      <c r="AA110" s="153">
        <f>'Pro 2'!I364</f>
        <v>0</v>
      </c>
      <c r="AB110" s="153">
        <f>'Pro 2'!J364</f>
        <v>0</v>
      </c>
      <c r="AC110" s="153">
        <f>'Pro 2'!K364</f>
        <v>0</v>
      </c>
      <c r="AD110" s="155">
        <f>'Pro 2'!L364</f>
        <v>0</v>
      </c>
    </row>
  </sheetData>
  <sheetProtection algorithmName="SHA-512" hashValue="tTlKLuD0FbRRy2Bf47aagiRT6DHYx0tDa36khcS58hw974tE3EM2l5Rvh4acCgILs8D+SpabcvP/WM7pwDcMIg==" saltValue="CczlPtEoM5AahetRW+uz6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9"/>
  <sheetViews>
    <sheetView showGridLines="0" tabSelected="1" topLeftCell="A11" workbookViewId="0">
      <selection activeCell="J11" sqref="J11:J12"/>
    </sheetView>
  </sheetViews>
  <sheetFormatPr defaultColWidth="9.28515625" defaultRowHeight="14.25" x14ac:dyDescent="0.25"/>
  <cols>
    <col min="1" max="1" width="1.7109375" style="15" customWidth="1"/>
    <col min="2" max="12" width="14.5703125" style="26" customWidth="1"/>
    <col min="13" max="13" width="6.28515625" style="1" customWidth="1"/>
    <col min="14" max="14" width="9" style="2" customWidth="1"/>
    <col min="15" max="15" width="16.28515625" style="2" hidden="1" customWidth="1"/>
    <col min="16" max="16" width="16.42578125" style="2" hidden="1" customWidth="1"/>
    <col min="17" max="23" width="9" style="2" customWidth="1"/>
    <col min="24" max="16384" width="9.28515625" style="2"/>
  </cols>
  <sheetData>
    <row r="1" spans="1:22" x14ac:dyDescent="0.25">
      <c r="O1" s="3" t="s">
        <v>168</v>
      </c>
      <c r="P1" s="3" t="s">
        <v>169</v>
      </c>
      <c r="Q1" s="3"/>
      <c r="R1" s="3"/>
      <c r="S1" s="3"/>
      <c r="T1" s="3"/>
      <c r="U1" s="3"/>
      <c r="V1" s="3"/>
    </row>
    <row r="2" spans="1:22" x14ac:dyDescent="0.25">
      <c r="B2" s="27" t="s">
        <v>0</v>
      </c>
      <c r="C2" s="27"/>
      <c r="O2" s="9"/>
      <c r="P2" s="9"/>
    </row>
    <row r="3" spans="1:22" x14ac:dyDescent="0.25">
      <c r="B3" s="28"/>
      <c r="C3" s="28"/>
      <c r="O3" s="9"/>
      <c r="P3" s="9"/>
    </row>
    <row r="4" spans="1:22" s="9" customFormat="1" x14ac:dyDescent="0.25">
      <c r="A4" s="16"/>
      <c r="B4" s="531" t="s">
        <v>640</v>
      </c>
      <c r="C4" s="531"/>
      <c r="D4" s="531"/>
      <c r="E4" s="531"/>
      <c r="F4" s="531"/>
      <c r="G4" s="531"/>
      <c r="H4" s="531"/>
      <c r="I4" s="531"/>
      <c r="J4" s="531"/>
      <c r="K4" s="531"/>
      <c r="L4" s="531"/>
      <c r="M4" s="21"/>
      <c r="N4" s="21"/>
      <c r="O4" s="17"/>
      <c r="P4" s="17"/>
    </row>
    <row r="5" spans="1:22" s="9" customFormat="1" x14ac:dyDescent="0.25">
      <c r="A5" s="16"/>
      <c r="B5" s="531" t="str">
        <f>Variables!B2</f>
        <v>NQ-2025-009</v>
      </c>
      <c r="C5" s="531"/>
      <c r="D5" s="531"/>
      <c r="E5" s="531"/>
      <c r="F5" s="531"/>
      <c r="G5" s="531"/>
      <c r="H5" s="531"/>
      <c r="I5" s="531"/>
      <c r="J5" s="531"/>
      <c r="K5" s="531"/>
      <c r="L5" s="531"/>
      <c r="M5" s="21"/>
      <c r="N5" s="21"/>
      <c r="O5" s="17"/>
      <c r="P5" s="17"/>
    </row>
    <row r="6" spans="1:22" s="18" customFormat="1" x14ac:dyDescent="0.25">
      <c r="A6" s="16"/>
      <c r="B6" s="540" t="str">
        <f>UPPER(Variables!B3&amp;" | "&amp;Variables!C3)</f>
        <v>TRUCK BODIES | CARROSSERIES DE CAMIONS</v>
      </c>
      <c r="C6" s="540"/>
      <c r="D6" s="540"/>
      <c r="E6" s="540"/>
      <c r="F6" s="540"/>
      <c r="G6" s="540"/>
      <c r="H6" s="540"/>
      <c r="I6" s="540"/>
      <c r="J6" s="540"/>
      <c r="K6" s="540"/>
      <c r="L6" s="540"/>
      <c r="M6" s="17"/>
      <c r="N6" s="17"/>
      <c r="O6" s="19"/>
      <c r="P6" s="19"/>
    </row>
    <row r="7" spans="1:22" s="10" customFormat="1" x14ac:dyDescent="0.25">
      <c r="A7" s="20"/>
      <c r="B7" s="29"/>
      <c r="C7" s="29"/>
      <c r="D7" s="30"/>
      <c r="E7" s="30"/>
      <c r="F7" s="30"/>
      <c r="G7" s="30"/>
      <c r="H7" s="30"/>
      <c r="I7" s="30"/>
      <c r="J7" s="30"/>
      <c r="K7" s="30"/>
      <c r="L7" s="30"/>
      <c r="O7" s="11"/>
      <c r="P7" s="11"/>
    </row>
    <row r="8" spans="1:22" s="9" customFormat="1" x14ac:dyDescent="0.25">
      <c r="A8" s="16"/>
      <c r="B8" s="517" t="s">
        <v>641</v>
      </c>
      <c r="C8" s="518"/>
      <c r="D8" s="518"/>
      <c r="E8" s="518"/>
      <c r="F8" s="518"/>
      <c r="G8" s="518"/>
      <c r="H8" s="518"/>
      <c r="I8" s="518"/>
      <c r="J8" s="518"/>
      <c r="K8" s="518"/>
      <c r="L8" s="519"/>
      <c r="M8" s="21"/>
      <c r="N8" s="21"/>
      <c r="O8" s="17"/>
      <c r="P8" s="17"/>
    </row>
    <row r="9" spans="1:22" s="12" customFormat="1" x14ac:dyDescent="0.25">
      <c r="A9" s="14"/>
      <c r="B9" s="31"/>
      <c r="C9" s="32"/>
      <c r="D9" s="33"/>
      <c r="E9" s="33"/>
      <c r="F9" s="33"/>
      <c r="G9" s="33"/>
      <c r="H9" s="33"/>
      <c r="I9" s="33"/>
      <c r="J9" s="33"/>
      <c r="K9" s="33"/>
      <c r="L9" s="34"/>
      <c r="O9" s="571" t="s">
        <v>740</v>
      </c>
      <c r="P9" s="571"/>
    </row>
    <row r="10" spans="1:22" s="157" customFormat="1" x14ac:dyDescent="0.25">
      <c r="A10" s="244" t="s">
        <v>818</v>
      </c>
      <c r="B10" s="520"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521"/>
      <c r="D10" s="521"/>
      <c r="E10" s="521"/>
      <c r="F10" s="521"/>
      <c r="G10" s="189"/>
      <c r="H10" s="535"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535"/>
      <c r="J10" s="535"/>
      <c r="K10" s="535"/>
      <c r="L10" s="536"/>
      <c r="O10" s="571"/>
      <c r="P10" s="571"/>
    </row>
    <row r="11" spans="1:22" s="157" customFormat="1" x14ac:dyDescent="0.25">
      <c r="A11" s="244"/>
      <c r="B11" s="520"/>
      <c r="C11" s="521"/>
      <c r="D11" s="521"/>
      <c r="E11" s="521"/>
      <c r="F11" s="521"/>
      <c r="G11" s="265"/>
      <c r="H11" s="535"/>
      <c r="I11" s="535"/>
      <c r="J11" s="535"/>
      <c r="K11" s="535"/>
      <c r="L11" s="536"/>
      <c r="O11" s="571"/>
      <c r="P11" s="571"/>
    </row>
    <row r="12" spans="1:22" s="157" customFormat="1" x14ac:dyDescent="0.25">
      <c r="A12" s="244"/>
      <c r="B12" s="520"/>
      <c r="C12" s="521"/>
      <c r="D12" s="521"/>
      <c r="E12" s="521"/>
      <c r="F12" s="521"/>
      <c r="G12" s="265"/>
      <c r="H12" s="535"/>
      <c r="I12" s="535"/>
      <c r="J12" s="535"/>
      <c r="K12" s="535"/>
      <c r="L12" s="536"/>
      <c r="O12" s="571"/>
      <c r="P12" s="571"/>
    </row>
    <row r="13" spans="1:22" s="157" customFormat="1" x14ac:dyDescent="0.25">
      <c r="A13" s="244"/>
      <c r="B13" s="520"/>
      <c r="C13" s="521"/>
      <c r="D13" s="521"/>
      <c r="E13" s="521"/>
      <c r="F13" s="521"/>
      <c r="G13" s="265"/>
      <c r="H13" s="535"/>
      <c r="I13" s="535"/>
      <c r="J13" s="535"/>
      <c r="K13" s="535"/>
      <c r="L13" s="536"/>
      <c r="O13" s="571"/>
      <c r="P13" s="571"/>
    </row>
    <row r="14" spans="1:22" s="157" customFormat="1" x14ac:dyDescent="0.25">
      <c r="A14" s="244"/>
      <c r="B14" s="520"/>
      <c r="C14" s="521"/>
      <c r="D14" s="521"/>
      <c r="E14" s="521"/>
      <c r="F14" s="521"/>
      <c r="G14" s="265"/>
      <c r="H14" s="535"/>
      <c r="I14" s="535"/>
      <c r="J14" s="535"/>
      <c r="K14" s="535"/>
      <c r="L14" s="536"/>
      <c r="O14" s="571"/>
      <c r="P14" s="571"/>
    </row>
    <row r="15" spans="1:22" s="157" customFormat="1" x14ac:dyDescent="0.25">
      <c r="A15" s="244"/>
      <c r="B15" s="520"/>
      <c r="C15" s="521"/>
      <c r="D15" s="521"/>
      <c r="E15" s="521"/>
      <c r="F15" s="521"/>
      <c r="G15" s="332"/>
      <c r="H15" s="535"/>
      <c r="I15" s="535"/>
      <c r="J15" s="535"/>
      <c r="K15" s="535"/>
      <c r="L15" s="536"/>
      <c r="O15" s="571"/>
      <c r="P15" s="571"/>
    </row>
    <row r="16" spans="1:22" s="157" customFormat="1" x14ac:dyDescent="0.25">
      <c r="A16" s="244"/>
      <c r="B16" s="520"/>
      <c r="C16" s="521"/>
      <c r="D16" s="521"/>
      <c r="E16" s="521"/>
      <c r="F16" s="521"/>
      <c r="G16" s="265"/>
      <c r="H16" s="535"/>
      <c r="I16" s="535"/>
      <c r="J16" s="535"/>
      <c r="K16" s="535"/>
      <c r="L16" s="536"/>
      <c r="O16" s="571"/>
      <c r="P16" s="571"/>
    </row>
    <row r="17" spans="1:16" s="157" customFormat="1" x14ac:dyDescent="0.25">
      <c r="A17" s="244"/>
      <c r="B17" s="520"/>
      <c r="C17" s="521"/>
      <c r="D17" s="521"/>
      <c r="E17" s="521"/>
      <c r="F17" s="521"/>
      <c r="G17" s="265"/>
      <c r="H17" s="535"/>
      <c r="I17" s="535"/>
      <c r="J17" s="535"/>
      <c r="K17" s="535"/>
      <c r="L17" s="536"/>
      <c r="O17" s="571"/>
      <c r="P17" s="571"/>
    </row>
    <row r="18" spans="1:16" s="157" customFormat="1" x14ac:dyDescent="0.25">
      <c r="A18" s="244"/>
      <c r="B18" s="208"/>
      <c r="C18" s="209"/>
      <c r="D18" s="209"/>
      <c r="E18" s="209"/>
      <c r="F18" s="209"/>
      <c r="G18" s="209"/>
      <c r="H18" s="209"/>
      <c r="I18" s="209"/>
      <c r="J18" s="209"/>
      <c r="K18" s="209"/>
      <c r="L18" s="210"/>
      <c r="O18" s="571"/>
      <c r="P18" s="571"/>
    </row>
    <row r="19" spans="1:16" s="10" customFormat="1" x14ac:dyDescent="0.25">
      <c r="A19" s="20"/>
      <c r="B19" s="29"/>
      <c r="C19" s="29"/>
      <c r="D19" s="30"/>
      <c r="E19" s="30"/>
      <c r="F19" s="30"/>
      <c r="G19" s="30"/>
      <c r="H19" s="30"/>
      <c r="I19" s="30"/>
      <c r="J19" s="30"/>
      <c r="K19" s="30"/>
      <c r="L19" s="30"/>
      <c r="O19" s="11"/>
      <c r="P19" s="11"/>
    </row>
    <row r="20" spans="1:16" s="9" customFormat="1" x14ac:dyDescent="0.25">
      <c r="A20" s="16"/>
      <c r="B20" s="532" t="s">
        <v>642</v>
      </c>
      <c r="C20" s="533"/>
      <c r="D20" s="533"/>
      <c r="E20" s="533"/>
      <c r="F20" s="533"/>
      <c r="G20" s="533"/>
      <c r="H20" s="533"/>
      <c r="I20" s="533"/>
      <c r="J20" s="533"/>
      <c r="K20" s="533"/>
      <c r="L20" s="534"/>
      <c r="M20" s="21"/>
      <c r="N20" s="21"/>
      <c r="O20" s="17"/>
      <c r="P20" s="17"/>
    </row>
    <row r="21" spans="1:16" s="12" customFormat="1" x14ac:dyDescent="0.25">
      <c r="A21" s="14"/>
      <c r="B21" s="31"/>
      <c r="C21" s="32"/>
      <c r="D21" s="33"/>
      <c r="E21" s="33"/>
      <c r="F21" s="33"/>
      <c r="G21" s="33"/>
      <c r="H21" s="33"/>
      <c r="I21" s="33"/>
      <c r="J21" s="33"/>
      <c r="K21" s="33"/>
      <c r="L21" s="34"/>
    </row>
    <row r="22" spans="1:16" s="12" customFormat="1" x14ac:dyDescent="0.25">
      <c r="A22" s="14"/>
      <c r="B22" s="572" t="s">
        <v>319</v>
      </c>
      <c r="C22" s="573"/>
      <c r="D22" s="573"/>
      <c r="E22" s="573"/>
      <c r="F22" s="573"/>
      <c r="G22" s="576" t="s">
        <v>168</v>
      </c>
      <c r="H22" s="574" t="s">
        <v>408</v>
      </c>
      <c r="I22" s="574"/>
      <c r="J22" s="574"/>
      <c r="K22" s="574"/>
      <c r="L22" s="575"/>
      <c r="O22" s="13"/>
    </row>
    <row r="23" spans="1:16" s="12" customFormat="1" x14ac:dyDescent="0.25">
      <c r="A23" s="14"/>
      <c r="B23" s="572"/>
      <c r="C23" s="573"/>
      <c r="D23" s="573"/>
      <c r="E23" s="573"/>
      <c r="F23" s="573"/>
      <c r="G23" s="577"/>
      <c r="H23" s="574"/>
      <c r="I23" s="574"/>
      <c r="J23" s="574"/>
      <c r="K23" s="574"/>
      <c r="L23" s="575"/>
      <c r="O23" s="13"/>
    </row>
    <row r="24" spans="1:16" s="157" customFormat="1" x14ac:dyDescent="0.25">
      <c r="A24" s="244"/>
      <c r="B24" s="208"/>
      <c r="C24" s="209"/>
      <c r="D24" s="209"/>
      <c r="E24" s="209"/>
      <c r="F24" s="209"/>
      <c r="G24" s="209"/>
      <c r="H24" s="209"/>
      <c r="I24" s="209"/>
      <c r="J24" s="209"/>
      <c r="K24" s="209"/>
      <c r="L24" s="210"/>
    </row>
    <row r="25" spans="1:16" s="10" customFormat="1" x14ac:dyDescent="0.25">
      <c r="A25" s="20"/>
      <c r="B25" s="29"/>
      <c r="C25" s="29"/>
      <c r="D25" s="30"/>
      <c r="E25" s="30"/>
      <c r="F25" s="30"/>
      <c r="G25" s="30"/>
      <c r="H25" s="30"/>
      <c r="I25" s="30"/>
      <c r="J25" s="30"/>
      <c r="K25" s="30"/>
      <c r="L25" s="30"/>
      <c r="O25" s="11"/>
      <c r="P25" s="11"/>
    </row>
    <row r="26" spans="1:16" s="9" customFormat="1" x14ac:dyDescent="0.25">
      <c r="A26" s="16"/>
      <c r="B26" s="517" t="str">
        <f>IF(Intro!$G$22="English",O26,P26)</f>
        <v>DEFINITION OF "THE GOODS"</v>
      </c>
      <c r="C26" s="518" t="str">
        <f>UPPER(IF(Intro!$G$22="English",P26,Q26))</f>
        <v>LA DÉFINITION "DES MARCHANDISES"</v>
      </c>
      <c r="D26" s="518" t="str">
        <f>UPPER(IF(Intro!$G$22="English",Q26,R26))</f>
        <v/>
      </c>
      <c r="E26" s="518" t="str">
        <f>UPPER(IF(Intro!$G$22="English",R26,S26))</f>
        <v/>
      </c>
      <c r="F26" s="518"/>
      <c r="G26" s="518" t="str">
        <f>UPPER(IF(Intro!$G$22="English",S26,T26))</f>
        <v/>
      </c>
      <c r="H26" s="518" t="str">
        <f>UPPER(IF(Intro!$G$22="English",T26,U26))</f>
        <v/>
      </c>
      <c r="I26" s="518" t="str">
        <f>UPPER(IF(Intro!$G$22="English",U26,V26))</f>
        <v/>
      </c>
      <c r="J26" s="518" t="str">
        <f>UPPER(IF(Intro!$G$22="English",V26,W26))</f>
        <v/>
      </c>
      <c r="K26" s="518" t="str">
        <f>UPPER(IF(Intro!$G$22="English",W26,X26))</f>
        <v/>
      </c>
      <c r="L26" s="519" t="str">
        <f>UPPER(IF(Intro!$G$22="English",X26,Y26))</f>
        <v/>
      </c>
      <c r="M26" s="10"/>
      <c r="N26" s="21"/>
      <c r="O26" s="252" t="s">
        <v>643</v>
      </c>
      <c r="P26" s="252" t="s">
        <v>644</v>
      </c>
    </row>
    <row r="27" spans="1:16" s="12" customFormat="1" x14ac:dyDescent="0.25">
      <c r="A27" s="14"/>
      <c r="B27" s="31"/>
      <c r="C27" s="32"/>
      <c r="D27" s="33"/>
      <c r="E27" s="33"/>
      <c r="F27" s="33"/>
      <c r="G27" s="33"/>
      <c r="H27" s="33"/>
      <c r="I27" s="33"/>
      <c r="J27" s="33"/>
      <c r="K27" s="33"/>
      <c r="L27" s="34"/>
    </row>
    <row r="28" spans="1:16" s="157" customFormat="1" x14ac:dyDescent="0.25">
      <c r="A28" s="244"/>
      <c r="B28" s="520" t="str">
        <f>IF(Intro!$G$22="English",O28,P28)</f>
        <v>References to "the goods" in this questionnaire refer to:</v>
      </c>
      <c r="C28" s="521"/>
      <c r="D28" s="521"/>
      <c r="E28" s="521"/>
      <c r="F28" s="521"/>
      <c r="G28" s="521"/>
      <c r="H28" s="521"/>
      <c r="I28" s="521"/>
      <c r="J28" s="521"/>
      <c r="K28" s="521"/>
      <c r="L28" s="522"/>
      <c r="O28" s="157" t="s">
        <v>343</v>
      </c>
      <c r="P28" s="157" t="s">
        <v>344</v>
      </c>
    </row>
    <row r="29" spans="1:16" s="157" customFormat="1" x14ac:dyDescent="0.25">
      <c r="A29" s="244"/>
      <c r="B29" s="520"/>
      <c r="C29" s="521"/>
      <c r="D29" s="521"/>
      <c r="E29" s="521"/>
      <c r="F29" s="521"/>
      <c r="G29" s="521"/>
      <c r="H29" s="521"/>
      <c r="I29" s="521"/>
      <c r="J29" s="521"/>
      <c r="K29" s="521"/>
      <c r="L29" s="522"/>
    </row>
    <row r="30" spans="1:16" s="157" customFormat="1" ht="33" customHeight="1" x14ac:dyDescent="0.25">
      <c r="A30" s="244"/>
      <c r="B30" s="202"/>
      <c r="C30" s="578" t="str">
        <f>IF(Intro!$G$22="English",Variables!B16,Variables!C16)</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D30" s="579"/>
      <c r="E30" s="579"/>
      <c r="F30" s="579"/>
      <c r="G30" s="579"/>
      <c r="H30" s="579"/>
      <c r="I30" s="579"/>
      <c r="J30" s="579"/>
      <c r="K30" s="580"/>
      <c r="L30" s="190"/>
    </row>
    <row r="31" spans="1:16" s="157" customFormat="1" x14ac:dyDescent="0.25">
      <c r="A31" s="244"/>
      <c r="B31" s="202"/>
      <c r="C31" s="581"/>
      <c r="D31" s="582"/>
      <c r="E31" s="582"/>
      <c r="F31" s="582"/>
      <c r="G31" s="582"/>
      <c r="H31" s="582"/>
      <c r="I31" s="582"/>
      <c r="J31" s="582"/>
      <c r="K31" s="583"/>
      <c r="L31" s="266"/>
    </row>
    <row r="32" spans="1:16" s="157" customFormat="1" x14ac:dyDescent="0.25">
      <c r="A32" s="244"/>
      <c r="B32" s="202"/>
      <c r="C32" s="581"/>
      <c r="D32" s="582"/>
      <c r="E32" s="582"/>
      <c r="F32" s="582"/>
      <c r="G32" s="582"/>
      <c r="H32" s="582"/>
      <c r="I32" s="582"/>
      <c r="J32" s="582"/>
      <c r="K32" s="583"/>
      <c r="L32" s="266"/>
    </row>
    <row r="33" spans="1:16" s="157" customFormat="1" ht="32.25" customHeight="1" x14ac:dyDescent="0.25">
      <c r="A33" s="244"/>
      <c r="B33" s="202"/>
      <c r="C33" s="584"/>
      <c r="D33" s="585"/>
      <c r="E33" s="585"/>
      <c r="F33" s="585"/>
      <c r="G33" s="585"/>
      <c r="H33" s="585"/>
      <c r="I33" s="585"/>
      <c r="J33" s="585"/>
      <c r="K33" s="586"/>
      <c r="L33" s="266"/>
    </row>
    <row r="34" spans="1:16" s="157" customFormat="1" x14ac:dyDescent="0.25">
      <c r="A34" s="244"/>
      <c r="B34" s="520"/>
      <c r="C34" s="521"/>
      <c r="D34" s="521"/>
      <c r="E34" s="521"/>
      <c r="F34" s="521"/>
      <c r="G34" s="521"/>
      <c r="H34" s="521"/>
      <c r="I34" s="521"/>
      <c r="J34" s="521"/>
      <c r="K34" s="521"/>
      <c r="L34" s="522"/>
    </row>
    <row r="35" spans="1:16" s="157" customFormat="1" ht="29.25" customHeight="1" x14ac:dyDescent="0.25">
      <c r="A35" s="244"/>
      <c r="B35" s="510" t="str">
        <f>IF(Intro!$G$22="English",O35,P35)</f>
        <v>Excluding</v>
      </c>
      <c r="C35" s="511"/>
      <c r="D35" s="352"/>
      <c r="E35" s="352"/>
      <c r="F35" s="352"/>
      <c r="G35" s="352"/>
      <c r="H35" s="352"/>
      <c r="I35" s="352"/>
      <c r="J35" s="352"/>
      <c r="K35" s="352"/>
      <c r="L35" s="353"/>
      <c r="O35" s="157" t="s">
        <v>798</v>
      </c>
      <c r="P35" s="157" t="s">
        <v>819</v>
      </c>
    </row>
    <row r="36" spans="1:16" s="157" customFormat="1" ht="18.75" customHeight="1" x14ac:dyDescent="0.25">
      <c r="A36" s="244"/>
      <c r="B36" s="520" t="str">
        <f>IF(Intro!$G$22="English",O36,P36)</f>
        <v>truck bodies for the primary purpose of bulk transporting liquids or gases;</v>
      </c>
      <c r="C36" s="521"/>
      <c r="D36" s="521"/>
      <c r="E36" s="521"/>
      <c r="F36" s="521"/>
      <c r="G36" s="521"/>
      <c r="H36" s="521"/>
      <c r="I36" s="521"/>
      <c r="J36" s="521"/>
      <c r="K36" s="521"/>
      <c r="L36" s="522"/>
      <c r="O36" s="157" t="s">
        <v>802</v>
      </c>
      <c r="P36" s="157" t="s">
        <v>799</v>
      </c>
    </row>
    <row r="37" spans="1:16" s="157" customFormat="1" ht="31.5" customHeight="1" x14ac:dyDescent="0.25">
      <c r="A37" s="244"/>
      <c r="B37" s="520" t="str">
        <f>IF(Intro!$G$22="English",O37,P37)</f>
        <v>refuse truck bodies, being specialized truck bodies designed and constructed for the primary purpose of collecting, compacting, and transporting solid waste, of the kind used for municipal waste collection; and</v>
      </c>
      <c r="C37" s="521"/>
      <c r="D37" s="521"/>
      <c r="E37" s="521"/>
      <c r="F37" s="521"/>
      <c r="G37" s="521"/>
      <c r="H37" s="521"/>
      <c r="I37" s="521"/>
      <c r="J37" s="521"/>
      <c r="K37" s="521"/>
      <c r="L37" s="522"/>
      <c r="O37" s="157" t="s">
        <v>803</v>
      </c>
      <c r="P37" s="157" t="s">
        <v>800</v>
      </c>
    </row>
    <row r="38" spans="1:16" s="157" customFormat="1" ht="34.5" customHeight="1" x14ac:dyDescent="0.25">
      <c r="A38" s="244"/>
      <c r="B38" s="520" t="str">
        <f>IF(Intro!$G$22="English",O38,P38)</f>
        <v>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v>
      </c>
      <c r="C38" s="521"/>
      <c r="D38" s="521"/>
      <c r="E38" s="521"/>
      <c r="F38" s="521"/>
      <c r="G38" s="521"/>
      <c r="H38" s="521"/>
      <c r="I38" s="521"/>
      <c r="J38" s="521"/>
      <c r="K38" s="521"/>
      <c r="L38" s="522"/>
      <c r="O38" s="157" t="s">
        <v>804</v>
      </c>
      <c r="P38" s="157" t="s">
        <v>801</v>
      </c>
    </row>
    <row r="39" spans="1:16" s="157" customFormat="1" x14ac:dyDescent="0.25">
      <c r="A39" s="244"/>
      <c r="B39" s="351"/>
      <c r="C39" s="352"/>
      <c r="D39" s="352"/>
      <c r="E39" s="352"/>
      <c r="F39" s="352"/>
      <c r="G39" s="352"/>
      <c r="H39" s="352"/>
      <c r="I39" s="352"/>
      <c r="J39" s="352"/>
      <c r="K39" s="352"/>
      <c r="L39" s="353"/>
    </row>
    <row r="40" spans="1:16" s="157" customFormat="1" x14ac:dyDescent="0.25">
      <c r="A40" s="244"/>
      <c r="B40" s="520" t="str">
        <f>IF(Intro!$G$22="English",O40,P40)</f>
        <v>For additional details, view the "Info" tab.</v>
      </c>
      <c r="C40" s="521"/>
      <c r="D40" s="521"/>
      <c r="E40" s="521"/>
      <c r="F40" s="521"/>
      <c r="G40" s="521"/>
      <c r="H40" s="521"/>
      <c r="I40" s="521"/>
      <c r="J40" s="521"/>
      <c r="K40" s="521"/>
      <c r="L40" s="522"/>
      <c r="O40" s="157" t="s">
        <v>822</v>
      </c>
      <c r="P40" s="157" t="s">
        <v>823</v>
      </c>
    </row>
    <row r="41" spans="1:16" s="157" customFormat="1" x14ac:dyDescent="0.25">
      <c r="A41" s="244"/>
      <c r="B41" s="208"/>
      <c r="C41" s="209"/>
      <c r="D41" s="209"/>
      <c r="E41" s="209"/>
      <c r="F41" s="209"/>
      <c r="G41" s="209"/>
      <c r="H41" s="209"/>
      <c r="I41" s="209"/>
      <c r="J41" s="209"/>
      <c r="K41" s="209"/>
      <c r="L41" s="210"/>
    </row>
    <row r="42" spans="1:16" s="10" customFormat="1" x14ac:dyDescent="0.25">
      <c r="A42" s="20"/>
      <c r="B42" s="29"/>
      <c r="C42" s="29"/>
      <c r="D42" s="30"/>
      <c r="E42" s="30"/>
      <c r="F42" s="30"/>
      <c r="G42" s="30"/>
      <c r="H42" s="30"/>
      <c r="I42" s="30"/>
      <c r="J42" s="30"/>
      <c r="K42" s="30"/>
      <c r="L42" s="30"/>
      <c r="O42" s="11"/>
      <c r="P42" s="11"/>
    </row>
    <row r="43" spans="1:16" s="9" customFormat="1" x14ac:dyDescent="0.25">
      <c r="A43" s="16"/>
      <c r="B43" s="532" t="str">
        <f>IF(Intro!$G$22="English",O43,P43)</f>
        <v>DO YOU NEED TO COMPLETE THIS QUESTIONNAIRE?</v>
      </c>
      <c r="C43" s="533"/>
      <c r="D43" s="533"/>
      <c r="E43" s="533"/>
      <c r="F43" s="533"/>
      <c r="G43" s="533"/>
      <c r="H43" s="533"/>
      <c r="I43" s="533"/>
      <c r="J43" s="533"/>
      <c r="K43" s="533"/>
      <c r="L43" s="534"/>
      <c r="M43" s="21"/>
      <c r="N43" s="21"/>
      <c r="O43" s="168" t="s">
        <v>645</v>
      </c>
      <c r="P43" s="168" t="s">
        <v>718</v>
      </c>
    </row>
    <row r="44" spans="1:16" s="12" customFormat="1" x14ac:dyDescent="0.25">
      <c r="A44" s="14"/>
      <c r="B44" s="31"/>
      <c r="C44" s="32"/>
      <c r="D44" s="33"/>
      <c r="E44" s="33"/>
      <c r="F44" s="33"/>
      <c r="G44" s="33"/>
      <c r="H44" s="33"/>
      <c r="I44" s="33"/>
      <c r="J44" s="33"/>
      <c r="K44" s="33"/>
      <c r="L44" s="34"/>
    </row>
    <row r="45" spans="1:16" s="157" customFormat="1" x14ac:dyDescent="0.25">
      <c r="A45" s="244"/>
      <c r="B45" s="520" t="str">
        <f>IF(Intro!$G$22="English",O45,P45)</f>
        <v>Specify your firm’s activities with respect to the goods defined above from January 1, 2023 to December 31, 2025:</v>
      </c>
      <c r="C45" s="521"/>
      <c r="D45" s="521"/>
      <c r="E45" s="521"/>
      <c r="F45" s="521"/>
      <c r="G45" s="521"/>
      <c r="H45" s="521"/>
      <c r="I45" s="521"/>
      <c r="J45" s="521"/>
      <c r="K45" s="521"/>
      <c r="L45" s="522"/>
      <c r="O45" s="157" t="str">
        <f>"Specify your firm’s activities with respect to the goods defined above from January 1, "&amp;Variables!B6&amp;" to "&amp;Variables!B7&amp;", "&amp;Variables!B8&amp;":"</f>
        <v>Specify your firm’s activities with respect to the goods defined above from January 1, 2023 to December 31, 2025:</v>
      </c>
      <c r="P45" s="157" t="str">
        <f>"Précisez les activités de votre entreprise relatives aux marchandises définies ci-dessus, du 1er janvier "&amp;Variables!C6&amp;" au "&amp;Variables!C7&amp;" "&amp;Variables!C8&amp;":"</f>
        <v>Précisez les activités de votre entreprise relatives aux marchandises définies ci-dessus, du 1er janvier 2023 au 31 décembre 2025:</v>
      </c>
    </row>
    <row r="46" spans="1:16" s="157" customFormat="1" x14ac:dyDescent="0.25">
      <c r="A46" s="244"/>
      <c r="B46" s="202"/>
      <c r="C46" s="203"/>
      <c r="D46" s="203"/>
      <c r="E46" s="203"/>
      <c r="F46" s="203"/>
      <c r="G46" s="203"/>
      <c r="H46" s="203"/>
      <c r="I46" s="203"/>
      <c r="J46" s="203"/>
      <c r="K46" s="203"/>
      <c r="L46" s="204"/>
    </row>
    <row r="47" spans="1:16" s="157" customFormat="1" x14ac:dyDescent="0.25">
      <c r="A47" s="244"/>
      <c r="B47" s="202"/>
      <c r="C47" s="203"/>
      <c r="D47" s="555" t="str">
        <f>IF(Intro!$G$22="English",O47,P47)</f>
        <v>Select Yes or No</v>
      </c>
      <c r="E47" s="555"/>
      <c r="F47" s="556" t="s">
        <v>646</v>
      </c>
      <c r="G47" s="556"/>
      <c r="H47" s="556"/>
      <c r="I47" s="556"/>
      <c r="J47" s="556"/>
      <c r="K47" s="556"/>
      <c r="L47" s="557"/>
      <c r="O47" s="157" t="s">
        <v>367</v>
      </c>
      <c r="P47" s="157" t="s">
        <v>698</v>
      </c>
    </row>
    <row r="48" spans="1:16" s="12" customFormat="1" x14ac:dyDescent="0.25">
      <c r="A48" s="14"/>
      <c r="B48" s="526" t="str">
        <f>IF(Intro!$G$22="English",O48,P48)</f>
        <v>Produced the goods</v>
      </c>
      <c r="C48" s="527"/>
      <c r="D48" s="543"/>
      <c r="E48" s="543"/>
      <c r="F48" s="544" t="str">
        <f>IF(D48="Yes",O49,IF(D48="Oui",P49,IF(D48="No",O50,IF(D48="Non",P50,""))))</f>
        <v/>
      </c>
      <c r="G48" s="544"/>
      <c r="H48" s="544"/>
      <c r="I48" s="544"/>
      <c r="J48" s="544"/>
      <c r="K48" s="544"/>
      <c r="L48" s="545"/>
      <c r="O48" s="13" t="s">
        <v>593</v>
      </c>
      <c r="P48" s="12" t="s">
        <v>594</v>
      </c>
    </row>
    <row r="49" spans="1:16" s="12" customFormat="1" x14ac:dyDescent="0.25">
      <c r="A49" s="14"/>
      <c r="B49" s="526"/>
      <c r="C49" s="527"/>
      <c r="D49" s="543"/>
      <c r="E49" s="543"/>
      <c r="F49" s="544"/>
      <c r="G49" s="544"/>
      <c r="H49" s="544"/>
      <c r="I49" s="544"/>
      <c r="J49" s="544"/>
      <c r="K49" s="544"/>
      <c r="L49" s="545"/>
      <c r="O49" s="12" t="str">
        <f>"Yes. Complete all tabs in this questionnaire and return by "&amp;Variables!B11&amp;"."</f>
        <v>Yes. Complete all tabs in this questionnaire and return by March 30, 2026.</v>
      </c>
      <c r="P49" s="12" t="str">
        <f>"Oui. Remplissez tous les onglets de ce questionnaire et retournez-le avant le "&amp;Variables!C11&amp;"."</f>
        <v>Oui. Remplissez tous les onglets de ce questionnaire et retournez-le avant le 30 mars 2026.</v>
      </c>
    </row>
    <row r="50" spans="1:16" s="12" customFormat="1" x14ac:dyDescent="0.25">
      <c r="A50" s="14"/>
      <c r="B50" s="526" t="str">
        <f>IF(Intro!$G$22="English",O51,P51)</f>
        <v>Imported the goods from any country as the importer of record</v>
      </c>
      <c r="C50" s="527"/>
      <c r="D50" s="543"/>
      <c r="E50" s="543"/>
      <c r="F50" s="544" t="str">
        <f>IF(D50="Yes",O52,IF(D50="Oui",P52,IF(D50="No",O53,IF(D50="Non",P53,""))))</f>
        <v/>
      </c>
      <c r="G50" s="544"/>
      <c r="H50" s="544"/>
      <c r="I50" s="544"/>
      <c r="J50" s="544"/>
      <c r="K50" s="544"/>
      <c r="L50" s="545"/>
      <c r="O50" s="12" t="str">
        <f>"No. Explain below. Complete this tab only and return by "&amp;Variables!B11&amp;"."</f>
        <v>No. Explain below. Complete this tab only and return by March 30, 2026.</v>
      </c>
      <c r="P50" s="12" t="str">
        <f>"Non. Expliquez ci-dessous. Remplissez uniquement cet onglet et retournez-le avant le "&amp;Variables!C11&amp;"."</f>
        <v>Non. Expliquez ci-dessous. Remplissez uniquement cet onglet et retournez-le avant le 30 mars 2026.</v>
      </c>
    </row>
    <row r="51" spans="1:16" s="12" customFormat="1" x14ac:dyDescent="0.25">
      <c r="A51" s="14"/>
      <c r="B51" s="526"/>
      <c r="C51" s="527"/>
      <c r="D51" s="543"/>
      <c r="E51" s="543"/>
      <c r="F51" s="544"/>
      <c r="G51" s="544"/>
      <c r="H51" s="544"/>
      <c r="I51" s="544"/>
      <c r="J51" s="544"/>
      <c r="K51" s="544"/>
      <c r="L51" s="545"/>
      <c r="O51" s="13" t="s">
        <v>595</v>
      </c>
      <c r="P51" s="12" t="s">
        <v>728</v>
      </c>
    </row>
    <row r="52" spans="1:16" s="12" customFormat="1" x14ac:dyDescent="0.25">
      <c r="A52" s="14"/>
      <c r="B52" s="526"/>
      <c r="C52" s="527"/>
      <c r="D52" s="543"/>
      <c r="E52" s="543"/>
      <c r="F52" s="544"/>
      <c r="G52" s="544"/>
      <c r="H52" s="544"/>
      <c r="I52" s="544"/>
      <c r="J52" s="544"/>
      <c r="K52" s="544"/>
      <c r="L52" s="545"/>
      <c r="O52" s="12" t="str">
        <f>"Complete an Importers' Questionnaire, which can be found on the Tribunal website, and submit by "&amp;Variables!B11&amp;". If completing both an Importers’ and Producers’ questionnaire, it is not necessary to respond twice to questions that are repeated in both questionnaires."</f>
        <v>Complete an Importers' Questionnaire, which can be found on the Tribunal website, and submit by March 30, 2026. If completing both an Importers’ and Producers’ questionnaire, it is not necessary to respond twice to questions that are repeated in both questionnaires.</v>
      </c>
      <c r="P52" s="12"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30 mars 2026. Si vous remplissez à la fois un questionnaire à l'intention des importateurs et un autre à l'intention des producteurs, il n’est pas nécessaire de répondre deux fois aux questions qui se répètent dans les deux questionnaires.</v>
      </c>
    </row>
    <row r="53" spans="1:16" s="12" customFormat="1" x14ac:dyDescent="0.25">
      <c r="A53" s="14"/>
      <c r="B53" s="526"/>
      <c r="C53" s="527"/>
      <c r="D53" s="543"/>
      <c r="E53" s="543"/>
      <c r="F53" s="544"/>
      <c r="G53" s="544"/>
      <c r="H53" s="544"/>
      <c r="I53" s="544"/>
      <c r="J53" s="544"/>
      <c r="K53" s="544"/>
      <c r="L53" s="545"/>
      <c r="O53" s="12" t="s">
        <v>647</v>
      </c>
      <c r="P53" s="12" t="s">
        <v>647</v>
      </c>
    </row>
    <row r="54" spans="1:16" s="156" customFormat="1" x14ac:dyDescent="0.25">
      <c r="A54" s="46"/>
      <c r="B54" s="171"/>
      <c r="C54" s="172"/>
      <c r="D54" s="173"/>
      <c r="E54" s="173"/>
      <c r="F54" s="173"/>
      <c r="G54" s="173"/>
      <c r="H54" s="173"/>
      <c r="I54" s="173"/>
      <c r="J54" s="173"/>
      <c r="K54" s="173"/>
      <c r="L54" s="174"/>
    </row>
    <row r="55" spans="1:16" s="156" customFormat="1" x14ac:dyDescent="0.25">
      <c r="A55" s="46"/>
      <c r="B55" s="537" t="str">
        <f>IF(Intro!$G$22="English",O56,P56)</f>
        <v>If no, explain.</v>
      </c>
      <c r="C55" s="538"/>
      <c r="D55" s="538"/>
      <c r="E55" s="538"/>
      <c r="F55" s="538"/>
      <c r="G55" s="538"/>
      <c r="H55" s="538"/>
      <c r="I55" s="538"/>
      <c r="J55" s="538"/>
      <c r="K55" s="538"/>
      <c r="L55" s="539"/>
    </row>
    <row r="56" spans="1:16" s="156" customFormat="1" x14ac:dyDescent="0.25">
      <c r="A56" s="46"/>
      <c r="B56" s="171"/>
      <c r="C56" s="172"/>
      <c r="D56" s="173"/>
      <c r="E56" s="173"/>
      <c r="F56" s="173"/>
      <c r="G56" s="173"/>
      <c r="H56" s="173"/>
      <c r="I56" s="173"/>
      <c r="J56" s="173"/>
      <c r="K56" s="173"/>
      <c r="L56" s="174"/>
      <c r="O56" s="170" t="s">
        <v>591</v>
      </c>
      <c r="P56" s="156" t="s">
        <v>592</v>
      </c>
    </row>
    <row r="57" spans="1:16" s="156" customFormat="1" x14ac:dyDescent="0.25">
      <c r="A57" s="46"/>
      <c r="B57" s="552"/>
      <c r="C57" s="553"/>
      <c r="D57" s="553"/>
      <c r="E57" s="553"/>
      <c r="F57" s="553"/>
      <c r="G57" s="553"/>
      <c r="H57" s="553"/>
      <c r="I57" s="553"/>
      <c r="J57" s="553"/>
      <c r="K57" s="553"/>
      <c r="L57" s="554"/>
    </row>
    <row r="58" spans="1:16" s="156" customFormat="1" x14ac:dyDescent="0.25">
      <c r="A58" s="46"/>
      <c r="B58" s="552"/>
      <c r="C58" s="553"/>
      <c r="D58" s="553"/>
      <c r="E58" s="553"/>
      <c r="F58" s="553"/>
      <c r="G58" s="553"/>
      <c r="H58" s="553"/>
      <c r="I58" s="553"/>
      <c r="J58" s="553"/>
      <c r="K58" s="553"/>
      <c r="L58" s="554"/>
    </row>
    <row r="59" spans="1:16" s="156" customFormat="1" x14ac:dyDescent="0.25">
      <c r="A59" s="46"/>
      <c r="B59" s="552"/>
      <c r="C59" s="553"/>
      <c r="D59" s="553"/>
      <c r="E59" s="553"/>
      <c r="F59" s="553"/>
      <c r="G59" s="553"/>
      <c r="H59" s="553"/>
      <c r="I59" s="553"/>
      <c r="J59" s="553"/>
      <c r="K59" s="553"/>
      <c r="L59" s="554"/>
    </row>
    <row r="60" spans="1:16" s="156" customFormat="1" x14ac:dyDescent="0.25">
      <c r="A60" s="46"/>
      <c r="B60" s="552"/>
      <c r="C60" s="553"/>
      <c r="D60" s="553"/>
      <c r="E60" s="553"/>
      <c r="F60" s="553"/>
      <c r="G60" s="553"/>
      <c r="H60" s="553"/>
      <c r="I60" s="553"/>
      <c r="J60" s="553"/>
      <c r="K60" s="553"/>
      <c r="L60" s="554"/>
    </row>
    <row r="61" spans="1:16" s="156" customFormat="1" x14ac:dyDescent="0.25">
      <c r="A61" s="46"/>
      <c r="B61" s="552"/>
      <c r="C61" s="553"/>
      <c r="D61" s="553"/>
      <c r="E61" s="553"/>
      <c r="F61" s="553"/>
      <c r="G61" s="553"/>
      <c r="H61" s="553"/>
      <c r="I61" s="553"/>
      <c r="J61" s="553"/>
      <c r="K61" s="553"/>
      <c r="L61" s="554"/>
    </row>
    <row r="62" spans="1:16" s="156" customFormat="1" x14ac:dyDescent="0.25">
      <c r="A62" s="46"/>
      <c r="B62" s="552"/>
      <c r="C62" s="553"/>
      <c r="D62" s="553"/>
      <c r="E62" s="553"/>
      <c r="F62" s="553"/>
      <c r="G62" s="553"/>
      <c r="H62" s="553"/>
      <c r="I62" s="553"/>
      <c r="J62" s="553"/>
      <c r="K62" s="553"/>
      <c r="L62" s="554"/>
    </row>
    <row r="63" spans="1:16" s="156" customFormat="1" x14ac:dyDescent="0.25">
      <c r="A63" s="46"/>
      <c r="B63" s="552"/>
      <c r="C63" s="553"/>
      <c r="D63" s="553"/>
      <c r="E63" s="553"/>
      <c r="F63" s="553"/>
      <c r="G63" s="553"/>
      <c r="H63" s="553"/>
      <c r="I63" s="553"/>
      <c r="J63" s="553"/>
      <c r="K63" s="553"/>
      <c r="L63" s="554"/>
    </row>
    <row r="64" spans="1:16" s="156" customFormat="1" x14ac:dyDescent="0.25">
      <c r="A64" s="46"/>
      <c r="B64" s="552"/>
      <c r="C64" s="553"/>
      <c r="D64" s="553"/>
      <c r="E64" s="553"/>
      <c r="F64" s="553"/>
      <c r="G64" s="553"/>
      <c r="H64" s="553"/>
      <c r="I64" s="553"/>
      <c r="J64" s="553"/>
      <c r="K64" s="553"/>
      <c r="L64" s="554"/>
    </row>
    <row r="65" spans="1:16" s="156" customFormat="1" x14ac:dyDescent="0.25">
      <c r="A65" s="46"/>
      <c r="B65" s="552"/>
      <c r="C65" s="553"/>
      <c r="D65" s="553"/>
      <c r="E65" s="553"/>
      <c r="F65" s="553"/>
      <c r="G65" s="553"/>
      <c r="H65" s="553"/>
      <c r="I65" s="553"/>
      <c r="J65" s="553"/>
      <c r="K65" s="553"/>
      <c r="L65" s="554"/>
    </row>
    <row r="66" spans="1:16" s="156" customFormat="1" x14ac:dyDescent="0.25">
      <c r="A66" s="46"/>
      <c r="B66" s="552"/>
      <c r="C66" s="553"/>
      <c r="D66" s="553"/>
      <c r="E66" s="553"/>
      <c r="F66" s="553"/>
      <c r="G66" s="553"/>
      <c r="H66" s="553"/>
      <c r="I66" s="553"/>
      <c r="J66" s="553"/>
      <c r="K66" s="553"/>
      <c r="L66" s="554"/>
    </row>
    <row r="67" spans="1:16" s="157" customFormat="1" x14ac:dyDescent="0.25">
      <c r="A67" s="244"/>
      <c r="B67" s="208"/>
      <c r="C67" s="209"/>
      <c r="D67" s="209"/>
      <c r="E67" s="209"/>
      <c r="F67" s="209"/>
      <c r="G67" s="209"/>
      <c r="H67" s="209"/>
      <c r="I67" s="209"/>
      <c r="J67" s="209"/>
      <c r="K67" s="209"/>
      <c r="L67" s="210"/>
    </row>
    <row r="68" spans="1:16" s="10" customFormat="1" x14ac:dyDescent="0.25">
      <c r="A68" s="20"/>
      <c r="B68" s="29"/>
      <c r="C68" s="29"/>
      <c r="D68" s="30"/>
      <c r="E68" s="30"/>
      <c r="F68" s="30"/>
      <c r="G68" s="30"/>
      <c r="H68" s="30"/>
      <c r="I68" s="30"/>
      <c r="J68" s="30"/>
      <c r="K68" s="30"/>
      <c r="L68" s="30"/>
      <c r="O68" s="11"/>
      <c r="P68" s="11"/>
    </row>
    <row r="69" spans="1:16" s="9" customFormat="1" x14ac:dyDescent="0.25">
      <c r="A69" s="16"/>
      <c r="B69" s="517" t="str">
        <f>IF(Intro!$G$22="English",O69,P69)</f>
        <v>QUESTIONNAIRE DUE DATE</v>
      </c>
      <c r="C69" s="518" t="str">
        <f>UPPER(IF(Intro!$G$22="English",P69,Q69))</f>
        <v>DATE D’ÉCHÉANCE DU QUESTIONNAIRE</v>
      </c>
      <c r="D69" s="518" t="str">
        <f>UPPER(IF(Intro!$G$22="English",Q69,R69))</f>
        <v/>
      </c>
      <c r="E69" s="518" t="str">
        <f>UPPER(IF(Intro!$G$22="English",R69,S69))</f>
        <v/>
      </c>
      <c r="F69" s="518"/>
      <c r="G69" s="518" t="str">
        <f>UPPER(IF(Intro!$G$22="English",S69,T69))</f>
        <v/>
      </c>
      <c r="H69" s="518" t="str">
        <f>UPPER(IF(Intro!$G$22="English",T69,U69))</f>
        <v/>
      </c>
      <c r="I69" s="518" t="str">
        <f>UPPER(IF(Intro!$G$22="English",U69,V69))</f>
        <v/>
      </c>
      <c r="J69" s="518" t="str">
        <f>UPPER(IF(Intro!$G$22="English",V69,W69))</f>
        <v/>
      </c>
      <c r="K69" s="518" t="str">
        <f>UPPER(IF(Intro!$G$22="English",W69,X69))</f>
        <v/>
      </c>
      <c r="L69" s="519" t="str">
        <f>UPPER(IF(Intro!$G$22="English",X69,Y69))</f>
        <v/>
      </c>
      <c r="M69" s="10"/>
      <c r="N69" s="21"/>
      <c r="O69" s="17" t="s">
        <v>1</v>
      </c>
      <c r="P69" s="17" t="s">
        <v>404</v>
      </c>
    </row>
    <row r="70" spans="1:16" s="12" customFormat="1" x14ac:dyDescent="0.25">
      <c r="A70" s="14"/>
      <c r="B70" s="31"/>
      <c r="C70" s="32"/>
      <c r="D70" s="33"/>
      <c r="E70" s="33"/>
      <c r="F70" s="33"/>
      <c r="G70" s="33"/>
      <c r="H70" s="33"/>
      <c r="I70" s="33"/>
      <c r="J70" s="33"/>
      <c r="K70" s="33"/>
      <c r="L70" s="34"/>
    </row>
    <row r="71" spans="1:16" s="157" customFormat="1" x14ac:dyDescent="0.25">
      <c r="A71" s="244"/>
      <c r="B71" s="202"/>
      <c r="D71" s="546" t="str">
        <f>IF(Intro!$G$22="English",Variables!B11,Variables!C11)</f>
        <v>March 30, 2026</v>
      </c>
      <c r="E71" s="547"/>
      <c r="F71" s="547"/>
      <c r="G71" s="547"/>
      <c r="H71" s="547"/>
      <c r="I71" s="547"/>
      <c r="J71" s="548"/>
      <c r="K71" s="33"/>
      <c r="L71" s="245"/>
      <c r="O71" s="169"/>
      <c r="P71" s="169"/>
    </row>
    <row r="72" spans="1:16" s="157" customFormat="1" x14ac:dyDescent="0.25">
      <c r="A72" s="244"/>
      <c r="B72" s="202"/>
      <c r="D72" s="549"/>
      <c r="E72" s="550"/>
      <c r="F72" s="550"/>
      <c r="G72" s="550"/>
      <c r="H72" s="550"/>
      <c r="I72" s="550"/>
      <c r="J72" s="551"/>
      <c r="K72" s="33"/>
      <c r="L72" s="245"/>
      <c r="O72" s="169"/>
      <c r="P72" s="169"/>
    </row>
    <row r="73" spans="1:16" s="157" customFormat="1" x14ac:dyDescent="0.25">
      <c r="A73" s="244"/>
      <c r="B73" s="208"/>
      <c r="C73" s="209"/>
      <c r="D73" s="209"/>
      <c r="E73" s="209"/>
      <c r="F73" s="209"/>
      <c r="G73" s="209"/>
      <c r="H73" s="209"/>
      <c r="I73" s="209"/>
      <c r="J73" s="209"/>
      <c r="K73" s="209"/>
      <c r="L73" s="210"/>
    </row>
    <row r="74" spans="1:16" s="10" customFormat="1" x14ac:dyDescent="0.25">
      <c r="A74" s="20"/>
      <c r="B74" s="29"/>
      <c r="C74" s="29"/>
      <c r="D74" s="30"/>
      <c r="E74" s="30"/>
      <c r="F74" s="30"/>
      <c r="G74" s="30"/>
      <c r="H74" s="30"/>
      <c r="I74" s="30"/>
      <c r="J74" s="30"/>
      <c r="K74" s="30"/>
      <c r="L74" s="30"/>
      <c r="O74" s="11"/>
      <c r="P74" s="11"/>
    </row>
    <row r="75" spans="1:16" s="9" customFormat="1" x14ac:dyDescent="0.25">
      <c r="A75" s="16"/>
      <c r="B75" s="517" t="str">
        <f>IF(Intro!$G$22="English",O75,P75)</f>
        <v>FAILURE TO COMPLETE QUESTIONNAIRE</v>
      </c>
      <c r="C75" s="518" t="str">
        <f>UPPER(IF(Intro!$G$22="English",P75,Q75))</f>
        <v>QUESTIONNAIRE NON REMPLI</v>
      </c>
      <c r="D75" s="518" t="str">
        <f>UPPER(IF(Intro!$G$22="English",Q75,R75))</f>
        <v/>
      </c>
      <c r="E75" s="518" t="str">
        <f>UPPER(IF(Intro!$G$22="English",R75,S75))</f>
        <v/>
      </c>
      <c r="F75" s="518"/>
      <c r="G75" s="518" t="str">
        <f>UPPER(IF(Intro!$G$22="English",S75,T75))</f>
        <v/>
      </c>
      <c r="H75" s="518" t="str">
        <f>UPPER(IF(Intro!$G$22="English",T75,U75))</f>
        <v/>
      </c>
      <c r="I75" s="518" t="str">
        <f>UPPER(IF(Intro!$G$22="English",U75,V75))</f>
        <v/>
      </c>
      <c r="J75" s="518" t="str">
        <f>UPPER(IF(Intro!$G$22="English",V75,W75))</f>
        <v/>
      </c>
      <c r="K75" s="518" t="str">
        <f>UPPER(IF(Intro!$G$22="English",W75,X75))</f>
        <v/>
      </c>
      <c r="L75" s="519" t="str">
        <f>UPPER(IF(Intro!$G$22="English",X75,Y75))</f>
        <v/>
      </c>
      <c r="M75" s="10"/>
      <c r="N75" s="21"/>
      <c r="O75" s="252" t="s">
        <v>648</v>
      </c>
      <c r="P75" s="252" t="s">
        <v>649</v>
      </c>
    </row>
    <row r="76" spans="1:16" s="12" customFormat="1" x14ac:dyDescent="0.25">
      <c r="A76" s="14"/>
      <c r="B76" s="31"/>
      <c r="C76" s="32"/>
      <c r="D76" s="33"/>
      <c r="E76" s="33"/>
      <c r="F76" s="33"/>
      <c r="G76" s="33"/>
      <c r="H76" s="33"/>
      <c r="I76" s="33"/>
      <c r="J76" s="33"/>
      <c r="K76" s="33"/>
      <c r="L76" s="34"/>
    </row>
    <row r="77" spans="1:16" s="157" customFormat="1" x14ac:dyDescent="0.25">
      <c r="A77" s="244"/>
      <c r="B77" s="520" t="str">
        <f>IF(Intro!$G$22="English",O77,P77)</f>
        <v>Failure to complete the questionnaire by the due date may result in the Tribunal issuing a production order, pursuant to section 17 of the Canadian International Trade Tribunal Act, to compel the production of a questionnaire response.</v>
      </c>
      <c r="C77" s="521"/>
      <c r="D77" s="521"/>
      <c r="E77" s="521"/>
      <c r="F77" s="521"/>
      <c r="G77" s="521"/>
      <c r="H77" s="521"/>
      <c r="I77" s="521"/>
      <c r="J77" s="521"/>
      <c r="K77" s="521"/>
      <c r="L77" s="522"/>
      <c r="O77" s="157" t="s">
        <v>321</v>
      </c>
      <c r="P77" s="157" t="s">
        <v>407</v>
      </c>
    </row>
    <row r="78" spans="1:16" s="157" customFormat="1" x14ac:dyDescent="0.25">
      <c r="A78" s="244"/>
      <c r="B78" s="520"/>
      <c r="C78" s="521"/>
      <c r="D78" s="521"/>
      <c r="E78" s="521"/>
      <c r="F78" s="521"/>
      <c r="G78" s="521"/>
      <c r="H78" s="521"/>
      <c r="I78" s="521"/>
      <c r="J78" s="521"/>
      <c r="K78" s="521"/>
      <c r="L78" s="522"/>
    </row>
    <row r="79" spans="1:16" s="157" customFormat="1" x14ac:dyDescent="0.25">
      <c r="A79" s="244"/>
      <c r="B79" s="208"/>
      <c r="C79" s="209"/>
      <c r="D79" s="209"/>
      <c r="E79" s="209"/>
      <c r="F79" s="209"/>
      <c r="G79" s="209"/>
      <c r="H79" s="209"/>
      <c r="I79" s="209"/>
      <c r="J79" s="209"/>
      <c r="K79" s="209"/>
      <c r="L79" s="210"/>
    </row>
    <row r="80" spans="1:16" s="10" customFormat="1" x14ac:dyDescent="0.25">
      <c r="A80" s="20"/>
      <c r="B80" s="29"/>
      <c r="C80" s="29"/>
      <c r="D80" s="30"/>
      <c r="E80" s="30"/>
      <c r="F80" s="30"/>
      <c r="G80" s="30"/>
      <c r="H80" s="30"/>
      <c r="I80" s="30"/>
      <c r="J80" s="30"/>
      <c r="K80" s="30"/>
      <c r="L80" s="30"/>
      <c r="O80" s="11"/>
      <c r="P80" s="11"/>
    </row>
    <row r="81" spans="1:16" x14ac:dyDescent="0.25">
      <c r="B81" s="532" t="str">
        <f>IF(Intro!$G$22="English",O81,P81)</f>
        <v>FIRM INFORMATION</v>
      </c>
      <c r="C81" s="533"/>
      <c r="D81" s="533"/>
      <c r="E81" s="533"/>
      <c r="F81" s="533"/>
      <c r="G81" s="533"/>
      <c r="H81" s="533"/>
      <c r="I81" s="533"/>
      <c r="J81" s="533"/>
      <c r="K81" s="533"/>
      <c r="L81" s="534"/>
      <c r="M81" s="157"/>
      <c r="O81" s="2" t="s">
        <v>5</v>
      </c>
      <c r="P81" s="2" t="s">
        <v>6</v>
      </c>
    </row>
    <row r="82" spans="1:16" s="12" customFormat="1" x14ac:dyDescent="0.25">
      <c r="A82" s="14"/>
      <c r="B82" s="31"/>
      <c r="C82" s="32"/>
      <c r="D82" s="33"/>
      <c r="E82" s="33"/>
      <c r="F82" s="33"/>
      <c r="G82" s="33"/>
      <c r="H82" s="33"/>
      <c r="I82" s="33"/>
      <c r="J82" s="33"/>
      <c r="K82" s="33"/>
      <c r="L82" s="34"/>
    </row>
    <row r="83" spans="1:16" s="12" customFormat="1" x14ac:dyDescent="0.25">
      <c r="A83" s="14"/>
      <c r="B83" s="526" t="str">
        <f>IF(Intro!$G$22="English",O83,P83)</f>
        <v>Firm Name (In English and French, if applicable)</v>
      </c>
      <c r="C83" s="527"/>
      <c r="D83" s="527"/>
      <c r="E83" s="541"/>
      <c r="F83" s="541"/>
      <c r="G83" s="541"/>
      <c r="H83" s="541"/>
      <c r="I83" s="541"/>
      <c r="J83" s="541"/>
      <c r="K83" s="541"/>
      <c r="L83" s="542"/>
      <c r="O83" s="13" t="s">
        <v>400</v>
      </c>
      <c r="P83" s="12" t="s">
        <v>401</v>
      </c>
    </row>
    <row r="84" spans="1:16" s="12" customFormat="1" x14ac:dyDescent="0.25">
      <c r="A84" s="14"/>
      <c r="B84" s="526"/>
      <c r="C84" s="527"/>
      <c r="D84" s="527"/>
      <c r="E84" s="541"/>
      <c r="F84" s="541"/>
      <c r="G84" s="541"/>
      <c r="H84" s="541"/>
      <c r="I84" s="541"/>
      <c r="J84" s="541"/>
      <c r="K84" s="541"/>
      <c r="L84" s="542"/>
      <c r="O84" s="13"/>
    </row>
    <row r="85" spans="1:16" s="12" customFormat="1" x14ac:dyDescent="0.25">
      <c r="A85" s="14"/>
      <c r="B85" s="526" t="str">
        <f>IF(Intro!$G$22="English",O85,P85)</f>
        <v>Firm Address</v>
      </c>
      <c r="C85" s="527"/>
      <c r="D85" s="527"/>
      <c r="E85" s="541"/>
      <c r="F85" s="541"/>
      <c r="G85" s="541"/>
      <c r="H85" s="541"/>
      <c r="I85" s="541"/>
      <c r="J85" s="541"/>
      <c r="K85" s="541"/>
      <c r="L85" s="542"/>
      <c r="O85" s="13" t="s">
        <v>7</v>
      </c>
      <c r="P85" s="12" t="s">
        <v>405</v>
      </c>
    </row>
    <row r="86" spans="1:16" s="12" customFormat="1" x14ac:dyDescent="0.25">
      <c r="A86" s="14"/>
      <c r="B86" s="526"/>
      <c r="C86" s="527"/>
      <c r="D86" s="527"/>
      <c r="E86" s="541"/>
      <c r="F86" s="541"/>
      <c r="G86" s="541"/>
      <c r="H86" s="541"/>
      <c r="I86" s="541"/>
      <c r="J86" s="541"/>
      <c r="K86" s="541"/>
      <c r="L86" s="542"/>
      <c r="O86" s="13"/>
    </row>
    <row r="87" spans="1:16" s="12" customFormat="1" x14ac:dyDescent="0.25">
      <c r="A87" s="14"/>
      <c r="B87" s="526" t="str">
        <f>IF(Intro!$G$22="English",O87,P87)</f>
        <v>Website Address</v>
      </c>
      <c r="C87" s="527"/>
      <c r="D87" s="527"/>
      <c r="E87" s="541"/>
      <c r="F87" s="541"/>
      <c r="G87" s="541"/>
      <c r="H87" s="541"/>
      <c r="I87" s="541"/>
      <c r="J87" s="541"/>
      <c r="K87" s="541"/>
      <c r="L87" s="542"/>
      <c r="O87" s="13" t="s">
        <v>9</v>
      </c>
      <c r="P87" s="12" t="s">
        <v>10</v>
      </c>
    </row>
    <row r="88" spans="1:16" s="12" customFormat="1" x14ac:dyDescent="0.25">
      <c r="A88" s="14"/>
      <c r="B88" s="526"/>
      <c r="C88" s="527"/>
      <c r="D88" s="527"/>
      <c r="E88" s="541"/>
      <c r="F88" s="541"/>
      <c r="G88" s="541"/>
      <c r="H88" s="541"/>
      <c r="I88" s="541"/>
      <c r="J88" s="541"/>
      <c r="K88" s="541"/>
      <c r="L88" s="542"/>
      <c r="O88" s="13"/>
    </row>
    <row r="89" spans="1:16" s="12" customFormat="1" x14ac:dyDescent="0.25">
      <c r="A89" s="14"/>
      <c r="B89" s="162"/>
      <c r="C89" s="163"/>
      <c r="D89" s="164"/>
      <c r="E89" s="164"/>
      <c r="F89" s="164"/>
      <c r="G89" s="164"/>
      <c r="H89" s="164"/>
      <c r="I89" s="164"/>
      <c r="J89" s="164"/>
      <c r="K89" s="164"/>
      <c r="L89" s="165"/>
    </row>
    <row r="90" spans="1:16" s="157" customFormat="1" x14ac:dyDescent="0.25">
      <c r="A90" s="244"/>
      <c r="B90" s="269" t="str">
        <f>IF(Intro!$G$22="English",O90,P90)</f>
        <v xml:space="preserve">If your firm has more than one location, facility or outlet, submit a consolidated response to the questionnaire.
</v>
      </c>
      <c r="C90" s="265"/>
      <c r="D90" s="265"/>
      <c r="E90" s="265"/>
      <c r="F90" s="265"/>
      <c r="G90" s="265"/>
      <c r="H90" s="265"/>
      <c r="I90" s="265"/>
      <c r="J90" s="265"/>
      <c r="K90" s="265"/>
      <c r="L90" s="266"/>
      <c r="O90" s="157" t="s">
        <v>368</v>
      </c>
      <c r="P90" s="157" t="s">
        <v>402</v>
      </c>
    </row>
    <row r="91" spans="1:16" s="12" customFormat="1" x14ac:dyDescent="0.25">
      <c r="A91" s="14"/>
      <c r="B91" s="559" t="str">
        <f>IF(Intro!$G$22="English",O91,P91)</f>
        <v>Provide the names and addresses of other locations, facilities, and outlets in Canada on behalf of which your company is responding.</v>
      </c>
      <c r="C91" s="560"/>
      <c r="D91" s="560"/>
      <c r="E91" s="565"/>
      <c r="F91" s="565"/>
      <c r="G91" s="565"/>
      <c r="H91" s="565"/>
      <c r="I91" s="565"/>
      <c r="J91" s="565"/>
      <c r="K91" s="565"/>
      <c r="L91" s="566"/>
      <c r="M91" s="157"/>
      <c r="O91" s="13" t="s">
        <v>11</v>
      </c>
      <c r="P91" s="12" t="s">
        <v>403</v>
      </c>
    </row>
    <row r="92" spans="1:16" s="12" customFormat="1" x14ac:dyDescent="0.25">
      <c r="A92" s="14"/>
      <c r="B92" s="561"/>
      <c r="C92" s="562"/>
      <c r="D92" s="562"/>
      <c r="E92" s="567"/>
      <c r="F92" s="567"/>
      <c r="G92" s="567"/>
      <c r="H92" s="567"/>
      <c r="I92" s="567"/>
      <c r="J92" s="567"/>
      <c r="K92" s="567"/>
      <c r="L92" s="568"/>
      <c r="M92" s="157"/>
      <c r="O92" s="13"/>
    </row>
    <row r="93" spans="1:16" s="12" customFormat="1" x14ac:dyDescent="0.25">
      <c r="A93" s="14"/>
      <c r="B93" s="561"/>
      <c r="C93" s="562"/>
      <c r="D93" s="562"/>
      <c r="E93" s="567"/>
      <c r="F93" s="567"/>
      <c r="G93" s="567"/>
      <c r="H93" s="567"/>
      <c r="I93" s="567"/>
      <c r="J93" s="567"/>
      <c r="K93" s="567"/>
      <c r="L93" s="568"/>
      <c r="M93" s="157"/>
      <c r="O93" s="13"/>
    </row>
    <row r="94" spans="1:16" s="12" customFormat="1" x14ac:dyDescent="0.25">
      <c r="A94" s="14"/>
      <c r="B94" s="561"/>
      <c r="C94" s="562"/>
      <c r="D94" s="562"/>
      <c r="E94" s="567"/>
      <c r="F94" s="567"/>
      <c r="G94" s="567"/>
      <c r="H94" s="567"/>
      <c r="I94" s="567"/>
      <c r="J94" s="567"/>
      <c r="K94" s="567"/>
      <c r="L94" s="568"/>
      <c r="M94" s="157"/>
      <c r="O94" s="13"/>
    </row>
    <row r="95" spans="1:16" s="12" customFormat="1" x14ac:dyDescent="0.25">
      <c r="A95" s="14"/>
      <c r="B95" s="561"/>
      <c r="C95" s="562"/>
      <c r="D95" s="562"/>
      <c r="E95" s="567"/>
      <c r="F95" s="567"/>
      <c r="G95" s="567"/>
      <c r="H95" s="567"/>
      <c r="I95" s="567"/>
      <c r="J95" s="567"/>
      <c r="K95" s="567"/>
      <c r="L95" s="568"/>
      <c r="M95" s="157"/>
      <c r="O95" s="13"/>
    </row>
    <row r="96" spans="1:16" s="12" customFormat="1" x14ac:dyDescent="0.25">
      <c r="A96" s="14"/>
      <c r="B96" s="561"/>
      <c r="C96" s="562"/>
      <c r="D96" s="562"/>
      <c r="E96" s="567"/>
      <c r="F96" s="567"/>
      <c r="G96" s="567"/>
      <c r="H96" s="567"/>
      <c r="I96" s="567"/>
      <c r="J96" s="567"/>
      <c r="K96" s="567"/>
      <c r="L96" s="568"/>
      <c r="M96" s="157"/>
      <c r="O96" s="13"/>
    </row>
    <row r="97" spans="1:16" s="12" customFormat="1" x14ac:dyDescent="0.25">
      <c r="A97" s="14"/>
      <c r="B97" s="561"/>
      <c r="C97" s="562"/>
      <c r="D97" s="562"/>
      <c r="E97" s="567"/>
      <c r="F97" s="567"/>
      <c r="G97" s="567"/>
      <c r="H97" s="567"/>
      <c r="I97" s="567"/>
      <c r="J97" s="567"/>
      <c r="K97" s="567"/>
      <c r="L97" s="568"/>
      <c r="M97" s="157"/>
      <c r="O97" s="13"/>
    </row>
    <row r="98" spans="1:16" s="12" customFormat="1" x14ac:dyDescent="0.25">
      <c r="A98" s="14"/>
      <c r="B98" s="561"/>
      <c r="C98" s="562"/>
      <c r="D98" s="562"/>
      <c r="E98" s="567"/>
      <c r="F98" s="567"/>
      <c r="G98" s="567"/>
      <c r="H98" s="567"/>
      <c r="I98" s="567"/>
      <c r="J98" s="567"/>
      <c r="K98" s="567"/>
      <c r="L98" s="568"/>
      <c r="M98" s="157"/>
      <c r="O98" s="13"/>
    </row>
    <row r="99" spans="1:16" s="12" customFormat="1" x14ac:dyDescent="0.25">
      <c r="A99" s="14"/>
      <c r="B99" s="561"/>
      <c r="C99" s="562"/>
      <c r="D99" s="562"/>
      <c r="E99" s="567"/>
      <c r="F99" s="567"/>
      <c r="G99" s="567"/>
      <c r="H99" s="567"/>
      <c r="I99" s="567"/>
      <c r="J99" s="567"/>
      <c r="K99" s="567"/>
      <c r="L99" s="568"/>
      <c r="M99" s="157"/>
      <c r="O99" s="13"/>
    </row>
    <row r="100" spans="1:16" s="12" customFormat="1" x14ac:dyDescent="0.25">
      <c r="A100" s="14"/>
      <c r="B100" s="563"/>
      <c r="C100" s="564"/>
      <c r="D100" s="564"/>
      <c r="E100" s="569"/>
      <c r="F100" s="569"/>
      <c r="G100" s="569"/>
      <c r="H100" s="569"/>
      <c r="I100" s="569"/>
      <c r="J100" s="569"/>
      <c r="K100" s="569"/>
      <c r="L100" s="570"/>
      <c r="M100" s="157"/>
      <c r="O100" s="13"/>
    </row>
    <row r="101" spans="1:16" s="157" customFormat="1" x14ac:dyDescent="0.25">
      <c r="A101" s="244"/>
      <c r="B101" s="208"/>
      <c r="C101" s="209"/>
      <c r="D101" s="209"/>
      <c r="E101" s="209"/>
      <c r="F101" s="209"/>
      <c r="G101" s="209"/>
      <c r="H101" s="209"/>
      <c r="I101" s="209"/>
      <c r="J101" s="209"/>
      <c r="K101" s="209"/>
      <c r="L101" s="210"/>
    </row>
    <row r="103" spans="1:16" x14ac:dyDescent="0.25">
      <c r="B103" s="532" t="str">
        <f>IF(Intro!$G$22="English",O103,P103)</f>
        <v>CERTIFICATION</v>
      </c>
      <c r="C103" s="533"/>
      <c r="D103" s="533"/>
      <c r="E103" s="533"/>
      <c r="F103" s="533"/>
      <c r="G103" s="533"/>
      <c r="H103" s="533"/>
      <c r="I103" s="533"/>
      <c r="J103" s="533"/>
      <c r="K103" s="533"/>
      <c r="L103" s="534"/>
      <c r="M103" s="157"/>
      <c r="O103" s="2" t="s">
        <v>3</v>
      </c>
      <c r="P103" s="2" t="s">
        <v>4</v>
      </c>
    </row>
    <row r="104" spans="1:16" s="12" customFormat="1" x14ac:dyDescent="0.25">
      <c r="A104" s="14"/>
      <c r="B104" s="31"/>
      <c r="C104" s="32"/>
      <c r="D104" s="33"/>
      <c r="E104" s="33"/>
      <c r="F104" s="33"/>
      <c r="G104" s="33"/>
      <c r="H104" s="33"/>
      <c r="I104" s="33"/>
      <c r="J104" s="33"/>
      <c r="K104" s="33"/>
      <c r="L104" s="34"/>
    </row>
    <row r="105" spans="1:16" s="157" customFormat="1" x14ac:dyDescent="0.25">
      <c r="A105" s="244"/>
      <c r="B105" s="528" t="str">
        <f>IF(Intro!$G$22="English",O105,P105)</f>
        <v>The undersigned certifies that the information supplied herein is complete and correct to the best of their knowledge and belief.</v>
      </c>
      <c r="C105" s="529"/>
      <c r="D105" s="529"/>
      <c r="E105" s="529"/>
      <c r="F105" s="529"/>
      <c r="G105" s="529"/>
      <c r="H105" s="529"/>
      <c r="I105" s="529"/>
      <c r="J105" s="529"/>
      <c r="K105" s="529"/>
      <c r="L105" s="530"/>
      <c r="O105" s="157" t="s">
        <v>692</v>
      </c>
      <c r="P105" s="157" t="s">
        <v>693</v>
      </c>
    </row>
    <row r="106" spans="1:16" s="157" customFormat="1" x14ac:dyDescent="0.25">
      <c r="A106" s="244"/>
      <c r="B106" s="528"/>
      <c r="C106" s="529"/>
      <c r="D106" s="529"/>
      <c r="E106" s="529"/>
      <c r="F106" s="529"/>
      <c r="G106" s="529"/>
      <c r="H106" s="529"/>
      <c r="I106" s="529"/>
      <c r="J106" s="529"/>
      <c r="K106" s="529"/>
      <c r="L106" s="530"/>
    </row>
    <row r="107" spans="1:16" s="157" customFormat="1" x14ac:dyDescent="0.25">
      <c r="A107" s="244"/>
      <c r="B107" s="202"/>
      <c r="C107" s="203"/>
      <c r="D107" s="203"/>
      <c r="E107" s="203"/>
      <c r="F107" s="203"/>
      <c r="G107" s="203"/>
      <c r="H107" s="203"/>
      <c r="I107" s="203"/>
      <c r="J107" s="203"/>
      <c r="K107" s="203"/>
      <c r="L107" s="204"/>
    </row>
    <row r="108" spans="1:16" s="12" customFormat="1" x14ac:dyDescent="0.25">
      <c r="A108" s="14"/>
      <c r="B108" s="526" t="str">
        <f>IF(Intro!$G$22="English",O108,P108)</f>
        <v>Name of Authorized Official</v>
      </c>
      <c r="C108" s="527"/>
      <c r="D108" s="527"/>
      <c r="E108" s="541"/>
      <c r="F108" s="541"/>
      <c r="G108" s="541"/>
      <c r="H108" s="541"/>
      <c r="I108" s="541"/>
      <c r="J108" s="541"/>
      <c r="K108" s="541"/>
      <c r="L108" s="542"/>
      <c r="O108" s="13" t="s">
        <v>12</v>
      </c>
      <c r="P108" s="12" t="s">
        <v>13</v>
      </c>
    </row>
    <row r="109" spans="1:16" s="12" customFormat="1" x14ac:dyDescent="0.25">
      <c r="A109" s="14"/>
      <c r="B109" s="526"/>
      <c r="C109" s="527"/>
      <c r="D109" s="527"/>
      <c r="E109" s="541"/>
      <c r="F109" s="541"/>
      <c r="G109" s="541"/>
      <c r="H109" s="541"/>
      <c r="I109" s="541"/>
      <c r="J109" s="541"/>
      <c r="K109" s="541"/>
      <c r="L109" s="542"/>
      <c r="O109" s="13"/>
    </row>
    <row r="110" spans="1:16" s="12" customFormat="1" x14ac:dyDescent="0.25">
      <c r="A110" s="14"/>
      <c r="B110" s="526" t="str">
        <f>IF(Intro!$G$22="English",O110,P110)</f>
        <v>Title of Authorized Official</v>
      </c>
      <c r="C110" s="527"/>
      <c r="D110" s="527"/>
      <c r="E110" s="541"/>
      <c r="F110" s="541"/>
      <c r="G110" s="541"/>
      <c r="H110" s="541"/>
      <c r="I110" s="541"/>
      <c r="J110" s="541"/>
      <c r="K110" s="541"/>
      <c r="L110" s="542"/>
      <c r="O110" s="13" t="s">
        <v>14</v>
      </c>
      <c r="P110" s="12" t="s">
        <v>15</v>
      </c>
    </row>
    <row r="111" spans="1:16" s="12" customFormat="1" x14ac:dyDescent="0.25">
      <c r="A111" s="14"/>
      <c r="B111" s="526"/>
      <c r="C111" s="527"/>
      <c r="D111" s="527"/>
      <c r="E111" s="541"/>
      <c r="F111" s="541"/>
      <c r="G111" s="541"/>
      <c r="H111" s="541"/>
      <c r="I111" s="541"/>
      <c r="J111" s="541"/>
      <c r="K111" s="541"/>
      <c r="L111" s="542"/>
      <c r="O111" s="13"/>
    </row>
    <row r="112" spans="1:16" s="12" customFormat="1" x14ac:dyDescent="0.25">
      <c r="A112" s="14"/>
      <c r="B112" s="526" t="str">
        <f>IF(Intro!$G$22="English",O112,P112)</f>
        <v>E-mail Address</v>
      </c>
      <c r="C112" s="527"/>
      <c r="D112" s="527"/>
      <c r="E112" s="541"/>
      <c r="F112" s="541"/>
      <c r="G112" s="541"/>
      <c r="H112" s="541"/>
      <c r="I112" s="541"/>
      <c r="J112" s="541"/>
      <c r="K112" s="541"/>
      <c r="L112" s="542"/>
      <c r="O112" s="13" t="s">
        <v>136</v>
      </c>
      <c r="P112" s="12" t="s">
        <v>444</v>
      </c>
    </row>
    <row r="113" spans="1:16" s="12" customFormat="1" x14ac:dyDescent="0.25">
      <c r="A113" s="14"/>
      <c r="B113" s="526"/>
      <c r="C113" s="527"/>
      <c r="D113" s="527"/>
      <c r="E113" s="541"/>
      <c r="F113" s="541"/>
      <c r="G113" s="541"/>
      <c r="H113" s="541"/>
      <c r="I113" s="541"/>
      <c r="J113" s="541"/>
      <c r="K113" s="541"/>
      <c r="L113" s="542"/>
      <c r="O113" s="13"/>
    </row>
    <row r="114" spans="1:16" s="12" customFormat="1" x14ac:dyDescent="0.25">
      <c r="A114" s="14"/>
      <c r="B114" s="526" t="str">
        <f>IF(Intro!$G$22="English",O114,P114)</f>
        <v>Telephone</v>
      </c>
      <c r="C114" s="527"/>
      <c r="D114" s="527"/>
      <c r="E114" s="541"/>
      <c r="F114" s="541"/>
      <c r="G114" s="541"/>
      <c r="H114" s="541"/>
      <c r="I114" s="541"/>
      <c r="J114" s="541"/>
      <c r="K114" s="541"/>
      <c r="L114" s="542"/>
      <c r="O114" s="13" t="s">
        <v>16</v>
      </c>
      <c r="P114" s="12" t="s">
        <v>17</v>
      </c>
    </row>
    <row r="115" spans="1:16" s="12" customFormat="1" x14ac:dyDescent="0.25">
      <c r="A115" s="14"/>
      <c r="B115" s="526"/>
      <c r="C115" s="527"/>
      <c r="D115" s="527"/>
      <c r="E115" s="541"/>
      <c r="F115" s="541"/>
      <c r="G115" s="541"/>
      <c r="H115" s="541"/>
      <c r="I115" s="541"/>
      <c r="J115" s="541"/>
      <c r="K115" s="541"/>
      <c r="L115" s="542"/>
      <c r="O115" s="13"/>
    </row>
    <row r="116" spans="1:16" s="12" customFormat="1" x14ac:dyDescent="0.25">
      <c r="A116" s="14"/>
      <c r="B116" s="526" t="s">
        <v>137</v>
      </c>
      <c r="C116" s="527"/>
      <c r="D116" s="527"/>
      <c r="E116" s="558"/>
      <c r="F116" s="541"/>
      <c r="G116" s="541"/>
      <c r="H116" s="541"/>
      <c r="I116" s="541"/>
      <c r="J116" s="541"/>
      <c r="K116" s="541"/>
      <c r="L116" s="542"/>
      <c r="M116" s="157"/>
      <c r="O116" s="13"/>
    </row>
    <row r="117" spans="1:16" s="12" customFormat="1" x14ac:dyDescent="0.25">
      <c r="A117" s="14"/>
      <c r="B117" s="526"/>
      <c r="C117" s="527"/>
      <c r="D117" s="527"/>
      <c r="E117" s="541"/>
      <c r="F117" s="541"/>
      <c r="G117" s="541"/>
      <c r="H117" s="541"/>
      <c r="I117" s="541"/>
      <c r="J117" s="541"/>
      <c r="K117" s="541"/>
      <c r="L117" s="542"/>
      <c r="M117" s="157"/>
      <c r="O117" s="13"/>
    </row>
    <row r="118" spans="1:16" s="157" customFormat="1" x14ac:dyDescent="0.25">
      <c r="A118" s="244"/>
      <c r="B118" s="202"/>
      <c r="C118" s="203"/>
      <c r="D118" s="203"/>
      <c r="E118" s="203"/>
      <c r="F118" s="203"/>
      <c r="G118" s="203"/>
      <c r="H118" s="203"/>
      <c r="I118" s="203"/>
      <c r="J118" s="203"/>
      <c r="K118" s="203"/>
      <c r="L118" s="204"/>
    </row>
    <row r="119" spans="1:16" s="12" customFormat="1" ht="21" x14ac:dyDescent="0.25">
      <c r="A119" s="14"/>
      <c r="B119" s="514" t="str">
        <f>IF(Intro!$G$22="English",O119,P119)</f>
        <v>I understand that checking this box constitutes my legally binding signature.</v>
      </c>
      <c r="C119" s="515"/>
      <c r="D119" s="515"/>
      <c r="E119" s="515"/>
      <c r="F119" s="515"/>
      <c r="G119" s="515"/>
      <c r="H119" s="515"/>
      <c r="I119" s="515"/>
      <c r="J119" s="270"/>
      <c r="K119" s="160"/>
      <c r="L119" s="161"/>
      <c r="O119" s="13" t="s">
        <v>113</v>
      </c>
      <c r="P119" s="12" t="s">
        <v>114</v>
      </c>
    </row>
    <row r="120" spans="1:16" s="157" customFormat="1" x14ac:dyDescent="0.25">
      <c r="A120" s="244"/>
      <c r="B120" s="208"/>
      <c r="C120" s="209"/>
      <c r="D120" s="209"/>
      <c r="E120" s="209"/>
      <c r="F120" s="209"/>
      <c r="G120" s="209"/>
      <c r="H120" s="209"/>
      <c r="I120" s="209"/>
      <c r="J120" s="209"/>
      <c r="K120" s="209"/>
      <c r="L120" s="210"/>
    </row>
    <row r="121" spans="1:16" s="10" customFormat="1" x14ac:dyDescent="0.25">
      <c r="A121" s="20"/>
      <c r="B121" s="29"/>
      <c r="C121" s="29"/>
      <c r="D121" s="30"/>
      <c r="E121" s="30"/>
      <c r="F121" s="30"/>
      <c r="G121" s="30"/>
      <c r="H121" s="30"/>
      <c r="I121" s="30"/>
      <c r="J121" s="30"/>
      <c r="K121" s="30"/>
      <c r="L121" s="30"/>
      <c r="O121" s="11"/>
      <c r="P121" s="11"/>
    </row>
    <row r="122" spans="1:16" s="9" customFormat="1" x14ac:dyDescent="0.25">
      <c r="A122" s="16"/>
      <c r="B122" s="517" t="str">
        <f>IF(Intro!$G$22="English",O122,P122)</f>
        <v>SUBMITTING THE QUESTIONNAIRE RESPONSE</v>
      </c>
      <c r="C122" s="518" t="str">
        <f>UPPER(IF(Intro!$G$22="English",P122,Q122))</f>
        <v>TRANSMISSION DU QUESTIONNAIRE REMPLI</v>
      </c>
      <c r="D122" s="518" t="str">
        <f>UPPER(IF(Intro!$G$22="English",Q122,R122))</f>
        <v/>
      </c>
      <c r="E122" s="518" t="str">
        <f>UPPER(IF(Intro!$G$22="English",R122,S122))</f>
        <v/>
      </c>
      <c r="F122" s="518"/>
      <c r="G122" s="518" t="str">
        <f>UPPER(IF(Intro!$G$22="English",S122,T122))</f>
        <v/>
      </c>
      <c r="H122" s="518" t="str">
        <f>UPPER(IF(Intro!$G$22="English",T122,U122))</f>
        <v/>
      </c>
      <c r="I122" s="518" t="str">
        <f>UPPER(IF(Intro!$G$22="English",U122,V122))</f>
        <v/>
      </c>
      <c r="J122" s="518" t="str">
        <f>UPPER(IF(Intro!$G$22="English",V122,W122))</f>
        <v/>
      </c>
      <c r="K122" s="518" t="str">
        <f>UPPER(IF(Intro!$G$22="English",W122,X122))</f>
        <v/>
      </c>
      <c r="L122" s="519" t="str">
        <f>UPPER(IF(Intro!$G$22="English",X122,Y122))</f>
        <v/>
      </c>
      <c r="M122" s="10"/>
      <c r="N122" s="21"/>
      <c r="O122" s="17" t="s">
        <v>134</v>
      </c>
      <c r="P122" s="17" t="s">
        <v>135</v>
      </c>
    </row>
    <row r="123" spans="1:16" s="12" customFormat="1" x14ac:dyDescent="0.25">
      <c r="A123" s="14"/>
      <c r="B123" s="31"/>
      <c r="C123" s="32"/>
      <c r="D123" s="33"/>
      <c r="E123" s="33"/>
      <c r="F123" s="33"/>
      <c r="G123" s="33"/>
      <c r="H123" s="33"/>
      <c r="I123" s="33"/>
      <c r="J123" s="33"/>
      <c r="K123" s="33"/>
      <c r="L123" s="34"/>
    </row>
    <row r="124" spans="1:16" s="157" customFormat="1" x14ac:dyDescent="0.25">
      <c r="A124" s="244"/>
      <c r="B124" s="520" t="str">
        <f>IF(Intro!$G$22="English",O124,P124)</f>
        <v>The completed questionnaire can be submitted using one of the following methods:</v>
      </c>
      <c r="C124" s="521"/>
      <c r="D124" s="521"/>
      <c r="E124" s="521"/>
      <c r="F124" s="521"/>
      <c r="G124" s="521"/>
      <c r="H124" s="521"/>
      <c r="I124" s="521"/>
      <c r="J124" s="521"/>
      <c r="K124" s="521"/>
      <c r="L124" s="522"/>
      <c r="O124" s="157" t="s">
        <v>325</v>
      </c>
      <c r="P124" s="157" t="s">
        <v>2</v>
      </c>
    </row>
    <row r="125" spans="1:16" s="157" customFormat="1" x14ac:dyDescent="0.25">
      <c r="A125" s="244"/>
      <c r="B125" s="523" t="str">
        <f>IF($G$22="English",HYPERLINK("https://e-filing-depot-electronique.citt-tcce.gc.ca/submitNonRegisteredUser-eng.aspx","1. Secure E-filing service;"),IF($G$22="Français",HYPERLINK("https://e-filing-depot-electronique.citt-tcce.gc.ca/submitNonRegisteredUser-fra.aspx?","1. Service sécurisé de dépôt électronique;"),""))</f>
        <v>1. Secure E-filing service;</v>
      </c>
      <c r="C125" s="524"/>
      <c r="D125" s="524"/>
      <c r="E125" s="524"/>
      <c r="F125" s="524"/>
      <c r="G125" s="524"/>
      <c r="H125" s="524"/>
      <c r="I125" s="524"/>
      <c r="J125" s="524"/>
      <c r="K125" s="524"/>
      <c r="L125" s="525"/>
    </row>
    <row r="126" spans="1:16" s="157" customFormat="1" x14ac:dyDescent="0.25">
      <c r="A126" s="244"/>
      <c r="B126" s="528" t="str">
        <f>IF(Intro!$G$22="English",O126,P126)</f>
        <v>2. E-mail to citt-tcce@tribunal.gc.ca if you accept the associated risks and you are filing information that belongs to your firm only.</v>
      </c>
      <c r="C126" s="529"/>
      <c r="D126" s="529"/>
      <c r="E126" s="529"/>
      <c r="F126" s="529"/>
      <c r="G126" s="529"/>
      <c r="H126" s="529"/>
      <c r="I126" s="529"/>
      <c r="J126" s="529"/>
      <c r="K126" s="529"/>
      <c r="L126" s="530"/>
      <c r="O126" s="157" t="s">
        <v>568</v>
      </c>
      <c r="P126" s="157" t="s">
        <v>694</v>
      </c>
    </row>
    <row r="127" spans="1:16" s="157" customFormat="1" x14ac:dyDescent="0.25">
      <c r="A127" s="244"/>
      <c r="B127" s="528"/>
      <c r="C127" s="529"/>
      <c r="D127" s="529"/>
      <c r="E127" s="529"/>
      <c r="F127" s="529"/>
      <c r="G127" s="529"/>
      <c r="H127" s="529"/>
      <c r="I127" s="529"/>
      <c r="J127" s="529"/>
      <c r="K127" s="529"/>
      <c r="L127" s="530"/>
    </row>
    <row r="128" spans="1:16" s="12" customFormat="1" x14ac:dyDescent="0.25">
      <c r="A128" s="14"/>
      <c r="B128" s="31"/>
      <c r="C128" s="32"/>
      <c r="D128" s="33"/>
      <c r="E128" s="33"/>
      <c r="F128" s="33"/>
      <c r="G128" s="33"/>
      <c r="H128" s="33"/>
      <c r="I128" s="33"/>
      <c r="J128" s="33"/>
      <c r="K128" s="33"/>
      <c r="L128" s="34"/>
    </row>
    <row r="129" spans="1:16" s="157" customFormat="1" x14ac:dyDescent="0.25">
      <c r="A129" s="244"/>
      <c r="B129" s="520" t="str">
        <f>IF(Intro!$G$22="English",O129,P129)</f>
        <v xml:space="preserve">When submitting the completed questionnaire using the secure E-filing service, designate the questionnaire as confidential. Note that the information in the public (blue) tabs in your questionnaire will be treated as public information.
</v>
      </c>
      <c r="C129" s="521"/>
      <c r="D129" s="521"/>
      <c r="E129" s="521"/>
      <c r="F129" s="521"/>
      <c r="G129" s="521"/>
      <c r="H129" s="521"/>
      <c r="I129" s="521"/>
      <c r="J129" s="521"/>
      <c r="K129" s="521"/>
      <c r="L129" s="522"/>
      <c r="O129" s="157" t="s">
        <v>366</v>
      </c>
      <c r="P129" s="157" t="s">
        <v>406</v>
      </c>
    </row>
    <row r="130" spans="1:16" s="157" customFormat="1" x14ac:dyDescent="0.25">
      <c r="A130" s="244"/>
      <c r="B130" s="520"/>
      <c r="C130" s="521"/>
      <c r="D130" s="521"/>
      <c r="E130" s="521"/>
      <c r="F130" s="521"/>
      <c r="G130" s="521"/>
      <c r="H130" s="521"/>
      <c r="I130" s="521"/>
      <c r="J130" s="521"/>
      <c r="K130" s="521"/>
      <c r="L130" s="522"/>
    </row>
    <row r="131" spans="1:16" s="157" customFormat="1" x14ac:dyDescent="0.25">
      <c r="A131" s="244"/>
      <c r="B131" s="208"/>
      <c r="C131" s="209"/>
      <c r="D131" s="209"/>
      <c r="E131" s="209"/>
      <c r="F131" s="209"/>
      <c r="G131" s="209"/>
      <c r="H131" s="209"/>
      <c r="I131" s="209"/>
      <c r="J131" s="209"/>
      <c r="K131" s="209"/>
      <c r="L131" s="210"/>
    </row>
    <row r="133" spans="1:16" s="9" customFormat="1" x14ac:dyDescent="0.25">
      <c r="A133" s="16"/>
      <c r="B133" s="517" t="s">
        <v>650</v>
      </c>
      <c r="C133" s="518" t="str">
        <f>UPPER(IF(Intro!$G$22="English",P133,Q133))</f>
        <v/>
      </c>
      <c r="D133" s="518" t="str">
        <f>UPPER(IF(Intro!$G$22="English",Q133,R133))</f>
        <v/>
      </c>
      <c r="E133" s="518" t="str">
        <f>UPPER(IF(Intro!$G$22="English",R133,S133))</f>
        <v/>
      </c>
      <c r="F133" s="518"/>
      <c r="G133" s="518" t="str">
        <f>UPPER(IF(Intro!$G$22="English",S133,T133))</f>
        <v/>
      </c>
      <c r="H133" s="518" t="str">
        <f>UPPER(IF(Intro!$G$22="English",T133,U133))</f>
        <v/>
      </c>
      <c r="I133" s="518" t="str">
        <f>UPPER(IF(Intro!$G$22="English",U133,V133))</f>
        <v/>
      </c>
      <c r="J133" s="518" t="str">
        <f>UPPER(IF(Intro!$G$22="English",V133,W133))</f>
        <v/>
      </c>
      <c r="K133" s="518" t="str">
        <f>UPPER(IF(Intro!$G$22="English",W133,X133))</f>
        <v/>
      </c>
      <c r="L133" s="519" t="str">
        <f>UPPER(IF(Intro!$G$22="English",X133,Y133))</f>
        <v/>
      </c>
      <c r="M133" s="10"/>
      <c r="N133" s="21"/>
      <c r="O133" s="17"/>
      <c r="P133" s="17"/>
    </row>
    <row r="134" spans="1:16" s="12" customFormat="1" x14ac:dyDescent="0.25">
      <c r="A134" s="14"/>
      <c r="B134" s="31"/>
      <c r="C134" s="32"/>
      <c r="D134" s="33"/>
      <c r="E134" s="33"/>
      <c r="F134" s="33"/>
      <c r="G134" s="33"/>
      <c r="H134" s="33"/>
      <c r="I134" s="33"/>
      <c r="J134" s="33"/>
      <c r="K134" s="33"/>
      <c r="L134" s="34"/>
    </row>
    <row r="135" spans="1:16" s="157" customFormat="1" x14ac:dyDescent="0.25">
      <c r="A135" s="244"/>
      <c r="B135" s="520" t="str">
        <f>IF(Intro!$G$22="English",O135,P135)</f>
        <v xml:space="preserve">Questions relating to this questionnaire should be directed to:
</v>
      </c>
      <c r="C135" s="521"/>
      <c r="D135" s="521"/>
      <c r="E135" s="521"/>
      <c r="F135" s="521"/>
      <c r="G135" s="521"/>
      <c r="H135" s="521"/>
      <c r="I135" s="521"/>
      <c r="J135" s="521"/>
      <c r="K135" s="521"/>
      <c r="L135" s="522"/>
      <c r="O135" s="157" t="s">
        <v>398</v>
      </c>
      <c r="P135" s="157" t="s">
        <v>399</v>
      </c>
    </row>
    <row r="136" spans="1:16" s="157" customFormat="1" x14ac:dyDescent="0.25">
      <c r="A136" s="244"/>
      <c r="B136" s="186"/>
      <c r="C136" s="187"/>
      <c r="D136" s="187"/>
      <c r="E136" s="187"/>
      <c r="F136" s="187"/>
      <c r="G136" s="187"/>
      <c r="H136" s="187"/>
      <c r="I136" s="187"/>
      <c r="J136" s="187"/>
      <c r="K136" s="187"/>
      <c r="L136" s="188"/>
    </row>
    <row r="137" spans="1:16" s="12" customFormat="1" x14ac:dyDescent="0.25">
      <c r="A137" s="14"/>
      <c r="B137" s="516" t="str">
        <f>Variables!B13</f>
        <v>Joseph Long</v>
      </c>
      <c r="C137" s="512"/>
      <c r="D137" s="512"/>
      <c r="E137" s="512" t="str">
        <f>Variables!C13</f>
        <v>Joseph.Long@tribunal.gc.ca</v>
      </c>
      <c r="F137" s="512"/>
      <c r="G137" s="512"/>
      <c r="H137" s="512"/>
      <c r="I137" s="512"/>
      <c r="J137" s="512" t="str">
        <f>Variables!D13</f>
        <v>343-597-3847</v>
      </c>
      <c r="K137" s="512"/>
      <c r="L137" s="513"/>
      <c r="O137" s="13"/>
    </row>
    <row r="138" spans="1:16" s="12" customFormat="1" x14ac:dyDescent="0.25">
      <c r="A138" s="14"/>
      <c r="B138" s="516" t="str">
        <f>Variables!B14</f>
        <v>Rhonda Heintzman</v>
      </c>
      <c r="C138" s="512"/>
      <c r="D138" s="512"/>
      <c r="E138" s="512" t="str">
        <f>Variables!C14</f>
        <v>Rhonda.Heintzman@tribunal.gc.ca</v>
      </c>
      <c r="F138" s="512"/>
      <c r="G138" s="512"/>
      <c r="H138" s="512"/>
      <c r="I138" s="512"/>
      <c r="J138" s="512" t="str">
        <f>Variables!D14</f>
        <v>613-558-5983</v>
      </c>
      <c r="K138" s="512"/>
      <c r="L138" s="513"/>
      <c r="O138" s="13"/>
    </row>
    <row r="139" spans="1:16" s="157" customFormat="1" x14ac:dyDescent="0.25">
      <c r="A139" s="244"/>
      <c r="B139" s="208"/>
      <c r="C139" s="209"/>
      <c r="D139" s="209"/>
      <c r="E139" s="209"/>
      <c r="F139" s="209"/>
      <c r="G139" s="209"/>
      <c r="H139" s="209"/>
      <c r="I139" s="209"/>
      <c r="J139" s="209"/>
      <c r="K139" s="209"/>
      <c r="L139" s="210"/>
    </row>
  </sheetData>
  <sheetProtection algorithmName="SHA-512" hashValue="2UsWBoFepy+xbpvkh2ibtCqNCsKZiZaRA1jh+F7QsQM5bjpO2CAlLBfDDXtkn50VjmMwJQDLi9vjA0bC5Lywsw==" saltValue="ZyyvNHn88NyBmhJEBR3ZaA==" spinCount="100000" sheet="1" objects="1" scenarios="1" selectLockedCells="1"/>
  <mergeCells count="72">
    <mergeCell ref="B36:L36"/>
    <mergeCell ref="B37:L37"/>
    <mergeCell ref="B38:L38"/>
    <mergeCell ref="O9:P18"/>
    <mergeCell ref="B112:D113"/>
    <mergeCell ref="E112:L113"/>
    <mergeCell ref="B22:F23"/>
    <mergeCell ref="H22:L23"/>
    <mergeCell ref="G22:G23"/>
    <mergeCell ref="C30:K33"/>
    <mergeCell ref="B48:C49"/>
    <mergeCell ref="D48:E49"/>
    <mergeCell ref="F48:L49"/>
    <mergeCell ref="B29:L29"/>
    <mergeCell ref="B34:L34"/>
    <mergeCell ref="B45:L45"/>
    <mergeCell ref="D47:E47"/>
    <mergeCell ref="F47:L47"/>
    <mergeCell ref="B43:L43"/>
    <mergeCell ref="E116:L117"/>
    <mergeCell ref="E114:L115"/>
    <mergeCell ref="B103:L103"/>
    <mergeCell ref="B83:D84"/>
    <mergeCell ref="E83:L84"/>
    <mergeCell ref="B85:D86"/>
    <mergeCell ref="B87:D88"/>
    <mergeCell ref="E87:L88"/>
    <mergeCell ref="E85:L86"/>
    <mergeCell ref="B91:D100"/>
    <mergeCell ref="E91:L100"/>
    <mergeCell ref="B105:L106"/>
    <mergeCell ref="B108:D109"/>
    <mergeCell ref="D50:E53"/>
    <mergeCell ref="F50:L53"/>
    <mergeCell ref="D71:J72"/>
    <mergeCell ref="B77:L78"/>
    <mergeCell ref="B75:L75"/>
    <mergeCell ref="B69:L69"/>
    <mergeCell ref="B57:L66"/>
    <mergeCell ref="B50:C53"/>
    <mergeCell ref="B129:L130"/>
    <mergeCell ref="B4:L4"/>
    <mergeCell ref="B5:L5"/>
    <mergeCell ref="B40:L40"/>
    <mergeCell ref="B8:L8"/>
    <mergeCell ref="B26:L26"/>
    <mergeCell ref="B28:L28"/>
    <mergeCell ref="B20:L20"/>
    <mergeCell ref="B10:F17"/>
    <mergeCell ref="H10:L17"/>
    <mergeCell ref="B55:L55"/>
    <mergeCell ref="B81:L81"/>
    <mergeCell ref="B6:L6"/>
    <mergeCell ref="E108:L109"/>
    <mergeCell ref="E110:L111"/>
    <mergeCell ref="B110:D111"/>
    <mergeCell ref="B35:C35"/>
    <mergeCell ref="J137:L137"/>
    <mergeCell ref="J138:L138"/>
    <mergeCell ref="B119:I119"/>
    <mergeCell ref="B137:D137"/>
    <mergeCell ref="B138:D138"/>
    <mergeCell ref="E137:I137"/>
    <mergeCell ref="E138:I138"/>
    <mergeCell ref="B122:L122"/>
    <mergeCell ref="B124:L124"/>
    <mergeCell ref="B135:L135"/>
    <mergeCell ref="B125:L125"/>
    <mergeCell ref="B133:L133"/>
    <mergeCell ref="B114:D115"/>
    <mergeCell ref="B116:D117"/>
    <mergeCell ref="B126:L127"/>
  </mergeCells>
  <dataValidations count="3">
    <dataValidation type="list" allowBlank="1" showInputMessage="1" showErrorMessage="1" sqref="J119"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91:E97 E87 E83 E85 E108 E110 E116 E112 E114 B57" xr:uid="{F430DF32-834C-4959-BEAA-B4F42952D68C}">
      <formula1>1000</formula1>
    </dataValidation>
    <dataValidation type="list" allowBlank="1" showInputMessage="1" showErrorMessage="1" sqref="G22"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8" min="1" max="11" man="1"/>
    <brk id="121" min="1" max="11" man="1"/>
  </rowBreaks>
  <ignoredErrors>
    <ignoredError sqref="B12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Variables!$D$41:$D$42</xm:f>
          </x14:formula1>
          <xm:sqref>D48:E53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8"/>
  <sheetViews>
    <sheetView showGridLines="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44.28515625" style="2" hidden="1" customWidth="1"/>
    <col min="16" max="16" width="51.7109375" style="2" hidden="1" customWidth="1"/>
    <col min="17" max="18" width="9.42578125" style="2" customWidth="1"/>
    <col min="19" max="19" width="9.28515625" style="2" customWidth="1"/>
    <col min="20" max="16384" width="9.28515625" style="2"/>
  </cols>
  <sheetData>
    <row r="1" spans="1:16" x14ac:dyDescent="0.25">
      <c r="O1" s="3" t="s">
        <v>168</v>
      </c>
      <c r="P1" s="3" t="s">
        <v>169</v>
      </c>
    </row>
    <row r="2" spans="1:16" x14ac:dyDescent="0.25">
      <c r="B2" s="27" t="s">
        <v>0</v>
      </c>
      <c r="C2" s="27"/>
      <c r="D2" s="27"/>
      <c r="O2" s="9" t="s">
        <v>0</v>
      </c>
      <c r="P2" s="9" t="s">
        <v>0</v>
      </c>
    </row>
    <row r="3" spans="1:16" x14ac:dyDescent="0.25">
      <c r="B3" s="28"/>
      <c r="C3" s="28"/>
      <c r="D3" s="28"/>
      <c r="O3" s="9"/>
      <c r="P3" s="9"/>
    </row>
    <row r="4" spans="1:16" s="9" customFormat="1" x14ac:dyDescent="0.25">
      <c r="A4" s="16"/>
      <c r="B4" s="540" t="str">
        <f>IF(Intro!$G$22="English",O4,P4)</f>
        <v>PRODUCERS' QUESTIONNAIRE</v>
      </c>
      <c r="C4" s="540"/>
      <c r="D4" s="540"/>
      <c r="E4" s="540"/>
      <c r="F4" s="540"/>
      <c r="G4" s="540"/>
      <c r="H4" s="540"/>
      <c r="I4" s="540"/>
      <c r="J4" s="540"/>
      <c r="K4" s="540"/>
      <c r="L4" s="540"/>
      <c r="M4" s="21"/>
      <c r="N4" s="21"/>
      <c r="O4" s="17" t="s">
        <v>651</v>
      </c>
      <c r="P4" s="253" t="s">
        <v>652</v>
      </c>
    </row>
    <row r="5" spans="1:16" s="9" customFormat="1" x14ac:dyDescent="0.25">
      <c r="A5" s="16"/>
      <c r="B5" s="540" t="str">
        <f>Intro!B5</f>
        <v>NQ-2025-009</v>
      </c>
      <c r="C5" s="540"/>
      <c r="D5" s="540"/>
      <c r="E5" s="540"/>
      <c r="F5" s="540"/>
      <c r="G5" s="540"/>
      <c r="H5" s="540"/>
      <c r="I5" s="540"/>
      <c r="J5" s="540"/>
      <c r="K5" s="540"/>
      <c r="L5" s="540"/>
      <c r="M5" s="21"/>
      <c r="N5" s="21"/>
      <c r="O5" s="17"/>
      <c r="P5" s="17"/>
    </row>
    <row r="6" spans="1:16" s="18" customFormat="1" x14ac:dyDescent="0.25">
      <c r="A6" s="16"/>
      <c r="B6" s="540" t="str">
        <f>UPPER(IF(Intro!$G$22="English",Variables!B3,Variables!C3))</f>
        <v>TRUCK BODIES</v>
      </c>
      <c r="C6" s="540"/>
      <c r="D6" s="540"/>
      <c r="E6" s="540"/>
      <c r="F6" s="540"/>
      <c r="G6" s="540"/>
      <c r="H6" s="540"/>
      <c r="I6" s="540"/>
      <c r="J6" s="540"/>
      <c r="K6" s="540"/>
      <c r="L6" s="540"/>
      <c r="M6" s="17"/>
      <c r="N6" s="17"/>
      <c r="O6" s="19"/>
      <c r="P6" s="19"/>
    </row>
    <row r="7" spans="1:16" s="10" customFormat="1" x14ac:dyDescent="0.25">
      <c r="A7" s="20"/>
      <c r="B7" s="29"/>
      <c r="C7" s="29"/>
      <c r="D7" s="29"/>
      <c r="E7" s="30"/>
      <c r="F7" s="30"/>
      <c r="G7" s="30"/>
      <c r="H7" s="30"/>
      <c r="I7" s="30"/>
      <c r="J7" s="30"/>
      <c r="K7" s="30"/>
      <c r="L7" s="30"/>
      <c r="O7" s="11"/>
      <c r="P7" s="11"/>
    </row>
    <row r="8" spans="1:16" s="9" customFormat="1" x14ac:dyDescent="0.25">
      <c r="A8" s="16"/>
      <c r="B8" s="517" t="str">
        <f>IF(Intro!$G$22="English",O8,P8)</f>
        <v>QUESTIONNAIRE OUTLINE</v>
      </c>
      <c r="C8" s="518"/>
      <c r="D8" s="518" t="str">
        <f>UPPER(IF(Intro!$G$22="English",P8,Q8))</f>
        <v>APERÇU DU QUESTIONNAIRE</v>
      </c>
      <c r="E8" s="518" t="str">
        <f>UPPER(IF(Intro!$G$22="English",Q8,R8))</f>
        <v/>
      </c>
      <c r="F8" s="518" t="str">
        <f>UPPER(IF(Intro!$G$22="English",R8,S8))</f>
        <v/>
      </c>
      <c r="G8" s="518" t="str">
        <f>UPPER(IF(Intro!$G$22="English",S8,T8))</f>
        <v/>
      </c>
      <c r="H8" s="518" t="str">
        <f>UPPER(IF(Intro!$G$22="English",T8,U8))</f>
        <v/>
      </c>
      <c r="I8" s="518" t="str">
        <f>UPPER(IF(Intro!$G$22="English",U8,V8))</f>
        <v/>
      </c>
      <c r="J8" s="518" t="str">
        <f>UPPER(IF(Intro!$G$22="English",V8,W8))</f>
        <v/>
      </c>
      <c r="K8" s="518" t="str">
        <f>UPPER(IF(Intro!$G$22="English",W8,X8))</f>
        <v/>
      </c>
      <c r="L8" s="519" t="str">
        <f>UPPER(IF(Intro!$G$22="English",X8,Y8))</f>
        <v/>
      </c>
      <c r="M8" s="10"/>
      <c r="N8" s="21"/>
      <c r="O8" s="253" t="s">
        <v>653</v>
      </c>
      <c r="P8" s="253" t="s">
        <v>654</v>
      </c>
    </row>
    <row r="9" spans="1:16" s="12" customFormat="1" x14ac:dyDescent="0.25">
      <c r="A9" s="14"/>
      <c r="B9" s="31"/>
      <c r="C9" s="32"/>
      <c r="D9" s="32"/>
      <c r="E9" s="33"/>
      <c r="F9" s="33"/>
      <c r="G9" s="33"/>
      <c r="H9" s="33"/>
      <c r="I9" s="33"/>
      <c r="J9" s="33"/>
      <c r="K9" s="33"/>
      <c r="L9" s="34"/>
    </row>
    <row r="10" spans="1:16" s="157" customFormat="1" x14ac:dyDescent="0.25">
      <c r="A10" s="244"/>
      <c r="B10" s="520" t="str">
        <f>IF(Intro!$G$22="English",O10,P10)</f>
        <v xml:space="preserve">This questionnaire is divided into two parts:
</v>
      </c>
      <c r="C10" s="521"/>
      <c r="D10" s="521"/>
      <c r="E10" s="521"/>
      <c r="F10" s="521"/>
      <c r="G10" s="521"/>
      <c r="H10" s="521"/>
      <c r="I10" s="521"/>
      <c r="J10" s="521"/>
      <c r="K10" s="521"/>
      <c r="L10" s="522"/>
      <c r="O10" s="157" t="s">
        <v>323</v>
      </c>
      <c r="P10" s="157" t="s">
        <v>324</v>
      </c>
    </row>
    <row r="11" spans="1:16" s="157" customFormat="1" x14ac:dyDescent="0.25">
      <c r="A11" s="244"/>
      <c r="B11" s="186"/>
      <c r="C11" s="187"/>
      <c r="D11" s="187"/>
      <c r="E11" s="187"/>
      <c r="F11" s="187"/>
      <c r="G11" s="187"/>
      <c r="H11" s="187"/>
      <c r="I11" s="187"/>
      <c r="J11" s="187"/>
      <c r="K11" s="187"/>
      <c r="L11" s="188"/>
    </row>
    <row r="12" spans="1:16" s="157" customFormat="1" x14ac:dyDescent="0.25">
      <c r="A12" s="244"/>
      <c r="B12" s="520" t="str">
        <f>IF(Intro!$G$22="English",O12,P12)</f>
        <v xml:space="preserve">PART I (Blue Tabs) - Information requested in this part is public. Requests to treat any of this information as confidential must be fully justified in writing and accompanied by a redacted version for the public record.
</v>
      </c>
      <c r="C12" s="521"/>
      <c r="D12" s="521"/>
      <c r="E12" s="521"/>
      <c r="F12" s="521"/>
      <c r="G12" s="521"/>
      <c r="H12" s="521"/>
      <c r="I12" s="521"/>
      <c r="J12" s="521"/>
      <c r="K12" s="521"/>
      <c r="L12" s="522"/>
      <c r="O12" s="157" t="s">
        <v>326</v>
      </c>
      <c r="P12" s="157" t="s">
        <v>327</v>
      </c>
    </row>
    <row r="13" spans="1:16" s="157" customFormat="1" x14ac:dyDescent="0.25">
      <c r="A13" s="244"/>
      <c r="B13" s="520"/>
      <c r="C13" s="521"/>
      <c r="D13" s="521"/>
      <c r="E13" s="521"/>
      <c r="F13" s="521"/>
      <c r="G13" s="521"/>
      <c r="H13" s="521"/>
      <c r="I13" s="521"/>
      <c r="J13" s="521"/>
      <c r="K13" s="521"/>
      <c r="L13" s="522"/>
    </row>
    <row r="14" spans="1:16" s="157" customFormat="1" x14ac:dyDescent="0.25">
      <c r="A14" s="244"/>
      <c r="B14" s="186"/>
      <c r="C14" s="187"/>
      <c r="D14" s="187"/>
      <c r="E14" s="187"/>
      <c r="F14" s="187"/>
      <c r="G14" s="187"/>
      <c r="H14" s="187"/>
      <c r="I14" s="187"/>
      <c r="J14" s="187"/>
      <c r="K14" s="187"/>
      <c r="L14" s="188"/>
    </row>
    <row r="15" spans="1:16" s="157" customFormat="1" x14ac:dyDescent="0.25">
      <c r="A15" s="244"/>
      <c r="B15" s="520" t="str">
        <f>IF(Intro!$G$22="English",O15,P15)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521"/>
      <c r="D15" s="521"/>
      <c r="E15" s="521"/>
      <c r="F15" s="521"/>
      <c r="G15" s="521"/>
      <c r="H15" s="521"/>
      <c r="I15" s="521"/>
      <c r="J15" s="521"/>
      <c r="K15" s="521"/>
      <c r="L15" s="522"/>
      <c r="O15" s="157" t="s">
        <v>328</v>
      </c>
      <c r="P15" s="157" t="s">
        <v>329</v>
      </c>
    </row>
    <row r="16" spans="1:16" s="157" customFormat="1" x14ac:dyDescent="0.25">
      <c r="A16" s="244"/>
      <c r="B16" s="520"/>
      <c r="C16" s="521"/>
      <c r="D16" s="521"/>
      <c r="E16" s="521"/>
      <c r="F16" s="521"/>
      <c r="G16" s="521"/>
      <c r="H16" s="521"/>
      <c r="I16" s="521"/>
      <c r="J16" s="521"/>
      <c r="K16" s="521"/>
      <c r="L16" s="522"/>
    </row>
    <row r="17" spans="1:16" s="157" customFormat="1" x14ac:dyDescent="0.25">
      <c r="A17" s="244"/>
      <c r="B17" s="520"/>
      <c r="C17" s="521"/>
      <c r="D17" s="521"/>
      <c r="E17" s="521"/>
      <c r="F17" s="521"/>
      <c r="G17" s="521"/>
      <c r="H17" s="521"/>
      <c r="I17" s="521"/>
      <c r="J17" s="521"/>
      <c r="K17" s="521"/>
      <c r="L17" s="522"/>
    </row>
    <row r="18" spans="1:16" s="157" customFormat="1" x14ac:dyDescent="0.25">
      <c r="A18" s="244"/>
      <c r="B18" s="208"/>
      <c r="C18" s="209"/>
      <c r="D18" s="209"/>
      <c r="E18" s="209"/>
      <c r="F18" s="209"/>
      <c r="G18" s="209"/>
      <c r="H18" s="209"/>
      <c r="I18" s="209"/>
      <c r="J18" s="209"/>
      <c r="K18" s="209"/>
      <c r="L18" s="210"/>
    </row>
    <row r="19" spans="1:16" s="10" customFormat="1" x14ac:dyDescent="0.25">
      <c r="A19" s="20"/>
      <c r="B19" s="29"/>
      <c r="C19" s="29"/>
      <c r="D19" s="29"/>
      <c r="E19" s="30"/>
      <c r="F19" s="30"/>
      <c r="G19" s="30"/>
      <c r="H19" s="30"/>
      <c r="I19" s="30"/>
      <c r="J19" s="30"/>
      <c r="K19" s="30"/>
      <c r="L19" s="30"/>
      <c r="O19" s="11"/>
      <c r="P19" s="11"/>
    </row>
    <row r="20" spans="1:16" s="9" customFormat="1" x14ac:dyDescent="0.25">
      <c r="A20" s="16"/>
      <c r="B20" s="517" t="str">
        <f>IF(Intro!$G$22="English",O20,P20)</f>
        <v>CUSTOMS TARIFF</v>
      </c>
      <c r="C20" s="518"/>
      <c r="D20" s="518" t="str">
        <f>UPPER(IF(Intro!$G$22="English",P20,Q20))</f>
        <v>TARIF DES DOUANES</v>
      </c>
      <c r="E20" s="518" t="str">
        <f>UPPER(IF(Intro!$G$22="English",Q20,R20))</f>
        <v/>
      </c>
      <c r="F20" s="518" t="str">
        <f>UPPER(IF(Intro!$G$22="English",R20,S20))</f>
        <v/>
      </c>
      <c r="G20" s="518" t="str">
        <f>UPPER(IF(Intro!$G$22="English",S20,T20))</f>
        <v/>
      </c>
      <c r="H20" s="518" t="str">
        <f>UPPER(IF(Intro!$G$22="English",T20,U20))</f>
        <v/>
      </c>
      <c r="I20" s="518" t="str">
        <f>UPPER(IF(Intro!$G$22="English",U20,V20))</f>
        <v/>
      </c>
      <c r="J20" s="518" t="str">
        <f>UPPER(IF(Intro!$G$22="English",V20,W20))</f>
        <v/>
      </c>
      <c r="K20" s="518" t="str">
        <f>UPPER(IF(Intro!$G$22="English",W20,X20))</f>
        <v/>
      </c>
      <c r="L20" s="519" t="str">
        <f>UPPER(IF(Intro!$G$22="English",X20,Y20))</f>
        <v/>
      </c>
      <c r="M20" s="10"/>
      <c r="N20" s="21"/>
      <c r="O20" s="17" t="s">
        <v>132</v>
      </c>
      <c r="P20" s="17" t="s">
        <v>133</v>
      </c>
    </row>
    <row r="21" spans="1:16" s="12" customFormat="1" x14ac:dyDescent="0.25">
      <c r="A21" s="14"/>
      <c r="B21" s="31"/>
      <c r="C21" s="32"/>
      <c r="D21" s="32"/>
      <c r="E21" s="33"/>
      <c r="F21" s="33"/>
      <c r="G21" s="33"/>
      <c r="H21" s="33"/>
      <c r="I21" s="33"/>
      <c r="J21" s="33"/>
      <c r="K21" s="33"/>
      <c r="L21" s="34"/>
    </row>
    <row r="22" spans="1:16" s="157" customFormat="1" x14ac:dyDescent="0.25">
      <c r="A22" s="244"/>
      <c r="B22" s="528" t="str">
        <f>IF(Intro!$G$22="English",O22,P22)</f>
        <v>The goods are commonly classified in the Customs Tariff under the following Harmonized Commodity Description and Coding System (HS) number(s):</v>
      </c>
      <c r="C22" s="529"/>
      <c r="D22" s="529"/>
      <c r="E22" s="529"/>
      <c r="F22" s="529"/>
      <c r="G22" s="529"/>
      <c r="H22" s="529"/>
      <c r="I22" s="529"/>
      <c r="J22" s="529"/>
      <c r="K22" s="529"/>
      <c r="L22" s="530"/>
      <c r="O22" s="157" t="s">
        <v>690</v>
      </c>
      <c r="P22" s="157" t="s">
        <v>691</v>
      </c>
    </row>
    <row r="23" spans="1:16" s="157" customFormat="1" x14ac:dyDescent="0.25">
      <c r="A23" s="244"/>
      <c r="B23" s="528"/>
      <c r="C23" s="529"/>
      <c r="D23" s="529"/>
      <c r="E23" s="529"/>
      <c r="F23" s="529"/>
      <c r="G23" s="529"/>
      <c r="H23" s="529"/>
      <c r="I23" s="529"/>
      <c r="J23" s="529"/>
      <c r="K23" s="529"/>
      <c r="L23" s="530"/>
    </row>
    <row r="24" spans="1:16" s="156" customFormat="1" x14ac:dyDescent="0.25">
      <c r="A24" s="46"/>
      <c r="B24" s="301"/>
      <c r="C24" s="166"/>
      <c r="D24" s="166"/>
      <c r="E24" s="166"/>
      <c r="F24" s="166"/>
      <c r="G24" s="166"/>
      <c r="H24" s="166"/>
      <c r="I24" s="166"/>
      <c r="J24" s="166"/>
      <c r="K24" s="166"/>
      <c r="L24" s="194"/>
      <c r="O24" s="169"/>
      <c r="P24" s="157"/>
    </row>
    <row r="25" spans="1:16" s="167" customFormat="1" x14ac:dyDescent="0.25">
      <c r="A25" s="237"/>
      <c r="B25" s="616"/>
      <c r="C25" s="617"/>
      <c r="D25" s="618" t="str">
        <f>_xlfn.TEXTJOIN(", ",TRUE,Variables!B21:H21)</f>
        <v>8707.90.90.10, 8707.90.90.39, 8707.90.90.40, 8707.90.90.90, 8708.29.99.90</v>
      </c>
      <c r="E25" s="619"/>
      <c r="F25" s="619"/>
      <c r="G25" s="619"/>
      <c r="H25" s="619"/>
      <c r="I25" s="619"/>
      <c r="J25" s="620"/>
      <c r="K25" s="166"/>
      <c r="L25" s="191"/>
      <c r="O25" s="156" t="str">
        <f>"Beginning "&amp;Variables!B19&amp;":"</f>
        <v>Beginning Date of change:</v>
      </c>
      <c r="P25" s="156" t="str">
        <f>"À partir du "&amp;Variables!C19&amp;" :"</f>
        <v>À partir du Date of change :</v>
      </c>
    </row>
    <row r="26" spans="1:16" s="167" customFormat="1" x14ac:dyDescent="0.25">
      <c r="A26" s="237"/>
      <c r="B26" s="616"/>
      <c r="C26" s="617"/>
      <c r="D26" s="621"/>
      <c r="E26" s="622"/>
      <c r="F26" s="622"/>
      <c r="G26" s="622"/>
      <c r="H26" s="622"/>
      <c r="I26" s="622"/>
      <c r="J26" s="623"/>
      <c r="K26" s="166"/>
      <c r="L26" s="267"/>
      <c r="O26" s="156"/>
      <c r="P26" s="156"/>
    </row>
    <row r="27" spans="1:16" s="167" customFormat="1" x14ac:dyDescent="0.25">
      <c r="A27" s="237"/>
      <c r="B27" s="616"/>
      <c r="C27" s="617"/>
      <c r="D27" s="624"/>
      <c r="E27" s="625"/>
      <c r="F27" s="625"/>
      <c r="G27" s="625"/>
      <c r="H27" s="625"/>
      <c r="I27" s="625"/>
      <c r="J27" s="626"/>
      <c r="K27" s="166"/>
      <c r="L27" s="267"/>
      <c r="O27" s="156"/>
      <c r="P27" s="156"/>
    </row>
    <row r="28" spans="1:16" s="157" customFormat="1" x14ac:dyDescent="0.25">
      <c r="A28" s="244"/>
      <c r="B28" s="208"/>
      <c r="C28" s="209"/>
      <c r="D28" s="209"/>
      <c r="E28" s="209"/>
      <c r="F28" s="209"/>
      <c r="G28" s="209"/>
      <c r="H28" s="209"/>
      <c r="I28" s="209"/>
      <c r="J28" s="209"/>
      <c r="K28" s="209"/>
      <c r="L28" s="210"/>
    </row>
    <row r="29" spans="1:16" s="10" customFormat="1" x14ac:dyDescent="0.25">
      <c r="A29" s="20"/>
      <c r="B29" s="29"/>
      <c r="C29" s="29"/>
      <c r="D29" s="29"/>
      <c r="E29" s="30"/>
      <c r="F29" s="30"/>
      <c r="G29" s="30"/>
      <c r="H29" s="30"/>
      <c r="I29" s="30"/>
      <c r="J29" s="30"/>
      <c r="K29" s="30"/>
      <c r="L29" s="30"/>
      <c r="O29" s="11"/>
      <c r="P29" s="11"/>
    </row>
    <row r="30" spans="1:16" s="10" customFormat="1" x14ac:dyDescent="0.25">
      <c r="A30" s="20"/>
      <c r="B30" s="517" t="str">
        <f>IF(Intro!$G$22="English",O30,P30)</f>
        <v>ADDITIONAL PRODUCT INFORMATION</v>
      </c>
      <c r="C30" s="518"/>
      <c r="D30" s="518" t="str">
        <f>UPPER(IF(Intro!$G$22="English",P30,Q30))</f>
        <v>RENSEIGNEMENTS ADDITIONNELS SUR LE PRODUIT</v>
      </c>
      <c r="E30" s="518" t="str">
        <f>UPPER(IF(Intro!$G$22="English",Q30,R30))</f>
        <v/>
      </c>
      <c r="F30" s="518" t="str">
        <f>UPPER(IF(Intro!$G$22="English",R30,S30))</f>
        <v/>
      </c>
      <c r="G30" s="518" t="str">
        <f>UPPER(IF(Intro!$G$22="English",S30,T30))</f>
        <v/>
      </c>
      <c r="H30" s="518" t="str">
        <f>UPPER(IF(Intro!$G$22="English",T30,U30))</f>
        <v/>
      </c>
      <c r="I30" s="518" t="str">
        <f>UPPER(IF(Intro!$G$22="English",U30,V30))</f>
        <v/>
      </c>
      <c r="J30" s="518" t="str">
        <f>UPPER(IF(Intro!$G$22="English",V30,W30))</f>
        <v/>
      </c>
      <c r="K30" s="518" t="str">
        <f>UPPER(IF(Intro!$G$22="English",W30,X30))</f>
        <v/>
      </c>
      <c r="L30" s="519" t="str">
        <f>UPPER(IF(Intro!$G$22="English",X30,Y30))</f>
        <v/>
      </c>
      <c r="O30" s="254" t="s">
        <v>655</v>
      </c>
      <c r="P30" s="254" t="s">
        <v>656</v>
      </c>
    </row>
    <row r="31" spans="1:16" s="10" customFormat="1" x14ac:dyDescent="0.25">
      <c r="A31" s="20"/>
      <c r="B31" s="31"/>
      <c r="C31" s="32"/>
      <c r="D31" s="32"/>
      <c r="E31" s="33"/>
      <c r="F31" s="33"/>
      <c r="G31" s="33"/>
      <c r="H31" s="33"/>
      <c r="I31" s="33"/>
      <c r="J31" s="33"/>
      <c r="K31" s="33"/>
      <c r="L31" s="34"/>
      <c r="O31" s="12"/>
      <c r="P31" s="12"/>
    </row>
    <row r="32" spans="1:16" s="10" customFormat="1" ht="51.75" customHeight="1" x14ac:dyDescent="0.25">
      <c r="A32" s="20"/>
      <c r="B32" s="520" t="str">
        <f>IF(Intro!$G$22="English",O32,P32)</f>
        <v>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v>
      </c>
      <c r="C32" s="521"/>
      <c r="D32" s="521"/>
      <c r="E32" s="521"/>
      <c r="F32" s="521"/>
      <c r="G32" s="521"/>
      <c r="H32" s="521"/>
      <c r="I32" s="521"/>
      <c r="J32" s="521"/>
      <c r="K32" s="521"/>
      <c r="L32" s="522"/>
      <c r="O32" s="156" t="s">
        <v>780</v>
      </c>
      <c r="P32" s="156" t="s">
        <v>787</v>
      </c>
    </row>
    <row r="33" spans="1:16" s="10" customFormat="1" ht="75" customHeight="1" x14ac:dyDescent="0.25">
      <c r="A33" s="20"/>
      <c r="B33" s="520" t="str">
        <f>IF(Intro!$G$22="English",O33,P33)</f>
        <v>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v>
      </c>
      <c r="C33" s="521"/>
      <c r="D33" s="521"/>
      <c r="E33" s="521"/>
      <c r="F33" s="521"/>
      <c r="G33" s="521"/>
      <c r="H33" s="521"/>
      <c r="I33" s="521"/>
      <c r="J33" s="521"/>
      <c r="K33" s="521"/>
      <c r="L33" s="522"/>
      <c r="O33" s="156" t="s">
        <v>781</v>
      </c>
      <c r="P33" s="156" t="s">
        <v>788</v>
      </c>
    </row>
    <row r="34" spans="1:16" s="10" customFormat="1" ht="39" customHeight="1" x14ac:dyDescent="0.25">
      <c r="A34" s="20"/>
      <c r="B34" s="520" t="str">
        <f>IF(Intro!$G$22="English",O34,P34)</f>
        <v>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v>
      </c>
      <c r="C34" s="521"/>
      <c r="D34" s="521"/>
      <c r="E34" s="521"/>
      <c r="F34" s="521"/>
      <c r="G34" s="521"/>
      <c r="H34" s="521"/>
      <c r="I34" s="521"/>
      <c r="J34" s="521"/>
      <c r="K34" s="521"/>
      <c r="L34" s="522"/>
      <c r="O34" s="156" t="s">
        <v>782</v>
      </c>
      <c r="P34" s="156" t="s">
        <v>789</v>
      </c>
    </row>
    <row r="35" spans="1:16" s="10" customFormat="1" ht="67.5" customHeight="1" x14ac:dyDescent="0.25">
      <c r="A35" s="20"/>
      <c r="B35" s="520" t="str">
        <f>IF(Intro!$G$22="English",O35,P35)</f>
        <v>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v>
      </c>
      <c r="C35" s="521"/>
      <c r="D35" s="521"/>
      <c r="E35" s="521"/>
      <c r="F35" s="521"/>
      <c r="G35" s="521"/>
      <c r="H35" s="521"/>
      <c r="I35" s="521"/>
      <c r="J35" s="521"/>
      <c r="K35" s="521"/>
      <c r="L35" s="522"/>
      <c r="O35" s="156" t="s">
        <v>783</v>
      </c>
      <c r="P35" s="156" t="s">
        <v>790</v>
      </c>
    </row>
    <row r="36" spans="1:16" s="10" customFormat="1" ht="96" customHeight="1" x14ac:dyDescent="0.25">
      <c r="A36" s="20"/>
      <c r="B36" s="520" t="str">
        <f>IF(Intro!$G$22="English",O36,P36)</f>
        <v>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v>
      </c>
      <c r="C36" s="521"/>
      <c r="D36" s="521"/>
      <c r="E36" s="521"/>
      <c r="F36" s="521"/>
      <c r="G36" s="521"/>
      <c r="H36" s="521"/>
      <c r="I36" s="521"/>
      <c r="J36" s="521"/>
      <c r="K36" s="521"/>
      <c r="L36" s="522"/>
      <c r="O36" s="156" t="s">
        <v>784</v>
      </c>
      <c r="P36" s="156" t="s">
        <v>791</v>
      </c>
    </row>
    <row r="37" spans="1:16" s="10" customFormat="1" ht="55.5" customHeight="1" x14ac:dyDescent="0.25">
      <c r="A37" s="20"/>
      <c r="B37" s="520" t="str">
        <f>IF(Intro!$G$22="English",O37,P37)</f>
        <v>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v>
      </c>
      <c r="C37" s="521"/>
      <c r="D37" s="521"/>
      <c r="E37" s="521"/>
      <c r="F37" s="521"/>
      <c r="G37" s="521"/>
      <c r="H37" s="521"/>
      <c r="I37" s="521"/>
      <c r="J37" s="521"/>
      <c r="K37" s="521"/>
      <c r="L37" s="522"/>
      <c r="O37" s="156" t="s">
        <v>785</v>
      </c>
      <c r="P37" s="156" t="s">
        <v>792</v>
      </c>
    </row>
    <row r="38" spans="1:16" s="10" customFormat="1" ht="107.25" customHeight="1" x14ac:dyDescent="0.25">
      <c r="A38" s="20"/>
      <c r="B38" s="520" t="str">
        <f>IF(Intro!$G$22="English",O38,P38)</f>
        <v>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v>
      </c>
      <c r="C38" s="521"/>
      <c r="D38" s="521"/>
      <c r="E38" s="521"/>
      <c r="F38" s="521"/>
      <c r="G38" s="521"/>
      <c r="H38" s="521"/>
      <c r="I38" s="521"/>
      <c r="J38" s="521"/>
      <c r="K38" s="521"/>
      <c r="L38" s="522"/>
      <c r="O38" s="156" t="s">
        <v>820</v>
      </c>
      <c r="P38" s="312" t="s">
        <v>821</v>
      </c>
    </row>
    <row r="39" spans="1:16" s="10" customFormat="1" ht="63.75" customHeight="1" x14ac:dyDescent="0.25">
      <c r="A39" s="20"/>
      <c r="B39" s="520" t="str">
        <f>IF(Intro!$G$22="English",O39,P39)</f>
        <v>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v>
      </c>
      <c r="C39" s="521"/>
      <c r="D39" s="521"/>
      <c r="E39" s="521"/>
      <c r="F39" s="521"/>
      <c r="G39" s="521"/>
      <c r="H39" s="521"/>
      <c r="I39" s="521"/>
      <c r="J39" s="521"/>
      <c r="K39" s="521"/>
      <c r="L39" s="522"/>
      <c r="O39" s="156" t="s">
        <v>786</v>
      </c>
      <c r="P39" s="156" t="s">
        <v>793</v>
      </c>
    </row>
    <row r="40" spans="1:16" s="10" customFormat="1" x14ac:dyDescent="0.25">
      <c r="A40" s="20"/>
      <c r="B40" s="208"/>
      <c r="C40" s="209"/>
      <c r="D40" s="209"/>
      <c r="E40" s="209"/>
      <c r="F40" s="209"/>
      <c r="G40" s="209"/>
      <c r="H40" s="209"/>
      <c r="I40" s="209"/>
      <c r="J40" s="209"/>
      <c r="K40" s="209"/>
      <c r="L40" s="210"/>
      <c r="O40" s="11"/>
      <c r="P40" s="11"/>
    </row>
    <row r="41" spans="1:16" s="10" customFormat="1" x14ac:dyDescent="0.25">
      <c r="A41" s="20"/>
      <c r="B41" s="29"/>
      <c r="C41" s="29"/>
      <c r="D41" s="29"/>
      <c r="E41" s="30"/>
      <c r="F41" s="30"/>
      <c r="G41" s="30"/>
      <c r="H41" s="30"/>
      <c r="I41" s="30"/>
      <c r="J41" s="30"/>
      <c r="K41" s="30"/>
      <c r="L41" s="30"/>
      <c r="O41" s="11"/>
      <c r="P41" s="11"/>
    </row>
    <row r="42" spans="1:16" s="257" customFormat="1" x14ac:dyDescent="0.25">
      <c r="A42" s="255"/>
      <c r="B42" s="600" t="str">
        <f>(IF(Intro!$G$22="English",O42,P42))</f>
        <v>GLOSSARY</v>
      </c>
      <c r="C42" s="601"/>
      <c r="D42" s="601" t="s">
        <v>684</v>
      </c>
      <c r="E42" s="601" t="s">
        <v>689</v>
      </c>
      <c r="F42" s="601" t="s">
        <v>689</v>
      </c>
      <c r="G42" s="601" t="s">
        <v>689</v>
      </c>
      <c r="H42" s="601" t="s">
        <v>689</v>
      </c>
      <c r="I42" s="601" t="s">
        <v>689</v>
      </c>
      <c r="J42" s="601" t="s">
        <v>689</v>
      </c>
      <c r="K42" s="601" t="s">
        <v>689</v>
      </c>
      <c r="L42" s="602" t="s">
        <v>689</v>
      </c>
      <c r="M42" s="179"/>
      <c r="N42" s="256"/>
      <c r="O42" s="252" t="s">
        <v>683</v>
      </c>
      <c r="P42" s="252" t="s">
        <v>684</v>
      </c>
    </row>
    <row r="43" spans="1:16" s="156" customFormat="1" x14ac:dyDescent="0.25">
      <c r="A43" s="46"/>
      <c r="B43" s="594" t="str">
        <f>IF(Intro!$G$22="English",O43,P43)</f>
        <v>Cost of goods manufactured</v>
      </c>
      <c r="C43" s="595"/>
      <c r="D43" s="587" t="str">
        <f>IF(Intro!$G$22="English",O44,P44)</f>
        <v xml:space="preserve">Includes costs that are directly tied to the production of the goods, such as the cost of labour, materials, and manufacturing overhead. It excludes indirect expenses such as distribution costs and sales force costs. </v>
      </c>
      <c r="E43" s="588"/>
      <c r="F43" s="588"/>
      <c r="G43" s="588"/>
      <c r="H43" s="588"/>
      <c r="I43" s="588"/>
      <c r="J43" s="588"/>
      <c r="K43" s="588"/>
      <c r="L43" s="589"/>
      <c r="O43" s="156" t="s">
        <v>371</v>
      </c>
      <c r="P43" s="156" t="s">
        <v>256</v>
      </c>
    </row>
    <row r="44" spans="1:16" s="156" customFormat="1" x14ac:dyDescent="0.25">
      <c r="A44" s="46"/>
      <c r="B44" s="596"/>
      <c r="C44" s="597"/>
      <c r="D44" s="590"/>
      <c r="E44" s="538"/>
      <c r="F44" s="538"/>
      <c r="G44" s="538"/>
      <c r="H44" s="538"/>
      <c r="I44" s="538"/>
      <c r="J44" s="538"/>
      <c r="K44" s="538"/>
      <c r="L44" s="539"/>
      <c r="O44" s="156" t="s">
        <v>385</v>
      </c>
      <c r="P44" s="156" t="s">
        <v>730</v>
      </c>
    </row>
    <row r="45" spans="1:16" s="156" customFormat="1" x14ac:dyDescent="0.25">
      <c r="A45" s="46"/>
      <c r="B45" s="598"/>
      <c r="C45" s="599"/>
      <c r="D45" s="591"/>
      <c r="E45" s="592"/>
      <c r="F45" s="592"/>
      <c r="G45" s="592"/>
      <c r="H45" s="592"/>
      <c r="I45" s="592"/>
      <c r="J45" s="592"/>
      <c r="K45" s="592"/>
      <c r="L45" s="593"/>
    </row>
    <row r="46" spans="1:16" s="156" customFormat="1" x14ac:dyDescent="0.25">
      <c r="A46" s="46"/>
      <c r="B46" s="594" t="str">
        <f>IF(Intro!$G$22="English",O46,P46)</f>
        <v>Cost of goods sold</v>
      </c>
      <c r="C46" s="595"/>
      <c r="D46" s="587" t="str">
        <f>IF(Intro!$G$22="English",O47,P47)</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46" s="588"/>
      <c r="F46" s="588"/>
      <c r="G46" s="588"/>
      <c r="H46" s="588"/>
      <c r="I46" s="588"/>
      <c r="J46" s="588"/>
      <c r="K46" s="588"/>
      <c r="L46" s="589"/>
      <c r="O46" s="156" t="s">
        <v>372</v>
      </c>
      <c r="P46" s="156" t="s">
        <v>50</v>
      </c>
    </row>
    <row r="47" spans="1:16" s="156" customFormat="1" x14ac:dyDescent="0.25">
      <c r="A47" s="46"/>
      <c r="B47" s="596"/>
      <c r="C47" s="597"/>
      <c r="D47" s="590"/>
      <c r="E47" s="538"/>
      <c r="F47" s="538"/>
      <c r="G47" s="538"/>
      <c r="H47" s="538"/>
      <c r="I47" s="538"/>
      <c r="J47" s="538"/>
      <c r="K47" s="538"/>
      <c r="L47" s="539"/>
      <c r="O47" s="156" t="s">
        <v>386</v>
      </c>
      <c r="P47" s="156" t="s">
        <v>731</v>
      </c>
    </row>
    <row r="48" spans="1:16" s="156" customFormat="1" x14ac:dyDescent="0.25">
      <c r="A48" s="46"/>
      <c r="B48" s="596"/>
      <c r="C48" s="597"/>
      <c r="D48" s="590"/>
      <c r="E48" s="538"/>
      <c r="F48" s="538"/>
      <c r="G48" s="538"/>
      <c r="H48" s="538"/>
      <c r="I48" s="538"/>
      <c r="J48" s="538"/>
      <c r="K48" s="538"/>
      <c r="L48" s="539"/>
    </row>
    <row r="49" spans="1:16" s="156" customFormat="1" x14ac:dyDescent="0.25">
      <c r="A49" s="46"/>
      <c r="B49" s="598"/>
      <c r="C49" s="599"/>
      <c r="D49" s="591"/>
      <c r="E49" s="592"/>
      <c r="F49" s="592"/>
      <c r="G49" s="592"/>
      <c r="H49" s="592"/>
      <c r="I49" s="592"/>
      <c r="J49" s="592"/>
      <c r="K49" s="592"/>
      <c r="L49" s="593"/>
    </row>
    <row r="50" spans="1:16" s="156" customFormat="1" x14ac:dyDescent="0.25">
      <c r="A50" s="46"/>
      <c r="B50" s="594" t="str">
        <f>IF(Intro!$G$22="English",O50,P50)</f>
        <v>Direct employment</v>
      </c>
      <c r="C50" s="595"/>
      <c r="D50" s="587" t="str">
        <f>IF(Intro!$G$22="English",O51,P51)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50" s="588"/>
      <c r="F50" s="588"/>
      <c r="G50" s="588"/>
      <c r="H50" s="588"/>
      <c r="I50" s="588"/>
      <c r="J50" s="588"/>
      <c r="K50" s="588"/>
      <c r="L50" s="589"/>
      <c r="O50" s="156" t="s">
        <v>373</v>
      </c>
      <c r="P50" s="156" t="s">
        <v>380</v>
      </c>
    </row>
    <row r="51" spans="1:16" s="156" customFormat="1" x14ac:dyDescent="0.25">
      <c r="A51" s="46"/>
      <c r="B51" s="596"/>
      <c r="C51" s="597"/>
      <c r="D51" s="590"/>
      <c r="E51" s="538"/>
      <c r="F51" s="538"/>
      <c r="G51" s="538"/>
      <c r="H51" s="538"/>
      <c r="I51" s="538"/>
      <c r="J51" s="538"/>
      <c r="K51" s="538"/>
      <c r="L51" s="539"/>
      <c r="O51" s="156" t="s">
        <v>409</v>
      </c>
      <c r="P51" s="156" t="s">
        <v>732</v>
      </c>
    </row>
    <row r="52" spans="1:16" s="156" customFormat="1" x14ac:dyDescent="0.25">
      <c r="A52" s="46"/>
      <c r="B52" s="596"/>
      <c r="C52" s="597"/>
      <c r="D52" s="590"/>
      <c r="E52" s="538"/>
      <c r="F52" s="538"/>
      <c r="G52" s="538"/>
      <c r="H52" s="538"/>
      <c r="I52" s="538"/>
      <c r="J52" s="538"/>
      <c r="K52" s="538"/>
      <c r="L52" s="539"/>
    </row>
    <row r="53" spans="1:16" s="156" customFormat="1" x14ac:dyDescent="0.25">
      <c r="A53" s="46"/>
      <c r="B53" s="598"/>
      <c r="C53" s="599"/>
      <c r="D53" s="591"/>
      <c r="E53" s="592"/>
      <c r="F53" s="592"/>
      <c r="G53" s="592"/>
      <c r="H53" s="592"/>
      <c r="I53" s="592"/>
      <c r="J53" s="592"/>
      <c r="K53" s="592"/>
      <c r="L53" s="593"/>
    </row>
    <row r="54" spans="1:16" s="156" customFormat="1" x14ac:dyDescent="0.25">
      <c r="A54" s="46"/>
      <c r="B54" s="594" t="str">
        <f>IF(Intro!$G$22="English",O54,P54)</f>
        <v>Financial expenses</v>
      </c>
      <c r="C54" s="595"/>
      <c r="D54" s="587" t="str">
        <f>IF(Intro!$G$22="English",O55,P55)</f>
        <v>Expenses incurred by a business due to its financing activities. Financing expenses include the outflow of cash to investors through dividends, interest from loans, costs from repurchasing stock, currency gains or losses, and other expenses from financing activities.</v>
      </c>
      <c r="E54" s="588"/>
      <c r="F54" s="588"/>
      <c r="G54" s="588"/>
      <c r="H54" s="588"/>
      <c r="I54" s="588"/>
      <c r="J54" s="588"/>
      <c r="K54" s="588"/>
      <c r="L54" s="589"/>
      <c r="O54" s="156" t="s">
        <v>374</v>
      </c>
      <c r="P54" s="156" t="s">
        <v>56</v>
      </c>
    </row>
    <row r="55" spans="1:16" s="156" customFormat="1" x14ac:dyDescent="0.25">
      <c r="A55" s="46"/>
      <c r="B55" s="596"/>
      <c r="C55" s="597"/>
      <c r="D55" s="590"/>
      <c r="E55" s="538"/>
      <c r="F55" s="538"/>
      <c r="G55" s="538"/>
      <c r="H55" s="538"/>
      <c r="I55" s="538"/>
      <c r="J55" s="538"/>
      <c r="K55" s="538"/>
      <c r="L55" s="539"/>
      <c r="O55" s="156" t="s">
        <v>410</v>
      </c>
      <c r="P55" s="156" t="s">
        <v>388</v>
      </c>
    </row>
    <row r="56" spans="1:16" s="156" customFormat="1" x14ac:dyDescent="0.25">
      <c r="A56" s="46"/>
      <c r="B56" s="598"/>
      <c r="C56" s="599"/>
      <c r="D56" s="591"/>
      <c r="E56" s="592"/>
      <c r="F56" s="592"/>
      <c r="G56" s="592"/>
      <c r="H56" s="592"/>
      <c r="I56" s="592"/>
      <c r="J56" s="592"/>
      <c r="K56" s="592"/>
      <c r="L56" s="593"/>
    </row>
    <row r="57" spans="1:16" s="156" customFormat="1" x14ac:dyDescent="0.25">
      <c r="A57" s="46"/>
      <c r="B57" s="594" t="str">
        <f>IF(Intro!$G$22="English",O57,P57)</f>
        <v>General, selling and administrative expenses</v>
      </c>
      <c r="C57" s="595"/>
      <c r="D57" s="587" t="str">
        <f>IF(Intro!$G$22="English",O58,P58)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57" s="588"/>
      <c r="F57" s="588"/>
      <c r="G57" s="588"/>
      <c r="H57" s="588"/>
      <c r="I57" s="588"/>
      <c r="J57" s="588"/>
      <c r="K57" s="588"/>
      <c r="L57" s="589"/>
      <c r="O57" s="156" t="s">
        <v>375</v>
      </c>
      <c r="P57" s="156" t="s">
        <v>381</v>
      </c>
    </row>
    <row r="58" spans="1:16" s="156" customFormat="1" x14ac:dyDescent="0.25">
      <c r="A58" s="46"/>
      <c r="B58" s="596"/>
      <c r="C58" s="597"/>
      <c r="D58" s="590"/>
      <c r="E58" s="538"/>
      <c r="F58" s="538"/>
      <c r="G58" s="538"/>
      <c r="H58" s="538"/>
      <c r="I58" s="538"/>
      <c r="J58" s="538"/>
      <c r="K58" s="538"/>
      <c r="L58" s="539"/>
      <c r="O58" s="156" t="s">
        <v>411</v>
      </c>
      <c r="P58" s="156" t="s">
        <v>389</v>
      </c>
    </row>
    <row r="59" spans="1:16" s="156" customFormat="1" x14ac:dyDescent="0.25">
      <c r="A59" s="46"/>
      <c r="B59" s="596"/>
      <c r="C59" s="597"/>
      <c r="D59" s="590"/>
      <c r="E59" s="538"/>
      <c r="F59" s="538"/>
      <c r="G59" s="538"/>
      <c r="H59" s="538"/>
      <c r="I59" s="538"/>
      <c r="J59" s="538"/>
      <c r="K59" s="538"/>
      <c r="L59" s="539"/>
    </row>
    <row r="60" spans="1:16" s="156" customFormat="1" x14ac:dyDescent="0.25">
      <c r="A60" s="46"/>
      <c r="B60" s="598"/>
      <c r="C60" s="599"/>
      <c r="D60" s="591"/>
      <c r="E60" s="592"/>
      <c r="F60" s="592"/>
      <c r="G60" s="592"/>
      <c r="H60" s="592"/>
      <c r="I60" s="592"/>
      <c r="J60" s="592"/>
      <c r="K60" s="592"/>
      <c r="L60" s="593"/>
    </row>
    <row r="61" spans="1:16" s="156" customFormat="1" x14ac:dyDescent="0.25">
      <c r="A61" s="46"/>
      <c r="B61" s="594" t="str">
        <f>IF(Intro!$G$22="English",O61,P61)</f>
        <v>Indirect employment</v>
      </c>
      <c r="C61" s="595"/>
      <c r="D61" s="587" t="str">
        <f>IF(Intro!$G$22="English",O62,P62)</f>
        <v>Includes plant personnel such as supervisors, superintendents and quality control employees, but does not include sales and administrative personnel.</v>
      </c>
      <c r="E61" s="588"/>
      <c r="F61" s="588"/>
      <c r="G61" s="588"/>
      <c r="H61" s="588"/>
      <c r="I61" s="588"/>
      <c r="J61" s="588"/>
      <c r="K61" s="588"/>
      <c r="L61" s="589"/>
      <c r="O61" s="156" t="s">
        <v>376</v>
      </c>
      <c r="P61" s="156" t="s">
        <v>382</v>
      </c>
    </row>
    <row r="62" spans="1:16" s="156" customFormat="1" x14ac:dyDescent="0.25">
      <c r="A62" s="46"/>
      <c r="B62" s="596"/>
      <c r="C62" s="597"/>
      <c r="D62" s="590"/>
      <c r="E62" s="538"/>
      <c r="F62" s="538"/>
      <c r="G62" s="538"/>
      <c r="H62" s="538"/>
      <c r="I62" s="538"/>
      <c r="J62" s="538"/>
      <c r="K62" s="538"/>
      <c r="L62" s="539"/>
      <c r="O62" s="156" t="s">
        <v>387</v>
      </c>
      <c r="P62" s="156" t="s">
        <v>412</v>
      </c>
    </row>
    <row r="63" spans="1:16" s="156" customFormat="1" x14ac:dyDescent="0.25">
      <c r="A63" s="46"/>
      <c r="B63" s="598"/>
      <c r="C63" s="599"/>
      <c r="D63" s="591"/>
      <c r="E63" s="592"/>
      <c r="F63" s="592"/>
      <c r="G63" s="592"/>
      <c r="H63" s="592"/>
      <c r="I63" s="592"/>
      <c r="J63" s="592"/>
      <c r="K63" s="592"/>
      <c r="L63" s="593"/>
    </row>
    <row r="64" spans="1:16" s="156" customFormat="1" x14ac:dyDescent="0.25">
      <c r="A64" s="46"/>
      <c r="B64" s="594" t="str">
        <f>IF(Intro!$G$22="English",O64,P64)</f>
        <v>Net delivered selling value</v>
      </c>
      <c r="C64" s="595"/>
      <c r="D64" s="587" t="str">
        <f>IF(Intro!$G$22="English",O65,P65)</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64" s="588"/>
      <c r="F64" s="588"/>
      <c r="G64" s="588"/>
      <c r="H64" s="588"/>
      <c r="I64" s="588"/>
      <c r="J64" s="588"/>
      <c r="K64" s="588"/>
      <c r="L64" s="589"/>
      <c r="O64" s="156" t="s">
        <v>377</v>
      </c>
      <c r="P64" s="156" t="s">
        <v>383</v>
      </c>
    </row>
    <row r="65" spans="1:18" s="156" customFormat="1" x14ac:dyDescent="0.25">
      <c r="A65" s="46"/>
      <c r="B65" s="596"/>
      <c r="C65" s="597"/>
      <c r="D65" s="590"/>
      <c r="E65" s="538"/>
      <c r="F65" s="538"/>
      <c r="G65" s="538"/>
      <c r="H65" s="538"/>
      <c r="I65" s="538"/>
      <c r="J65" s="538"/>
      <c r="K65" s="538"/>
      <c r="L65" s="539"/>
      <c r="O65" s="156" t="s">
        <v>657</v>
      </c>
      <c r="P65" s="168" t="s">
        <v>658</v>
      </c>
      <c r="R65" s="168"/>
    </row>
    <row r="66" spans="1:18" s="156" customFormat="1" x14ac:dyDescent="0.25">
      <c r="A66" s="46"/>
      <c r="B66" s="596"/>
      <c r="C66" s="597"/>
      <c r="D66" s="590"/>
      <c r="E66" s="538"/>
      <c r="F66" s="538"/>
      <c r="G66" s="538"/>
      <c r="H66" s="538"/>
      <c r="I66" s="538"/>
      <c r="J66" s="538"/>
      <c r="K66" s="538"/>
      <c r="L66" s="539"/>
      <c r="R66" s="168"/>
    </row>
    <row r="67" spans="1:18" s="156" customFormat="1" x14ac:dyDescent="0.25">
      <c r="A67" s="46"/>
      <c r="B67" s="598"/>
      <c r="C67" s="599"/>
      <c r="D67" s="591"/>
      <c r="E67" s="592"/>
      <c r="F67" s="592"/>
      <c r="G67" s="592"/>
      <c r="H67" s="592"/>
      <c r="I67" s="592"/>
      <c r="J67" s="592"/>
      <c r="K67" s="592"/>
      <c r="L67" s="593"/>
      <c r="R67" s="168"/>
    </row>
    <row r="68" spans="1:18" s="156" customFormat="1" x14ac:dyDescent="0.25">
      <c r="A68" s="46"/>
      <c r="B68" s="594" t="str">
        <f>IF(Intro!$G$22="English",O68,P68)</f>
        <v>Net sales value</v>
      </c>
      <c r="C68" s="595"/>
      <c r="D68" s="587" t="str">
        <f>IF(Intro!$G$22="English",O69,P69)</f>
        <v>The value of your sales after the deduction of returns, allowances for damaged or missing goods and any discounts, rebates and incentives offered.</v>
      </c>
      <c r="E68" s="588"/>
      <c r="F68" s="588"/>
      <c r="G68" s="588"/>
      <c r="H68" s="588"/>
      <c r="I68" s="588"/>
      <c r="J68" s="588"/>
      <c r="K68" s="588"/>
      <c r="L68" s="589"/>
      <c r="O68" s="156" t="s">
        <v>378</v>
      </c>
      <c r="P68" s="156" t="s">
        <v>73</v>
      </c>
    </row>
    <row r="69" spans="1:18" s="156" customFormat="1" x14ac:dyDescent="0.25">
      <c r="A69" s="46"/>
      <c r="B69" s="596"/>
      <c r="C69" s="597"/>
      <c r="D69" s="590"/>
      <c r="E69" s="538"/>
      <c r="F69" s="538"/>
      <c r="G69" s="538"/>
      <c r="H69" s="538"/>
      <c r="I69" s="538"/>
      <c r="J69" s="538"/>
      <c r="K69" s="538"/>
      <c r="L69" s="539"/>
      <c r="O69" s="156" t="s">
        <v>659</v>
      </c>
      <c r="P69" s="156" t="s">
        <v>660</v>
      </c>
    </row>
    <row r="70" spans="1:18" s="156" customFormat="1" x14ac:dyDescent="0.25">
      <c r="A70" s="46"/>
      <c r="B70" s="598"/>
      <c r="C70" s="599"/>
      <c r="D70" s="591"/>
      <c r="E70" s="592"/>
      <c r="F70" s="592"/>
      <c r="G70" s="592"/>
      <c r="H70" s="592"/>
      <c r="I70" s="592"/>
      <c r="J70" s="592"/>
      <c r="K70" s="592"/>
      <c r="L70" s="593"/>
    </row>
    <row r="71" spans="1:18" s="156" customFormat="1" x14ac:dyDescent="0.25">
      <c r="A71" s="46"/>
      <c r="B71" s="594" t="str">
        <f>IF(Intro!$G$22="English",O71,P71)</f>
        <v>Practical plant capacity</v>
      </c>
      <c r="C71" s="595"/>
      <c r="D71" s="587" t="str">
        <f>IF(Intro!$G$22="English",O72,P72)</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71" s="588"/>
      <c r="F71" s="588"/>
      <c r="G71" s="588"/>
      <c r="H71" s="588"/>
      <c r="I71" s="588"/>
      <c r="J71" s="588"/>
      <c r="K71" s="588"/>
      <c r="L71" s="589"/>
      <c r="O71" s="156" t="s">
        <v>379</v>
      </c>
      <c r="P71" s="156" t="s">
        <v>384</v>
      </c>
    </row>
    <row r="72" spans="1:18" s="156" customFormat="1" x14ac:dyDescent="0.25">
      <c r="A72" s="46"/>
      <c r="B72" s="596"/>
      <c r="C72" s="597"/>
      <c r="D72" s="590"/>
      <c r="E72" s="615"/>
      <c r="F72" s="615"/>
      <c r="G72" s="615"/>
      <c r="H72" s="615"/>
      <c r="I72" s="615"/>
      <c r="J72" s="615"/>
      <c r="K72" s="615"/>
      <c r="L72" s="539"/>
      <c r="M72" s="168"/>
      <c r="O72" s="156" t="s">
        <v>618</v>
      </c>
      <c r="P72" s="156" t="s">
        <v>714</v>
      </c>
    </row>
    <row r="73" spans="1:18" s="156" customFormat="1" x14ac:dyDescent="0.25">
      <c r="A73" s="46"/>
      <c r="B73" s="596"/>
      <c r="C73" s="597"/>
      <c r="D73" s="590"/>
      <c r="E73" s="615"/>
      <c r="F73" s="615"/>
      <c r="G73" s="615"/>
      <c r="H73" s="615"/>
      <c r="I73" s="615"/>
      <c r="J73" s="615"/>
      <c r="K73" s="615"/>
      <c r="L73" s="539"/>
      <c r="M73" s="168"/>
    </row>
    <row r="74" spans="1:18" s="156" customFormat="1" x14ac:dyDescent="0.25">
      <c r="A74" s="46"/>
      <c r="B74" s="596"/>
      <c r="C74" s="597"/>
      <c r="D74" s="590"/>
      <c r="E74" s="615"/>
      <c r="F74" s="615"/>
      <c r="G74" s="615"/>
      <c r="H74" s="615"/>
      <c r="I74" s="615"/>
      <c r="J74" s="615"/>
      <c r="K74" s="615"/>
      <c r="L74" s="539"/>
      <c r="M74" s="168"/>
    </row>
    <row r="75" spans="1:18" s="156" customFormat="1" x14ac:dyDescent="0.25">
      <c r="A75" s="46"/>
      <c r="B75" s="603" t="str">
        <f>IF(Intro!$G$22="English",O75,P75)</f>
        <v>Related firms</v>
      </c>
      <c r="C75" s="604"/>
      <c r="D75" s="609" t="str">
        <f>IF(Intro!$G$22="English",O76,P76)</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75" s="609"/>
      <c r="F75" s="609"/>
      <c r="G75" s="609"/>
      <c r="H75" s="609"/>
      <c r="I75" s="609"/>
      <c r="J75" s="609"/>
      <c r="K75" s="609"/>
      <c r="L75" s="610"/>
      <c r="O75" s="156" t="s">
        <v>620</v>
      </c>
      <c r="P75" s="156" t="s">
        <v>621</v>
      </c>
    </row>
    <row r="76" spans="1:18" s="156" customFormat="1" x14ac:dyDescent="0.25">
      <c r="A76" s="46"/>
      <c r="B76" s="605"/>
      <c r="C76" s="606"/>
      <c r="D76" s="611"/>
      <c r="E76" s="611"/>
      <c r="F76" s="611"/>
      <c r="G76" s="611"/>
      <c r="H76" s="611"/>
      <c r="I76" s="611"/>
      <c r="J76" s="611"/>
      <c r="K76" s="611"/>
      <c r="L76" s="612"/>
      <c r="O76" s="156" t="s">
        <v>616</v>
      </c>
      <c r="P76" s="156" t="s">
        <v>617</v>
      </c>
    </row>
    <row r="77" spans="1:18" s="156" customFormat="1" x14ac:dyDescent="0.25">
      <c r="A77" s="46"/>
      <c r="B77" s="605"/>
      <c r="C77" s="606"/>
      <c r="D77" s="611"/>
      <c r="E77" s="611"/>
      <c r="F77" s="611"/>
      <c r="G77" s="611"/>
      <c r="H77" s="611"/>
      <c r="I77" s="611"/>
      <c r="J77" s="611"/>
      <c r="K77" s="611"/>
      <c r="L77" s="612"/>
    </row>
    <row r="78" spans="1:18" s="156" customFormat="1" x14ac:dyDescent="0.25">
      <c r="A78" s="46"/>
      <c r="B78" s="607"/>
      <c r="C78" s="608"/>
      <c r="D78" s="613"/>
      <c r="E78" s="613"/>
      <c r="F78" s="613"/>
      <c r="G78" s="613"/>
      <c r="H78" s="613"/>
      <c r="I78" s="613"/>
      <c r="J78" s="613"/>
      <c r="K78" s="613"/>
      <c r="L78" s="614"/>
    </row>
  </sheetData>
  <sheetProtection algorithmName="SHA-512" hashValue="0AikBR0qIOAzwzJBxaiF4fLYHmFS0qo0UxhJnTR+5OSPqs2F8XE2/SAmt6vy3KPVo6l+i3OXVlpbApZGmmjunA==" saltValue="WvQsQzvtVEdAvzvFp06ZOQ==" spinCount="100000" sheet="1" objects="1" scenarios="1" selectLockedCells="1"/>
  <mergeCells count="41">
    <mergeCell ref="B39:L39"/>
    <mergeCell ref="B25:C27"/>
    <mergeCell ref="D25:J27"/>
    <mergeCell ref="B12:L13"/>
    <mergeCell ref="B15:L17"/>
    <mergeCell ref="B20:L20"/>
    <mergeCell ref="B22:L23"/>
    <mergeCell ref="B30:L30"/>
    <mergeCell ref="B32:L32"/>
    <mergeCell ref="B38:L38"/>
    <mergeCell ref="B33:L33"/>
    <mergeCell ref="B34:L34"/>
    <mergeCell ref="B35:L35"/>
    <mergeCell ref="B36:L36"/>
    <mergeCell ref="B37:L37"/>
    <mergeCell ref="B4:L4"/>
    <mergeCell ref="B5:L5"/>
    <mergeCell ref="B6:L6"/>
    <mergeCell ref="B8:L8"/>
    <mergeCell ref="B10:L10"/>
    <mergeCell ref="B42:L42"/>
    <mergeCell ref="B75:C78"/>
    <mergeCell ref="D75:L78"/>
    <mergeCell ref="B43:C45"/>
    <mergeCell ref="D43:L45"/>
    <mergeCell ref="B46:C49"/>
    <mergeCell ref="D46:L49"/>
    <mergeCell ref="B50:C53"/>
    <mergeCell ref="D50:L53"/>
    <mergeCell ref="B54:C56"/>
    <mergeCell ref="D54:L56"/>
    <mergeCell ref="B68:C70"/>
    <mergeCell ref="D68:L70"/>
    <mergeCell ref="B71:C74"/>
    <mergeCell ref="D71:L74"/>
    <mergeCell ref="B57:C60"/>
    <mergeCell ref="D57:L60"/>
    <mergeCell ref="B61:C63"/>
    <mergeCell ref="D61:L63"/>
    <mergeCell ref="B64:C67"/>
    <mergeCell ref="D64:L67"/>
  </mergeCells>
  <printOptions horizontalCentered="1"/>
  <pageMargins left="0.25" right="0.25" top="0.75" bottom="0.75" header="0.3" footer="0.3"/>
  <pageSetup scale="63" firstPageNumber="4" fitToHeight="0" orientation="portrait" r:id="rId1"/>
  <headerFooter>
    <oddFooter>&amp;L&amp;A</oddFooter>
  </headerFooter>
  <rowBreaks count="1" manualBreakCount="1">
    <brk id="4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61"/>
  <sheetViews>
    <sheetView showGridLines="0" topLeftCell="A157"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6" width="15.5703125" style="18" hidden="1" customWidth="1"/>
    <col min="17" max="17" width="9.28515625" style="2" customWidth="1"/>
    <col min="18" max="16384" width="9.28515625" style="2"/>
  </cols>
  <sheetData>
    <row r="1" spans="1:16" x14ac:dyDescent="0.25">
      <c r="O1" s="176" t="s">
        <v>168</v>
      </c>
      <c r="P1" s="176" t="s">
        <v>169</v>
      </c>
    </row>
    <row r="2" spans="1:16" x14ac:dyDescent="0.25">
      <c r="B2" s="27" t="s">
        <v>0</v>
      </c>
      <c r="C2" s="27"/>
      <c r="D2" s="27"/>
      <c r="O2" s="9"/>
      <c r="P2" s="9"/>
    </row>
    <row r="3" spans="1:16" x14ac:dyDescent="0.25">
      <c r="B3" s="28"/>
      <c r="C3" s="28"/>
      <c r="D3" s="28"/>
      <c r="O3" s="9"/>
      <c r="P3" s="9"/>
    </row>
    <row r="4" spans="1:16" s="9" customFormat="1" x14ac:dyDescent="0.25">
      <c r="A4" s="16"/>
      <c r="B4" s="540" t="str">
        <f>Info!B4</f>
        <v>PRODUCERS' QUESTIONNAIRE</v>
      </c>
      <c r="C4" s="540"/>
      <c r="D4" s="540"/>
      <c r="E4" s="540"/>
      <c r="F4" s="540"/>
      <c r="G4" s="540"/>
      <c r="H4" s="540"/>
      <c r="I4" s="540"/>
      <c r="J4" s="540"/>
      <c r="K4" s="540"/>
      <c r="L4" s="540"/>
      <c r="M4" s="7"/>
      <c r="N4" s="7"/>
      <c r="O4" s="17"/>
      <c r="P4" s="17"/>
    </row>
    <row r="5" spans="1:16" s="9" customFormat="1" x14ac:dyDescent="0.25">
      <c r="A5" s="16"/>
      <c r="B5" s="540" t="str">
        <f>Info!B5</f>
        <v>NQ-2025-009</v>
      </c>
      <c r="C5" s="540"/>
      <c r="D5" s="540"/>
      <c r="E5" s="540"/>
      <c r="F5" s="540"/>
      <c r="G5" s="540"/>
      <c r="H5" s="540"/>
      <c r="I5" s="540"/>
      <c r="J5" s="540"/>
      <c r="K5" s="540"/>
      <c r="L5" s="540"/>
      <c r="M5" s="7"/>
      <c r="N5" s="7"/>
      <c r="O5" s="17"/>
      <c r="P5" s="17"/>
    </row>
    <row r="6" spans="1:16" s="18" customFormat="1" x14ac:dyDescent="0.25">
      <c r="A6" s="16"/>
      <c r="B6" s="540" t="str">
        <f>Info!B6</f>
        <v>TRUCK BODIES</v>
      </c>
      <c r="C6" s="540"/>
      <c r="D6" s="540"/>
      <c r="E6" s="540"/>
      <c r="F6" s="540"/>
      <c r="G6" s="540"/>
      <c r="H6" s="540"/>
      <c r="I6" s="540"/>
      <c r="J6" s="540"/>
      <c r="K6" s="540"/>
      <c r="L6" s="540"/>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655" t="str">
        <f>IF(Intro!$G$22="English",O8,P8)</f>
        <v>The following questions refer to the goods as defined in the product description on the Intro tab.</v>
      </c>
      <c r="C8" s="655"/>
      <c r="D8" s="655"/>
      <c r="E8" s="655"/>
      <c r="F8" s="655"/>
      <c r="G8" s="655"/>
      <c r="H8" s="655"/>
      <c r="I8" s="655"/>
      <c r="J8" s="655"/>
      <c r="K8" s="655"/>
      <c r="L8" s="655"/>
      <c r="M8" s="17"/>
      <c r="N8" s="17"/>
      <c r="O8" s="19" t="str">
        <f>"The following questions refer to the goods as defined in the product description on the Intro tab."</f>
        <v>The following questions refer to the goods as defined in the product description on the Intro tab.</v>
      </c>
      <c r="P8" s="19" t="str">
        <f>"Les questions suivantes font référence aux marchandises comme définies dans la description du produit de l'onglet Intro."</f>
        <v>Les questions suivantes font référence aux marchandises comme définies dans la description du produit de l'onglet Intro.</v>
      </c>
    </row>
    <row r="9" spans="1:16" s="18" customFormat="1" x14ac:dyDescent="0.25">
      <c r="A9" s="16"/>
      <c r="B9" s="655" t="str">
        <f>IF(Intro!$G$22="English",O9,P9)</f>
        <v xml:space="preserve">Product information and a glossary of terms can be found in the Info tab.
</v>
      </c>
      <c r="C9" s="655"/>
      <c r="D9" s="655"/>
      <c r="E9" s="655"/>
      <c r="F9" s="655"/>
      <c r="G9" s="655"/>
      <c r="H9" s="655"/>
      <c r="I9" s="655"/>
      <c r="J9" s="655"/>
      <c r="K9" s="655"/>
      <c r="L9" s="655"/>
      <c r="M9" s="17"/>
      <c r="N9" s="17"/>
      <c r="O9" s="19" t="s">
        <v>178</v>
      </c>
      <c r="P9" s="18" t="s">
        <v>179</v>
      </c>
    </row>
    <row r="10" spans="1:16" s="18" customFormat="1" x14ac:dyDescent="0.25">
      <c r="A10" s="16"/>
      <c r="B10" s="655" t="str">
        <f>IF(Intro!$G$22="English",O10,P10)</f>
        <v xml:space="preserve">Use the AddPub tab if more space is needed.
</v>
      </c>
      <c r="C10" s="655"/>
      <c r="D10" s="655"/>
      <c r="E10" s="655"/>
      <c r="F10" s="655"/>
      <c r="G10" s="655"/>
      <c r="H10" s="655"/>
      <c r="I10" s="655"/>
      <c r="J10" s="655"/>
      <c r="K10" s="655"/>
      <c r="L10" s="655"/>
      <c r="M10" s="17"/>
      <c r="N10" s="17"/>
      <c r="O10" s="19" t="s">
        <v>290</v>
      </c>
      <c r="P10" s="19" t="s">
        <v>291</v>
      </c>
    </row>
    <row r="11" spans="1:16" s="10" customFormat="1" x14ac:dyDescent="0.25">
      <c r="A11" s="20"/>
      <c r="B11" s="29"/>
      <c r="C11" s="29"/>
      <c r="D11" s="29"/>
      <c r="E11" s="30"/>
      <c r="F11" s="30"/>
      <c r="G11" s="30"/>
      <c r="H11" s="30"/>
      <c r="I11" s="30"/>
      <c r="J11" s="30"/>
      <c r="K11" s="30"/>
      <c r="L11" s="30"/>
      <c r="O11" s="11"/>
      <c r="P11" s="11"/>
    </row>
    <row r="12" spans="1:16" x14ac:dyDescent="0.25">
      <c r="B12" s="532" t="str">
        <f>IF(Intro!$G$22="English",O12,P12)</f>
        <v>GENERAL FIRM INFORMATION</v>
      </c>
      <c r="C12" s="533"/>
      <c r="D12" s="533"/>
      <c r="E12" s="533"/>
      <c r="F12" s="533"/>
      <c r="G12" s="533"/>
      <c r="H12" s="533"/>
      <c r="I12" s="533"/>
      <c r="J12" s="533"/>
      <c r="K12" s="533"/>
      <c r="L12" s="534"/>
      <c r="M12" s="182"/>
      <c r="O12" s="254" t="s">
        <v>661</v>
      </c>
      <c r="P12" s="254" t="s">
        <v>662</v>
      </c>
    </row>
    <row r="13" spans="1:16" x14ac:dyDescent="0.25">
      <c r="B13" s="669" t="s">
        <v>20</v>
      </c>
      <c r="C13" s="670"/>
      <c r="D13" s="670"/>
      <c r="E13" s="670"/>
      <c r="F13" s="670"/>
      <c r="G13" s="670"/>
      <c r="H13" s="670"/>
      <c r="I13" s="670"/>
      <c r="J13" s="670"/>
      <c r="K13" s="670"/>
      <c r="L13" s="671"/>
      <c r="M13" s="2"/>
    </row>
    <row r="14" spans="1:16" s="12" customFormat="1" x14ac:dyDescent="0.25">
      <c r="A14" s="14"/>
      <c r="B14" s="31"/>
      <c r="C14" s="32"/>
      <c r="D14" s="32"/>
      <c r="E14" s="33"/>
      <c r="F14" s="33"/>
      <c r="G14" s="33"/>
      <c r="H14" s="33"/>
      <c r="I14" s="33"/>
      <c r="J14" s="33"/>
      <c r="K14" s="33"/>
      <c r="L14" s="34"/>
      <c r="O14" s="10"/>
      <c r="P14" s="10"/>
    </row>
    <row r="15" spans="1:16" s="12" customFormat="1" x14ac:dyDescent="0.25">
      <c r="A15" s="14"/>
      <c r="B15" s="520" t="str">
        <f>IF(Intro!$G$22="English",O15,P15)</f>
        <v>Provide a brief history of your firm, with particular emphasis on activities regarding the goods.</v>
      </c>
      <c r="C15" s="521"/>
      <c r="D15" s="521"/>
      <c r="E15" s="521"/>
      <c r="F15" s="521"/>
      <c r="G15" s="521"/>
      <c r="H15" s="521"/>
      <c r="I15" s="521"/>
      <c r="J15" s="521"/>
      <c r="K15" s="521"/>
      <c r="L15" s="522"/>
      <c r="O15" s="177" t="s">
        <v>138</v>
      </c>
      <c r="P15" s="10" t="s">
        <v>139</v>
      </c>
    </row>
    <row r="16" spans="1:16" s="182" customFormat="1" x14ac:dyDescent="0.25">
      <c r="A16" s="205"/>
      <c r="B16" s="221"/>
      <c r="C16" s="222"/>
      <c r="D16" s="222"/>
      <c r="E16" s="222"/>
      <c r="F16" s="222"/>
      <c r="G16" s="222"/>
      <c r="H16" s="222"/>
      <c r="I16" s="222"/>
      <c r="J16" s="222"/>
      <c r="K16" s="222"/>
      <c r="L16" s="207"/>
      <c r="O16" s="178"/>
      <c r="P16" s="178"/>
    </row>
    <row r="17" spans="1:16" s="3" customFormat="1" x14ac:dyDescent="0.25">
      <c r="A17" s="15"/>
      <c r="B17" s="657"/>
      <c r="C17" s="658"/>
      <c r="D17" s="658"/>
      <c r="E17" s="658"/>
      <c r="F17" s="658"/>
      <c r="G17" s="658"/>
      <c r="H17" s="658"/>
      <c r="I17" s="658"/>
      <c r="J17" s="658"/>
      <c r="K17" s="658"/>
      <c r="L17" s="659"/>
      <c r="M17" s="182"/>
      <c r="O17" s="176"/>
      <c r="P17" s="176"/>
    </row>
    <row r="18" spans="1:16" s="3" customFormat="1" x14ac:dyDescent="0.25">
      <c r="A18" s="15"/>
      <c r="B18" s="657"/>
      <c r="C18" s="658"/>
      <c r="D18" s="658"/>
      <c r="E18" s="658"/>
      <c r="F18" s="658"/>
      <c r="G18" s="658"/>
      <c r="H18" s="658"/>
      <c r="I18" s="658"/>
      <c r="J18" s="658"/>
      <c r="K18" s="658"/>
      <c r="L18" s="659"/>
      <c r="M18" s="182"/>
      <c r="O18" s="176"/>
      <c r="P18" s="176"/>
    </row>
    <row r="19" spans="1:16" s="3" customFormat="1" x14ac:dyDescent="0.25">
      <c r="A19" s="15"/>
      <c r="B19" s="657"/>
      <c r="C19" s="658"/>
      <c r="D19" s="658"/>
      <c r="E19" s="658"/>
      <c r="F19" s="658"/>
      <c r="G19" s="658"/>
      <c r="H19" s="658"/>
      <c r="I19" s="658"/>
      <c r="J19" s="658"/>
      <c r="K19" s="658"/>
      <c r="L19" s="659"/>
      <c r="M19" s="182"/>
      <c r="O19" s="176"/>
      <c r="P19" s="176"/>
    </row>
    <row r="20" spans="1:16" s="3" customFormat="1" x14ac:dyDescent="0.25">
      <c r="A20" s="15"/>
      <c r="B20" s="657"/>
      <c r="C20" s="658"/>
      <c r="D20" s="658"/>
      <c r="E20" s="658"/>
      <c r="F20" s="658"/>
      <c r="G20" s="658"/>
      <c r="H20" s="658"/>
      <c r="I20" s="658"/>
      <c r="J20" s="658"/>
      <c r="K20" s="658"/>
      <c r="L20" s="659"/>
      <c r="M20" s="182"/>
      <c r="O20" s="176"/>
      <c r="P20" s="176"/>
    </row>
    <row r="21" spans="1:16" s="3" customFormat="1" x14ac:dyDescent="0.25">
      <c r="A21" s="15"/>
      <c r="B21" s="657"/>
      <c r="C21" s="658"/>
      <c r="D21" s="658"/>
      <c r="E21" s="658"/>
      <c r="F21" s="658"/>
      <c r="G21" s="658"/>
      <c r="H21" s="658"/>
      <c r="I21" s="658"/>
      <c r="J21" s="658"/>
      <c r="K21" s="658"/>
      <c r="L21" s="659"/>
      <c r="M21" s="182"/>
      <c r="O21" s="176"/>
      <c r="P21" s="176"/>
    </row>
    <row r="22" spans="1:16" s="3" customFormat="1" x14ac:dyDescent="0.25">
      <c r="A22" s="15"/>
      <c r="B22" s="657"/>
      <c r="C22" s="658"/>
      <c r="D22" s="658"/>
      <c r="E22" s="658"/>
      <c r="F22" s="658"/>
      <c r="G22" s="658"/>
      <c r="H22" s="658"/>
      <c r="I22" s="658"/>
      <c r="J22" s="658"/>
      <c r="K22" s="658"/>
      <c r="L22" s="659"/>
      <c r="M22" s="182"/>
      <c r="O22" s="176"/>
      <c r="P22" s="176"/>
    </row>
    <row r="23" spans="1:16" s="3" customFormat="1" x14ac:dyDescent="0.25">
      <c r="A23" s="15"/>
      <c r="B23" s="657"/>
      <c r="C23" s="658"/>
      <c r="D23" s="658"/>
      <c r="E23" s="658"/>
      <c r="F23" s="658"/>
      <c r="G23" s="658"/>
      <c r="H23" s="658"/>
      <c r="I23" s="658"/>
      <c r="J23" s="658"/>
      <c r="K23" s="658"/>
      <c r="L23" s="659"/>
      <c r="M23" s="182"/>
      <c r="O23" s="176"/>
      <c r="P23" s="176"/>
    </row>
    <row r="24" spans="1:16" s="3" customFormat="1" x14ac:dyDescent="0.25">
      <c r="A24" s="15"/>
      <c r="B24" s="657"/>
      <c r="C24" s="658"/>
      <c r="D24" s="658"/>
      <c r="E24" s="658"/>
      <c r="F24" s="658"/>
      <c r="G24" s="658"/>
      <c r="H24" s="658"/>
      <c r="I24" s="658"/>
      <c r="J24" s="658"/>
      <c r="K24" s="658"/>
      <c r="L24" s="659"/>
      <c r="M24" s="182"/>
      <c r="O24" s="176"/>
      <c r="P24" s="176"/>
    </row>
    <row r="25" spans="1:16" s="182" customFormat="1" x14ac:dyDescent="0.25">
      <c r="A25" s="205"/>
      <c r="B25" s="224"/>
      <c r="C25" s="225"/>
      <c r="D25" s="225"/>
      <c r="E25" s="225"/>
      <c r="F25" s="225"/>
      <c r="G25" s="225"/>
      <c r="H25" s="225"/>
      <c r="I25" s="225"/>
      <c r="J25" s="225"/>
      <c r="K25" s="225"/>
      <c r="L25" s="223"/>
      <c r="O25" s="178"/>
      <c r="P25" s="178"/>
    </row>
    <row r="26" spans="1:16" s="3" customFormat="1" x14ac:dyDescent="0.25">
      <c r="A26" s="15"/>
      <c r="B26" s="650" t="s">
        <v>21</v>
      </c>
      <c r="C26" s="651"/>
      <c r="D26" s="651"/>
      <c r="E26" s="651"/>
      <c r="F26" s="651"/>
      <c r="G26" s="651"/>
      <c r="H26" s="651"/>
      <c r="I26" s="651"/>
      <c r="J26" s="651"/>
      <c r="K26" s="651"/>
      <c r="L26" s="652"/>
      <c r="M26" s="217"/>
      <c r="O26" s="176"/>
      <c r="P26" s="176"/>
    </row>
    <row r="27" spans="1:16" s="182" customFormat="1" x14ac:dyDescent="0.25">
      <c r="A27" s="205"/>
      <c r="B27" s="221"/>
      <c r="C27" s="222"/>
      <c r="D27" s="222"/>
      <c r="E27" s="222"/>
      <c r="F27" s="222"/>
      <c r="G27" s="222"/>
      <c r="H27" s="222"/>
      <c r="I27" s="222"/>
      <c r="J27" s="222"/>
      <c r="K27" s="222"/>
      <c r="L27" s="207"/>
      <c r="O27" s="178"/>
      <c r="P27" s="178"/>
    </row>
    <row r="28" spans="1:16" s="182" customFormat="1" x14ac:dyDescent="0.25">
      <c r="A28" s="205"/>
      <c r="B28" s="520" t="str">
        <f>IF(Intro!$G$22="English",O28,P28)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521"/>
      <c r="D28" s="521"/>
      <c r="E28" s="521"/>
      <c r="F28" s="521"/>
      <c r="G28" s="521"/>
      <c r="H28" s="521"/>
      <c r="I28" s="521"/>
      <c r="J28" s="521"/>
      <c r="K28" s="521"/>
      <c r="L28" s="522"/>
      <c r="O28" s="156" t="s">
        <v>622</v>
      </c>
      <c r="P28" s="156" t="s">
        <v>623</v>
      </c>
    </row>
    <row r="29" spans="1:16" s="182" customFormat="1" x14ac:dyDescent="0.25">
      <c r="A29" s="205"/>
      <c r="B29" s="520"/>
      <c r="C29" s="521"/>
      <c r="D29" s="521"/>
      <c r="E29" s="521"/>
      <c r="F29" s="521"/>
      <c r="G29" s="521"/>
      <c r="H29" s="521"/>
      <c r="I29" s="521"/>
      <c r="J29" s="521"/>
      <c r="K29" s="521"/>
      <c r="L29" s="522"/>
      <c r="O29" s="178" t="s">
        <v>22</v>
      </c>
      <c r="P29" s="178" t="s">
        <v>23</v>
      </c>
    </row>
    <row r="30" spans="1:16" s="182" customFormat="1" x14ac:dyDescent="0.25">
      <c r="A30" s="205"/>
      <c r="B30" s="520"/>
      <c r="C30" s="521"/>
      <c r="D30" s="521"/>
      <c r="E30" s="521"/>
      <c r="F30" s="521"/>
      <c r="G30" s="521"/>
      <c r="H30" s="521"/>
      <c r="I30" s="521"/>
      <c r="J30" s="521"/>
      <c r="K30" s="521"/>
      <c r="L30" s="522"/>
      <c r="O30" s="178" t="s">
        <v>7</v>
      </c>
      <c r="P30" s="178" t="s">
        <v>8</v>
      </c>
    </row>
    <row r="31" spans="1:16" s="182" customFormat="1" x14ac:dyDescent="0.25">
      <c r="A31" s="205"/>
      <c r="B31" s="221"/>
      <c r="C31" s="222"/>
      <c r="D31" s="222"/>
      <c r="E31" s="222"/>
      <c r="F31" s="222"/>
      <c r="G31" s="222"/>
      <c r="H31" s="222"/>
      <c r="I31" s="222"/>
      <c r="J31" s="222"/>
      <c r="K31" s="222"/>
      <c r="L31" s="207"/>
      <c r="O31" s="178" t="s">
        <v>413</v>
      </c>
      <c r="P31" s="178" t="s">
        <v>733</v>
      </c>
    </row>
    <row r="32" spans="1:16" s="12" customFormat="1" x14ac:dyDescent="0.25">
      <c r="A32" s="14"/>
      <c r="B32" s="185"/>
      <c r="C32" s="653" t="str">
        <f>IF(Intro!$G$22="English",O29,P29)</f>
        <v>Firm Name</v>
      </c>
      <c r="D32" s="653"/>
      <c r="E32" s="653" t="str">
        <f>IF(Intro!$G$22="English",O30,P30)</f>
        <v>Firm Address</v>
      </c>
      <c r="F32" s="653"/>
      <c r="G32" s="653" t="str">
        <f>IF(Intro!$G$22="English",O31,P31)</f>
        <v>Nature of association</v>
      </c>
      <c r="H32" s="653"/>
      <c r="I32" s="653"/>
      <c r="J32" s="653" t="str">
        <f>IF(Intro!$G$22="English",O32,P32)</f>
        <v>Role in the Industry</v>
      </c>
      <c r="K32" s="653"/>
      <c r="L32" s="654"/>
      <c r="O32" s="178" t="s">
        <v>24</v>
      </c>
      <c r="P32" s="178" t="s">
        <v>25</v>
      </c>
    </row>
    <row r="33" spans="1:16" s="12" customFormat="1" x14ac:dyDescent="0.25">
      <c r="A33" s="14"/>
      <c r="B33" s="185"/>
      <c r="C33" s="653"/>
      <c r="D33" s="653"/>
      <c r="E33" s="653"/>
      <c r="F33" s="653"/>
      <c r="G33" s="653"/>
      <c r="H33" s="653"/>
      <c r="I33" s="653"/>
      <c r="J33" s="653"/>
      <c r="K33" s="653"/>
      <c r="L33" s="654"/>
    </row>
    <row r="34" spans="1:16" s="157" customFormat="1" x14ac:dyDescent="0.25">
      <c r="A34" s="201"/>
      <c r="B34" s="660">
        <v>1</v>
      </c>
      <c r="C34" s="543"/>
      <c r="D34" s="543"/>
      <c r="E34" s="543"/>
      <c r="F34" s="543"/>
      <c r="G34" s="543"/>
      <c r="H34" s="543"/>
      <c r="I34" s="543"/>
      <c r="J34" s="543"/>
      <c r="K34" s="543"/>
      <c r="L34" s="656"/>
      <c r="O34" s="178"/>
      <c r="P34" s="178"/>
    </row>
    <row r="35" spans="1:16" s="157" customFormat="1" x14ac:dyDescent="0.25">
      <c r="A35" s="201"/>
      <c r="B35" s="660"/>
      <c r="C35" s="543"/>
      <c r="D35" s="543"/>
      <c r="E35" s="543"/>
      <c r="F35" s="543"/>
      <c r="G35" s="543"/>
      <c r="H35" s="543"/>
      <c r="I35" s="543"/>
      <c r="J35" s="543"/>
      <c r="K35" s="543"/>
      <c r="L35" s="656"/>
    </row>
    <row r="36" spans="1:16" s="157" customFormat="1" x14ac:dyDescent="0.25">
      <c r="A36" s="201"/>
      <c r="B36" s="660">
        <v>2</v>
      </c>
      <c r="C36" s="543"/>
      <c r="D36" s="543"/>
      <c r="E36" s="543"/>
      <c r="F36" s="543"/>
      <c r="G36" s="543"/>
      <c r="H36" s="543"/>
      <c r="I36" s="543"/>
      <c r="J36" s="543"/>
      <c r="K36" s="543"/>
      <c r="L36" s="656"/>
    </row>
    <row r="37" spans="1:16" s="157" customFormat="1" x14ac:dyDescent="0.25">
      <c r="A37" s="201"/>
      <c r="B37" s="660"/>
      <c r="C37" s="543"/>
      <c r="D37" s="543"/>
      <c r="E37" s="543"/>
      <c r="F37" s="543"/>
      <c r="G37" s="543"/>
      <c r="H37" s="543"/>
      <c r="I37" s="543"/>
      <c r="J37" s="543"/>
      <c r="K37" s="543"/>
      <c r="L37" s="656"/>
    </row>
    <row r="38" spans="1:16" s="157" customFormat="1" x14ac:dyDescent="0.25">
      <c r="A38" s="201"/>
      <c r="B38" s="660">
        <v>3</v>
      </c>
      <c r="C38" s="543"/>
      <c r="D38" s="543"/>
      <c r="E38" s="543"/>
      <c r="F38" s="543"/>
      <c r="G38" s="543"/>
      <c r="H38" s="543"/>
      <c r="I38" s="543"/>
      <c r="J38" s="543"/>
      <c r="K38" s="543"/>
      <c r="L38" s="656"/>
    </row>
    <row r="39" spans="1:16" s="157" customFormat="1" x14ac:dyDescent="0.25">
      <c r="A39" s="201"/>
      <c r="B39" s="660"/>
      <c r="C39" s="543"/>
      <c r="D39" s="543"/>
      <c r="E39" s="543"/>
      <c r="F39" s="543"/>
      <c r="G39" s="543"/>
      <c r="H39" s="543"/>
      <c r="I39" s="543"/>
      <c r="J39" s="543"/>
      <c r="K39" s="543"/>
      <c r="L39" s="656"/>
      <c r="O39" s="178"/>
      <c r="P39" s="178"/>
    </row>
    <row r="40" spans="1:16" s="157" customFormat="1" x14ac:dyDescent="0.25">
      <c r="A40" s="201"/>
      <c r="B40" s="660">
        <v>4</v>
      </c>
      <c r="C40" s="543"/>
      <c r="D40" s="543"/>
      <c r="E40" s="543"/>
      <c r="F40" s="543"/>
      <c r="G40" s="543"/>
      <c r="H40" s="543"/>
      <c r="I40" s="543"/>
      <c r="J40" s="543"/>
      <c r="K40" s="543"/>
      <c r="L40" s="656"/>
    </row>
    <row r="41" spans="1:16" s="157" customFormat="1" x14ac:dyDescent="0.25">
      <c r="A41" s="201"/>
      <c r="B41" s="660"/>
      <c r="C41" s="543"/>
      <c r="D41" s="543"/>
      <c r="E41" s="543"/>
      <c r="F41" s="543"/>
      <c r="G41" s="543"/>
      <c r="H41" s="543"/>
      <c r="I41" s="543"/>
      <c r="J41" s="543"/>
      <c r="K41" s="543"/>
      <c r="L41" s="656"/>
    </row>
    <row r="42" spans="1:16" s="157" customFormat="1" x14ac:dyDescent="0.25">
      <c r="A42" s="201"/>
      <c r="B42" s="660">
        <v>5</v>
      </c>
      <c r="C42" s="543"/>
      <c r="D42" s="543"/>
      <c r="E42" s="543"/>
      <c r="F42" s="543"/>
      <c r="G42" s="543"/>
      <c r="H42" s="543"/>
      <c r="I42" s="543"/>
      <c r="J42" s="543"/>
      <c r="K42" s="543"/>
      <c r="L42" s="656"/>
      <c r="O42" s="178"/>
      <c r="P42" s="178"/>
    </row>
    <row r="43" spans="1:16" s="157" customFormat="1" x14ac:dyDescent="0.25">
      <c r="A43" s="201"/>
      <c r="B43" s="660"/>
      <c r="C43" s="543"/>
      <c r="D43" s="543"/>
      <c r="E43" s="543"/>
      <c r="F43" s="543"/>
      <c r="G43" s="543"/>
      <c r="H43" s="543"/>
      <c r="I43" s="543"/>
      <c r="J43" s="543"/>
      <c r="K43" s="543"/>
      <c r="L43" s="656"/>
      <c r="O43" s="178"/>
      <c r="P43" s="178"/>
    </row>
    <row r="44" spans="1:16" s="157" customFormat="1" x14ac:dyDescent="0.25">
      <c r="A44" s="201"/>
      <c r="B44" s="660">
        <v>6</v>
      </c>
      <c r="C44" s="543"/>
      <c r="D44" s="543"/>
      <c r="E44" s="543"/>
      <c r="F44" s="543"/>
      <c r="G44" s="543"/>
      <c r="H44" s="543"/>
      <c r="I44" s="543"/>
      <c r="J44" s="543"/>
      <c r="K44" s="543"/>
      <c r="L44" s="656"/>
      <c r="O44" s="178"/>
      <c r="P44" s="178"/>
    </row>
    <row r="45" spans="1:16" s="157" customFormat="1" x14ac:dyDescent="0.25">
      <c r="A45" s="201"/>
      <c r="B45" s="660"/>
      <c r="C45" s="543"/>
      <c r="D45" s="543"/>
      <c r="E45" s="543"/>
      <c r="F45" s="543"/>
      <c r="G45" s="543"/>
      <c r="H45" s="543"/>
      <c r="I45" s="543"/>
      <c r="J45" s="543"/>
      <c r="K45" s="543"/>
      <c r="L45" s="656"/>
      <c r="O45" s="178"/>
      <c r="P45" s="178"/>
    </row>
    <row r="46" spans="1:16" s="157" customFormat="1" x14ac:dyDescent="0.25">
      <c r="A46" s="201"/>
      <c r="B46" s="660">
        <v>7</v>
      </c>
      <c r="C46" s="543"/>
      <c r="D46" s="543"/>
      <c r="E46" s="543"/>
      <c r="F46" s="543"/>
      <c r="G46" s="543"/>
      <c r="H46" s="543"/>
      <c r="I46" s="543"/>
      <c r="J46" s="543"/>
      <c r="K46" s="543"/>
      <c r="L46" s="656"/>
      <c r="O46" s="178"/>
      <c r="P46" s="178"/>
    </row>
    <row r="47" spans="1:16" s="157" customFormat="1" x14ac:dyDescent="0.25">
      <c r="A47" s="201"/>
      <c r="B47" s="660"/>
      <c r="C47" s="543"/>
      <c r="D47" s="543"/>
      <c r="E47" s="543"/>
      <c r="F47" s="543"/>
      <c r="G47" s="543"/>
      <c r="H47" s="543"/>
      <c r="I47" s="543"/>
      <c r="J47" s="543"/>
      <c r="K47" s="543"/>
      <c r="L47" s="656"/>
      <c r="O47" s="178"/>
      <c r="P47" s="178"/>
    </row>
    <row r="48" spans="1:16" s="157" customFormat="1" x14ac:dyDescent="0.25">
      <c r="A48" s="201"/>
      <c r="B48" s="660">
        <v>8</v>
      </c>
      <c r="C48" s="543"/>
      <c r="D48" s="543"/>
      <c r="E48" s="543"/>
      <c r="F48" s="543"/>
      <c r="G48" s="543"/>
      <c r="H48" s="543"/>
      <c r="I48" s="543"/>
      <c r="J48" s="543"/>
      <c r="K48" s="543"/>
      <c r="L48" s="656"/>
      <c r="O48" s="178"/>
      <c r="P48" s="178"/>
    </row>
    <row r="49" spans="1:16" s="157" customFormat="1" x14ac:dyDescent="0.25">
      <c r="A49" s="201"/>
      <c r="B49" s="660"/>
      <c r="C49" s="543"/>
      <c r="D49" s="543"/>
      <c r="E49" s="543"/>
      <c r="F49" s="543"/>
      <c r="G49" s="543"/>
      <c r="H49" s="543"/>
      <c r="I49" s="543"/>
      <c r="J49" s="543"/>
      <c r="K49" s="543"/>
      <c r="L49" s="656"/>
      <c r="O49" s="178"/>
      <c r="P49" s="178"/>
    </row>
    <row r="50" spans="1:16" s="157" customFormat="1" x14ac:dyDescent="0.25">
      <c r="A50" s="201"/>
      <c r="B50" s="660">
        <v>9</v>
      </c>
      <c r="C50" s="543"/>
      <c r="D50" s="543"/>
      <c r="E50" s="543"/>
      <c r="F50" s="543"/>
      <c r="G50" s="543"/>
      <c r="H50" s="543"/>
      <c r="I50" s="543"/>
      <c r="J50" s="543"/>
      <c r="K50" s="543"/>
      <c r="L50" s="656"/>
      <c r="O50" s="178"/>
      <c r="P50" s="178"/>
    </row>
    <row r="51" spans="1:16" s="157" customFormat="1" x14ac:dyDescent="0.25">
      <c r="A51" s="201"/>
      <c r="B51" s="660"/>
      <c r="C51" s="543"/>
      <c r="D51" s="543"/>
      <c r="E51" s="543"/>
      <c r="F51" s="543"/>
      <c r="G51" s="543"/>
      <c r="H51" s="543"/>
      <c r="I51" s="543"/>
      <c r="J51" s="543"/>
      <c r="K51" s="543"/>
      <c r="L51" s="656"/>
      <c r="O51" s="178"/>
      <c r="P51" s="178"/>
    </row>
    <row r="52" spans="1:16" s="157" customFormat="1" x14ac:dyDescent="0.25">
      <c r="A52" s="201"/>
      <c r="B52" s="660">
        <v>10</v>
      </c>
      <c r="C52" s="543"/>
      <c r="D52" s="543"/>
      <c r="E52" s="543"/>
      <c r="F52" s="543"/>
      <c r="G52" s="543"/>
      <c r="H52" s="543"/>
      <c r="I52" s="543"/>
      <c r="J52" s="543"/>
      <c r="K52" s="543"/>
      <c r="L52" s="656"/>
      <c r="O52" s="178"/>
      <c r="P52" s="178"/>
    </row>
    <row r="53" spans="1:16" s="157" customFormat="1" x14ac:dyDescent="0.25">
      <c r="A53" s="201"/>
      <c r="B53" s="660"/>
      <c r="C53" s="543"/>
      <c r="D53" s="543"/>
      <c r="E53" s="543"/>
      <c r="F53" s="543"/>
      <c r="G53" s="543"/>
      <c r="H53" s="543"/>
      <c r="I53" s="543"/>
      <c r="J53" s="543"/>
      <c r="K53" s="543"/>
      <c r="L53" s="656"/>
      <c r="O53" s="178"/>
      <c r="P53" s="178"/>
    </row>
    <row r="54" spans="1:16" s="182" customFormat="1" x14ac:dyDescent="0.25">
      <c r="A54" s="205"/>
      <c r="B54" s="224"/>
      <c r="C54" s="225"/>
      <c r="D54" s="225"/>
      <c r="E54" s="225"/>
      <c r="F54" s="225"/>
      <c r="G54" s="225"/>
      <c r="H54" s="225"/>
      <c r="I54" s="225"/>
      <c r="J54" s="225"/>
      <c r="K54" s="225"/>
      <c r="L54" s="223"/>
      <c r="O54" s="178"/>
      <c r="P54" s="178"/>
    </row>
    <row r="55" spans="1:16" s="3" customFormat="1" x14ac:dyDescent="0.25">
      <c r="A55" s="15"/>
      <c r="B55" s="650" t="s">
        <v>26</v>
      </c>
      <c r="C55" s="651"/>
      <c r="D55" s="651"/>
      <c r="E55" s="651"/>
      <c r="F55" s="651"/>
      <c r="G55" s="651"/>
      <c r="H55" s="651"/>
      <c r="I55" s="651"/>
      <c r="J55" s="651"/>
      <c r="K55" s="651"/>
      <c r="L55" s="652"/>
      <c r="M55" s="217"/>
      <c r="O55" s="176"/>
      <c r="P55" s="176"/>
    </row>
    <row r="56" spans="1:16" s="182" customFormat="1" x14ac:dyDescent="0.25">
      <c r="A56" s="205"/>
      <c r="B56" s="221"/>
      <c r="C56" s="222"/>
      <c r="D56" s="222"/>
      <c r="E56" s="222"/>
      <c r="F56" s="222"/>
      <c r="G56" s="222"/>
      <c r="H56" s="222"/>
      <c r="I56" s="222"/>
      <c r="J56" s="222"/>
      <c r="K56" s="222"/>
      <c r="L56" s="207"/>
      <c r="O56" s="178"/>
      <c r="P56" s="178"/>
    </row>
    <row r="57" spans="1:16" s="182" customFormat="1" x14ac:dyDescent="0.25">
      <c r="A57" s="205"/>
      <c r="B57" s="520" t="str">
        <f>IF(Intro!$G$22="English",O57,P57)</f>
        <v>Provide details of any change of majority ownership of your firm since January 1, 2023.</v>
      </c>
      <c r="C57" s="521"/>
      <c r="D57" s="521"/>
      <c r="E57" s="521"/>
      <c r="F57" s="521"/>
      <c r="G57" s="521"/>
      <c r="H57" s="521"/>
      <c r="I57" s="521"/>
      <c r="J57" s="521"/>
      <c r="K57" s="521"/>
      <c r="L57" s="522"/>
      <c r="O57" s="178" t="str">
        <f>"Provide details of any change of majority ownership of your firm since January 1, "&amp;Variables!B6&amp;"."</f>
        <v>Provide details of any change of majority ownership of your firm since January 1, 2023.</v>
      </c>
      <c r="P57" s="178" t="str">
        <f>"Fournissez des détails sur tout changement de propriétés majoritaire de votre entreprise depuis le 1er janvier "&amp;Variables!B6&amp;"."</f>
        <v>Fournissez des détails sur tout changement de propriétés majoritaire de votre entreprise depuis le 1er janvier 2023.</v>
      </c>
    </row>
    <row r="58" spans="1:16" s="182" customFormat="1" x14ac:dyDescent="0.25">
      <c r="A58" s="205"/>
      <c r="B58" s="221"/>
      <c r="C58" s="222"/>
      <c r="D58" s="222"/>
      <c r="E58" s="222"/>
      <c r="F58" s="222"/>
      <c r="G58" s="222"/>
      <c r="H58" s="222"/>
      <c r="I58" s="222"/>
      <c r="J58" s="222"/>
      <c r="K58" s="222"/>
      <c r="L58" s="207"/>
      <c r="O58" s="178"/>
      <c r="P58" s="178"/>
    </row>
    <row r="59" spans="1:16" s="3" customFormat="1" x14ac:dyDescent="0.25">
      <c r="A59" s="15"/>
      <c r="B59" s="657"/>
      <c r="C59" s="658"/>
      <c r="D59" s="658"/>
      <c r="E59" s="658"/>
      <c r="F59" s="658"/>
      <c r="G59" s="658"/>
      <c r="H59" s="658"/>
      <c r="I59" s="658"/>
      <c r="J59" s="658"/>
      <c r="K59" s="658"/>
      <c r="L59" s="659"/>
      <c r="M59" s="182"/>
      <c r="O59" s="176"/>
      <c r="P59" s="176"/>
    </row>
    <row r="60" spans="1:16" s="3" customFormat="1" x14ac:dyDescent="0.25">
      <c r="A60" s="15"/>
      <c r="B60" s="657"/>
      <c r="C60" s="658"/>
      <c r="D60" s="658"/>
      <c r="E60" s="658"/>
      <c r="F60" s="658"/>
      <c r="G60" s="658"/>
      <c r="H60" s="658"/>
      <c r="I60" s="658"/>
      <c r="J60" s="658"/>
      <c r="K60" s="658"/>
      <c r="L60" s="659"/>
      <c r="M60" s="182"/>
      <c r="O60" s="176"/>
      <c r="P60" s="176"/>
    </row>
    <row r="61" spans="1:16" s="3" customFormat="1" x14ac:dyDescent="0.25">
      <c r="A61" s="15"/>
      <c r="B61" s="657"/>
      <c r="C61" s="658"/>
      <c r="D61" s="658"/>
      <c r="E61" s="658"/>
      <c r="F61" s="658"/>
      <c r="G61" s="658"/>
      <c r="H61" s="658"/>
      <c r="I61" s="658"/>
      <c r="J61" s="658"/>
      <c r="K61" s="658"/>
      <c r="L61" s="659"/>
      <c r="M61" s="182"/>
      <c r="O61" s="176"/>
      <c r="P61" s="176"/>
    </row>
    <row r="62" spans="1:16" s="3" customFormat="1" x14ac:dyDescent="0.25">
      <c r="A62" s="15"/>
      <c r="B62" s="657"/>
      <c r="C62" s="658"/>
      <c r="D62" s="658"/>
      <c r="E62" s="658"/>
      <c r="F62" s="658"/>
      <c r="G62" s="658"/>
      <c r="H62" s="658"/>
      <c r="I62" s="658"/>
      <c r="J62" s="658"/>
      <c r="K62" s="658"/>
      <c r="L62" s="659"/>
      <c r="M62" s="182"/>
      <c r="O62" s="176"/>
      <c r="P62" s="176"/>
    </row>
    <row r="63" spans="1:16" s="3" customFormat="1" x14ac:dyDescent="0.25">
      <c r="A63" s="15"/>
      <c r="B63" s="657"/>
      <c r="C63" s="658"/>
      <c r="D63" s="658"/>
      <c r="E63" s="658"/>
      <c r="F63" s="658"/>
      <c r="G63" s="658"/>
      <c r="H63" s="658"/>
      <c r="I63" s="658"/>
      <c r="J63" s="658"/>
      <c r="K63" s="658"/>
      <c r="L63" s="659"/>
      <c r="M63" s="182"/>
      <c r="O63" s="176"/>
      <c r="P63" s="176"/>
    </row>
    <row r="64" spans="1:16" s="3" customFormat="1" x14ac:dyDescent="0.25">
      <c r="A64" s="15"/>
      <c r="B64" s="657"/>
      <c r="C64" s="658"/>
      <c r="D64" s="658"/>
      <c r="E64" s="658"/>
      <c r="F64" s="658"/>
      <c r="G64" s="658"/>
      <c r="H64" s="658"/>
      <c r="I64" s="658"/>
      <c r="J64" s="658"/>
      <c r="K64" s="658"/>
      <c r="L64" s="659"/>
      <c r="M64" s="182"/>
      <c r="O64" s="176"/>
      <c r="P64" s="176"/>
    </row>
    <row r="65" spans="1:16" s="3" customFormat="1" x14ac:dyDescent="0.25">
      <c r="A65" s="15"/>
      <c r="B65" s="657"/>
      <c r="C65" s="658"/>
      <c r="D65" s="658"/>
      <c r="E65" s="658"/>
      <c r="F65" s="658"/>
      <c r="G65" s="658"/>
      <c r="H65" s="658"/>
      <c r="I65" s="658"/>
      <c r="J65" s="658"/>
      <c r="K65" s="658"/>
      <c r="L65" s="659"/>
      <c r="M65" s="182"/>
      <c r="O65" s="176"/>
      <c r="P65" s="176"/>
    </row>
    <row r="66" spans="1:16" s="3" customFormat="1" x14ac:dyDescent="0.25">
      <c r="A66" s="15"/>
      <c r="B66" s="657"/>
      <c r="C66" s="658"/>
      <c r="D66" s="658"/>
      <c r="E66" s="658"/>
      <c r="F66" s="658"/>
      <c r="G66" s="658"/>
      <c r="H66" s="658"/>
      <c r="I66" s="658"/>
      <c r="J66" s="658"/>
      <c r="K66" s="658"/>
      <c r="L66" s="659"/>
      <c r="M66" s="182"/>
      <c r="O66" s="176"/>
      <c r="P66" s="176"/>
    </row>
    <row r="67" spans="1:16" s="182" customFormat="1" x14ac:dyDescent="0.25">
      <c r="A67" s="205"/>
      <c r="B67" s="224"/>
      <c r="C67" s="225"/>
      <c r="D67" s="225"/>
      <c r="E67" s="225"/>
      <c r="F67" s="225"/>
      <c r="G67" s="225"/>
      <c r="H67" s="225"/>
      <c r="I67" s="225"/>
      <c r="J67" s="225"/>
      <c r="K67" s="225"/>
      <c r="L67" s="223"/>
      <c r="O67" s="178"/>
      <c r="P67" s="178"/>
    </row>
    <row r="68" spans="1:16" s="3" customFormat="1" x14ac:dyDescent="0.25">
      <c r="A68" s="15"/>
      <c r="B68" s="650" t="s">
        <v>27</v>
      </c>
      <c r="C68" s="651"/>
      <c r="D68" s="651"/>
      <c r="E68" s="651"/>
      <c r="F68" s="651"/>
      <c r="G68" s="651"/>
      <c r="H68" s="651"/>
      <c r="I68" s="651"/>
      <c r="J68" s="651"/>
      <c r="K68" s="651"/>
      <c r="L68" s="652"/>
      <c r="M68" s="217"/>
      <c r="O68" s="176"/>
      <c r="P68" s="176"/>
    </row>
    <row r="69" spans="1:16" s="182" customFormat="1" x14ac:dyDescent="0.25">
      <c r="A69" s="205"/>
      <c r="B69" s="221"/>
      <c r="C69" s="222"/>
      <c r="D69" s="222"/>
      <c r="E69" s="222"/>
      <c r="F69" s="222"/>
      <c r="G69" s="222"/>
      <c r="H69" s="222"/>
      <c r="I69" s="222"/>
      <c r="J69" s="222"/>
      <c r="K69" s="222"/>
      <c r="L69" s="207"/>
      <c r="O69" s="178"/>
      <c r="P69" s="178"/>
    </row>
    <row r="70" spans="1:16" s="182" customFormat="1" x14ac:dyDescent="0.25">
      <c r="A70" s="205"/>
      <c r="B70" s="520" t="str">
        <f>IF(Intro!$G$22="English",O70,P70)</f>
        <v>If your firm is publicly traded, specify the stock exchange and trading symbol.</v>
      </c>
      <c r="C70" s="521"/>
      <c r="D70" s="521"/>
      <c r="E70" s="521"/>
      <c r="F70" s="521"/>
      <c r="G70" s="521"/>
      <c r="H70" s="521"/>
      <c r="I70" s="521"/>
      <c r="J70" s="521"/>
      <c r="K70" s="521"/>
      <c r="L70" s="522"/>
      <c r="O70" s="178" t="s">
        <v>140</v>
      </c>
      <c r="P70" s="178" t="s">
        <v>141</v>
      </c>
    </row>
    <row r="71" spans="1:16" s="182" customFormat="1" x14ac:dyDescent="0.25">
      <c r="A71" s="205"/>
      <c r="B71" s="221"/>
      <c r="C71" s="222"/>
      <c r="D71" s="222"/>
      <c r="E71" s="222"/>
      <c r="F71" s="222"/>
      <c r="G71" s="222"/>
      <c r="H71" s="222"/>
      <c r="I71" s="222"/>
      <c r="J71" s="222"/>
      <c r="K71" s="222"/>
      <c r="L71" s="207"/>
      <c r="O71" s="178"/>
      <c r="P71" s="178"/>
    </row>
    <row r="72" spans="1:16" s="3" customFormat="1" x14ac:dyDescent="0.25">
      <c r="A72" s="15"/>
      <c r="B72" s="657"/>
      <c r="C72" s="658"/>
      <c r="D72" s="658"/>
      <c r="E72" s="658"/>
      <c r="F72" s="658"/>
      <c r="G72" s="658"/>
      <c r="H72" s="658"/>
      <c r="I72" s="658"/>
      <c r="J72" s="658"/>
      <c r="K72" s="658"/>
      <c r="L72" s="659"/>
      <c r="M72" s="182"/>
      <c r="O72" s="176"/>
      <c r="P72" s="176"/>
    </row>
    <row r="73" spans="1:16" s="3" customFormat="1" x14ac:dyDescent="0.25">
      <c r="A73" s="15"/>
      <c r="B73" s="657"/>
      <c r="C73" s="658"/>
      <c r="D73" s="658"/>
      <c r="E73" s="658"/>
      <c r="F73" s="658"/>
      <c r="G73" s="658"/>
      <c r="H73" s="658"/>
      <c r="I73" s="658"/>
      <c r="J73" s="658"/>
      <c r="K73" s="658"/>
      <c r="L73" s="659"/>
      <c r="M73" s="182"/>
      <c r="O73" s="176"/>
      <c r="P73" s="176"/>
    </row>
    <row r="74" spans="1:16" s="3" customFormat="1" x14ac:dyDescent="0.25">
      <c r="A74" s="15"/>
      <c r="B74" s="657"/>
      <c r="C74" s="658"/>
      <c r="D74" s="658"/>
      <c r="E74" s="658"/>
      <c r="F74" s="658"/>
      <c r="G74" s="658"/>
      <c r="H74" s="658"/>
      <c r="I74" s="658"/>
      <c r="J74" s="658"/>
      <c r="K74" s="658"/>
      <c r="L74" s="659"/>
      <c r="M74" s="182"/>
      <c r="O74" s="176"/>
      <c r="P74" s="176"/>
    </row>
    <row r="75" spans="1:16" s="3" customFormat="1" x14ac:dyDescent="0.25">
      <c r="A75" s="15"/>
      <c r="B75" s="657"/>
      <c r="C75" s="658"/>
      <c r="D75" s="658"/>
      <c r="E75" s="658"/>
      <c r="F75" s="658"/>
      <c r="G75" s="658"/>
      <c r="H75" s="658"/>
      <c r="I75" s="658"/>
      <c r="J75" s="658"/>
      <c r="K75" s="658"/>
      <c r="L75" s="659"/>
      <c r="M75" s="182"/>
      <c r="O75" s="176"/>
      <c r="P75" s="176"/>
    </row>
    <row r="76" spans="1:16" s="3" customFormat="1" x14ac:dyDescent="0.25">
      <c r="A76" s="15"/>
      <c r="B76" s="657"/>
      <c r="C76" s="658"/>
      <c r="D76" s="658"/>
      <c r="E76" s="658"/>
      <c r="F76" s="658"/>
      <c r="G76" s="658"/>
      <c r="H76" s="658"/>
      <c r="I76" s="658"/>
      <c r="J76" s="658"/>
      <c r="K76" s="658"/>
      <c r="L76" s="659"/>
      <c r="M76" s="182"/>
      <c r="O76" s="176"/>
      <c r="P76" s="176"/>
    </row>
    <row r="77" spans="1:16" s="3" customFormat="1" x14ac:dyDescent="0.25">
      <c r="A77" s="15"/>
      <c r="B77" s="657"/>
      <c r="C77" s="658"/>
      <c r="D77" s="658"/>
      <c r="E77" s="658"/>
      <c r="F77" s="658"/>
      <c r="G77" s="658"/>
      <c r="H77" s="658"/>
      <c r="I77" s="658"/>
      <c r="J77" s="658"/>
      <c r="K77" s="658"/>
      <c r="L77" s="659"/>
      <c r="M77" s="182"/>
      <c r="O77" s="176"/>
      <c r="P77" s="176"/>
    </row>
    <row r="78" spans="1:16" s="3" customFormat="1" x14ac:dyDescent="0.25">
      <c r="A78" s="15"/>
      <c r="B78" s="657"/>
      <c r="C78" s="658"/>
      <c r="D78" s="658"/>
      <c r="E78" s="658"/>
      <c r="F78" s="658"/>
      <c r="G78" s="658"/>
      <c r="H78" s="658"/>
      <c r="I78" s="658"/>
      <c r="J78" s="658"/>
      <c r="K78" s="658"/>
      <c r="L78" s="659"/>
      <c r="M78" s="182"/>
      <c r="O78" s="176"/>
      <c r="P78" s="176"/>
    </row>
    <row r="79" spans="1:16" s="3" customFormat="1" x14ac:dyDescent="0.25">
      <c r="A79" s="15"/>
      <c r="B79" s="657"/>
      <c r="C79" s="658"/>
      <c r="D79" s="658"/>
      <c r="E79" s="658"/>
      <c r="F79" s="658"/>
      <c r="G79" s="658"/>
      <c r="H79" s="658"/>
      <c r="I79" s="658"/>
      <c r="J79" s="658"/>
      <c r="K79" s="658"/>
      <c r="L79" s="659"/>
      <c r="M79" s="182"/>
      <c r="O79" s="176"/>
      <c r="P79" s="176"/>
    </row>
    <row r="80" spans="1:16" s="182" customFormat="1" x14ac:dyDescent="0.25">
      <c r="A80" s="205"/>
      <c r="B80" s="224"/>
      <c r="C80" s="225"/>
      <c r="D80" s="225"/>
      <c r="E80" s="225"/>
      <c r="F80" s="225"/>
      <c r="G80" s="225"/>
      <c r="H80" s="225"/>
      <c r="I80" s="225"/>
      <c r="J80" s="225"/>
      <c r="K80" s="225"/>
      <c r="L80" s="223"/>
      <c r="O80" s="178"/>
      <c r="P80" s="178"/>
    </row>
    <row r="81" spans="1:16" s="3" customFormat="1" x14ac:dyDescent="0.25">
      <c r="A81" s="15"/>
      <c r="B81" s="650" t="s">
        <v>28</v>
      </c>
      <c r="C81" s="651"/>
      <c r="D81" s="651"/>
      <c r="E81" s="651"/>
      <c r="F81" s="651"/>
      <c r="G81" s="651"/>
      <c r="H81" s="651"/>
      <c r="I81" s="651"/>
      <c r="J81" s="651"/>
      <c r="K81" s="651"/>
      <c r="L81" s="652"/>
      <c r="M81" s="217"/>
      <c r="O81" s="176"/>
      <c r="P81" s="176"/>
    </row>
    <row r="82" spans="1:16" s="182" customFormat="1" x14ac:dyDescent="0.25">
      <c r="A82" s="205"/>
      <c r="B82" s="221"/>
      <c r="C82" s="222"/>
      <c r="D82" s="222"/>
      <c r="E82" s="222"/>
      <c r="F82" s="222"/>
      <c r="G82" s="222"/>
      <c r="H82" s="222"/>
      <c r="I82" s="222"/>
      <c r="J82" s="222"/>
      <c r="K82" s="222"/>
      <c r="L82" s="207"/>
      <c r="O82" s="178"/>
      <c r="P82" s="178"/>
    </row>
    <row r="83" spans="1:16" s="182" customFormat="1" x14ac:dyDescent="0.25">
      <c r="A83" s="205"/>
      <c r="B83" s="642" t="str">
        <f>IF(Intro!$G$22="English",O83,P83)</f>
        <v>If your firm publishes an annual report to shareholders, provide an electronic copy for each year since January 1, 2023.</v>
      </c>
      <c r="C83" s="643"/>
      <c r="D83" s="643"/>
      <c r="E83" s="643"/>
      <c r="F83" s="643"/>
      <c r="G83" s="643"/>
      <c r="H83" s="643"/>
      <c r="I83" s="643"/>
      <c r="J83" s="643"/>
      <c r="K83" s="643"/>
      <c r="L83" s="644"/>
      <c r="O83" s="178" t="str">
        <f>"If your firm publishes an annual report to shareholders, provide an electronic copy for each year since January 1, "&amp;Variables!B6&amp;"."</f>
        <v>If your firm publishes an annual report to shareholders, provide an electronic copy for each year since January 1, 2023.</v>
      </c>
      <c r="P83" s="17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82" customFormat="1" x14ac:dyDescent="0.25">
      <c r="A84" s="205"/>
      <c r="B84" s="224"/>
      <c r="C84" s="225"/>
      <c r="D84" s="225"/>
      <c r="E84" s="225"/>
      <c r="F84" s="225"/>
      <c r="G84" s="225"/>
      <c r="H84" s="225"/>
      <c r="I84" s="225"/>
      <c r="J84" s="225"/>
      <c r="K84" s="225"/>
      <c r="L84" s="223"/>
      <c r="O84" s="178"/>
      <c r="P84" s="178"/>
    </row>
    <row r="85" spans="1:16" s="10" customFormat="1" x14ac:dyDescent="0.25">
      <c r="A85" s="20"/>
      <c r="B85" s="29"/>
      <c r="C85" s="29"/>
      <c r="D85" s="29"/>
      <c r="E85" s="30"/>
      <c r="F85" s="30"/>
      <c r="G85" s="30"/>
      <c r="H85" s="30"/>
      <c r="I85" s="30"/>
      <c r="J85" s="30"/>
      <c r="K85" s="30"/>
      <c r="L85" s="30"/>
      <c r="O85" s="11"/>
      <c r="P85" s="11"/>
    </row>
    <row r="86" spans="1:16" x14ac:dyDescent="0.25">
      <c r="B86" s="35" t="str">
        <f>IF(Intro!$G$22="English",O86,P86)</f>
        <v>PRODUCTION AND CAPACITY</v>
      </c>
      <c r="C86" s="36"/>
      <c r="D86" s="36"/>
      <c r="E86" s="36"/>
      <c r="F86" s="36"/>
      <c r="G86" s="36"/>
      <c r="H86" s="36"/>
      <c r="I86" s="36"/>
      <c r="J86" s="36"/>
      <c r="K86" s="36"/>
      <c r="L86" s="37"/>
      <c r="M86" s="182"/>
      <c r="O86" s="258" t="s">
        <v>663</v>
      </c>
      <c r="P86" s="258" t="s">
        <v>664</v>
      </c>
    </row>
    <row r="87" spans="1:16" s="3" customFormat="1" x14ac:dyDescent="0.25">
      <c r="A87" s="15"/>
      <c r="B87" s="650" t="s">
        <v>30</v>
      </c>
      <c r="C87" s="651"/>
      <c r="D87" s="651"/>
      <c r="E87" s="651"/>
      <c r="F87" s="651"/>
      <c r="G87" s="651"/>
      <c r="H87" s="651"/>
      <c r="I87" s="651"/>
      <c r="J87" s="651"/>
      <c r="K87" s="651"/>
      <c r="L87" s="652"/>
      <c r="M87" s="217"/>
      <c r="O87" s="176"/>
      <c r="P87" s="176"/>
    </row>
    <row r="88" spans="1:16" s="182" customFormat="1" x14ac:dyDescent="0.25">
      <c r="A88" s="205"/>
      <c r="B88" s="221"/>
      <c r="C88" s="222"/>
      <c r="D88" s="222"/>
      <c r="E88" s="222"/>
      <c r="F88" s="222"/>
      <c r="G88" s="222"/>
      <c r="H88" s="222"/>
      <c r="I88" s="222"/>
      <c r="J88" s="222"/>
      <c r="K88" s="222"/>
      <c r="L88" s="207"/>
      <c r="O88" s="178"/>
      <c r="P88" s="178"/>
    </row>
    <row r="89" spans="1:16" s="182" customFormat="1" x14ac:dyDescent="0.25">
      <c r="A89" s="205"/>
      <c r="B89" s="642" t="str">
        <f>IF(Intro!$G$22="English",O89,P89)</f>
        <v>Provide the following information associated with your firm's Canadian production of all products.</v>
      </c>
      <c r="C89" s="643"/>
      <c r="D89" s="643"/>
      <c r="E89" s="643"/>
      <c r="F89" s="643"/>
      <c r="G89" s="643"/>
      <c r="H89" s="643"/>
      <c r="I89" s="643"/>
      <c r="J89" s="643"/>
      <c r="K89" s="643"/>
      <c r="L89" s="644"/>
      <c r="O89" s="178" t="s">
        <v>292</v>
      </c>
      <c r="P89" s="178" t="s">
        <v>293</v>
      </c>
    </row>
    <row r="90" spans="1:16" s="182" customFormat="1" x14ac:dyDescent="0.25">
      <c r="A90" s="205"/>
      <c r="B90" s="221"/>
      <c r="C90" s="222"/>
      <c r="D90" s="222"/>
      <c r="E90" s="222"/>
      <c r="F90" s="222"/>
      <c r="G90" s="222"/>
      <c r="H90" s="222"/>
      <c r="I90" s="222"/>
      <c r="J90" s="222"/>
      <c r="K90" s="222"/>
      <c r="L90" s="207"/>
    </row>
    <row r="91" spans="1:16" s="12" customFormat="1" x14ac:dyDescent="0.25">
      <c r="A91" s="14"/>
      <c r="B91" s="303"/>
      <c r="C91" s="661" t="str">
        <f>IF(Intro!$G$22="English",O91,P91)</f>
        <v>Facility Name and Location</v>
      </c>
      <c r="D91" s="661"/>
      <c r="E91" s="661" t="str">
        <f>IF(Intro!$G$22="English",O92,P92)</f>
        <v>Explain whether this facility produces the goods for the Canadian market and/or the export market</v>
      </c>
      <c r="F91" s="661"/>
      <c r="G91" s="661" t="str">
        <f>IF(Intro!$G$22="English",O93,P93)</f>
        <v xml:space="preserve">Description and specifications of the goods produced </v>
      </c>
      <c r="H91" s="661"/>
      <c r="I91" s="661" t="str">
        <f>IF(Intro!$G$22="English",O94,P94)</f>
        <v>If this facility does not produce the goods, what modifications would be needed to be able to produce the goods?</v>
      </c>
      <c r="J91" s="661"/>
      <c r="K91" s="661" t="str">
        <f>IF(Intro!$G$22="English",O95,P95)</f>
        <v>What other products, if any, can be produced on the same equipment used to produce the goods?</v>
      </c>
      <c r="L91" s="662"/>
      <c r="O91" s="178" t="s">
        <v>29</v>
      </c>
      <c r="P91" s="178" t="s">
        <v>142</v>
      </c>
    </row>
    <row r="92" spans="1:16" s="12" customFormat="1" x14ac:dyDescent="0.25">
      <c r="A92" s="14"/>
      <c r="B92" s="303"/>
      <c r="C92" s="661"/>
      <c r="D92" s="661"/>
      <c r="E92" s="661"/>
      <c r="F92" s="661"/>
      <c r="G92" s="661"/>
      <c r="H92" s="661"/>
      <c r="I92" s="661"/>
      <c r="J92" s="661"/>
      <c r="K92" s="661"/>
      <c r="L92" s="662"/>
      <c r="O92" s="178" t="s">
        <v>605</v>
      </c>
      <c r="P92" s="178" t="s">
        <v>604</v>
      </c>
    </row>
    <row r="93" spans="1:16" s="12" customFormat="1" x14ac:dyDescent="0.25">
      <c r="A93" s="14"/>
      <c r="B93" s="303"/>
      <c r="C93" s="661"/>
      <c r="D93" s="661"/>
      <c r="E93" s="661"/>
      <c r="F93" s="661"/>
      <c r="G93" s="661"/>
      <c r="H93" s="661"/>
      <c r="I93" s="661"/>
      <c r="J93" s="661"/>
      <c r="K93" s="661"/>
      <c r="L93" s="662"/>
      <c r="O93" s="178" t="s">
        <v>345</v>
      </c>
      <c r="P93" s="178" t="s">
        <v>346</v>
      </c>
    </row>
    <row r="94" spans="1:16" s="12" customFormat="1" x14ac:dyDescent="0.25">
      <c r="A94" s="14"/>
      <c r="B94" s="303"/>
      <c r="C94" s="661"/>
      <c r="D94" s="661"/>
      <c r="E94" s="661"/>
      <c r="F94" s="661"/>
      <c r="G94" s="661"/>
      <c r="H94" s="661"/>
      <c r="I94" s="661"/>
      <c r="J94" s="661"/>
      <c r="K94" s="661"/>
      <c r="L94" s="662"/>
      <c r="O94" s="178" t="s">
        <v>348</v>
      </c>
      <c r="P94" s="178" t="s">
        <v>347</v>
      </c>
    </row>
    <row r="95" spans="1:16" s="12" customFormat="1" x14ac:dyDescent="0.25">
      <c r="A95" s="14"/>
      <c r="B95" s="303"/>
      <c r="C95" s="661"/>
      <c r="D95" s="661"/>
      <c r="E95" s="661"/>
      <c r="F95" s="661"/>
      <c r="G95" s="661"/>
      <c r="H95" s="661"/>
      <c r="I95" s="661"/>
      <c r="J95" s="661"/>
      <c r="K95" s="661"/>
      <c r="L95" s="662"/>
      <c r="O95" s="178" t="s">
        <v>32</v>
      </c>
      <c r="P95" s="178" t="s">
        <v>115</v>
      </c>
    </row>
    <row r="96" spans="1:16" s="12" customFormat="1" x14ac:dyDescent="0.25">
      <c r="A96" s="14"/>
      <c r="B96" s="303"/>
      <c r="C96" s="661"/>
      <c r="D96" s="661"/>
      <c r="E96" s="661"/>
      <c r="F96" s="661"/>
      <c r="G96" s="661"/>
      <c r="H96" s="661"/>
      <c r="I96" s="661"/>
      <c r="J96" s="661"/>
      <c r="K96" s="661"/>
      <c r="L96" s="662"/>
      <c r="O96" s="178"/>
      <c r="P96" s="178"/>
    </row>
    <row r="97" spans="1:12" s="157" customFormat="1" x14ac:dyDescent="0.25">
      <c r="A97" s="201"/>
      <c r="B97" s="660">
        <v>1</v>
      </c>
      <c r="C97" s="663"/>
      <c r="D97" s="541"/>
      <c r="E97" s="541"/>
      <c r="F97" s="541"/>
      <c r="G97" s="541"/>
      <c r="H97" s="541"/>
      <c r="I97" s="541"/>
      <c r="J97" s="541"/>
      <c r="K97" s="541"/>
      <c r="L97" s="542"/>
    </row>
    <row r="98" spans="1:12" s="157" customFormat="1" x14ac:dyDescent="0.25">
      <c r="A98" s="201"/>
      <c r="B98" s="660"/>
      <c r="C98" s="663"/>
      <c r="D98" s="541"/>
      <c r="E98" s="541"/>
      <c r="F98" s="541"/>
      <c r="G98" s="541"/>
      <c r="H98" s="541"/>
      <c r="I98" s="541"/>
      <c r="J98" s="541"/>
      <c r="K98" s="541"/>
      <c r="L98" s="542"/>
    </row>
    <row r="99" spans="1:12" s="157" customFormat="1" x14ac:dyDescent="0.25">
      <c r="A99" s="201"/>
      <c r="B99" s="660"/>
      <c r="C99" s="663"/>
      <c r="D99" s="541"/>
      <c r="E99" s="541"/>
      <c r="F99" s="541"/>
      <c r="G99" s="541"/>
      <c r="H99" s="541"/>
      <c r="I99" s="541"/>
      <c r="J99" s="541"/>
      <c r="K99" s="541"/>
      <c r="L99" s="542"/>
    </row>
    <row r="100" spans="1:12" s="157" customFormat="1" x14ac:dyDescent="0.25">
      <c r="A100" s="201"/>
      <c r="B100" s="660"/>
      <c r="C100" s="663"/>
      <c r="D100" s="541"/>
      <c r="E100" s="541"/>
      <c r="F100" s="541"/>
      <c r="G100" s="541"/>
      <c r="H100" s="541"/>
      <c r="I100" s="541"/>
      <c r="J100" s="541"/>
      <c r="K100" s="541"/>
      <c r="L100" s="542"/>
    </row>
    <row r="101" spans="1:12" s="157" customFormat="1" x14ac:dyDescent="0.25">
      <c r="A101" s="201"/>
      <c r="B101" s="660"/>
      <c r="C101" s="663"/>
      <c r="D101" s="541"/>
      <c r="E101" s="541"/>
      <c r="F101" s="541"/>
      <c r="G101" s="541"/>
      <c r="H101" s="541"/>
      <c r="I101" s="541"/>
      <c r="J101" s="541"/>
      <c r="K101" s="541"/>
      <c r="L101" s="542"/>
    </row>
    <row r="102" spans="1:12" s="157" customFormat="1" x14ac:dyDescent="0.25">
      <c r="A102" s="201"/>
      <c r="B102" s="660"/>
      <c r="C102" s="663"/>
      <c r="D102" s="541"/>
      <c r="E102" s="541"/>
      <c r="F102" s="541"/>
      <c r="G102" s="541"/>
      <c r="H102" s="541"/>
      <c r="I102" s="541"/>
      <c r="J102" s="541"/>
      <c r="K102" s="541"/>
      <c r="L102" s="542"/>
    </row>
    <row r="103" spans="1:12" s="157" customFormat="1" x14ac:dyDescent="0.25">
      <c r="A103" s="201"/>
      <c r="B103" s="660"/>
      <c r="C103" s="663"/>
      <c r="D103" s="541"/>
      <c r="E103" s="541"/>
      <c r="F103" s="541"/>
      <c r="G103" s="541"/>
      <c r="H103" s="541"/>
      <c r="I103" s="541"/>
      <c r="J103" s="541"/>
      <c r="K103" s="541"/>
      <c r="L103" s="542"/>
    </row>
    <row r="104" spans="1:12" s="157" customFormat="1" x14ac:dyDescent="0.25">
      <c r="A104" s="201"/>
      <c r="B104" s="660"/>
      <c r="C104" s="663"/>
      <c r="D104" s="541"/>
      <c r="E104" s="541"/>
      <c r="F104" s="541"/>
      <c r="G104" s="541"/>
      <c r="H104" s="541"/>
      <c r="I104" s="541"/>
      <c r="J104" s="541"/>
      <c r="K104" s="541"/>
      <c r="L104" s="542"/>
    </row>
    <row r="105" spans="1:12" s="157" customFormat="1" x14ac:dyDescent="0.25">
      <c r="A105" s="201"/>
      <c r="B105" s="660"/>
      <c r="C105" s="663"/>
      <c r="D105" s="541"/>
      <c r="E105" s="541"/>
      <c r="F105" s="541"/>
      <c r="G105" s="541"/>
      <c r="H105" s="541"/>
      <c r="I105" s="541"/>
      <c r="J105" s="541"/>
      <c r="K105" s="541"/>
      <c r="L105" s="542"/>
    </row>
    <row r="106" spans="1:12" s="157" customFormat="1" x14ac:dyDescent="0.25">
      <c r="A106" s="201"/>
      <c r="B106" s="660"/>
      <c r="C106" s="663"/>
      <c r="D106" s="541"/>
      <c r="E106" s="541"/>
      <c r="F106" s="541"/>
      <c r="G106" s="541"/>
      <c r="H106" s="541"/>
      <c r="I106" s="541"/>
      <c r="J106" s="541"/>
      <c r="K106" s="541"/>
      <c r="L106" s="542"/>
    </row>
    <row r="107" spans="1:12" s="157" customFormat="1" x14ac:dyDescent="0.25">
      <c r="A107" s="201"/>
      <c r="B107" s="660">
        <v>2</v>
      </c>
      <c r="C107" s="663"/>
      <c r="D107" s="541"/>
      <c r="E107" s="541"/>
      <c r="F107" s="541"/>
      <c r="G107" s="541"/>
      <c r="H107" s="541"/>
      <c r="I107" s="541"/>
      <c r="J107" s="541"/>
      <c r="K107" s="541"/>
      <c r="L107" s="542"/>
    </row>
    <row r="108" spans="1:12" s="157" customFormat="1" x14ac:dyDescent="0.25">
      <c r="A108" s="201"/>
      <c r="B108" s="660"/>
      <c r="C108" s="663"/>
      <c r="D108" s="541"/>
      <c r="E108" s="541"/>
      <c r="F108" s="541"/>
      <c r="G108" s="541"/>
      <c r="H108" s="541"/>
      <c r="I108" s="541"/>
      <c r="J108" s="541"/>
      <c r="K108" s="541"/>
      <c r="L108" s="542"/>
    </row>
    <row r="109" spans="1:12" s="157" customFormat="1" x14ac:dyDescent="0.25">
      <c r="A109" s="201"/>
      <c r="B109" s="660"/>
      <c r="C109" s="663"/>
      <c r="D109" s="541"/>
      <c r="E109" s="541"/>
      <c r="F109" s="541"/>
      <c r="G109" s="541"/>
      <c r="H109" s="541"/>
      <c r="I109" s="541"/>
      <c r="J109" s="541"/>
      <c r="K109" s="541"/>
      <c r="L109" s="542"/>
    </row>
    <row r="110" spans="1:12" s="157" customFormat="1" x14ac:dyDescent="0.25">
      <c r="A110" s="201"/>
      <c r="B110" s="660"/>
      <c r="C110" s="663"/>
      <c r="D110" s="541"/>
      <c r="E110" s="541"/>
      <c r="F110" s="541"/>
      <c r="G110" s="541"/>
      <c r="H110" s="541"/>
      <c r="I110" s="541"/>
      <c r="J110" s="541"/>
      <c r="K110" s="541"/>
      <c r="L110" s="542"/>
    </row>
    <row r="111" spans="1:12" s="157" customFormat="1" x14ac:dyDescent="0.25">
      <c r="A111" s="201"/>
      <c r="B111" s="660"/>
      <c r="C111" s="663"/>
      <c r="D111" s="541"/>
      <c r="E111" s="541"/>
      <c r="F111" s="541"/>
      <c r="G111" s="541"/>
      <c r="H111" s="541"/>
      <c r="I111" s="541"/>
      <c r="J111" s="541"/>
      <c r="K111" s="541"/>
      <c r="L111" s="542"/>
    </row>
    <row r="112" spans="1:12" s="157" customFormat="1" x14ac:dyDescent="0.25">
      <c r="A112" s="201"/>
      <c r="B112" s="660"/>
      <c r="C112" s="663"/>
      <c r="D112" s="541"/>
      <c r="E112" s="541"/>
      <c r="F112" s="541"/>
      <c r="G112" s="541"/>
      <c r="H112" s="541"/>
      <c r="I112" s="541"/>
      <c r="J112" s="541"/>
      <c r="K112" s="541"/>
      <c r="L112" s="542"/>
    </row>
    <row r="113" spans="1:12" s="157" customFormat="1" x14ac:dyDescent="0.25">
      <c r="A113" s="201"/>
      <c r="B113" s="660"/>
      <c r="C113" s="663"/>
      <c r="D113" s="541"/>
      <c r="E113" s="541"/>
      <c r="F113" s="541"/>
      <c r="G113" s="541"/>
      <c r="H113" s="541"/>
      <c r="I113" s="541"/>
      <c r="J113" s="541"/>
      <c r="K113" s="541"/>
      <c r="L113" s="542"/>
    </row>
    <row r="114" spans="1:12" s="157" customFormat="1" x14ac:dyDescent="0.25">
      <c r="A114" s="201"/>
      <c r="B114" s="660"/>
      <c r="C114" s="663"/>
      <c r="D114" s="541"/>
      <c r="E114" s="541"/>
      <c r="F114" s="541"/>
      <c r="G114" s="541"/>
      <c r="H114" s="541"/>
      <c r="I114" s="541"/>
      <c r="J114" s="541"/>
      <c r="K114" s="541"/>
      <c r="L114" s="542"/>
    </row>
    <row r="115" spans="1:12" s="157" customFormat="1" x14ac:dyDescent="0.25">
      <c r="A115" s="201"/>
      <c r="B115" s="660"/>
      <c r="C115" s="663"/>
      <c r="D115" s="541"/>
      <c r="E115" s="541"/>
      <c r="F115" s="541"/>
      <c r="G115" s="541"/>
      <c r="H115" s="541"/>
      <c r="I115" s="541"/>
      <c r="J115" s="541"/>
      <c r="K115" s="541"/>
      <c r="L115" s="542"/>
    </row>
    <row r="116" spans="1:12" s="157" customFormat="1" x14ac:dyDescent="0.25">
      <c r="A116" s="201"/>
      <c r="B116" s="660"/>
      <c r="C116" s="663"/>
      <c r="D116" s="541"/>
      <c r="E116" s="541"/>
      <c r="F116" s="541"/>
      <c r="G116" s="541"/>
      <c r="H116" s="541"/>
      <c r="I116" s="541"/>
      <c r="J116" s="541"/>
      <c r="K116" s="541"/>
      <c r="L116" s="542"/>
    </row>
    <row r="117" spans="1:12" s="157" customFormat="1" x14ac:dyDescent="0.25">
      <c r="A117" s="201"/>
      <c r="B117" s="660">
        <v>3</v>
      </c>
      <c r="C117" s="663"/>
      <c r="D117" s="541"/>
      <c r="E117" s="541"/>
      <c r="F117" s="541"/>
      <c r="G117" s="541"/>
      <c r="H117" s="541"/>
      <c r="I117" s="541"/>
      <c r="J117" s="541"/>
      <c r="K117" s="541"/>
      <c r="L117" s="542"/>
    </row>
    <row r="118" spans="1:12" s="157" customFormat="1" x14ac:dyDescent="0.25">
      <c r="A118" s="201"/>
      <c r="B118" s="660"/>
      <c r="C118" s="663"/>
      <c r="D118" s="541"/>
      <c r="E118" s="541"/>
      <c r="F118" s="541"/>
      <c r="G118" s="541"/>
      <c r="H118" s="541"/>
      <c r="I118" s="541"/>
      <c r="J118" s="541"/>
      <c r="K118" s="541"/>
      <c r="L118" s="542"/>
    </row>
    <row r="119" spans="1:12" s="157" customFormat="1" x14ac:dyDescent="0.25">
      <c r="A119" s="201"/>
      <c r="B119" s="660"/>
      <c r="C119" s="663"/>
      <c r="D119" s="541"/>
      <c r="E119" s="541"/>
      <c r="F119" s="541"/>
      <c r="G119" s="541"/>
      <c r="H119" s="541"/>
      <c r="I119" s="541"/>
      <c r="J119" s="541"/>
      <c r="K119" s="541"/>
      <c r="L119" s="542"/>
    </row>
    <row r="120" spans="1:12" s="157" customFormat="1" x14ac:dyDescent="0.25">
      <c r="A120" s="201"/>
      <c r="B120" s="660"/>
      <c r="C120" s="663"/>
      <c r="D120" s="541"/>
      <c r="E120" s="541"/>
      <c r="F120" s="541"/>
      <c r="G120" s="541"/>
      <c r="H120" s="541"/>
      <c r="I120" s="541"/>
      <c r="J120" s="541"/>
      <c r="K120" s="541"/>
      <c r="L120" s="542"/>
    </row>
    <row r="121" spans="1:12" s="157" customFormat="1" x14ac:dyDescent="0.25">
      <c r="A121" s="201"/>
      <c r="B121" s="660"/>
      <c r="C121" s="663"/>
      <c r="D121" s="541"/>
      <c r="E121" s="541"/>
      <c r="F121" s="541"/>
      <c r="G121" s="541"/>
      <c r="H121" s="541"/>
      <c r="I121" s="541"/>
      <c r="J121" s="541"/>
      <c r="K121" s="541"/>
      <c r="L121" s="542"/>
    </row>
    <row r="122" spans="1:12" s="157" customFormat="1" x14ac:dyDescent="0.25">
      <c r="A122" s="201"/>
      <c r="B122" s="660"/>
      <c r="C122" s="663"/>
      <c r="D122" s="541"/>
      <c r="E122" s="541"/>
      <c r="F122" s="541"/>
      <c r="G122" s="541"/>
      <c r="H122" s="541"/>
      <c r="I122" s="541"/>
      <c r="J122" s="541"/>
      <c r="K122" s="541"/>
      <c r="L122" s="542"/>
    </row>
    <row r="123" spans="1:12" s="157" customFormat="1" x14ac:dyDescent="0.25">
      <c r="A123" s="201"/>
      <c r="B123" s="660"/>
      <c r="C123" s="663"/>
      <c r="D123" s="541"/>
      <c r="E123" s="541"/>
      <c r="F123" s="541"/>
      <c r="G123" s="541"/>
      <c r="H123" s="541"/>
      <c r="I123" s="541"/>
      <c r="J123" s="541"/>
      <c r="K123" s="541"/>
      <c r="L123" s="542"/>
    </row>
    <row r="124" spans="1:12" s="157" customFormat="1" x14ac:dyDescent="0.25">
      <c r="A124" s="201"/>
      <c r="B124" s="660"/>
      <c r="C124" s="663"/>
      <c r="D124" s="541"/>
      <c r="E124" s="541"/>
      <c r="F124" s="541"/>
      <c r="G124" s="541"/>
      <c r="H124" s="541"/>
      <c r="I124" s="541"/>
      <c r="J124" s="541"/>
      <c r="K124" s="541"/>
      <c r="L124" s="542"/>
    </row>
    <row r="125" spans="1:12" s="157" customFormat="1" x14ac:dyDescent="0.25">
      <c r="A125" s="201"/>
      <c r="B125" s="660"/>
      <c r="C125" s="663"/>
      <c r="D125" s="541"/>
      <c r="E125" s="541"/>
      <c r="F125" s="541"/>
      <c r="G125" s="541"/>
      <c r="H125" s="541"/>
      <c r="I125" s="541"/>
      <c r="J125" s="541"/>
      <c r="K125" s="541"/>
      <c r="L125" s="542"/>
    </row>
    <row r="126" spans="1:12" s="157" customFormat="1" x14ac:dyDescent="0.25">
      <c r="A126" s="201"/>
      <c r="B126" s="660"/>
      <c r="C126" s="663"/>
      <c r="D126" s="541"/>
      <c r="E126" s="541"/>
      <c r="F126" s="541"/>
      <c r="G126" s="541"/>
      <c r="H126" s="541"/>
      <c r="I126" s="541"/>
      <c r="J126" s="541"/>
      <c r="K126" s="541"/>
      <c r="L126" s="542"/>
    </row>
    <row r="127" spans="1:12" s="157" customFormat="1" x14ac:dyDescent="0.25">
      <c r="A127" s="201"/>
      <c r="B127" s="660">
        <v>4</v>
      </c>
      <c r="C127" s="663"/>
      <c r="D127" s="541"/>
      <c r="E127" s="541"/>
      <c r="F127" s="541"/>
      <c r="G127" s="541"/>
      <c r="H127" s="541"/>
      <c r="I127" s="541"/>
      <c r="J127" s="541"/>
      <c r="K127" s="541"/>
      <c r="L127" s="542"/>
    </row>
    <row r="128" spans="1:12" s="157" customFormat="1" x14ac:dyDescent="0.25">
      <c r="A128" s="201"/>
      <c r="B128" s="660"/>
      <c r="C128" s="663"/>
      <c r="D128" s="541"/>
      <c r="E128" s="541"/>
      <c r="F128" s="541"/>
      <c r="G128" s="541"/>
      <c r="H128" s="541"/>
      <c r="I128" s="541"/>
      <c r="J128" s="541"/>
      <c r="K128" s="541"/>
      <c r="L128" s="542"/>
    </row>
    <row r="129" spans="1:12" s="157" customFormat="1" x14ac:dyDescent="0.25">
      <c r="A129" s="201"/>
      <c r="B129" s="660"/>
      <c r="C129" s="663"/>
      <c r="D129" s="541"/>
      <c r="E129" s="541"/>
      <c r="F129" s="541"/>
      <c r="G129" s="541"/>
      <c r="H129" s="541"/>
      <c r="I129" s="541"/>
      <c r="J129" s="541"/>
      <c r="K129" s="541"/>
      <c r="L129" s="542"/>
    </row>
    <row r="130" spans="1:12" s="157" customFormat="1" x14ac:dyDescent="0.25">
      <c r="A130" s="201"/>
      <c r="B130" s="660"/>
      <c r="C130" s="663"/>
      <c r="D130" s="541"/>
      <c r="E130" s="541"/>
      <c r="F130" s="541"/>
      <c r="G130" s="541"/>
      <c r="H130" s="541"/>
      <c r="I130" s="541"/>
      <c r="J130" s="541"/>
      <c r="K130" s="541"/>
      <c r="L130" s="542"/>
    </row>
    <row r="131" spans="1:12" s="157" customFormat="1" x14ac:dyDescent="0.25">
      <c r="A131" s="201"/>
      <c r="B131" s="660"/>
      <c r="C131" s="663"/>
      <c r="D131" s="541"/>
      <c r="E131" s="541"/>
      <c r="F131" s="541"/>
      <c r="G131" s="541"/>
      <c r="H131" s="541"/>
      <c r="I131" s="541"/>
      <c r="J131" s="541"/>
      <c r="K131" s="541"/>
      <c r="L131" s="542"/>
    </row>
    <row r="132" spans="1:12" s="157" customFormat="1" x14ac:dyDescent="0.25">
      <c r="A132" s="201"/>
      <c r="B132" s="660"/>
      <c r="C132" s="663"/>
      <c r="D132" s="541"/>
      <c r="E132" s="541"/>
      <c r="F132" s="541"/>
      <c r="G132" s="541"/>
      <c r="H132" s="541"/>
      <c r="I132" s="541"/>
      <c r="J132" s="541"/>
      <c r="K132" s="541"/>
      <c r="L132" s="542"/>
    </row>
    <row r="133" spans="1:12" s="157" customFormat="1" x14ac:dyDescent="0.25">
      <c r="A133" s="201"/>
      <c r="B133" s="660"/>
      <c r="C133" s="663"/>
      <c r="D133" s="541"/>
      <c r="E133" s="541"/>
      <c r="F133" s="541"/>
      <c r="G133" s="541"/>
      <c r="H133" s="541"/>
      <c r="I133" s="541"/>
      <c r="J133" s="541"/>
      <c r="K133" s="541"/>
      <c r="L133" s="542"/>
    </row>
    <row r="134" spans="1:12" s="157" customFormat="1" x14ac:dyDescent="0.25">
      <c r="A134" s="201"/>
      <c r="B134" s="660"/>
      <c r="C134" s="663"/>
      <c r="D134" s="541"/>
      <c r="E134" s="541"/>
      <c r="F134" s="541"/>
      <c r="G134" s="541"/>
      <c r="H134" s="541"/>
      <c r="I134" s="541"/>
      <c r="J134" s="541"/>
      <c r="K134" s="541"/>
      <c r="L134" s="542"/>
    </row>
    <row r="135" spans="1:12" s="157" customFormat="1" x14ac:dyDescent="0.25">
      <c r="A135" s="201"/>
      <c r="B135" s="660"/>
      <c r="C135" s="663"/>
      <c r="D135" s="541"/>
      <c r="E135" s="541"/>
      <c r="F135" s="541"/>
      <c r="G135" s="541"/>
      <c r="H135" s="541"/>
      <c r="I135" s="541"/>
      <c r="J135" s="541"/>
      <c r="K135" s="541"/>
      <c r="L135" s="542"/>
    </row>
    <row r="136" spans="1:12" s="157" customFormat="1" x14ac:dyDescent="0.25">
      <c r="A136" s="201"/>
      <c r="B136" s="660"/>
      <c r="C136" s="663"/>
      <c r="D136" s="541"/>
      <c r="E136" s="541"/>
      <c r="F136" s="541"/>
      <c r="G136" s="541"/>
      <c r="H136" s="541"/>
      <c r="I136" s="541"/>
      <c r="J136" s="541"/>
      <c r="K136" s="541"/>
      <c r="L136" s="542"/>
    </row>
    <row r="137" spans="1:12" s="157" customFormat="1" x14ac:dyDescent="0.25">
      <c r="A137" s="201"/>
      <c r="B137" s="660">
        <v>5</v>
      </c>
      <c r="C137" s="663"/>
      <c r="D137" s="541"/>
      <c r="E137" s="541"/>
      <c r="F137" s="541"/>
      <c r="G137" s="541"/>
      <c r="H137" s="541"/>
      <c r="I137" s="541"/>
      <c r="J137" s="541"/>
      <c r="K137" s="541"/>
      <c r="L137" s="542"/>
    </row>
    <row r="138" spans="1:12" s="157" customFormat="1" x14ac:dyDescent="0.25">
      <c r="A138" s="201"/>
      <c r="B138" s="660"/>
      <c r="C138" s="663"/>
      <c r="D138" s="541"/>
      <c r="E138" s="541"/>
      <c r="F138" s="541"/>
      <c r="G138" s="541"/>
      <c r="H138" s="541"/>
      <c r="I138" s="541"/>
      <c r="J138" s="541"/>
      <c r="K138" s="541"/>
      <c r="L138" s="542"/>
    </row>
    <row r="139" spans="1:12" s="157" customFormat="1" x14ac:dyDescent="0.25">
      <c r="A139" s="201"/>
      <c r="B139" s="660"/>
      <c r="C139" s="663"/>
      <c r="D139" s="541"/>
      <c r="E139" s="541"/>
      <c r="F139" s="541"/>
      <c r="G139" s="541"/>
      <c r="H139" s="541"/>
      <c r="I139" s="541"/>
      <c r="J139" s="541"/>
      <c r="K139" s="541"/>
      <c r="L139" s="542"/>
    </row>
    <row r="140" spans="1:12" s="157" customFormat="1" x14ac:dyDescent="0.25">
      <c r="A140" s="201"/>
      <c r="B140" s="660"/>
      <c r="C140" s="663"/>
      <c r="D140" s="541"/>
      <c r="E140" s="541"/>
      <c r="F140" s="541"/>
      <c r="G140" s="541"/>
      <c r="H140" s="541"/>
      <c r="I140" s="541"/>
      <c r="J140" s="541"/>
      <c r="K140" s="541"/>
      <c r="L140" s="542"/>
    </row>
    <row r="141" spans="1:12" s="157" customFormat="1" x14ac:dyDescent="0.25">
      <c r="A141" s="201"/>
      <c r="B141" s="660"/>
      <c r="C141" s="663"/>
      <c r="D141" s="541"/>
      <c r="E141" s="541"/>
      <c r="F141" s="541"/>
      <c r="G141" s="541"/>
      <c r="H141" s="541"/>
      <c r="I141" s="541"/>
      <c r="J141" s="541"/>
      <c r="K141" s="541"/>
      <c r="L141" s="542"/>
    </row>
    <row r="142" spans="1:12" s="157" customFormat="1" x14ac:dyDescent="0.25">
      <c r="A142" s="201"/>
      <c r="B142" s="660"/>
      <c r="C142" s="663"/>
      <c r="D142" s="541"/>
      <c r="E142" s="541"/>
      <c r="F142" s="541"/>
      <c r="G142" s="541"/>
      <c r="H142" s="541"/>
      <c r="I142" s="541"/>
      <c r="J142" s="541"/>
      <c r="K142" s="541"/>
      <c r="L142" s="542"/>
    </row>
    <row r="143" spans="1:12" s="157" customFormat="1" x14ac:dyDescent="0.25">
      <c r="A143" s="201"/>
      <c r="B143" s="660"/>
      <c r="C143" s="663"/>
      <c r="D143" s="541"/>
      <c r="E143" s="541"/>
      <c r="F143" s="541"/>
      <c r="G143" s="541"/>
      <c r="H143" s="541"/>
      <c r="I143" s="541"/>
      <c r="J143" s="541"/>
      <c r="K143" s="541"/>
      <c r="L143" s="542"/>
    </row>
    <row r="144" spans="1:12" s="157" customFormat="1" x14ac:dyDescent="0.25">
      <c r="A144" s="201"/>
      <c r="B144" s="660"/>
      <c r="C144" s="663"/>
      <c r="D144" s="541"/>
      <c r="E144" s="541"/>
      <c r="F144" s="541"/>
      <c r="G144" s="541"/>
      <c r="H144" s="541"/>
      <c r="I144" s="541"/>
      <c r="J144" s="541"/>
      <c r="K144" s="541"/>
      <c r="L144" s="542"/>
    </row>
    <row r="145" spans="1:16" s="157" customFormat="1" x14ac:dyDescent="0.25">
      <c r="A145" s="201"/>
      <c r="B145" s="660"/>
      <c r="C145" s="663"/>
      <c r="D145" s="541"/>
      <c r="E145" s="541"/>
      <c r="F145" s="541"/>
      <c r="G145" s="541"/>
      <c r="H145" s="541"/>
      <c r="I145" s="541"/>
      <c r="J145" s="541"/>
      <c r="K145" s="541"/>
      <c r="L145" s="542"/>
    </row>
    <row r="146" spans="1:16" s="157" customFormat="1" x14ac:dyDescent="0.25">
      <c r="A146" s="201"/>
      <c r="B146" s="660"/>
      <c r="C146" s="663"/>
      <c r="D146" s="541"/>
      <c r="E146" s="541"/>
      <c r="F146" s="541"/>
      <c r="G146" s="541"/>
      <c r="H146" s="541"/>
      <c r="I146" s="541"/>
      <c r="J146" s="541"/>
      <c r="K146" s="541"/>
      <c r="L146" s="542"/>
    </row>
    <row r="147" spans="1:16" s="182" customFormat="1" x14ac:dyDescent="0.25">
      <c r="A147" s="205"/>
      <c r="B147" s="224"/>
      <c r="C147" s="225"/>
      <c r="D147" s="225"/>
      <c r="E147" s="225"/>
      <c r="F147" s="225"/>
      <c r="G147" s="225"/>
      <c r="H147" s="225"/>
      <c r="I147" s="225"/>
      <c r="J147" s="225"/>
      <c r="K147" s="225"/>
      <c r="L147" s="223"/>
      <c r="O147" s="178"/>
      <c r="P147" s="178"/>
    </row>
    <row r="148" spans="1:16" s="3" customFormat="1" x14ac:dyDescent="0.25">
      <c r="A148" s="15"/>
      <c r="B148" s="650" t="s">
        <v>31</v>
      </c>
      <c r="C148" s="651"/>
      <c r="D148" s="651"/>
      <c r="E148" s="651"/>
      <c r="F148" s="651"/>
      <c r="G148" s="651"/>
      <c r="H148" s="651"/>
      <c r="I148" s="651"/>
      <c r="J148" s="651"/>
      <c r="K148" s="651"/>
      <c r="L148" s="652"/>
      <c r="M148" s="217"/>
      <c r="O148" s="176"/>
      <c r="P148" s="176"/>
    </row>
    <row r="149" spans="1:16" s="182" customFormat="1" x14ac:dyDescent="0.25">
      <c r="A149" s="205"/>
      <c r="B149" s="221"/>
      <c r="C149" s="222"/>
      <c r="D149" s="222"/>
      <c r="E149" s="222"/>
      <c r="F149" s="222"/>
      <c r="G149" s="222"/>
      <c r="H149" s="222"/>
      <c r="I149" s="222"/>
      <c r="J149" s="222"/>
      <c r="K149" s="222"/>
      <c r="L149" s="207"/>
      <c r="O149" s="178"/>
      <c r="P149" s="178"/>
    </row>
    <row r="150" spans="1:16" s="182" customFormat="1" x14ac:dyDescent="0.25">
      <c r="A150" s="205"/>
      <c r="B150" s="642" t="str">
        <f>IF(Intro!$G$22="English",O150,P150)</f>
        <v>Describe your firm's production processes for the goods and provide flow charts illustrating the processes.</v>
      </c>
      <c r="C150" s="643"/>
      <c r="D150" s="643"/>
      <c r="E150" s="643"/>
      <c r="F150" s="643"/>
      <c r="G150" s="643"/>
      <c r="H150" s="643"/>
      <c r="I150" s="643"/>
      <c r="J150" s="643"/>
      <c r="K150" s="643"/>
      <c r="L150" s="644"/>
      <c r="O150" s="178" t="s">
        <v>336</v>
      </c>
      <c r="P150" s="178" t="s">
        <v>337</v>
      </c>
    </row>
    <row r="151" spans="1:16" s="182" customFormat="1" x14ac:dyDescent="0.25">
      <c r="A151" s="205"/>
      <c r="B151" s="221"/>
      <c r="C151" s="222"/>
      <c r="D151" s="222"/>
      <c r="E151" s="222"/>
      <c r="F151" s="222"/>
      <c r="G151" s="222"/>
      <c r="H151" s="222"/>
      <c r="I151" s="222"/>
      <c r="J151" s="222"/>
      <c r="K151" s="222"/>
      <c r="L151" s="207"/>
      <c r="O151" s="178"/>
      <c r="P151" s="178"/>
    </row>
    <row r="152" spans="1:16" s="3" customFormat="1" x14ac:dyDescent="0.25">
      <c r="A152" s="15"/>
      <c r="B152" s="657"/>
      <c r="C152" s="658"/>
      <c r="D152" s="658"/>
      <c r="E152" s="658"/>
      <c r="F152" s="658"/>
      <c r="G152" s="658"/>
      <c r="H152" s="658"/>
      <c r="I152" s="658"/>
      <c r="J152" s="658"/>
      <c r="K152" s="658"/>
      <c r="L152" s="659"/>
      <c r="M152" s="182"/>
      <c r="O152" s="176"/>
      <c r="P152" s="176"/>
    </row>
    <row r="153" spans="1:16" s="3" customFormat="1" x14ac:dyDescent="0.25">
      <c r="A153" s="15"/>
      <c r="B153" s="657"/>
      <c r="C153" s="658"/>
      <c r="D153" s="658"/>
      <c r="E153" s="658"/>
      <c r="F153" s="658"/>
      <c r="G153" s="658"/>
      <c r="H153" s="658"/>
      <c r="I153" s="658"/>
      <c r="J153" s="658"/>
      <c r="K153" s="658"/>
      <c r="L153" s="659"/>
      <c r="M153" s="182"/>
      <c r="O153" s="176"/>
      <c r="P153" s="176"/>
    </row>
    <row r="154" spans="1:16" s="3" customFormat="1" x14ac:dyDescent="0.25">
      <c r="A154" s="15"/>
      <c r="B154" s="657"/>
      <c r="C154" s="658"/>
      <c r="D154" s="658"/>
      <c r="E154" s="658"/>
      <c r="F154" s="658"/>
      <c r="G154" s="658"/>
      <c r="H154" s="658"/>
      <c r="I154" s="658"/>
      <c r="J154" s="658"/>
      <c r="K154" s="658"/>
      <c r="L154" s="659"/>
      <c r="M154" s="182"/>
      <c r="O154" s="176"/>
      <c r="P154" s="176"/>
    </row>
    <row r="155" spans="1:16" s="3" customFormat="1" x14ac:dyDescent="0.25">
      <c r="A155" s="15"/>
      <c r="B155" s="657"/>
      <c r="C155" s="658"/>
      <c r="D155" s="658"/>
      <c r="E155" s="658"/>
      <c r="F155" s="658"/>
      <c r="G155" s="658"/>
      <c r="H155" s="658"/>
      <c r="I155" s="658"/>
      <c r="J155" s="658"/>
      <c r="K155" s="658"/>
      <c r="L155" s="659"/>
      <c r="M155" s="182"/>
      <c r="O155" s="176"/>
      <c r="P155" s="176"/>
    </row>
    <row r="156" spans="1:16" s="3" customFormat="1" x14ac:dyDescent="0.25">
      <c r="A156" s="15"/>
      <c r="B156" s="657"/>
      <c r="C156" s="658"/>
      <c r="D156" s="658"/>
      <c r="E156" s="658"/>
      <c r="F156" s="658"/>
      <c r="G156" s="658"/>
      <c r="H156" s="658"/>
      <c r="I156" s="658"/>
      <c r="J156" s="658"/>
      <c r="K156" s="658"/>
      <c r="L156" s="659"/>
      <c r="M156" s="182"/>
      <c r="O156" s="176"/>
      <c r="P156" s="176"/>
    </row>
    <row r="157" spans="1:16" s="3" customFormat="1" x14ac:dyDescent="0.25">
      <c r="A157" s="15"/>
      <c r="B157" s="657"/>
      <c r="C157" s="658"/>
      <c r="D157" s="658"/>
      <c r="E157" s="658"/>
      <c r="F157" s="658"/>
      <c r="G157" s="658"/>
      <c r="H157" s="658"/>
      <c r="I157" s="658"/>
      <c r="J157" s="658"/>
      <c r="K157" s="658"/>
      <c r="L157" s="659"/>
      <c r="M157" s="182"/>
      <c r="O157" s="176"/>
      <c r="P157" s="176"/>
    </row>
    <row r="158" spans="1:16" s="3" customFormat="1" x14ac:dyDescent="0.25">
      <c r="A158" s="15"/>
      <c r="B158" s="657"/>
      <c r="C158" s="658"/>
      <c r="D158" s="658"/>
      <c r="E158" s="658"/>
      <c r="F158" s="658"/>
      <c r="G158" s="658"/>
      <c r="H158" s="658"/>
      <c r="I158" s="658"/>
      <c r="J158" s="658"/>
      <c r="K158" s="658"/>
      <c r="L158" s="659"/>
      <c r="M158" s="182"/>
      <c r="O158" s="176"/>
      <c r="P158" s="176"/>
    </row>
    <row r="159" spans="1:16" s="3" customFormat="1" x14ac:dyDescent="0.25">
      <c r="A159" s="15"/>
      <c r="B159" s="657"/>
      <c r="C159" s="658"/>
      <c r="D159" s="658"/>
      <c r="E159" s="658"/>
      <c r="F159" s="658"/>
      <c r="G159" s="658"/>
      <c r="H159" s="658"/>
      <c r="I159" s="658"/>
      <c r="J159" s="658"/>
      <c r="K159" s="658"/>
      <c r="L159" s="659"/>
      <c r="M159" s="182"/>
      <c r="O159" s="176"/>
      <c r="P159" s="176"/>
    </row>
    <row r="160" spans="1:16" s="182" customFormat="1" x14ac:dyDescent="0.25">
      <c r="A160" s="205"/>
      <c r="B160" s="224"/>
      <c r="C160" s="225"/>
      <c r="D160" s="225"/>
      <c r="E160" s="225"/>
      <c r="F160" s="225"/>
      <c r="G160" s="225"/>
      <c r="H160" s="225"/>
      <c r="I160" s="225"/>
      <c r="J160" s="225"/>
      <c r="K160" s="225"/>
      <c r="L160" s="223"/>
      <c r="O160" s="178"/>
      <c r="P160" s="178"/>
    </row>
    <row r="161" spans="1:16" s="3" customFormat="1" x14ac:dyDescent="0.25">
      <c r="A161" s="14"/>
      <c r="B161" s="650" t="s">
        <v>33</v>
      </c>
      <c r="C161" s="651"/>
      <c r="D161" s="651"/>
      <c r="E161" s="651"/>
      <c r="F161" s="651"/>
      <c r="G161" s="651"/>
      <c r="H161" s="651"/>
      <c r="I161" s="651"/>
      <c r="J161" s="651"/>
      <c r="K161" s="651"/>
      <c r="L161" s="652"/>
      <c r="M161" s="217"/>
    </row>
    <row r="162" spans="1:16" s="157" customFormat="1" x14ac:dyDescent="0.25">
      <c r="A162" s="201"/>
      <c r="B162" s="202"/>
      <c r="C162" s="203"/>
      <c r="D162" s="203"/>
      <c r="E162" s="203"/>
      <c r="F162" s="203"/>
      <c r="G162" s="203"/>
      <c r="H162" s="203"/>
      <c r="I162" s="203"/>
      <c r="J162" s="203"/>
      <c r="K162" s="203"/>
      <c r="L162" s="204"/>
    </row>
    <row r="163" spans="1:16" s="12" customFormat="1" x14ac:dyDescent="0.25">
      <c r="A163" s="14"/>
      <c r="B163" s="520" t="str">
        <f>IF(Intro!$G$22="English",O163,P163)</f>
        <v>List the top three direct materials used in your firm's production of the goods by value.</v>
      </c>
      <c r="C163" s="521"/>
      <c r="D163" s="521"/>
      <c r="E163" s="521"/>
      <c r="F163" s="521"/>
      <c r="G163" s="521"/>
      <c r="H163" s="521"/>
      <c r="I163" s="521"/>
      <c r="J163" s="521"/>
      <c r="K163" s="521"/>
      <c r="L163" s="522"/>
      <c r="O163" s="13" t="s">
        <v>209</v>
      </c>
      <c r="P163" s="12" t="s">
        <v>210</v>
      </c>
    </row>
    <row r="164" spans="1:16" s="12" customFormat="1" x14ac:dyDescent="0.25">
      <c r="A164" s="14"/>
      <c r="B164" s="186"/>
      <c r="C164" s="187"/>
      <c r="D164" s="32"/>
      <c r="E164" s="33"/>
      <c r="F164" s="33"/>
      <c r="G164" s="33"/>
      <c r="H164" s="33"/>
      <c r="I164" s="33"/>
      <c r="J164" s="33"/>
      <c r="K164" s="33"/>
      <c r="L164" s="34"/>
      <c r="O164" s="13"/>
    </row>
    <row r="165" spans="1:16" s="12" customFormat="1" x14ac:dyDescent="0.25">
      <c r="A165" s="14"/>
      <c r="B165" s="664" t="str">
        <f>IF(Intro!$G$22="English",O165,P165)</f>
        <v>Direct material used 1</v>
      </c>
      <c r="C165" s="665"/>
      <c r="D165" s="666"/>
      <c r="E165" s="667"/>
      <c r="F165" s="667"/>
      <c r="G165" s="667"/>
      <c r="H165" s="667"/>
      <c r="I165" s="667"/>
      <c r="J165" s="667"/>
      <c r="K165" s="667"/>
      <c r="L165" s="668"/>
      <c r="O165" s="13" t="s">
        <v>211</v>
      </c>
      <c r="P165" s="12" t="s">
        <v>212</v>
      </c>
    </row>
    <row r="166" spans="1:16" s="12" customFormat="1" x14ac:dyDescent="0.25">
      <c r="A166" s="14"/>
      <c r="B166" s="664" t="str">
        <f>IF(Intro!$G$22="English",O166,P166)</f>
        <v>Direct material used 2</v>
      </c>
      <c r="C166" s="665"/>
      <c r="D166" s="666"/>
      <c r="E166" s="667"/>
      <c r="F166" s="667"/>
      <c r="G166" s="667"/>
      <c r="H166" s="667"/>
      <c r="I166" s="667"/>
      <c r="J166" s="667"/>
      <c r="K166" s="667"/>
      <c r="L166" s="668"/>
      <c r="O166" s="13" t="s">
        <v>213</v>
      </c>
      <c r="P166" s="12" t="s">
        <v>214</v>
      </c>
    </row>
    <row r="167" spans="1:16" s="12" customFormat="1" x14ac:dyDescent="0.25">
      <c r="A167" s="14"/>
      <c r="B167" s="664" t="str">
        <f>IF(Intro!$G$22="English",O167,P167)</f>
        <v>Direct material used 3</v>
      </c>
      <c r="C167" s="665"/>
      <c r="D167" s="666"/>
      <c r="E167" s="667"/>
      <c r="F167" s="667"/>
      <c r="G167" s="667"/>
      <c r="H167" s="667"/>
      <c r="I167" s="667"/>
      <c r="J167" s="667"/>
      <c r="K167" s="667"/>
      <c r="L167" s="668"/>
      <c r="O167" s="13" t="s">
        <v>215</v>
      </c>
      <c r="P167" s="12" t="s">
        <v>216</v>
      </c>
    </row>
    <row r="168" spans="1:16" s="12" customFormat="1" x14ac:dyDescent="0.25">
      <c r="A168" s="14"/>
      <c r="B168" s="186"/>
      <c r="C168" s="187"/>
      <c r="D168" s="32"/>
      <c r="E168" s="33"/>
      <c r="F168" s="33"/>
      <c r="G168" s="33"/>
      <c r="H168" s="33"/>
      <c r="I168" s="33"/>
      <c r="J168" s="33"/>
      <c r="K168" s="33"/>
      <c r="L168" s="34"/>
      <c r="O168" s="13"/>
    </row>
    <row r="169" spans="1:16" s="3" customFormat="1" x14ac:dyDescent="0.25">
      <c r="A169" s="15"/>
      <c r="B169" s="650" t="s">
        <v>34</v>
      </c>
      <c r="C169" s="651"/>
      <c r="D169" s="651"/>
      <c r="E169" s="651"/>
      <c r="F169" s="651"/>
      <c r="G169" s="651"/>
      <c r="H169" s="651"/>
      <c r="I169" s="651"/>
      <c r="J169" s="651"/>
      <c r="K169" s="651"/>
      <c r="L169" s="652"/>
      <c r="M169" s="217"/>
      <c r="O169" s="176"/>
      <c r="P169" s="176"/>
    </row>
    <row r="170" spans="1:16" s="182" customFormat="1" x14ac:dyDescent="0.25">
      <c r="A170" s="205"/>
      <c r="B170" s="221"/>
      <c r="C170" s="222"/>
      <c r="D170" s="222"/>
      <c r="E170" s="222"/>
      <c r="F170" s="222"/>
      <c r="G170" s="222"/>
      <c r="H170" s="222"/>
      <c r="I170" s="222"/>
      <c r="J170" s="222"/>
      <c r="K170" s="222"/>
      <c r="L170" s="207"/>
      <c r="O170" s="178"/>
      <c r="P170" s="178"/>
    </row>
    <row r="171" spans="1:16" s="182" customFormat="1" x14ac:dyDescent="0.25">
      <c r="A171" s="205"/>
      <c r="B171" s="642" t="str">
        <f>IF(Intro!$G$22="English",O171,P171)</f>
        <v>What publications or indices does your firm use to track the prices of direct materials used in the production of the goods?</v>
      </c>
      <c r="C171" s="643"/>
      <c r="D171" s="643"/>
      <c r="E171" s="643"/>
      <c r="F171" s="643"/>
      <c r="G171" s="643"/>
      <c r="H171" s="643"/>
      <c r="I171" s="643"/>
      <c r="J171" s="643"/>
      <c r="K171" s="643"/>
      <c r="L171" s="644"/>
      <c r="O171" s="178" t="s">
        <v>414</v>
      </c>
      <c r="P171" s="178" t="s">
        <v>415</v>
      </c>
    </row>
    <row r="172" spans="1:16" s="182" customFormat="1" x14ac:dyDescent="0.25">
      <c r="A172" s="205"/>
      <c r="B172" s="221"/>
      <c r="C172" s="222"/>
      <c r="D172" s="222"/>
      <c r="E172" s="222"/>
      <c r="F172" s="222"/>
      <c r="G172" s="222"/>
      <c r="H172" s="222"/>
      <c r="I172" s="222"/>
      <c r="J172" s="222"/>
      <c r="K172" s="222"/>
      <c r="L172" s="207"/>
      <c r="O172" s="178"/>
      <c r="P172" s="178"/>
    </row>
    <row r="173" spans="1:16" s="3" customFormat="1" x14ac:dyDescent="0.25">
      <c r="A173" s="15"/>
      <c r="B173" s="657"/>
      <c r="C173" s="658"/>
      <c r="D173" s="658"/>
      <c r="E173" s="658"/>
      <c r="F173" s="658"/>
      <c r="G173" s="658"/>
      <c r="H173" s="658"/>
      <c r="I173" s="658"/>
      <c r="J173" s="658"/>
      <c r="K173" s="658"/>
      <c r="L173" s="659"/>
      <c r="M173" s="182"/>
      <c r="O173" s="176"/>
      <c r="P173" s="176"/>
    </row>
    <row r="174" spans="1:16" s="3" customFormat="1" x14ac:dyDescent="0.25">
      <c r="A174" s="15"/>
      <c r="B174" s="657"/>
      <c r="C174" s="658"/>
      <c r="D174" s="658"/>
      <c r="E174" s="658"/>
      <c r="F174" s="658"/>
      <c r="G174" s="658"/>
      <c r="H174" s="658"/>
      <c r="I174" s="658"/>
      <c r="J174" s="658"/>
      <c r="K174" s="658"/>
      <c r="L174" s="659"/>
      <c r="M174" s="182"/>
      <c r="O174" s="176"/>
      <c r="P174" s="176"/>
    </row>
    <row r="175" spans="1:16" s="3" customFormat="1" x14ac:dyDescent="0.25">
      <c r="A175" s="15"/>
      <c r="B175" s="657"/>
      <c r="C175" s="658"/>
      <c r="D175" s="658"/>
      <c r="E175" s="658"/>
      <c r="F175" s="658"/>
      <c r="G175" s="658"/>
      <c r="H175" s="658"/>
      <c r="I175" s="658"/>
      <c r="J175" s="658"/>
      <c r="K175" s="658"/>
      <c r="L175" s="659"/>
      <c r="M175" s="182"/>
      <c r="O175" s="176"/>
      <c r="P175" s="176"/>
    </row>
    <row r="176" spans="1:16" s="3" customFormat="1" x14ac:dyDescent="0.25">
      <c r="A176" s="15"/>
      <c r="B176" s="657"/>
      <c r="C176" s="658"/>
      <c r="D176" s="658"/>
      <c r="E176" s="658"/>
      <c r="F176" s="658"/>
      <c r="G176" s="658"/>
      <c r="H176" s="658"/>
      <c r="I176" s="658"/>
      <c r="J176" s="658"/>
      <c r="K176" s="658"/>
      <c r="L176" s="659"/>
      <c r="M176" s="182"/>
      <c r="O176" s="176"/>
      <c r="P176" s="176"/>
    </row>
    <row r="177" spans="1:16" s="3" customFormat="1" x14ac:dyDescent="0.25">
      <c r="A177" s="15"/>
      <c r="B177" s="657"/>
      <c r="C177" s="658"/>
      <c r="D177" s="658"/>
      <c r="E177" s="658"/>
      <c r="F177" s="658"/>
      <c r="G177" s="658"/>
      <c r="H177" s="658"/>
      <c r="I177" s="658"/>
      <c r="J177" s="658"/>
      <c r="K177" s="658"/>
      <c r="L177" s="659"/>
      <c r="M177" s="182"/>
      <c r="O177" s="176"/>
      <c r="P177" s="176"/>
    </row>
    <row r="178" spans="1:16" s="3" customFormat="1" x14ac:dyDescent="0.25">
      <c r="A178" s="15"/>
      <c r="B178" s="657"/>
      <c r="C178" s="658"/>
      <c r="D178" s="658"/>
      <c r="E178" s="658"/>
      <c r="F178" s="658"/>
      <c r="G178" s="658"/>
      <c r="H178" s="658"/>
      <c r="I178" s="658"/>
      <c r="J178" s="658"/>
      <c r="K178" s="658"/>
      <c r="L178" s="659"/>
      <c r="M178" s="182"/>
      <c r="O178" s="176"/>
      <c r="P178" s="176"/>
    </row>
    <row r="179" spans="1:16" s="3" customFormat="1" x14ac:dyDescent="0.25">
      <c r="A179" s="15"/>
      <c r="B179" s="657"/>
      <c r="C179" s="658"/>
      <c r="D179" s="658"/>
      <c r="E179" s="658"/>
      <c r="F179" s="658"/>
      <c r="G179" s="658"/>
      <c r="H179" s="658"/>
      <c r="I179" s="658"/>
      <c r="J179" s="658"/>
      <c r="K179" s="658"/>
      <c r="L179" s="659"/>
      <c r="M179" s="182"/>
      <c r="O179" s="176"/>
      <c r="P179" s="176"/>
    </row>
    <row r="180" spans="1:16" s="3" customFormat="1" x14ac:dyDescent="0.25">
      <c r="A180" s="15"/>
      <c r="B180" s="657"/>
      <c r="C180" s="658"/>
      <c r="D180" s="658"/>
      <c r="E180" s="658"/>
      <c r="F180" s="658"/>
      <c r="G180" s="658"/>
      <c r="H180" s="658"/>
      <c r="I180" s="658"/>
      <c r="J180" s="658"/>
      <c r="K180" s="658"/>
      <c r="L180" s="659"/>
      <c r="M180" s="182"/>
      <c r="O180" s="176"/>
      <c r="P180" s="176"/>
    </row>
    <row r="181" spans="1:16" s="182" customFormat="1" x14ac:dyDescent="0.25">
      <c r="A181" s="205"/>
      <c r="B181" s="224"/>
      <c r="C181" s="225"/>
      <c r="D181" s="225"/>
      <c r="E181" s="225"/>
      <c r="F181" s="225"/>
      <c r="G181" s="225"/>
      <c r="H181" s="225"/>
      <c r="I181" s="225"/>
      <c r="J181" s="225"/>
      <c r="K181" s="225"/>
      <c r="L181" s="223"/>
      <c r="O181" s="178"/>
      <c r="P181" s="178"/>
    </row>
    <row r="182" spans="1:16" s="3" customFormat="1" x14ac:dyDescent="0.25">
      <c r="A182" s="15"/>
      <c r="B182" s="650" t="s">
        <v>35</v>
      </c>
      <c r="C182" s="651"/>
      <c r="D182" s="651"/>
      <c r="E182" s="651"/>
      <c r="F182" s="651"/>
      <c r="G182" s="651"/>
      <c r="H182" s="651"/>
      <c r="I182" s="651"/>
      <c r="J182" s="651"/>
      <c r="K182" s="651"/>
      <c r="L182" s="652"/>
      <c r="M182" s="217"/>
      <c r="O182" s="176"/>
      <c r="P182" s="176"/>
    </row>
    <row r="183" spans="1:16" s="182" customFormat="1" x14ac:dyDescent="0.25">
      <c r="A183" s="205"/>
      <c r="B183" s="221"/>
      <c r="C183" s="222"/>
      <c r="D183" s="222"/>
      <c r="E183" s="222"/>
      <c r="F183" s="222"/>
      <c r="G183" s="222"/>
      <c r="H183" s="222"/>
      <c r="I183" s="222"/>
      <c r="J183" s="222"/>
      <c r="K183" s="222"/>
      <c r="L183" s="207"/>
      <c r="O183" s="178"/>
      <c r="P183" s="178"/>
    </row>
    <row r="184" spans="1:16" s="182" customFormat="1" x14ac:dyDescent="0.25">
      <c r="A184" s="205"/>
      <c r="B184" s="642" t="str">
        <f>IF(Intro!$G$22="English",O184,P184)</f>
        <v>Provide details if your firm has changed the product mix of the goods produced since January 1, 2023.</v>
      </c>
      <c r="C184" s="643"/>
      <c r="D184" s="643"/>
      <c r="E184" s="643"/>
      <c r="F184" s="643"/>
      <c r="G184" s="643"/>
      <c r="H184" s="643"/>
      <c r="I184" s="643"/>
      <c r="J184" s="643"/>
      <c r="K184" s="643"/>
      <c r="L184" s="644"/>
      <c r="O184" s="178" t="str">
        <f>"Provide details if your firm has changed the product mix of the goods produced since January 1, "&amp;Variables!B6&amp;"."</f>
        <v>Provide details if your firm has changed the product mix of the goods produced since January 1, 2023.</v>
      </c>
      <c r="P184" s="178"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82" customFormat="1" x14ac:dyDescent="0.25">
      <c r="A185" s="205"/>
      <c r="B185" s="221"/>
      <c r="C185" s="222"/>
      <c r="D185" s="222"/>
      <c r="E185" s="222"/>
      <c r="F185" s="222"/>
      <c r="G185" s="222"/>
      <c r="H185" s="222"/>
      <c r="I185" s="222"/>
      <c r="J185" s="222"/>
      <c r="K185" s="222"/>
      <c r="L185" s="207"/>
      <c r="O185" s="178"/>
      <c r="P185" s="178"/>
    </row>
    <row r="186" spans="1:16" s="3" customFormat="1" x14ac:dyDescent="0.25">
      <c r="A186" s="15"/>
      <c r="B186" s="657"/>
      <c r="C186" s="658"/>
      <c r="D186" s="658"/>
      <c r="E186" s="658"/>
      <c r="F186" s="658"/>
      <c r="G186" s="658"/>
      <c r="H186" s="658"/>
      <c r="I186" s="658"/>
      <c r="J186" s="658"/>
      <c r="K186" s="658"/>
      <c r="L186" s="659"/>
      <c r="M186" s="182"/>
      <c r="O186" s="176"/>
      <c r="P186" s="176"/>
    </row>
    <row r="187" spans="1:16" s="3" customFormat="1" x14ac:dyDescent="0.25">
      <c r="A187" s="15"/>
      <c r="B187" s="657"/>
      <c r="C187" s="658"/>
      <c r="D187" s="658"/>
      <c r="E187" s="658"/>
      <c r="F187" s="658"/>
      <c r="G187" s="658"/>
      <c r="H187" s="658"/>
      <c r="I187" s="658"/>
      <c r="J187" s="658"/>
      <c r="K187" s="658"/>
      <c r="L187" s="659"/>
      <c r="M187" s="182"/>
      <c r="O187" s="176"/>
      <c r="P187" s="176"/>
    </row>
    <row r="188" spans="1:16" s="3" customFormat="1" x14ac:dyDescent="0.25">
      <c r="A188" s="15"/>
      <c r="B188" s="657"/>
      <c r="C188" s="658"/>
      <c r="D188" s="658"/>
      <c r="E188" s="658"/>
      <c r="F188" s="658"/>
      <c r="G188" s="658"/>
      <c r="H188" s="658"/>
      <c r="I188" s="658"/>
      <c r="J188" s="658"/>
      <c r="K188" s="658"/>
      <c r="L188" s="659"/>
      <c r="M188" s="182"/>
      <c r="O188" s="176"/>
      <c r="P188" s="176"/>
    </row>
    <row r="189" spans="1:16" s="3" customFormat="1" x14ac:dyDescent="0.25">
      <c r="A189" s="15"/>
      <c r="B189" s="657"/>
      <c r="C189" s="658"/>
      <c r="D189" s="658"/>
      <c r="E189" s="658"/>
      <c r="F189" s="658"/>
      <c r="G189" s="658"/>
      <c r="H189" s="658"/>
      <c r="I189" s="658"/>
      <c r="J189" s="658"/>
      <c r="K189" s="658"/>
      <c r="L189" s="659"/>
      <c r="M189" s="182"/>
      <c r="O189" s="176"/>
      <c r="P189" s="176"/>
    </row>
    <row r="190" spans="1:16" s="3" customFormat="1" x14ac:dyDescent="0.25">
      <c r="A190" s="14"/>
      <c r="B190" s="657"/>
      <c r="C190" s="658"/>
      <c r="D190" s="658"/>
      <c r="E190" s="658"/>
      <c r="F190" s="658"/>
      <c r="G190" s="658"/>
      <c r="H190" s="658"/>
      <c r="I190" s="658"/>
      <c r="J190" s="658"/>
      <c r="K190" s="658"/>
      <c r="L190" s="659"/>
      <c r="M190" s="182"/>
      <c r="O190" s="176"/>
      <c r="P190" s="176"/>
    </row>
    <row r="191" spans="1:16" s="3" customFormat="1" x14ac:dyDescent="0.25">
      <c r="A191" s="15"/>
      <c r="B191" s="657"/>
      <c r="C191" s="658"/>
      <c r="D191" s="658"/>
      <c r="E191" s="658"/>
      <c r="F191" s="658"/>
      <c r="G191" s="658"/>
      <c r="H191" s="658"/>
      <c r="I191" s="658"/>
      <c r="J191" s="658"/>
      <c r="K191" s="658"/>
      <c r="L191" s="659"/>
      <c r="M191" s="182"/>
      <c r="O191" s="176"/>
      <c r="P191" s="176"/>
    </row>
    <row r="192" spans="1:16" s="3" customFormat="1" x14ac:dyDescent="0.25">
      <c r="A192" s="15"/>
      <c r="B192" s="657"/>
      <c r="C192" s="658"/>
      <c r="D192" s="658"/>
      <c r="E192" s="658"/>
      <c r="F192" s="658"/>
      <c r="G192" s="658"/>
      <c r="H192" s="658"/>
      <c r="I192" s="658"/>
      <c r="J192" s="658"/>
      <c r="K192" s="658"/>
      <c r="L192" s="659"/>
      <c r="M192" s="182"/>
      <c r="O192" s="176"/>
      <c r="P192" s="176"/>
    </row>
    <row r="193" spans="1:16" s="3" customFormat="1" x14ac:dyDescent="0.25">
      <c r="A193" s="15"/>
      <c r="B193" s="657"/>
      <c r="C193" s="658"/>
      <c r="D193" s="658"/>
      <c r="E193" s="658"/>
      <c r="F193" s="658"/>
      <c r="G193" s="658"/>
      <c r="H193" s="658"/>
      <c r="I193" s="658"/>
      <c r="J193" s="658"/>
      <c r="K193" s="658"/>
      <c r="L193" s="659"/>
      <c r="M193" s="182"/>
      <c r="O193" s="176"/>
      <c r="P193" s="176"/>
    </row>
    <row r="194" spans="1:16" s="182" customFormat="1" x14ac:dyDescent="0.25">
      <c r="A194" s="205"/>
      <c r="B194" s="224"/>
      <c r="C194" s="225"/>
      <c r="D194" s="225"/>
      <c r="E194" s="225"/>
      <c r="F194" s="225"/>
      <c r="G194" s="225"/>
      <c r="H194" s="225"/>
      <c r="I194" s="225"/>
      <c r="J194" s="225"/>
      <c r="K194" s="225"/>
      <c r="L194" s="223"/>
      <c r="O194" s="178"/>
      <c r="P194" s="178"/>
    </row>
    <row r="195" spans="1:16" x14ac:dyDescent="0.25">
      <c r="B195" s="49"/>
      <c r="L195" s="50"/>
    </row>
    <row r="196" spans="1:16" x14ac:dyDescent="0.25">
      <c r="B196" s="35" t="str">
        <f>IF(Intro!$G$22="English",O196,P196)</f>
        <v>MARKET CHARACTERISTICS OF THE GOODS</v>
      </c>
      <c r="C196" s="36"/>
      <c r="D196" s="36"/>
      <c r="E196" s="36"/>
      <c r="F196" s="36"/>
      <c r="G196" s="36"/>
      <c r="H196" s="36"/>
      <c r="I196" s="36"/>
      <c r="J196" s="36"/>
      <c r="K196" s="36"/>
      <c r="L196" s="37"/>
      <c r="M196" s="182"/>
      <c r="O196" s="258" t="s">
        <v>665</v>
      </c>
      <c r="P196" s="258" t="s">
        <v>666</v>
      </c>
    </row>
    <row r="197" spans="1:16" s="3" customFormat="1" x14ac:dyDescent="0.25">
      <c r="A197" s="15"/>
      <c r="B197" s="650" t="s">
        <v>36</v>
      </c>
      <c r="C197" s="651"/>
      <c r="D197" s="651"/>
      <c r="E197" s="651"/>
      <c r="F197" s="651"/>
      <c r="G197" s="651"/>
      <c r="H197" s="651"/>
      <c r="I197" s="651"/>
      <c r="J197" s="651"/>
      <c r="K197" s="651"/>
      <c r="L197" s="652"/>
      <c r="M197" s="217"/>
      <c r="O197" s="176"/>
      <c r="P197" s="176"/>
    </row>
    <row r="198" spans="1:16" s="167" customFormat="1" x14ac:dyDescent="0.25">
      <c r="A198" s="237"/>
      <c r="B198" s="238"/>
      <c r="C198" s="239"/>
      <c r="D198" s="239"/>
      <c r="E198" s="239"/>
      <c r="F198" s="239"/>
      <c r="G198" s="239"/>
      <c r="H198" s="239"/>
      <c r="I198" s="239"/>
      <c r="J198" s="239"/>
      <c r="K198" s="239"/>
      <c r="L198" s="240"/>
      <c r="O198" s="179"/>
      <c r="P198" s="179"/>
    </row>
    <row r="199" spans="1:16" s="167" customFormat="1" x14ac:dyDescent="0.25">
      <c r="A199" s="237"/>
      <c r="B199" s="645" t="str">
        <f>IF(Intro!$G$22="English",O199,P199)</f>
        <v>Indicate the primary industries of your customers of the goods.</v>
      </c>
      <c r="C199" s="646"/>
      <c r="D199" s="646"/>
      <c r="E199" s="646"/>
      <c r="F199" s="646"/>
      <c r="G199" s="646"/>
      <c r="H199" s="646"/>
      <c r="I199" s="646"/>
      <c r="J199" s="646"/>
      <c r="K199" s="646"/>
      <c r="L199" s="647"/>
      <c r="O199" s="179" t="s">
        <v>353</v>
      </c>
      <c r="P199" s="179" t="s">
        <v>734</v>
      </c>
    </row>
    <row r="200" spans="1:16" s="167" customFormat="1" x14ac:dyDescent="0.25">
      <c r="A200" s="237"/>
      <c r="B200" s="238"/>
      <c r="C200" s="239"/>
      <c r="D200" s="239"/>
      <c r="E200" s="239"/>
      <c r="F200" s="239"/>
      <c r="G200" s="239"/>
      <c r="H200" s="239"/>
      <c r="I200" s="239"/>
      <c r="J200" s="239"/>
      <c r="K200" s="239"/>
      <c r="L200" s="240"/>
      <c r="O200" s="179"/>
      <c r="P200" s="179"/>
    </row>
    <row r="201" spans="1:16" s="156" customFormat="1" x14ac:dyDescent="0.25">
      <c r="A201" s="46"/>
      <c r="B201" s="648" t="str">
        <f>IF(Intro!$G$22="English",O201,P201)</f>
        <v xml:space="preserve">Primary Industry 1 </v>
      </c>
      <c r="C201" s="649"/>
      <c r="D201" s="649"/>
      <c r="E201" s="541"/>
      <c r="F201" s="541"/>
      <c r="G201" s="541"/>
      <c r="H201" s="541"/>
      <c r="I201" s="541"/>
      <c r="J201" s="541"/>
      <c r="K201" s="541"/>
      <c r="L201" s="542"/>
      <c r="O201" s="179" t="s">
        <v>354</v>
      </c>
      <c r="P201" s="179" t="s">
        <v>355</v>
      </c>
    </row>
    <row r="202" spans="1:16" s="156" customFormat="1" x14ac:dyDescent="0.25">
      <c r="A202" s="46"/>
      <c r="B202" s="648"/>
      <c r="C202" s="649"/>
      <c r="D202" s="649"/>
      <c r="E202" s="541"/>
      <c r="F202" s="541"/>
      <c r="G202" s="541"/>
      <c r="H202" s="541"/>
      <c r="I202" s="541"/>
      <c r="J202" s="541"/>
      <c r="K202" s="541"/>
      <c r="L202" s="542"/>
      <c r="O202" s="179"/>
      <c r="P202" s="179"/>
    </row>
    <row r="203" spans="1:16" s="156" customFormat="1" x14ac:dyDescent="0.25">
      <c r="A203" s="46"/>
      <c r="B203" s="648"/>
      <c r="C203" s="649"/>
      <c r="D203" s="649"/>
      <c r="E203" s="541"/>
      <c r="F203" s="541"/>
      <c r="G203" s="541"/>
      <c r="H203" s="541"/>
      <c r="I203" s="541"/>
      <c r="J203" s="541"/>
      <c r="K203" s="541"/>
      <c r="L203" s="542"/>
      <c r="O203" s="179"/>
      <c r="P203" s="179"/>
    </row>
    <row r="204" spans="1:16" s="156" customFormat="1" x14ac:dyDescent="0.25">
      <c r="A204" s="46"/>
      <c r="B204" s="648"/>
      <c r="C204" s="649"/>
      <c r="D204" s="649"/>
      <c r="E204" s="541"/>
      <c r="F204" s="541"/>
      <c r="G204" s="541"/>
      <c r="H204" s="541"/>
      <c r="I204" s="541"/>
      <c r="J204" s="541"/>
      <c r="K204" s="541"/>
      <c r="L204" s="542"/>
      <c r="O204" s="179"/>
      <c r="P204" s="179"/>
    </row>
    <row r="205" spans="1:16" s="156" customFormat="1" x14ac:dyDescent="0.25">
      <c r="A205" s="46"/>
      <c r="B205" s="648"/>
      <c r="C205" s="649"/>
      <c r="D205" s="649"/>
      <c r="E205" s="541"/>
      <c r="F205" s="541"/>
      <c r="G205" s="541"/>
      <c r="H205" s="541"/>
      <c r="I205" s="541"/>
      <c r="J205" s="541"/>
      <c r="K205" s="541"/>
      <c r="L205" s="542"/>
      <c r="O205" s="179"/>
      <c r="P205" s="179"/>
    </row>
    <row r="206" spans="1:16" s="156" customFormat="1" x14ac:dyDescent="0.25">
      <c r="A206" s="46"/>
      <c r="B206" s="648" t="str">
        <f>IF(Intro!$G$22="English",O206,P206)</f>
        <v>Primary Industry 2</v>
      </c>
      <c r="C206" s="649"/>
      <c r="D206" s="649"/>
      <c r="E206" s="541"/>
      <c r="F206" s="541"/>
      <c r="G206" s="541"/>
      <c r="H206" s="541"/>
      <c r="I206" s="541"/>
      <c r="J206" s="541"/>
      <c r="K206" s="541"/>
      <c r="L206" s="542"/>
      <c r="O206" s="179" t="s">
        <v>356</v>
      </c>
      <c r="P206" s="179" t="s">
        <v>357</v>
      </c>
    </row>
    <row r="207" spans="1:16" s="156" customFormat="1" x14ac:dyDescent="0.25">
      <c r="A207" s="46"/>
      <c r="B207" s="648"/>
      <c r="C207" s="649"/>
      <c r="D207" s="649"/>
      <c r="E207" s="541"/>
      <c r="F207" s="541"/>
      <c r="G207" s="541"/>
      <c r="H207" s="541"/>
      <c r="I207" s="541"/>
      <c r="J207" s="541"/>
      <c r="K207" s="541"/>
      <c r="L207" s="542"/>
      <c r="O207" s="179"/>
      <c r="P207" s="179"/>
    </row>
    <row r="208" spans="1:16" s="156" customFormat="1" x14ac:dyDescent="0.25">
      <c r="A208" s="46"/>
      <c r="B208" s="648"/>
      <c r="C208" s="649"/>
      <c r="D208" s="649"/>
      <c r="E208" s="541"/>
      <c r="F208" s="541"/>
      <c r="G208" s="541"/>
      <c r="H208" s="541"/>
      <c r="I208" s="541"/>
      <c r="J208" s="541"/>
      <c r="K208" s="541"/>
      <c r="L208" s="542"/>
      <c r="O208" s="179"/>
      <c r="P208" s="179"/>
    </row>
    <row r="209" spans="1:16" s="156" customFormat="1" x14ac:dyDescent="0.25">
      <c r="A209" s="46"/>
      <c r="B209" s="648"/>
      <c r="C209" s="649"/>
      <c r="D209" s="649"/>
      <c r="E209" s="541"/>
      <c r="F209" s="541"/>
      <c r="G209" s="541"/>
      <c r="H209" s="541"/>
      <c r="I209" s="541"/>
      <c r="J209" s="541"/>
      <c r="K209" s="541"/>
      <c r="L209" s="542"/>
      <c r="O209" s="179"/>
      <c r="P209" s="179"/>
    </row>
    <row r="210" spans="1:16" s="156" customFormat="1" x14ac:dyDescent="0.25">
      <c r="A210" s="46"/>
      <c r="B210" s="648"/>
      <c r="C210" s="649"/>
      <c r="D210" s="649"/>
      <c r="E210" s="541"/>
      <c r="F210" s="541"/>
      <c r="G210" s="541"/>
      <c r="H210" s="541"/>
      <c r="I210" s="541"/>
      <c r="J210" s="541"/>
      <c r="K210" s="541"/>
      <c r="L210" s="542"/>
    </row>
    <row r="211" spans="1:16" s="156" customFormat="1" x14ac:dyDescent="0.25">
      <c r="A211" s="46"/>
      <c r="B211" s="648" t="str">
        <f>IF(Intro!$G$22="English",O211,P211)</f>
        <v>Primary Industry 3</v>
      </c>
      <c r="C211" s="649"/>
      <c r="D211" s="649"/>
      <c r="E211" s="541"/>
      <c r="F211" s="541"/>
      <c r="G211" s="541"/>
      <c r="H211" s="541"/>
      <c r="I211" s="541"/>
      <c r="J211" s="541"/>
      <c r="K211" s="541"/>
      <c r="L211" s="542"/>
      <c r="O211" s="179" t="s">
        <v>358</v>
      </c>
      <c r="P211" s="179" t="s">
        <v>359</v>
      </c>
    </row>
    <row r="212" spans="1:16" s="156" customFormat="1" x14ac:dyDescent="0.25">
      <c r="A212" s="46"/>
      <c r="B212" s="648"/>
      <c r="C212" s="649"/>
      <c r="D212" s="649"/>
      <c r="E212" s="541"/>
      <c r="F212" s="541"/>
      <c r="G212" s="541"/>
      <c r="H212" s="541"/>
      <c r="I212" s="541"/>
      <c r="J212" s="541"/>
      <c r="K212" s="541"/>
      <c r="L212" s="542"/>
      <c r="O212" s="179"/>
      <c r="P212" s="179"/>
    </row>
    <row r="213" spans="1:16" s="156" customFormat="1" x14ac:dyDescent="0.25">
      <c r="A213" s="46"/>
      <c r="B213" s="648"/>
      <c r="C213" s="649"/>
      <c r="D213" s="649"/>
      <c r="E213" s="541"/>
      <c r="F213" s="541"/>
      <c r="G213" s="541"/>
      <c r="H213" s="541"/>
      <c r="I213" s="541"/>
      <c r="J213" s="541"/>
      <c r="K213" s="541"/>
      <c r="L213" s="542"/>
      <c r="O213" s="179"/>
      <c r="P213" s="179"/>
    </row>
    <row r="214" spans="1:16" s="156" customFormat="1" x14ac:dyDescent="0.25">
      <c r="A214" s="46"/>
      <c r="B214" s="648"/>
      <c r="C214" s="649"/>
      <c r="D214" s="649"/>
      <c r="E214" s="541"/>
      <c r="F214" s="541"/>
      <c r="G214" s="541"/>
      <c r="H214" s="541"/>
      <c r="I214" s="541"/>
      <c r="J214" s="541"/>
      <c r="K214" s="541"/>
      <c r="L214" s="542"/>
      <c r="O214" s="179"/>
      <c r="P214" s="179"/>
    </row>
    <row r="215" spans="1:16" s="156" customFormat="1" x14ac:dyDescent="0.25">
      <c r="A215" s="46"/>
      <c r="B215" s="648"/>
      <c r="C215" s="649"/>
      <c r="D215" s="649"/>
      <c r="E215" s="541"/>
      <c r="F215" s="541"/>
      <c r="G215" s="541"/>
      <c r="H215" s="541"/>
      <c r="I215" s="541"/>
      <c r="J215" s="541"/>
      <c r="K215" s="541"/>
      <c r="L215" s="542"/>
      <c r="O215" s="179"/>
      <c r="P215" s="179"/>
    </row>
    <row r="216" spans="1:16" s="167" customFormat="1" x14ac:dyDescent="0.25">
      <c r="A216" s="237"/>
      <c r="B216" s="241"/>
      <c r="C216" s="242"/>
      <c r="D216" s="242"/>
      <c r="E216" s="242"/>
      <c r="F216" s="242"/>
      <c r="G216" s="242"/>
      <c r="H216" s="242"/>
      <c r="I216" s="242"/>
      <c r="J216" s="242"/>
      <c r="K216" s="242"/>
      <c r="L216" s="243"/>
      <c r="O216" s="179"/>
      <c r="P216" s="179"/>
    </row>
    <row r="217" spans="1:16" s="3" customFormat="1" x14ac:dyDescent="0.25">
      <c r="A217" s="15"/>
      <c r="B217" s="650" t="s">
        <v>37</v>
      </c>
      <c r="C217" s="651"/>
      <c r="D217" s="651"/>
      <c r="E217" s="651"/>
      <c r="F217" s="651"/>
      <c r="G217" s="651"/>
      <c r="H217" s="651"/>
      <c r="I217" s="651"/>
      <c r="J217" s="651"/>
      <c r="K217" s="651"/>
      <c r="L217" s="652"/>
      <c r="M217" s="217"/>
      <c r="O217" s="176"/>
      <c r="P217" s="176"/>
    </row>
    <row r="218" spans="1:16" s="182" customFormat="1" x14ac:dyDescent="0.25">
      <c r="A218" s="205"/>
      <c r="B218" s="221"/>
      <c r="C218" s="222"/>
      <c r="D218" s="222"/>
      <c r="E218" s="222"/>
      <c r="F218" s="222"/>
      <c r="G218" s="222"/>
      <c r="H218" s="222"/>
      <c r="I218" s="222"/>
      <c r="J218" s="222"/>
      <c r="K218" s="222"/>
      <c r="L218" s="207"/>
      <c r="O218" s="178"/>
      <c r="P218" s="178"/>
    </row>
    <row r="219" spans="1:16" s="182" customFormat="1" x14ac:dyDescent="0.25">
      <c r="A219" s="205"/>
      <c r="B219" s="520" t="str">
        <f>IF(Intro!$G$22="English",O219,P219)</f>
        <v>Describe whether there is seasonality in the Canadian market for the goods. Describe any seasonal patterns in your firm's production, inventory or sales of production in Canada.</v>
      </c>
      <c r="C219" s="521"/>
      <c r="D219" s="521"/>
      <c r="E219" s="521"/>
      <c r="F219" s="521"/>
      <c r="G219" s="521"/>
      <c r="H219" s="521"/>
      <c r="I219" s="521"/>
      <c r="J219" s="521"/>
      <c r="K219" s="521"/>
      <c r="L219" s="522"/>
      <c r="O219" s="178" t="s">
        <v>390</v>
      </c>
      <c r="P219" s="178" t="s">
        <v>391</v>
      </c>
    </row>
    <row r="220" spans="1:16" s="182" customFormat="1" x14ac:dyDescent="0.25">
      <c r="A220" s="205"/>
      <c r="B220" s="520"/>
      <c r="C220" s="521"/>
      <c r="D220" s="521"/>
      <c r="E220" s="521"/>
      <c r="F220" s="521"/>
      <c r="G220" s="521"/>
      <c r="H220" s="521"/>
      <c r="I220" s="521"/>
      <c r="J220" s="521"/>
      <c r="K220" s="521"/>
      <c r="L220" s="522"/>
      <c r="O220" s="178"/>
      <c r="P220" s="178"/>
    </row>
    <row r="221" spans="1:16" s="182" customFormat="1" x14ac:dyDescent="0.25">
      <c r="A221" s="205"/>
      <c r="B221" s="221"/>
      <c r="C221" s="222"/>
      <c r="D221" s="222"/>
      <c r="E221" s="222"/>
      <c r="F221" s="222"/>
      <c r="G221" s="222"/>
      <c r="H221" s="222"/>
      <c r="I221" s="222"/>
      <c r="J221" s="222"/>
      <c r="K221" s="222"/>
      <c r="L221" s="207"/>
      <c r="O221" s="178"/>
      <c r="P221" s="178"/>
    </row>
    <row r="222" spans="1:16" s="3" customFormat="1" x14ac:dyDescent="0.25">
      <c r="A222" s="15"/>
      <c r="B222" s="657"/>
      <c r="C222" s="658"/>
      <c r="D222" s="658"/>
      <c r="E222" s="658"/>
      <c r="F222" s="658"/>
      <c r="G222" s="658"/>
      <c r="H222" s="658"/>
      <c r="I222" s="658"/>
      <c r="J222" s="658"/>
      <c r="K222" s="658"/>
      <c r="L222" s="659"/>
      <c r="M222" s="182"/>
      <c r="O222" s="176"/>
      <c r="P222" s="176"/>
    </row>
    <row r="223" spans="1:16" s="3" customFormat="1" x14ac:dyDescent="0.25">
      <c r="A223" s="15"/>
      <c r="B223" s="657"/>
      <c r="C223" s="658"/>
      <c r="D223" s="658"/>
      <c r="E223" s="658"/>
      <c r="F223" s="658"/>
      <c r="G223" s="658"/>
      <c r="H223" s="658"/>
      <c r="I223" s="658"/>
      <c r="J223" s="658"/>
      <c r="K223" s="658"/>
      <c r="L223" s="659"/>
      <c r="M223" s="182"/>
      <c r="O223" s="176"/>
      <c r="P223" s="176"/>
    </row>
    <row r="224" spans="1:16" s="3" customFormat="1" x14ac:dyDescent="0.25">
      <c r="A224" s="15"/>
      <c r="B224" s="657"/>
      <c r="C224" s="658"/>
      <c r="D224" s="658"/>
      <c r="E224" s="658"/>
      <c r="F224" s="658"/>
      <c r="G224" s="658"/>
      <c r="H224" s="658"/>
      <c r="I224" s="658"/>
      <c r="J224" s="658"/>
      <c r="K224" s="658"/>
      <c r="L224" s="659"/>
      <c r="M224" s="182"/>
      <c r="O224" s="176"/>
      <c r="P224" s="176"/>
    </row>
    <row r="225" spans="1:16" s="3" customFormat="1" x14ac:dyDescent="0.25">
      <c r="A225" s="15"/>
      <c r="B225" s="657"/>
      <c r="C225" s="658"/>
      <c r="D225" s="658"/>
      <c r="E225" s="658"/>
      <c r="F225" s="658"/>
      <c r="G225" s="658"/>
      <c r="H225" s="658"/>
      <c r="I225" s="658"/>
      <c r="J225" s="658"/>
      <c r="K225" s="658"/>
      <c r="L225" s="659"/>
      <c r="M225" s="182"/>
      <c r="O225" s="176"/>
      <c r="P225" s="176"/>
    </row>
    <row r="226" spans="1:16" s="3" customFormat="1" x14ac:dyDescent="0.25">
      <c r="A226" s="15"/>
      <c r="B226" s="657"/>
      <c r="C226" s="658"/>
      <c r="D226" s="658"/>
      <c r="E226" s="658"/>
      <c r="F226" s="658"/>
      <c r="G226" s="658"/>
      <c r="H226" s="658"/>
      <c r="I226" s="658"/>
      <c r="J226" s="658"/>
      <c r="K226" s="658"/>
      <c r="L226" s="659"/>
      <c r="M226" s="182"/>
      <c r="O226" s="176"/>
      <c r="P226" s="176"/>
    </row>
    <row r="227" spans="1:16" s="3" customFormat="1" x14ac:dyDescent="0.25">
      <c r="A227" s="15"/>
      <c r="B227" s="657"/>
      <c r="C227" s="658"/>
      <c r="D227" s="658"/>
      <c r="E227" s="658"/>
      <c r="F227" s="658"/>
      <c r="G227" s="658"/>
      <c r="H227" s="658"/>
      <c r="I227" s="658"/>
      <c r="J227" s="658"/>
      <c r="K227" s="658"/>
      <c r="L227" s="659"/>
      <c r="M227" s="182"/>
      <c r="O227" s="176"/>
      <c r="P227" s="176"/>
    </row>
    <row r="228" spans="1:16" s="3" customFormat="1" x14ac:dyDescent="0.25">
      <c r="A228" s="15"/>
      <c r="B228" s="657"/>
      <c r="C228" s="658"/>
      <c r="D228" s="658"/>
      <c r="E228" s="658"/>
      <c r="F228" s="658"/>
      <c r="G228" s="658"/>
      <c r="H228" s="658"/>
      <c r="I228" s="658"/>
      <c r="J228" s="658"/>
      <c r="K228" s="658"/>
      <c r="L228" s="659"/>
      <c r="M228" s="182"/>
      <c r="O228" s="176"/>
      <c r="P228" s="176"/>
    </row>
    <row r="229" spans="1:16" s="3" customFormat="1" x14ac:dyDescent="0.25">
      <c r="A229" s="15"/>
      <c r="B229" s="657"/>
      <c r="C229" s="658"/>
      <c r="D229" s="658"/>
      <c r="E229" s="658"/>
      <c r="F229" s="658"/>
      <c r="G229" s="658"/>
      <c r="H229" s="658"/>
      <c r="I229" s="658"/>
      <c r="J229" s="658"/>
      <c r="K229" s="658"/>
      <c r="L229" s="659"/>
      <c r="M229" s="182"/>
      <c r="O229" s="176"/>
      <c r="P229" s="176"/>
    </row>
    <row r="230" spans="1:16" s="182" customFormat="1" x14ac:dyDescent="0.25">
      <c r="A230" s="205"/>
      <c r="B230" s="224"/>
      <c r="C230" s="225"/>
      <c r="D230" s="225"/>
      <c r="E230" s="225"/>
      <c r="F230" s="225"/>
      <c r="G230" s="225"/>
      <c r="H230" s="225"/>
      <c r="I230" s="225"/>
      <c r="J230" s="225"/>
      <c r="K230" s="225"/>
      <c r="L230" s="223"/>
      <c r="O230" s="178"/>
      <c r="P230" s="178"/>
    </row>
    <row r="231" spans="1:16" s="3" customFormat="1" x14ac:dyDescent="0.25">
      <c r="A231" s="15"/>
      <c r="B231" s="650" t="s">
        <v>38</v>
      </c>
      <c r="C231" s="651"/>
      <c r="D231" s="651"/>
      <c r="E231" s="651"/>
      <c r="F231" s="651"/>
      <c r="G231" s="651"/>
      <c r="H231" s="651"/>
      <c r="I231" s="651"/>
      <c r="J231" s="651"/>
      <c r="K231" s="651"/>
      <c r="L231" s="652"/>
      <c r="M231" s="217"/>
      <c r="O231" s="176"/>
      <c r="P231" s="176"/>
    </row>
    <row r="232" spans="1:16" s="182" customFormat="1" x14ac:dyDescent="0.25">
      <c r="A232" s="205"/>
      <c r="B232" s="221"/>
      <c r="C232" s="222"/>
      <c r="D232" s="222"/>
      <c r="E232" s="222"/>
      <c r="F232" s="222"/>
      <c r="G232" s="222"/>
      <c r="H232" s="222"/>
      <c r="I232" s="222"/>
      <c r="J232" s="222"/>
      <c r="K232" s="222"/>
      <c r="L232" s="207"/>
      <c r="O232" s="178"/>
      <c r="P232" s="178"/>
    </row>
    <row r="233" spans="1:16" s="182" customFormat="1" x14ac:dyDescent="0.25">
      <c r="A233" s="205"/>
      <c r="B233" s="520" t="str">
        <f>IF(Intro!$G$22="English",O233,P233)</f>
        <v>What have been the principal factors affecting the demand for the goods since January 1, 2023 (e.g., user preferences, government policy, economic conditions, exchange rate)?</v>
      </c>
      <c r="C233" s="521"/>
      <c r="D233" s="521"/>
      <c r="E233" s="521"/>
      <c r="F233" s="521"/>
      <c r="G233" s="521"/>
      <c r="H233" s="521"/>
      <c r="I233" s="521"/>
      <c r="J233" s="521"/>
      <c r="K233" s="521"/>
      <c r="L233" s="522"/>
      <c r="O233" s="178"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8"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82" customFormat="1" x14ac:dyDescent="0.25">
      <c r="A234" s="205"/>
      <c r="B234" s="520"/>
      <c r="C234" s="521"/>
      <c r="D234" s="521"/>
      <c r="E234" s="521"/>
      <c r="F234" s="521"/>
      <c r="G234" s="521"/>
      <c r="H234" s="521"/>
      <c r="I234" s="521"/>
      <c r="J234" s="521"/>
      <c r="K234" s="521"/>
      <c r="L234" s="522"/>
      <c r="O234" s="178"/>
      <c r="P234" s="178"/>
    </row>
    <row r="235" spans="1:16" s="182" customFormat="1" x14ac:dyDescent="0.25">
      <c r="A235" s="205"/>
      <c r="B235" s="221"/>
      <c r="C235" s="222"/>
      <c r="D235" s="222"/>
      <c r="E235" s="222"/>
      <c r="F235" s="222"/>
      <c r="G235" s="222"/>
      <c r="H235" s="222"/>
      <c r="I235" s="222"/>
      <c r="J235" s="222"/>
      <c r="K235" s="222"/>
      <c r="L235" s="207"/>
      <c r="O235" s="178"/>
      <c r="P235" s="178"/>
    </row>
    <row r="236" spans="1:16" s="3" customFormat="1" x14ac:dyDescent="0.25">
      <c r="A236" s="15"/>
      <c r="B236" s="657"/>
      <c r="C236" s="658"/>
      <c r="D236" s="658"/>
      <c r="E236" s="658"/>
      <c r="F236" s="658"/>
      <c r="G236" s="658"/>
      <c r="H236" s="658"/>
      <c r="I236" s="658"/>
      <c r="J236" s="658"/>
      <c r="K236" s="658"/>
      <c r="L236" s="659"/>
      <c r="M236" s="182"/>
      <c r="O236" s="176"/>
      <c r="P236" s="176"/>
    </row>
    <row r="237" spans="1:16" s="3" customFormat="1" x14ac:dyDescent="0.25">
      <c r="A237" s="15"/>
      <c r="B237" s="657"/>
      <c r="C237" s="658"/>
      <c r="D237" s="658"/>
      <c r="E237" s="658"/>
      <c r="F237" s="658"/>
      <c r="G237" s="658"/>
      <c r="H237" s="658"/>
      <c r="I237" s="658"/>
      <c r="J237" s="658"/>
      <c r="K237" s="658"/>
      <c r="L237" s="659"/>
      <c r="M237" s="182"/>
      <c r="O237" s="176"/>
      <c r="P237" s="176"/>
    </row>
    <row r="238" spans="1:16" s="3" customFormat="1" x14ac:dyDescent="0.25">
      <c r="A238" s="15"/>
      <c r="B238" s="657"/>
      <c r="C238" s="658"/>
      <c r="D238" s="658"/>
      <c r="E238" s="658"/>
      <c r="F238" s="658"/>
      <c r="G238" s="658"/>
      <c r="H238" s="658"/>
      <c r="I238" s="658"/>
      <c r="J238" s="658"/>
      <c r="K238" s="658"/>
      <c r="L238" s="659"/>
      <c r="M238" s="182"/>
      <c r="O238" s="176"/>
      <c r="P238" s="176"/>
    </row>
    <row r="239" spans="1:16" s="3" customFormat="1" x14ac:dyDescent="0.25">
      <c r="A239" s="15"/>
      <c r="B239" s="657"/>
      <c r="C239" s="658"/>
      <c r="D239" s="658"/>
      <c r="E239" s="658"/>
      <c r="F239" s="658"/>
      <c r="G239" s="658"/>
      <c r="H239" s="658"/>
      <c r="I239" s="658"/>
      <c r="J239" s="658"/>
      <c r="K239" s="658"/>
      <c r="L239" s="659"/>
      <c r="M239" s="182"/>
      <c r="O239" s="176"/>
      <c r="P239" s="176"/>
    </row>
    <row r="240" spans="1:16" s="3" customFormat="1" x14ac:dyDescent="0.25">
      <c r="A240" s="15"/>
      <c r="B240" s="657"/>
      <c r="C240" s="658"/>
      <c r="D240" s="658"/>
      <c r="E240" s="658"/>
      <c r="F240" s="658"/>
      <c r="G240" s="658"/>
      <c r="H240" s="658"/>
      <c r="I240" s="658"/>
      <c r="J240" s="658"/>
      <c r="K240" s="658"/>
      <c r="L240" s="659"/>
      <c r="M240" s="182"/>
      <c r="O240" s="176"/>
      <c r="P240" s="176"/>
    </row>
    <row r="241" spans="1:16" s="3" customFormat="1" x14ac:dyDescent="0.25">
      <c r="A241" s="15"/>
      <c r="B241" s="657"/>
      <c r="C241" s="658"/>
      <c r="D241" s="658"/>
      <c r="E241" s="658"/>
      <c r="F241" s="658"/>
      <c r="G241" s="658"/>
      <c r="H241" s="658"/>
      <c r="I241" s="658"/>
      <c r="J241" s="658"/>
      <c r="K241" s="658"/>
      <c r="L241" s="659"/>
      <c r="M241" s="182"/>
      <c r="O241" s="176"/>
      <c r="P241" s="176"/>
    </row>
    <row r="242" spans="1:16" s="3" customFormat="1" x14ac:dyDescent="0.25">
      <c r="A242" s="15"/>
      <c r="B242" s="657"/>
      <c r="C242" s="658"/>
      <c r="D242" s="658"/>
      <c r="E242" s="658"/>
      <c r="F242" s="658"/>
      <c r="G242" s="658"/>
      <c r="H242" s="658"/>
      <c r="I242" s="658"/>
      <c r="J242" s="658"/>
      <c r="K242" s="658"/>
      <c r="L242" s="659"/>
      <c r="M242" s="182"/>
      <c r="O242" s="176"/>
      <c r="P242" s="176"/>
    </row>
    <row r="243" spans="1:16" s="3" customFormat="1" x14ac:dyDescent="0.25">
      <c r="A243" s="15"/>
      <c r="B243" s="657"/>
      <c r="C243" s="658"/>
      <c r="D243" s="658"/>
      <c r="E243" s="658"/>
      <c r="F243" s="658"/>
      <c r="G243" s="658"/>
      <c r="H243" s="658"/>
      <c r="I243" s="658"/>
      <c r="J243" s="658"/>
      <c r="K243" s="658"/>
      <c r="L243" s="659"/>
      <c r="M243" s="182"/>
      <c r="O243" s="176"/>
      <c r="P243" s="176"/>
    </row>
    <row r="244" spans="1:16" s="182" customFormat="1" x14ac:dyDescent="0.25">
      <c r="A244" s="205"/>
      <c r="B244" s="224"/>
      <c r="C244" s="225"/>
      <c r="D244" s="225"/>
      <c r="E244" s="225"/>
      <c r="F244" s="225"/>
      <c r="G244" s="225"/>
      <c r="H244" s="225"/>
      <c r="I244" s="225"/>
      <c r="J244" s="225"/>
      <c r="K244" s="225"/>
      <c r="L244" s="223"/>
      <c r="O244" s="178"/>
      <c r="P244" s="178"/>
    </row>
    <row r="245" spans="1:16" s="3" customFormat="1" x14ac:dyDescent="0.25">
      <c r="A245" s="15"/>
      <c r="B245" s="650" t="s">
        <v>39</v>
      </c>
      <c r="C245" s="651"/>
      <c r="D245" s="651"/>
      <c r="E245" s="651"/>
      <c r="F245" s="651"/>
      <c r="G245" s="651"/>
      <c r="H245" s="651"/>
      <c r="I245" s="651"/>
      <c r="J245" s="651"/>
      <c r="K245" s="651"/>
      <c r="L245" s="652"/>
      <c r="M245" s="217"/>
      <c r="O245" s="176"/>
      <c r="P245" s="176"/>
    </row>
    <row r="246" spans="1:16" s="182" customFormat="1" x14ac:dyDescent="0.25">
      <c r="A246" s="205"/>
      <c r="B246" s="221"/>
      <c r="C246" s="222"/>
      <c r="D246" s="222"/>
      <c r="E246" s="222"/>
      <c r="F246" s="222"/>
      <c r="G246" s="222"/>
      <c r="H246" s="222"/>
      <c r="I246" s="222"/>
      <c r="J246" s="222"/>
      <c r="K246" s="222"/>
      <c r="L246" s="207"/>
      <c r="O246" s="178"/>
      <c r="P246" s="178"/>
    </row>
    <row r="247" spans="1:16" s="182" customFormat="1" x14ac:dyDescent="0.25">
      <c r="A247" s="205"/>
      <c r="B247" s="642" t="str">
        <f>IF(Intro!$G$22="English",O247,P247)</f>
        <v>Describe any changes in technology that have impacted the Canadian market for the goods since January 1, 2023.</v>
      </c>
      <c r="C247" s="643"/>
      <c r="D247" s="643"/>
      <c r="E247" s="643"/>
      <c r="F247" s="643"/>
      <c r="G247" s="643"/>
      <c r="H247" s="643"/>
      <c r="I247" s="643"/>
      <c r="J247" s="643"/>
      <c r="K247" s="643"/>
      <c r="L247" s="644"/>
      <c r="O247" s="178" t="str">
        <f>"Describe any changes in technology that have impacted the Canadian market for the goods since January 1, "&amp;Variables!B6&amp;"."</f>
        <v>Describe any changes in technology that have impacted the Canadian market for the goods since January 1, 2023.</v>
      </c>
      <c r="P247" s="17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82" customFormat="1" x14ac:dyDescent="0.25">
      <c r="A248" s="205"/>
      <c r="B248" s="221"/>
      <c r="C248" s="222"/>
      <c r="D248" s="222"/>
      <c r="E248" s="222"/>
      <c r="F248" s="222"/>
      <c r="G248" s="222"/>
      <c r="H248" s="222"/>
      <c r="I248" s="222"/>
      <c r="J248" s="222"/>
      <c r="K248" s="222"/>
      <c r="L248" s="207"/>
      <c r="O248" s="178"/>
      <c r="P248" s="178"/>
    </row>
    <row r="249" spans="1:16" s="3" customFormat="1" x14ac:dyDescent="0.25">
      <c r="A249" s="15"/>
      <c r="B249" s="657"/>
      <c r="C249" s="658"/>
      <c r="D249" s="658"/>
      <c r="E249" s="658"/>
      <c r="F249" s="658"/>
      <c r="G249" s="658"/>
      <c r="H249" s="658"/>
      <c r="I249" s="658"/>
      <c r="J249" s="658"/>
      <c r="K249" s="658"/>
      <c r="L249" s="659"/>
      <c r="M249" s="182"/>
      <c r="O249" s="176"/>
      <c r="P249" s="176"/>
    </row>
    <row r="250" spans="1:16" s="3" customFormat="1" x14ac:dyDescent="0.25">
      <c r="A250" s="15"/>
      <c r="B250" s="657"/>
      <c r="C250" s="658"/>
      <c r="D250" s="658"/>
      <c r="E250" s="658"/>
      <c r="F250" s="658"/>
      <c r="G250" s="658"/>
      <c r="H250" s="658"/>
      <c r="I250" s="658"/>
      <c r="J250" s="658"/>
      <c r="K250" s="658"/>
      <c r="L250" s="659"/>
      <c r="M250" s="182"/>
      <c r="O250" s="176"/>
      <c r="P250" s="176"/>
    </row>
    <row r="251" spans="1:16" s="3" customFormat="1" x14ac:dyDescent="0.25">
      <c r="A251" s="15"/>
      <c r="B251" s="657"/>
      <c r="C251" s="658"/>
      <c r="D251" s="658"/>
      <c r="E251" s="658"/>
      <c r="F251" s="658"/>
      <c r="G251" s="658"/>
      <c r="H251" s="658"/>
      <c r="I251" s="658"/>
      <c r="J251" s="658"/>
      <c r="K251" s="658"/>
      <c r="L251" s="659"/>
      <c r="M251" s="182"/>
      <c r="O251" s="176"/>
      <c r="P251" s="176"/>
    </row>
    <row r="252" spans="1:16" s="3" customFormat="1" x14ac:dyDescent="0.25">
      <c r="A252" s="15"/>
      <c r="B252" s="657"/>
      <c r="C252" s="658"/>
      <c r="D252" s="658"/>
      <c r="E252" s="658"/>
      <c r="F252" s="658"/>
      <c r="G252" s="658"/>
      <c r="H252" s="658"/>
      <c r="I252" s="658"/>
      <c r="J252" s="658"/>
      <c r="K252" s="658"/>
      <c r="L252" s="659"/>
      <c r="M252" s="182"/>
      <c r="O252" s="176"/>
      <c r="P252" s="176"/>
    </row>
    <row r="253" spans="1:16" s="3" customFormat="1" x14ac:dyDescent="0.25">
      <c r="A253" s="15"/>
      <c r="B253" s="657"/>
      <c r="C253" s="658"/>
      <c r="D253" s="658"/>
      <c r="E253" s="658"/>
      <c r="F253" s="658"/>
      <c r="G253" s="658"/>
      <c r="H253" s="658"/>
      <c r="I253" s="658"/>
      <c r="J253" s="658"/>
      <c r="K253" s="658"/>
      <c r="L253" s="659"/>
      <c r="M253" s="182"/>
      <c r="O253" s="176"/>
      <c r="P253" s="176"/>
    </row>
    <row r="254" spans="1:16" s="3" customFormat="1" x14ac:dyDescent="0.25">
      <c r="A254" s="15"/>
      <c r="B254" s="657"/>
      <c r="C254" s="658"/>
      <c r="D254" s="658"/>
      <c r="E254" s="658"/>
      <c r="F254" s="658"/>
      <c r="G254" s="658"/>
      <c r="H254" s="658"/>
      <c r="I254" s="658"/>
      <c r="J254" s="658"/>
      <c r="K254" s="658"/>
      <c r="L254" s="659"/>
      <c r="M254" s="182"/>
      <c r="O254" s="176"/>
      <c r="P254" s="176"/>
    </row>
    <row r="255" spans="1:16" s="3" customFormat="1" x14ac:dyDescent="0.25">
      <c r="A255" s="15"/>
      <c r="B255" s="657"/>
      <c r="C255" s="658"/>
      <c r="D255" s="658"/>
      <c r="E255" s="658"/>
      <c r="F255" s="658"/>
      <c r="G255" s="658"/>
      <c r="H255" s="658"/>
      <c r="I255" s="658"/>
      <c r="J255" s="658"/>
      <c r="K255" s="658"/>
      <c r="L255" s="659"/>
      <c r="M255" s="182"/>
      <c r="O255" s="176"/>
      <c r="P255" s="176"/>
    </row>
    <row r="256" spans="1:16" s="3" customFormat="1" x14ac:dyDescent="0.25">
      <c r="A256" s="15"/>
      <c r="B256" s="657"/>
      <c r="C256" s="658"/>
      <c r="D256" s="658"/>
      <c r="E256" s="658"/>
      <c r="F256" s="658"/>
      <c r="G256" s="658"/>
      <c r="H256" s="658"/>
      <c r="I256" s="658"/>
      <c r="J256" s="658"/>
      <c r="K256" s="658"/>
      <c r="L256" s="659"/>
      <c r="M256" s="182"/>
      <c r="O256" s="176"/>
      <c r="P256" s="176"/>
    </row>
    <row r="257" spans="1:16" s="182" customFormat="1" x14ac:dyDescent="0.25">
      <c r="A257" s="205"/>
      <c r="B257" s="224"/>
      <c r="C257" s="225"/>
      <c r="D257" s="225"/>
      <c r="E257" s="225"/>
      <c r="F257" s="225"/>
      <c r="G257" s="225"/>
      <c r="H257" s="225"/>
      <c r="I257" s="225"/>
      <c r="J257" s="225"/>
      <c r="K257" s="225"/>
      <c r="L257" s="223"/>
      <c r="O257" s="178"/>
      <c r="P257" s="178"/>
    </row>
    <row r="258" spans="1:16" s="3" customFormat="1" x14ac:dyDescent="0.25">
      <c r="A258" s="15"/>
      <c r="B258" s="650" t="s">
        <v>297</v>
      </c>
      <c r="C258" s="651"/>
      <c r="D258" s="651"/>
      <c r="E258" s="651"/>
      <c r="F258" s="651"/>
      <c r="G258" s="651"/>
      <c r="H258" s="651"/>
      <c r="I258" s="651"/>
      <c r="J258" s="651"/>
      <c r="K258" s="651"/>
      <c r="L258" s="652"/>
      <c r="M258" s="217"/>
      <c r="O258" s="176"/>
      <c r="P258" s="176"/>
    </row>
    <row r="259" spans="1:16" s="182" customFormat="1" x14ac:dyDescent="0.25">
      <c r="A259" s="205"/>
      <c r="B259" s="221"/>
      <c r="C259" s="222"/>
      <c r="D259" s="222"/>
      <c r="E259" s="222"/>
      <c r="F259" s="222"/>
      <c r="G259" s="222"/>
      <c r="H259" s="222"/>
      <c r="I259" s="222"/>
      <c r="J259" s="222"/>
      <c r="K259" s="222"/>
      <c r="L259" s="207"/>
      <c r="O259" s="178"/>
      <c r="P259" s="178"/>
    </row>
    <row r="260" spans="1:16" s="182" customFormat="1" x14ac:dyDescent="0.25">
      <c r="A260" s="205"/>
      <c r="B260" s="520" t="str">
        <f>IF(Intro!$G$22="English",O260,P260)</f>
        <v>Explain circumstances where Canadian purchasers are willing to pay a price premium for the goods produced in Canada and what the amount of that premium would be.</v>
      </c>
      <c r="C260" s="521"/>
      <c r="D260" s="521"/>
      <c r="E260" s="521"/>
      <c r="F260" s="521"/>
      <c r="G260" s="521"/>
      <c r="H260" s="521"/>
      <c r="I260" s="521"/>
      <c r="J260" s="521"/>
      <c r="K260" s="521"/>
      <c r="L260" s="522"/>
      <c r="O260" s="178" t="s">
        <v>349</v>
      </c>
      <c r="P260" s="178" t="s">
        <v>417</v>
      </c>
    </row>
    <row r="261" spans="1:16" s="182" customFormat="1" x14ac:dyDescent="0.25">
      <c r="A261" s="205"/>
      <c r="B261" s="520"/>
      <c r="C261" s="521"/>
      <c r="D261" s="521"/>
      <c r="E261" s="521"/>
      <c r="F261" s="521"/>
      <c r="G261" s="521"/>
      <c r="H261" s="521"/>
      <c r="I261" s="521"/>
      <c r="J261" s="521"/>
      <c r="K261" s="521"/>
      <c r="L261" s="522"/>
      <c r="O261" s="178"/>
      <c r="P261" s="178"/>
    </row>
    <row r="262" spans="1:16" s="182" customFormat="1" x14ac:dyDescent="0.25">
      <c r="A262" s="205"/>
      <c r="B262" s="221"/>
      <c r="C262" s="222"/>
      <c r="D262" s="222"/>
      <c r="E262" s="222"/>
      <c r="F262" s="222"/>
      <c r="G262" s="222"/>
      <c r="H262" s="222"/>
      <c r="I262" s="222"/>
      <c r="J262" s="222"/>
      <c r="K262" s="222"/>
      <c r="L262" s="207"/>
      <c r="O262" s="178"/>
      <c r="P262" s="178"/>
    </row>
    <row r="263" spans="1:16" s="157" customFormat="1" x14ac:dyDescent="0.25">
      <c r="A263" s="201"/>
      <c r="B263" s="526" t="str">
        <f>IF(Intro!$G$22="English",O263,P263)</f>
        <v>Price Premium</v>
      </c>
      <c r="C263" s="527"/>
      <c r="D263" s="271" t="s">
        <v>190</v>
      </c>
      <c r="E263" s="272"/>
      <c r="F263" s="222"/>
      <c r="G263" s="222"/>
      <c r="H263" s="222"/>
      <c r="I263" s="222"/>
      <c r="J263" s="222"/>
      <c r="K263" s="222"/>
      <c r="L263" s="207"/>
      <c r="O263" s="178" t="s">
        <v>295</v>
      </c>
      <c r="P263" s="178" t="s">
        <v>296</v>
      </c>
    </row>
    <row r="264" spans="1:16" s="182" customFormat="1" x14ac:dyDescent="0.25">
      <c r="A264" s="205"/>
      <c r="B264" s="221"/>
      <c r="C264" s="222"/>
      <c r="D264" s="222"/>
      <c r="E264" s="222"/>
      <c r="F264" s="222"/>
      <c r="G264" s="222"/>
      <c r="H264" s="222"/>
      <c r="I264" s="222"/>
      <c r="J264" s="222"/>
      <c r="K264" s="222"/>
      <c r="L264" s="207"/>
      <c r="O264" s="178"/>
      <c r="P264" s="178"/>
    </row>
    <row r="265" spans="1:16" s="3" customFormat="1" x14ac:dyDescent="0.25">
      <c r="A265" s="15"/>
      <c r="B265" s="657"/>
      <c r="C265" s="658"/>
      <c r="D265" s="658"/>
      <c r="E265" s="658"/>
      <c r="F265" s="658"/>
      <c r="G265" s="658"/>
      <c r="H265" s="658"/>
      <c r="I265" s="658"/>
      <c r="J265" s="658"/>
      <c r="K265" s="658"/>
      <c r="L265" s="659"/>
      <c r="M265" s="182"/>
      <c r="O265" s="176"/>
      <c r="P265" s="176"/>
    </row>
    <row r="266" spans="1:16" s="3" customFormat="1" x14ac:dyDescent="0.25">
      <c r="A266" s="15"/>
      <c r="B266" s="657"/>
      <c r="C266" s="658"/>
      <c r="D266" s="658"/>
      <c r="E266" s="658"/>
      <c r="F266" s="658"/>
      <c r="G266" s="658"/>
      <c r="H266" s="658"/>
      <c r="I266" s="658"/>
      <c r="J266" s="658"/>
      <c r="K266" s="658"/>
      <c r="L266" s="659"/>
      <c r="M266" s="182"/>
      <c r="O266" s="176"/>
      <c r="P266" s="176"/>
    </row>
    <row r="267" spans="1:16" s="3" customFormat="1" x14ac:dyDescent="0.25">
      <c r="A267" s="15"/>
      <c r="B267" s="657"/>
      <c r="C267" s="658"/>
      <c r="D267" s="658"/>
      <c r="E267" s="658"/>
      <c r="F267" s="658"/>
      <c r="G267" s="658"/>
      <c r="H267" s="658"/>
      <c r="I267" s="658"/>
      <c r="J267" s="658"/>
      <c r="K267" s="658"/>
      <c r="L267" s="659"/>
      <c r="M267" s="182"/>
      <c r="O267" s="176"/>
      <c r="P267" s="176"/>
    </row>
    <row r="268" spans="1:16" s="3" customFormat="1" x14ac:dyDescent="0.25">
      <c r="A268" s="15"/>
      <c r="B268" s="657"/>
      <c r="C268" s="658"/>
      <c r="D268" s="658"/>
      <c r="E268" s="658"/>
      <c r="F268" s="658"/>
      <c r="G268" s="658"/>
      <c r="H268" s="658"/>
      <c r="I268" s="658"/>
      <c r="J268" s="658"/>
      <c r="K268" s="658"/>
      <c r="L268" s="659"/>
      <c r="M268" s="182"/>
      <c r="O268" s="176"/>
      <c r="P268" s="176"/>
    </row>
    <row r="269" spans="1:16" s="3" customFormat="1" x14ac:dyDescent="0.25">
      <c r="A269" s="15"/>
      <c r="B269" s="657"/>
      <c r="C269" s="658"/>
      <c r="D269" s="658"/>
      <c r="E269" s="658"/>
      <c r="F269" s="658"/>
      <c r="G269" s="658"/>
      <c r="H269" s="658"/>
      <c r="I269" s="658"/>
      <c r="J269" s="658"/>
      <c r="K269" s="658"/>
      <c r="L269" s="659"/>
      <c r="M269" s="182"/>
      <c r="O269" s="176"/>
      <c r="P269" s="176"/>
    </row>
    <row r="270" spans="1:16" s="3" customFormat="1" x14ac:dyDescent="0.25">
      <c r="A270" s="15"/>
      <c r="B270" s="657"/>
      <c r="C270" s="658"/>
      <c r="D270" s="658"/>
      <c r="E270" s="658"/>
      <c r="F270" s="658"/>
      <c r="G270" s="658"/>
      <c r="H270" s="658"/>
      <c r="I270" s="658"/>
      <c r="J270" s="658"/>
      <c r="K270" s="658"/>
      <c r="L270" s="659"/>
      <c r="M270" s="182"/>
      <c r="O270" s="176"/>
      <c r="P270" s="176"/>
    </row>
    <row r="271" spans="1:16" s="3" customFormat="1" x14ac:dyDescent="0.25">
      <c r="A271" s="15"/>
      <c r="B271" s="657"/>
      <c r="C271" s="658"/>
      <c r="D271" s="658"/>
      <c r="E271" s="658"/>
      <c r="F271" s="658"/>
      <c r="G271" s="658"/>
      <c r="H271" s="658"/>
      <c r="I271" s="658"/>
      <c r="J271" s="658"/>
      <c r="K271" s="658"/>
      <c r="L271" s="659"/>
      <c r="M271" s="182"/>
      <c r="O271" s="176"/>
      <c r="P271" s="176"/>
    </row>
    <row r="272" spans="1:16" s="3" customFormat="1" x14ac:dyDescent="0.25">
      <c r="A272" s="15"/>
      <c r="B272" s="657"/>
      <c r="C272" s="658"/>
      <c r="D272" s="658"/>
      <c r="E272" s="658"/>
      <c r="F272" s="658"/>
      <c r="G272" s="658"/>
      <c r="H272" s="658"/>
      <c r="I272" s="658"/>
      <c r="J272" s="658"/>
      <c r="K272" s="658"/>
      <c r="L272" s="659"/>
      <c r="M272" s="182"/>
      <c r="O272" s="176"/>
      <c r="P272" s="176"/>
    </row>
    <row r="273" spans="1:16" s="182" customFormat="1" x14ac:dyDescent="0.25">
      <c r="A273" s="205"/>
      <c r="B273" s="224"/>
      <c r="C273" s="225"/>
      <c r="D273" s="225"/>
      <c r="E273" s="225"/>
      <c r="F273" s="225"/>
      <c r="G273" s="225"/>
      <c r="H273" s="225"/>
      <c r="I273" s="225"/>
      <c r="J273" s="225"/>
      <c r="K273" s="225"/>
      <c r="L273" s="223"/>
      <c r="O273" s="178"/>
      <c r="P273" s="178"/>
    </row>
    <row r="274" spans="1:16" s="3" customFormat="1" x14ac:dyDescent="0.25">
      <c r="A274" s="15"/>
      <c r="B274" s="650" t="s">
        <v>298</v>
      </c>
      <c r="C274" s="651"/>
      <c r="D274" s="651"/>
      <c r="E274" s="651"/>
      <c r="F274" s="651"/>
      <c r="G274" s="651"/>
      <c r="H274" s="651"/>
      <c r="I274" s="651"/>
      <c r="J274" s="651"/>
      <c r="K274" s="651"/>
      <c r="L274" s="652"/>
      <c r="M274" s="217"/>
      <c r="O274" s="176"/>
      <c r="P274" s="176"/>
    </row>
    <row r="275" spans="1:16" s="182" customFormat="1" x14ac:dyDescent="0.25">
      <c r="A275" s="205"/>
      <c r="B275" s="221"/>
      <c r="C275" s="222"/>
      <c r="D275" s="222"/>
      <c r="E275" s="222"/>
      <c r="F275" s="222"/>
      <c r="G275" s="222"/>
      <c r="H275" s="222"/>
      <c r="I275" s="222"/>
      <c r="J275" s="222"/>
      <c r="K275" s="222"/>
      <c r="L275" s="207"/>
      <c r="O275" s="178"/>
      <c r="P275" s="178"/>
    </row>
    <row r="276" spans="1:16" s="182" customFormat="1" x14ac:dyDescent="0.25">
      <c r="A276" s="205"/>
      <c r="B276" s="642" t="str">
        <f>IF(Intro!$G$22="English",O276,P276)</f>
        <v>To what extent are the goods produced in Canada interchangeable with the imported goods from China?</v>
      </c>
      <c r="C276" s="643"/>
      <c r="D276" s="643"/>
      <c r="E276" s="643"/>
      <c r="F276" s="643"/>
      <c r="G276" s="643"/>
      <c r="H276" s="643"/>
      <c r="I276" s="643"/>
      <c r="J276" s="643"/>
      <c r="K276" s="643"/>
      <c r="L276" s="644"/>
      <c r="O276" s="178" t="str">
        <f>"To what extent are the goods produced in Canada interchangeable with the imported goods from "&amp;Variables!B5&amp;"?"</f>
        <v>To what extent are the goods produced in Canada interchangeable with the imported goods from China?</v>
      </c>
      <c r="P276" s="178" t="str">
        <f>"Dans quelle mesure les marchandises produites au Canada sont-elles interchangeables avec les marchandises importées "&amp;Variables!C5&amp;"?"</f>
        <v>Dans quelle mesure les marchandises produites au Canada sont-elles interchangeables avec les marchandises importées de la Chine?</v>
      </c>
    </row>
    <row r="277" spans="1:16" s="182" customFormat="1" x14ac:dyDescent="0.25">
      <c r="A277" s="205"/>
      <c r="B277" s="221"/>
      <c r="C277" s="222"/>
      <c r="D277" s="222"/>
      <c r="E277" s="222"/>
      <c r="F277" s="222"/>
      <c r="G277" s="222"/>
      <c r="H277" s="222"/>
      <c r="I277" s="222"/>
      <c r="J277" s="222"/>
      <c r="K277" s="222"/>
      <c r="L277" s="207"/>
      <c r="O277" s="178"/>
      <c r="P277" s="178"/>
    </row>
    <row r="278" spans="1:16" s="3" customFormat="1" x14ac:dyDescent="0.25">
      <c r="A278" s="15"/>
      <c r="B278" s="657"/>
      <c r="C278" s="658"/>
      <c r="D278" s="658"/>
      <c r="E278" s="658"/>
      <c r="F278" s="658"/>
      <c r="G278" s="658"/>
      <c r="H278" s="658"/>
      <c r="I278" s="658"/>
      <c r="J278" s="658"/>
      <c r="K278" s="658"/>
      <c r="L278" s="659"/>
      <c r="M278" s="182"/>
      <c r="O278" s="176"/>
      <c r="P278" s="176"/>
    </row>
    <row r="279" spans="1:16" s="3" customFormat="1" x14ac:dyDescent="0.25">
      <c r="A279" s="15"/>
      <c r="B279" s="657"/>
      <c r="C279" s="658"/>
      <c r="D279" s="658"/>
      <c r="E279" s="658"/>
      <c r="F279" s="658"/>
      <c r="G279" s="658"/>
      <c r="H279" s="658"/>
      <c r="I279" s="658"/>
      <c r="J279" s="658"/>
      <c r="K279" s="658"/>
      <c r="L279" s="659"/>
      <c r="M279" s="182"/>
      <c r="O279" s="176"/>
      <c r="P279" s="176"/>
    </row>
    <row r="280" spans="1:16" s="3" customFormat="1" x14ac:dyDescent="0.25">
      <c r="A280" s="15"/>
      <c r="B280" s="657"/>
      <c r="C280" s="658"/>
      <c r="D280" s="658"/>
      <c r="E280" s="658"/>
      <c r="F280" s="658"/>
      <c r="G280" s="658"/>
      <c r="H280" s="658"/>
      <c r="I280" s="658"/>
      <c r="J280" s="658"/>
      <c r="K280" s="658"/>
      <c r="L280" s="659"/>
      <c r="M280" s="182"/>
      <c r="O280" s="176"/>
      <c r="P280" s="176"/>
    </row>
    <row r="281" spans="1:16" s="3" customFormat="1" x14ac:dyDescent="0.25">
      <c r="A281" s="15"/>
      <c r="B281" s="657"/>
      <c r="C281" s="658"/>
      <c r="D281" s="658"/>
      <c r="E281" s="658"/>
      <c r="F281" s="658"/>
      <c r="G281" s="658"/>
      <c r="H281" s="658"/>
      <c r="I281" s="658"/>
      <c r="J281" s="658"/>
      <c r="K281" s="658"/>
      <c r="L281" s="659"/>
      <c r="M281" s="182"/>
      <c r="O281" s="176"/>
      <c r="P281" s="176"/>
    </row>
    <row r="282" spans="1:16" s="3" customFormat="1" x14ac:dyDescent="0.25">
      <c r="A282" s="15"/>
      <c r="B282" s="657"/>
      <c r="C282" s="658"/>
      <c r="D282" s="658"/>
      <c r="E282" s="658"/>
      <c r="F282" s="658"/>
      <c r="G282" s="658"/>
      <c r="H282" s="658"/>
      <c r="I282" s="658"/>
      <c r="J282" s="658"/>
      <c r="K282" s="658"/>
      <c r="L282" s="659"/>
      <c r="M282" s="182"/>
      <c r="O282" s="176"/>
      <c r="P282" s="176"/>
    </row>
    <row r="283" spans="1:16" s="3" customFormat="1" x14ac:dyDescent="0.25">
      <c r="A283" s="15"/>
      <c r="B283" s="657"/>
      <c r="C283" s="658"/>
      <c r="D283" s="658"/>
      <c r="E283" s="658"/>
      <c r="F283" s="658"/>
      <c r="G283" s="658"/>
      <c r="H283" s="658"/>
      <c r="I283" s="658"/>
      <c r="J283" s="658"/>
      <c r="K283" s="658"/>
      <c r="L283" s="659"/>
      <c r="M283" s="182"/>
      <c r="O283" s="176"/>
      <c r="P283" s="176"/>
    </row>
    <row r="284" spans="1:16" s="3" customFormat="1" x14ac:dyDescent="0.25">
      <c r="A284" s="15"/>
      <c r="B284" s="657"/>
      <c r="C284" s="658"/>
      <c r="D284" s="658"/>
      <c r="E284" s="658"/>
      <c r="F284" s="658"/>
      <c r="G284" s="658"/>
      <c r="H284" s="658"/>
      <c r="I284" s="658"/>
      <c r="J284" s="658"/>
      <c r="K284" s="658"/>
      <c r="L284" s="659"/>
      <c r="M284" s="182"/>
      <c r="O284" s="176"/>
      <c r="P284" s="176"/>
    </row>
    <row r="285" spans="1:16" s="3" customFormat="1" x14ac:dyDescent="0.25">
      <c r="A285" s="15"/>
      <c r="B285" s="657"/>
      <c r="C285" s="658"/>
      <c r="D285" s="658"/>
      <c r="E285" s="658"/>
      <c r="F285" s="658"/>
      <c r="G285" s="658"/>
      <c r="H285" s="658"/>
      <c r="I285" s="658"/>
      <c r="J285" s="658"/>
      <c r="K285" s="658"/>
      <c r="L285" s="659"/>
      <c r="M285" s="182"/>
      <c r="O285" s="176"/>
      <c r="P285" s="176"/>
    </row>
    <row r="286" spans="1:16" s="182" customFormat="1" x14ac:dyDescent="0.25">
      <c r="A286" s="205"/>
      <c r="B286" s="224"/>
      <c r="C286" s="225"/>
      <c r="D286" s="225"/>
      <c r="E286" s="225"/>
      <c r="F286" s="225"/>
      <c r="G286" s="225"/>
      <c r="H286" s="225"/>
      <c r="I286" s="225"/>
      <c r="J286" s="225"/>
      <c r="K286" s="225"/>
      <c r="L286" s="223"/>
      <c r="O286" s="178"/>
      <c r="P286" s="178"/>
    </row>
    <row r="287" spans="1:16" s="3" customFormat="1" x14ac:dyDescent="0.25">
      <c r="A287" s="15"/>
      <c r="B287" s="650" t="s">
        <v>299</v>
      </c>
      <c r="C287" s="651"/>
      <c r="D287" s="651"/>
      <c r="E287" s="651"/>
      <c r="F287" s="651"/>
      <c r="G287" s="651"/>
      <c r="H287" s="651"/>
      <c r="I287" s="651"/>
      <c r="J287" s="651"/>
      <c r="K287" s="651"/>
      <c r="L287" s="652"/>
      <c r="M287" s="217"/>
      <c r="O287" s="176"/>
      <c r="P287" s="176"/>
    </row>
    <row r="288" spans="1:16" s="182" customFormat="1" x14ac:dyDescent="0.25">
      <c r="A288" s="205"/>
      <c r="B288" s="221"/>
      <c r="C288" s="222"/>
      <c r="D288" s="222"/>
      <c r="E288" s="222"/>
      <c r="F288" s="222"/>
      <c r="G288" s="222"/>
      <c r="H288" s="222"/>
      <c r="I288" s="222"/>
      <c r="J288" s="222"/>
      <c r="K288" s="222"/>
      <c r="L288" s="207"/>
      <c r="O288" s="178"/>
      <c r="P288" s="178"/>
    </row>
    <row r="289" spans="1:16" s="182" customFormat="1" x14ac:dyDescent="0.25">
      <c r="A289" s="205"/>
      <c r="B289" s="642" t="str">
        <f>IF(Intro!$G$22="English",O289,P289)</f>
        <v>To what extent are the goods produced in Canada comparable in price with the imported goods from China?</v>
      </c>
      <c r="C289" s="643"/>
      <c r="D289" s="643"/>
      <c r="E289" s="643"/>
      <c r="F289" s="643"/>
      <c r="G289" s="643"/>
      <c r="H289" s="643"/>
      <c r="I289" s="643"/>
      <c r="J289" s="643"/>
      <c r="K289" s="643"/>
      <c r="L289" s="644"/>
      <c r="O289" s="178" t="str">
        <f>"To what extent are the goods produced in Canada comparable in price with the imported goods from "&amp;Variables!B5&amp;"?"</f>
        <v>To what extent are the goods produced in Canada comparable in price with the imported goods from China?</v>
      </c>
      <c r="P289" s="178" t="str">
        <f>"Dans quelle mesure les marchandises produites au Canada sont-elles comparables en prix aux marchandises importées "&amp;Variables!C5&amp;"?"</f>
        <v>Dans quelle mesure les marchandises produites au Canada sont-elles comparables en prix aux marchandises importées de la Chine?</v>
      </c>
    </row>
    <row r="290" spans="1:16" s="182" customFormat="1" x14ac:dyDescent="0.25">
      <c r="A290" s="205"/>
      <c r="B290" s="221"/>
      <c r="C290" s="222"/>
      <c r="D290" s="222"/>
      <c r="E290" s="222"/>
      <c r="F290" s="222"/>
      <c r="G290" s="222"/>
      <c r="H290" s="222"/>
      <c r="I290" s="222"/>
      <c r="J290" s="222"/>
      <c r="K290" s="222"/>
      <c r="L290" s="207"/>
      <c r="O290" s="178"/>
      <c r="P290" s="178"/>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3" customFormat="1" x14ac:dyDescent="0.25">
      <c r="A297" s="15"/>
      <c r="B297" s="657"/>
      <c r="C297" s="658"/>
      <c r="D297" s="658"/>
      <c r="E297" s="658"/>
      <c r="F297" s="658"/>
      <c r="G297" s="658"/>
      <c r="H297" s="658"/>
      <c r="I297" s="658"/>
      <c r="J297" s="658"/>
      <c r="K297" s="658"/>
      <c r="L297" s="659"/>
      <c r="M297" s="182"/>
      <c r="O297" s="176"/>
      <c r="P297" s="176"/>
    </row>
    <row r="298" spans="1:16" s="3" customFormat="1" x14ac:dyDescent="0.25">
      <c r="A298" s="15"/>
      <c r="B298" s="657"/>
      <c r="C298" s="658"/>
      <c r="D298" s="658"/>
      <c r="E298" s="658"/>
      <c r="F298" s="658"/>
      <c r="G298" s="658"/>
      <c r="H298" s="658"/>
      <c r="I298" s="658"/>
      <c r="J298" s="658"/>
      <c r="K298" s="658"/>
      <c r="L298" s="659"/>
      <c r="M298" s="182"/>
      <c r="O298" s="176"/>
      <c r="P298" s="176"/>
    </row>
    <row r="299" spans="1:16" s="182" customFormat="1" x14ac:dyDescent="0.25">
      <c r="A299" s="205"/>
      <c r="B299" s="224"/>
      <c r="C299" s="225"/>
      <c r="D299" s="225"/>
      <c r="E299" s="225"/>
      <c r="F299" s="225"/>
      <c r="G299" s="225"/>
      <c r="H299" s="225"/>
      <c r="I299" s="225"/>
      <c r="J299" s="225"/>
      <c r="K299" s="225"/>
      <c r="L299" s="223"/>
      <c r="O299" s="178"/>
      <c r="P299" s="178"/>
    </row>
    <row r="300" spans="1:16" s="3" customFormat="1" x14ac:dyDescent="0.25">
      <c r="A300" s="15"/>
      <c r="B300" s="650" t="s">
        <v>300</v>
      </c>
      <c r="C300" s="651"/>
      <c r="D300" s="651"/>
      <c r="E300" s="651"/>
      <c r="F300" s="651"/>
      <c r="G300" s="651"/>
      <c r="H300" s="651"/>
      <c r="I300" s="651"/>
      <c r="J300" s="651"/>
      <c r="K300" s="651"/>
      <c r="L300" s="652"/>
      <c r="M300" s="217"/>
      <c r="O300" s="176"/>
      <c r="P300" s="176"/>
    </row>
    <row r="301" spans="1:16" s="182" customFormat="1" x14ac:dyDescent="0.25">
      <c r="A301" s="205"/>
      <c r="B301" s="221"/>
      <c r="C301" s="222"/>
      <c r="D301" s="222"/>
      <c r="E301" s="222"/>
      <c r="F301" s="222"/>
      <c r="G301" s="222"/>
      <c r="H301" s="222"/>
      <c r="I301" s="222"/>
      <c r="J301" s="222"/>
      <c r="K301" s="222"/>
      <c r="L301" s="207"/>
      <c r="O301" s="178"/>
      <c r="P301" s="178"/>
    </row>
    <row r="302" spans="1:16" s="182" customFormat="1" x14ac:dyDescent="0.25">
      <c r="A302" s="205"/>
      <c r="B302" s="520" t="str">
        <f>IF(Intro!$G$22="English",O302,P302)</f>
        <v>To what extent are the goods produced in Canada comparable in non-price factors (including product quality, lead and delivery times, reliability of supply) with the imported goods from China?</v>
      </c>
      <c r="C302" s="521"/>
      <c r="D302" s="521"/>
      <c r="E302" s="521"/>
      <c r="F302" s="521"/>
      <c r="G302" s="521"/>
      <c r="H302" s="521"/>
      <c r="I302" s="521"/>
      <c r="J302" s="521"/>
      <c r="K302" s="521"/>
      <c r="L302" s="522"/>
      <c r="O302" s="178"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China?</v>
      </c>
      <c r="P302" s="178" t="str">
        <f>"Dans quelle mesure les marchandises produites au Canada sont-elles comparables en termes de facteurs autres que le prix (y compris la qualité du produit, les délais de livraison, la fiabilité de l'approvisionnement, etc.)"&amp;" avec les marchandises importées "&amp;Variables!C5&amp;"?"</f>
        <v>Dans quelle mesure les marchandises produites au Canada sont-elles comparables en termes de facteurs autres que le prix (y compris la qualité du produit, les délais de livraison, la fiabilité de l'approvisionnement, etc.) avec les marchandises importées de la Chine?</v>
      </c>
    </row>
    <row r="303" spans="1:16" s="182" customFormat="1" x14ac:dyDescent="0.25">
      <c r="A303" s="205"/>
      <c r="B303" s="520"/>
      <c r="C303" s="521"/>
      <c r="D303" s="521"/>
      <c r="E303" s="521"/>
      <c r="F303" s="521"/>
      <c r="G303" s="521"/>
      <c r="H303" s="521"/>
      <c r="I303" s="521"/>
      <c r="J303" s="521"/>
      <c r="K303" s="521"/>
      <c r="L303" s="522"/>
      <c r="O303" s="178"/>
      <c r="P303" s="178"/>
    </row>
    <row r="304" spans="1:16" s="182" customFormat="1" x14ac:dyDescent="0.25">
      <c r="A304" s="205"/>
      <c r="B304" s="221"/>
      <c r="C304" s="222"/>
      <c r="D304" s="222"/>
      <c r="E304" s="222"/>
      <c r="F304" s="222"/>
      <c r="G304" s="222"/>
      <c r="H304" s="222"/>
      <c r="I304" s="222"/>
      <c r="J304" s="222"/>
      <c r="K304" s="222"/>
      <c r="L304" s="207"/>
      <c r="O304" s="178"/>
      <c r="P304" s="178"/>
    </row>
    <row r="305" spans="1:16" s="3" customFormat="1" x14ac:dyDescent="0.25">
      <c r="A305" s="15"/>
      <c r="B305" s="657"/>
      <c r="C305" s="658"/>
      <c r="D305" s="658"/>
      <c r="E305" s="658"/>
      <c r="F305" s="658"/>
      <c r="G305" s="658"/>
      <c r="H305" s="658"/>
      <c r="I305" s="658"/>
      <c r="J305" s="658"/>
      <c r="K305" s="658"/>
      <c r="L305" s="659"/>
      <c r="M305" s="182"/>
      <c r="O305" s="176"/>
      <c r="P305" s="176"/>
    </row>
    <row r="306" spans="1:16" s="3" customFormat="1" x14ac:dyDescent="0.25">
      <c r="A306" s="15"/>
      <c r="B306" s="657"/>
      <c r="C306" s="658"/>
      <c r="D306" s="658"/>
      <c r="E306" s="658"/>
      <c r="F306" s="658"/>
      <c r="G306" s="658"/>
      <c r="H306" s="658"/>
      <c r="I306" s="658"/>
      <c r="J306" s="658"/>
      <c r="K306" s="658"/>
      <c r="L306" s="659"/>
      <c r="M306" s="182"/>
      <c r="O306" s="176"/>
      <c r="P306" s="176"/>
    </row>
    <row r="307" spans="1:16" s="3" customFormat="1" x14ac:dyDescent="0.25">
      <c r="A307" s="15"/>
      <c r="B307" s="657"/>
      <c r="C307" s="658"/>
      <c r="D307" s="658"/>
      <c r="E307" s="658"/>
      <c r="F307" s="658"/>
      <c r="G307" s="658"/>
      <c r="H307" s="658"/>
      <c r="I307" s="658"/>
      <c r="J307" s="658"/>
      <c r="K307" s="658"/>
      <c r="L307" s="659"/>
      <c r="M307" s="182"/>
      <c r="O307" s="176"/>
      <c r="P307" s="176"/>
    </row>
    <row r="308" spans="1:16" s="3" customFormat="1" x14ac:dyDescent="0.25">
      <c r="A308" s="15"/>
      <c r="B308" s="657"/>
      <c r="C308" s="658"/>
      <c r="D308" s="658"/>
      <c r="E308" s="658"/>
      <c r="F308" s="658"/>
      <c r="G308" s="658"/>
      <c r="H308" s="658"/>
      <c r="I308" s="658"/>
      <c r="J308" s="658"/>
      <c r="K308" s="658"/>
      <c r="L308" s="659"/>
      <c r="M308" s="182"/>
      <c r="O308" s="176"/>
      <c r="P308" s="176"/>
    </row>
    <row r="309" spans="1:16" s="3" customFormat="1" x14ac:dyDescent="0.25">
      <c r="A309" s="15"/>
      <c r="B309" s="657"/>
      <c r="C309" s="658"/>
      <c r="D309" s="658"/>
      <c r="E309" s="658"/>
      <c r="F309" s="658"/>
      <c r="G309" s="658"/>
      <c r="H309" s="658"/>
      <c r="I309" s="658"/>
      <c r="J309" s="658"/>
      <c r="K309" s="658"/>
      <c r="L309" s="659"/>
      <c r="M309" s="182"/>
      <c r="O309" s="176"/>
      <c r="P309" s="176"/>
    </row>
    <row r="310" spans="1:16" s="3" customFormat="1" x14ac:dyDescent="0.25">
      <c r="A310" s="15"/>
      <c r="B310" s="657"/>
      <c r="C310" s="658"/>
      <c r="D310" s="658"/>
      <c r="E310" s="658"/>
      <c r="F310" s="658"/>
      <c r="G310" s="658"/>
      <c r="H310" s="658"/>
      <c r="I310" s="658"/>
      <c r="J310" s="658"/>
      <c r="K310" s="658"/>
      <c r="L310" s="659"/>
      <c r="M310" s="182"/>
      <c r="O310" s="176"/>
      <c r="P310" s="176"/>
    </row>
    <row r="311" spans="1:16" s="3" customFormat="1" x14ac:dyDescent="0.25">
      <c r="A311" s="15"/>
      <c r="B311" s="657"/>
      <c r="C311" s="658"/>
      <c r="D311" s="658"/>
      <c r="E311" s="658"/>
      <c r="F311" s="658"/>
      <c r="G311" s="658"/>
      <c r="H311" s="658"/>
      <c r="I311" s="658"/>
      <c r="J311" s="658"/>
      <c r="K311" s="658"/>
      <c r="L311" s="659"/>
      <c r="M311" s="182"/>
      <c r="O311" s="176"/>
      <c r="P311" s="176"/>
    </row>
    <row r="312" spans="1:16" s="3" customFormat="1" x14ac:dyDescent="0.25">
      <c r="A312" s="15"/>
      <c r="B312" s="657"/>
      <c r="C312" s="658"/>
      <c r="D312" s="658"/>
      <c r="E312" s="658"/>
      <c r="F312" s="658"/>
      <c r="G312" s="658"/>
      <c r="H312" s="658"/>
      <c r="I312" s="658"/>
      <c r="J312" s="658"/>
      <c r="K312" s="658"/>
      <c r="L312" s="659"/>
      <c r="M312" s="182"/>
      <c r="O312" s="176"/>
      <c r="P312" s="176"/>
    </row>
    <row r="313" spans="1:16" s="182" customFormat="1" x14ac:dyDescent="0.25">
      <c r="A313" s="205"/>
      <c r="B313" s="224"/>
      <c r="C313" s="225"/>
      <c r="D313" s="225"/>
      <c r="E313" s="225"/>
      <c r="F313" s="225"/>
      <c r="G313" s="225"/>
      <c r="H313" s="225"/>
      <c r="I313" s="225"/>
      <c r="J313" s="225"/>
      <c r="K313" s="225"/>
      <c r="L313" s="223"/>
      <c r="O313" s="178"/>
      <c r="P313" s="178"/>
    </row>
    <row r="315" spans="1:16" x14ac:dyDescent="0.25">
      <c r="B315" s="35" t="str">
        <f>IF(Intro!$G$22="English",O315,P315)</f>
        <v>SALES</v>
      </c>
      <c r="C315" s="36"/>
      <c r="D315" s="36"/>
      <c r="E315" s="36"/>
      <c r="F315" s="36"/>
      <c r="G315" s="36"/>
      <c r="H315" s="36"/>
      <c r="I315" s="36"/>
      <c r="J315" s="36"/>
      <c r="K315" s="36"/>
      <c r="L315" s="37"/>
      <c r="M315" s="182"/>
      <c r="O315" s="179" t="s">
        <v>667</v>
      </c>
      <c r="P315" s="179" t="s">
        <v>668</v>
      </c>
    </row>
    <row r="316" spans="1:16" s="3" customFormat="1" x14ac:dyDescent="0.25">
      <c r="A316" s="15"/>
      <c r="B316" s="650" t="s">
        <v>313</v>
      </c>
      <c r="C316" s="651"/>
      <c r="D316" s="651"/>
      <c r="E316" s="651"/>
      <c r="F316" s="651"/>
      <c r="G316" s="651"/>
      <c r="H316" s="651"/>
      <c r="I316" s="651"/>
      <c r="J316" s="651"/>
      <c r="K316" s="651"/>
      <c r="L316" s="652"/>
      <c r="M316" s="217"/>
      <c r="O316" s="176"/>
      <c r="P316" s="176"/>
    </row>
    <row r="317" spans="1:16" s="182" customFormat="1" x14ac:dyDescent="0.25">
      <c r="A317" s="205"/>
      <c r="B317" s="221"/>
      <c r="C317" s="222"/>
      <c r="D317" s="222"/>
      <c r="E317" s="222"/>
      <c r="F317" s="222"/>
      <c r="G317" s="222"/>
      <c r="H317" s="222"/>
      <c r="I317" s="222"/>
      <c r="J317" s="222"/>
      <c r="K317" s="222"/>
      <c r="L317" s="207"/>
      <c r="O317" s="178"/>
      <c r="P317" s="178"/>
    </row>
    <row r="318" spans="1:16" s="182" customFormat="1" x14ac:dyDescent="0.25">
      <c r="A318" s="205"/>
      <c r="B318" s="642" t="str">
        <f>IF(Intro!$G$22="English",O318,P318)</f>
        <v>Describe any changes in your firm's channels of distribution since January 1, 2023.</v>
      </c>
      <c r="C318" s="643"/>
      <c r="D318" s="643"/>
      <c r="E318" s="643"/>
      <c r="F318" s="643"/>
      <c r="G318" s="643"/>
      <c r="H318" s="643"/>
      <c r="I318" s="643"/>
      <c r="J318" s="643"/>
      <c r="K318" s="643"/>
      <c r="L318" s="644"/>
      <c r="O318" s="178" t="str">
        <f>"Describe any changes in your firm's channels of distribution since January 1, "&amp;Variables!B6&amp;"."</f>
        <v>Describe any changes in your firm's channels of distribution since January 1, 2023.</v>
      </c>
      <c r="P318" s="178" t="str">
        <f>"Décrivez tout changement dans les canaux de distribution de votre entreprise depuis le 1er janvier "&amp;Variables!B6&amp;"."</f>
        <v>Décrivez tout changement dans les canaux de distribution de votre entreprise depuis le 1er janvier 2023.</v>
      </c>
    </row>
    <row r="319" spans="1:16" s="182" customFormat="1" x14ac:dyDescent="0.25">
      <c r="A319" s="205"/>
      <c r="B319" s="221"/>
      <c r="C319" s="222"/>
      <c r="D319" s="222"/>
      <c r="E319" s="222"/>
      <c r="F319" s="222"/>
      <c r="G319" s="222"/>
      <c r="H319" s="222"/>
      <c r="I319" s="222"/>
      <c r="J319" s="222"/>
      <c r="K319" s="222"/>
      <c r="L319" s="207"/>
      <c r="O319" s="178"/>
      <c r="P319" s="178"/>
    </row>
    <row r="320" spans="1:16" s="3" customFormat="1" x14ac:dyDescent="0.25">
      <c r="A320" s="15"/>
      <c r="B320" s="657"/>
      <c r="C320" s="658"/>
      <c r="D320" s="658"/>
      <c r="E320" s="658"/>
      <c r="F320" s="658"/>
      <c r="G320" s="658"/>
      <c r="H320" s="658"/>
      <c r="I320" s="658"/>
      <c r="J320" s="658"/>
      <c r="K320" s="658"/>
      <c r="L320" s="659"/>
      <c r="M320" s="182"/>
      <c r="O320" s="176"/>
      <c r="P320" s="176"/>
    </row>
    <row r="321" spans="1:16" s="3" customFormat="1" x14ac:dyDescent="0.25">
      <c r="A321" s="15"/>
      <c r="B321" s="657"/>
      <c r="C321" s="658"/>
      <c r="D321" s="658"/>
      <c r="E321" s="658"/>
      <c r="F321" s="658"/>
      <c r="G321" s="658"/>
      <c r="H321" s="658"/>
      <c r="I321" s="658"/>
      <c r="J321" s="658"/>
      <c r="K321" s="658"/>
      <c r="L321" s="659"/>
      <c r="M321" s="182"/>
      <c r="O321" s="176"/>
      <c r="P321" s="176"/>
    </row>
    <row r="322" spans="1:16" s="3" customFormat="1" x14ac:dyDescent="0.25">
      <c r="A322" s="15"/>
      <c r="B322" s="657"/>
      <c r="C322" s="658"/>
      <c r="D322" s="658"/>
      <c r="E322" s="658"/>
      <c r="F322" s="658"/>
      <c r="G322" s="658"/>
      <c r="H322" s="658"/>
      <c r="I322" s="658"/>
      <c r="J322" s="658"/>
      <c r="K322" s="658"/>
      <c r="L322" s="659"/>
      <c r="M322" s="182"/>
      <c r="O322" s="176"/>
      <c r="P322" s="176"/>
    </row>
    <row r="323" spans="1:16" s="3" customFormat="1" x14ac:dyDescent="0.25">
      <c r="A323" s="15"/>
      <c r="B323" s="657"/>
      <c r="C323" s="658"/>
      <c r="D323" s="658"/>
      <c r="E323" s="658"/>
      <c r="F323" s="658"/>
      <c r="G323" s="658"/>
      <c r="H323" s="658"/>
      <c r="I323" s="658"/>
      <c r="J323" s="658"/>
      <c r="K323" s="658"/>
      <c r="L323" s="659"/>
      <c r="M323" s="182"/>
      <c r="O323" s="176"/>
      <c r="P323" s="176"/>
    </row>
    <row r="324" spans="1:16" s="3" customFormat="1" x14ac:dyDescent="0.25">
      <c r="A324" s="15"/>
      <c r="B324" s="657"/>
      <c r="C324" s="658"/>
      <c r="D324" s="658"/>
      <c r="E324" s="658"/>
      <c r="F324" s="658"/>
      <c r="G324" s="658"/>
      <c r="H324" s="658"/>
      <c r="I324" s="658"/>
      <c r="J324" s="658"/>
      <c r="K324" s="658"/>
      <c r="L324" s="659"/>
      <c r="M324" s="182"/>
      <c r="O324" s="176"/>
      <c r="P324" s="176"/>
    </row>
    <row r="325" spans="1:16" s="3" customFormat="1" x14ac:dyDescent="0.25">
      <c r="A325" s="15"/>
      <c r="B325" s="657"/>
      <c r="C325" s="658"/>
      <c r="D325" s="658"/>
      <c r="E325" s="658"/>
      <c r="F325" s="658"/>
      <c r="G325" s="658"/>
      <c r="H325" s="658"/>
      <c r="I325" s="658"/>
      <c r="J325" s="658"/>
      <c r="K325" s="658"/>
      <c r="L325" s="659"/>
      <c r="M325" s="182"/>
      <c r="O325" s="176"/>
      <c r="P325" s="176"/>
    </row>
    <row r="326" spans="1:16" s="3" customFormat="1" x14ac:dyDescent="0.25">
      <c r="A326" s="15"/>
      <c r="B326" s="657"/>
      <c r="C326" s="658"/>
      <c r="D326" s="658"/>
      <c r="E326" s="658"/>
      <c r="F326" s="658"/>
      <c r="G326" s="658"/>
      <c r="H326" s="658"/>
      <c r="I326" s="658"/>
      <c r="J326" s="658"/>
      <c r="K326" s="658"/>
      <c r="L326" s="659"/>
      <c r="M326" s="182"/>
      <c r="O326" s="176"/>
      <c r="P326" s="176"/>
    </row>
    <row r="327" spans="1:16" s="3" customFormat="1" x14ac:dyDescent="0.25">
      <c r="A327" s="15"/>
      <c r="B327" s="657"/>
      <c r="C327" s="658"/>
      <c r="D327" s="658"/>
      <c r="E327" s="658"/>
      <c r="F327" s="658"/>
      <c r="G327" s="658"/>
      <c r="H327" s="658"/>
      <c r="I327" s="658"/>
      <c r="J327" s="658"/>
      <c r="K327" s="658"/>
      <c r="L327" s="659"/>
      <c r="M327" s="182"/>
      <c r="O327" s="176"/>
      <c r="P327" s="176"/>
    </row>
    <row r="328" spans="1:16" s="182" customFormat="1" x14ac:dyDescent="0.25">
      <c r="A328" s="205"/>
      <c r="B328" s="224"/>
      <c r="C328" s="225"/>
      <c r="D328" s="225"/>
      <c r="E328" s="225"/>
      <c r="F328" s="225"/>
      <c r="G328" s="225"/>
      <c r="H328" s="225"/>
      <c r="I328" s="225"/>
      <c r="J328" s="225"/>
      <c r="K328" s="225"/>
      <c r="L328" s="223"/>
      <c r="O328" s="178"/>
      <c r="P328" s="178"/>
    </row>
    <row r="329" spans="1:16" s="3" customFormat="1" x14ac:dyDescent="0.25">
      <c r="A329" s="15"/>
      <c r="B329" s="650" t="s">
        <v>314</v>
      </c>
      <c r="C329" s="651"/>
      <c r="D329" s="651"/>
      <c r="E329" s="651"/>
      <c r="F329" s="651"/>
      <c r="G329" s="651"/>
      <c r="H329" s="651"/>
      <c r="I329" s="651"/>
      <c r="J329" s="651"/>
      <c r="K329" s="651"/>
      <c r="L329" s="652"/>
      <c r="M329" s="217"/>
      <c r="O329" s="176"/>
      <c r="P329" s="176"/>
    </row>
    <row r="330" spans="1:16" s="182" customFormat="1" x14ac:dyDescent="0.25">
      <c r="A330" s="205"/>
      <c r="B330" s="221"/>
      <c r="C330" s="222"/>
      <c r="D330" s="222"/>
      <c r="E330" s="222"/>
      <c r="F330" s="222"/>
      <c r="G330" s="222"/>
      <c r="H330" s="222"/>
      <c r="I330" s="222"/>
      <c r="J330" s="222"/>
      <c r="K330" s="222"/>
      <c r="L330" s="207"/>
      <c r="O330" s="178"/>
      <c r="P330" s="178"/>
    </row>
    <row r="331" spans="1:16" s="182" customFormat="1" x14ac:dyDescent="0.25">
      <c r="A331" s="205"/>
      <c r="B331" s="528" t="str">
        <f>IF(Intro!$G$22="English",O331,P331)</f>
        <v>How does your firm promote sales of the goods in the Canadian market? Have these methods changed since January 1, 2023?</v>
      </c>
      <c r="C331" s="529"/>
      <c r="D331" s="529"/>
      <c r="E331" s="529"/>
      <c r="F331" s="529"/>
      <c r="G331" s="529"/>
      <c r="H331" s="529"/>
      <c r="I331" s="529"/>
      <c r="J331" s="529"/>
      <c r="K331" s="529"/>
      <c r="L331" s="530"/>
      <c r="O331" s="178" t="str">
        <f>"How does your firm promote sales of the goods in the Canadian market? Have these methods changed since January 1, "&amp;Variables!B6&amp;"?"</f>
        <v>How does your firm promote sales of the goods in the Canadian market? Have these methods changed since January 1, 2023?</v>
      </c>
      <c r="P331" s="17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82" customFormat="1" x14ac:dyDescent="0.25">
      <c r="A332" s="205"/>
      <c r="B332" s="528"/>
      <c r="C332" s="529"/>
      <c r="D332" s="529"/>
      <c r="E332" s="529"/>
      <c r="F332" s="529"/>
      <c r="G332" s="529"/>
      <c r="H332" s="529"/>
      <c r="I332" s="529"/>
      <c r="J332" s="529"/>
      <c r="K332" s="529"/>
      <c r="L332" s="530"/>
      <c r="O332" s="178"/>
      <c r="P332" s="178"/>
    </row>
    <row r="333" spans="1:16" s="182" customFormat="1" x14ac:dyDescent="0.25">
      <c r="A333" s="205"/>
      <c r="B333" s="221"/>
      <c r="C333" s="222"/>
      <c r="D333" s="222"/>
      <c r="E333" s="222"/>
      <c r="F333" s="222"/>
      <c r="G333" s="222"/>
      <c r="H333" s="222"/>
      <c r="I333" s="222"/>
      <c r="J333" s="222"/>
      <c r="K333" s="222"/>
      <c r="L333" s="207"/>
      <c r="O333" s="178"/>
      <c r="P333" s="178"/>
    </row>
    <row r="334" spans="1:16" s="3" customFormat="1" x14ac:dyDescent="0.25">
      <c r="A334" s="15"/>
      <c r="B334" s="657"/>
      <c r="C334" s="658"/>
      <c r="D334" s="658"/>
      <c r="E334" s="658"/>
      <c r="F334" s="658"/>
      <c r="G334" s="658"/>
      <c r="H334" s="658"/>
      <c r="I334" s="658"/>
      <c r="J334" s="658"/>
      <c r="K334" s="658"/>
      <c r="L334" s="659"/>
      <c r="M334" s="182"/>
      <c r="O334" s="176"/>
      <c r="P334" s="176"/>
    </row>
    <row r="335" spans="1:16" s="3" customFormat="1" x14ac:dyDescent="0.25">
      <c r="A335" s="15"/>
      <c r="B335" s="657"/>
      <c r="C335" s="658"/>
      <c r="D335" s="658"/>
      <c r="E335" s="658"/>
      <c r="F335" s="658"/>
      <c r="G335" s="658"/>
      <c r="H335" s="658"/>
      <c r="I335" s="658"/>
      <c r="J335" s="658"/>
      <c r="K335" s="658"/>
      <c r="L335" s="659"/>
      <c r="M335" s="182"/>
      <c r="O335" s="176"/>
      <c r="P335" s="176"/>
    </row>
    <row r="336" spans="1:16" s="3" customFormat="1" x14ac:dyDescent="0.25">
      <c r="A336" s="15"/>
      <c r="B336" s="657"/>
      <c r="C336" s="658"/>
      <c r="D336" s="658"/>
      <c r="E336" s="658"/>
      <c r="F336" s="658"/>
      <c r="G336" s="658"/>
      <c r="H336" s="658"/>
      <c r="I336" s="658"/>
      <c r="J336" s="658"/>
      <c r="K336" s="658"/>
      <c r="L336" s="659"/>
      <c r="M336" s="182"/>
      <c r="O336" s="176"/>
      <c r="P336" s="176"/>
    </row>
    <row r="337" spans="1:16" s="3" customFormat="1" x14ac:dyDescent="0.25">
      <c r="A337" s="15"/>
      <c r="B337" s="657"/>
      <c r="C337" s="658"/>
      <c r="D337" s="658"/>
      <c r="E337" s="658"/>
      <c r="F337" s="658"/>
      <c r="G337" s="658"/>
      <c r="H337" s="658"/>
      <c r="I337" s="658"/>
      <c r="J337" s="658"/>
      <c r="K337" s="658"/>
      <c r="L337" s="659"/>
      <c r="M337" s="182"/>
      <c r="O337" s="176"/>
      <c r="P337" s="176"/>
    </row>
    <row r="338" spans="1:16" s="3" customFormat="1" x14ac:dyDescent="0.25">
      <c r="A338" s="15"/>
      <c r="B338" s="657"/>
      <c r="C338" s="658"/>
      <c r="D338" s="658"/>
      <c r="E338" s="658"/>
      <c r="F338" s="658"/>
      <c r="G338" s="658"/>
      <c r="H338" s="658"/>
      <c r="I338" s="658"/>
      <c r="J338" s="658"/>
      <c r="K338" s="658"/>
      <c r="L338" s="659"/>
      <c r="M338" s="182"/>
      <c r="O338" s="176"/>
      <c r="P338" s="176"/>
    </row>
    <row r="339" spans="1:16" s="3" customFormat="1" x14ac:dyDescent="0.25">
      <c r="A339" s="15"/>
      <c r="B339" s="657"/>
      <c r="C339" s="658"/>
      <c r="D339" s="658"/>
      <c r="E339" s="658"/>
      <c r="F339" s="658"/>
      <c r="G339" s="658"/>
      <c r="H339" s="658"/>
      <c r="I339" s="658"/>
      <c r="J339" s="658"/>
      <c r="K339" s="658"/>
      <c r="L339" s="659"/>
      <c r="M339" s="182"/>
      <c r="O339" s="176"/>
      <c r="P339" s="176"/>
    </row>
    <row r="340" spans="1:16" s="3" customFormat="1" x14ac:dyDescent="0.25">
      <c r="A340" s="15"/>
      <c r="B340" s="657"/>
      <c r="C340" s="658"/>
      <c r="D340" s="658"/>
      <c r="E340" s="658"/>
      <c r="F340" s="658"/>
      <c r="G340" s="658"/>
      <c r="H340" s="658"/>
      <c r="I340" s="658"/>
      <c r="J340" s="658"/>
      <c r="K340" s="658"/>
      <c r="L340" s="659"/>
      <c r="M340" s="182"/>
      <c r="O340" s="176"/>
      <c r="P340" s="176"/>
    </row>
    <row r="341" spans="1:16" s="3" customFormat="1" x14ac:dyDescent="0.25">
      <c r="A341" s="15"/>
      <c r="B341" s="657"/>
      <c r="C341" s="658"/>
      <c r="D341" s="658"/>
      <c r="E341" s="658"/>
      <c r="F341" s="658"/>
      <c r="G341" s="658"/>
      <c r="H341" s="658"/>
      <c r="I341" s="658"/>
      <c r="J341" s="658"/>
      <c r="K341" s="658"/>
      <c r="L341" s="659"/>
      <c r="M341" s="182"/>
      <c r="O341" s="176"/>
      <c r="P341" s="176"/>
    </row>
    <row r="342" spans="1:16" s="182" customFormat="1" x14ac:dyDescent="0.25">
      <c r="A342" s="205"/>
      <c r="B342" s="224"/>
      <c r="C342" s="225"/>
      <c r="D342" s="225"/>
      <c r="E342" s="225"/>
      <c r="F342" s="225"/>
      <c r="G342" s="225"/>
      <c r="H342" s="225"/>
      <c r="I342" s="225"/>
      <c r="J342" s="225"/>
      <c r="K342" s="225"/>
      <c r="L342" s="223"/>
      <c r="O342" s="178"/>
      <c r="P342" s="178"/>
    </row>
    <row r="343" spans="1:16" s="3" customFormat="1" x14ac:dyDescent="0.25">
      <c r="A343" s="15"/>
      <c r="B343" s="650" t="s">
        <v>315</v>
      </c>
      <c r="C343" s="651"/>
      <c r="D343" s="651"/>
      <c r="E343" s="651"/>
      <c r="F343" s="651"/>
      <c r="G343" s="651"/>
      <c r="H343" s="651"/>
      <c r="I343" s="651"/>
      <c r="J343" s="651"/>
      <c r="K343" s="651"/>
      <c r="L343" s="652"/>
      <c r="M343" s="217"/>
      <c r="O343" s="176"/>
      <c r="P343" s="176"/>
    </row>
    <row r="344" spans="1:16" s="182" customFormat="1" x14ac:dyDescent="0.25">
      <c r="A344" s="205"/>
      <c r="B344" s="221"/>
      <c r="C344" s="222"/>
      <c r="D344" s="222"/>
      <c r="E344" s="222"/>
      <c r="F344" s="222"/>
      <c r="G344" s="222"/>
      <c r="H344" s="222"/>
      <c r="I344" s="222"/>
      <c r="J344" s="222"/>
      <c r="K344" s="222"/>
      <c r="L344" s="207"/>
      <c r="O344" s="178"/>
      <c r="P344" s="178"/>
    </row>
    <row r="345" spans="1:16" s="182" customFormat="1" x14ac:dyDescent="0.25">
      <c r="A345" s="205"/>
      <c r="B345" s="520" t="str">
        <f>IF(Intro!$G$22="English",O345,P345)</f>
        <v>How does your firm price the goods in the Canadian market? Explain any firm-specific terms used. Explain whether these general pricing practices have changed since January 1, 2023.</v>
      </c>
      <c r="C345" s="521"/>
      <c r="D345" s="521"/>
      <c r="E345" s="521"/>
      <c r="F345" s="521"/>
      <c r="G345" s="521"/>
      <c r="H345" s="521"/>
      <c r="I345" s="521"/>
      <c r="J345" s="521"/>
      <c r="K345" s="521"/>
      <c r="L345" s="522"/>
      <c r="O345" s="17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82" customFormat="1" x14ac:dyDescent="0.25">
      <c r="A346" s="205"/>
      <c r="B346" s="520"/>
      <c r="C346" s="521"/>
      <c r="D346" s="521"/>
      <c r="E346" s="521"/>
      <c r="F346" s="521"/>
      <c r="G346" s="521"/>
      <c r="H346" s="521"/>
      <c r="I346" s="521"/>
      <c r="J346" s="521"/>
      <c r="K346" s="521"/>
      <c r="L346" s="522"/>
      <c r="O346" s="178"/>
      <c r="P346" s="178"/>
    </row>
    <row r="347" spans="1:16" s="182" customFormat="1" x14ac:dyDescent="0.25">
      <c r="A347" s="205"/>
      <c r="B347" s="221"/>
      <c r="C347" s="222"/>
      <c r="D347" s="222"/>
      <c r="E347" s="222"/>
      <c r="F347" s="222"/>
      <c r="G347" s="222"/>
      <c r="H347" s="222"/>
      <c r="I347" s="222"/>
      <c r="J347" s="222"/>
      <c r="K347" s="222"/>
      <c r="L347" s="207"/>
      <c r="O347" s="178"/>
      <c r="P347" s="178"/>
    </row>
    <row r="348" spans="1:16" s="3" customFormat="1" x14ac:dyDescent="0.25">
      <c r="A348" s="15"/>
      <c r="B348" s="657"/>
      <c r="C348" s="658"/>
      <c r="D348" s="658"/>
      <c r="E348" s="658"/>
      <c r="F348" s="658"/>
      <c r="G348" s="658"/>
      <c r="H348" s="658"/>
      <c r="I348" s="658"/>
      <c r="J348" s="658"/>
      <c r="K348" s="658"/>
      <c r="L348" s="659"/>
      <c r="M348" s="182"/>
      <c r="O348" s="176"/>
      <c r="P348" s="176"/>
    </row>
    <row r="349" spans="1:16" s="3" customFormat="1" x14ac:dyDescent="0.25">
      <c r="A349" s="15"/>
      <c r="B349" s="657"/>
      <c r="C349" s="658"/>
      <c r="D349" s="658"/>
      <c r="E349" s="658"/>
      <c r="F349" s="658"/>
      <c r="G349" s="658"/>
      <c r="H349" s="658"/>
      <c r="I349" s="658"/>
      <c r="J349" s="658"/>
      <c r="K349" s="658"/>
      <c r="L349" s="659"/>
      <c r="M349" s="182"/>
      <c r="O349" s="176"/>
      <c r="P349" s="176"/>
    </row>
    <row r="350" spans="1:16" s="3" customFormat="1" x14ac:dyDescent="0.25">
      <c r="A350" s="15"/>
      <c r="B350" s="657"/>
      <c r="C350" s="658"/>
      <c r="D350" s="658"/>
      <c r="E350" s="658"/>
      <c r="F350" s="658"/>
      <c r="G350" s="658"/>
      <c r="H350" s="658"/>
      <c r="I350" s="658"/>
      <c r="J350" s="658"/>
      <c r="K350" s="658"/>
      <c r="L350" s="659"/>
      <c r="M350" s="182"/>
      <c r="O350" s="176"/>
      <c r="P350" s="176"/>
    </row>
    <row r="351" spans="1:16" s="3" customFormat="1" x14ac:dyDescent="0.25">
      <c r="A351" s="15"/>
      <c r="B351" s="657"/>
      <c r="C351" s="658"/>
      <c r="D351" s="658"/>
      <c r="E351" s="658"/>
      <c r="F351" s="658"/>
      <c r="G351" s="658"/>
      <c r="H351" s="658"/>
      <c r="I351" s="658"/>
      <c r="J351" s="658"/>
      <c r="K351" s="658"/>
      <c r="L351" s="659"/>
      <c r="M351" s="182"/>
      <c r="O351" s="176"/>
      <c r="P351" s="176"/>
    </row>
    <row r="352" spans="1:16" s="3" customFormat="1" x14ac:dyDescent="0.25">
      <c r="A352" s="15"/>
      <c r="B352" s="657"/>
      <c r="C352" s="658"/>
      <c r="D352" s="658"/>
      <c r="E352" s="658"/>
      <c r="F352" s="658"/>
      <c r="G352" s="658"/>
      <c r="H352" s="658"/>
      <c r="I352" s="658"/>
      <c r="J352" s="658"/>
      <c r="K352" s="658"/>
      <c r="L352" s="659"/>
      <c r="M352" s="182"/>
      <c r="O352" s="176"/>
      <c r="P352" s="176"/>
    </row>
    <row r="353" spans="1:16" s="3" customFormat="1" x14ac:dyDescent="0.25">
      <c r="A353" s="15"/>
      <c r="B353" s="657"/>
      <c r="C353" s="658"/>
      <c r="D353" s="658"/>
      <c r="E353" s="658"/>
      <c r="F353" s="658"/>
      <c r="G353" s="658"/>
      <c r="H353" s="658"/>
      <c r="I353" s="658"/>
      <c r="J353" s="658"/>
      <c r="K353" s="658"/>
      <c r="L353" s="659"/>
      <c r="M353" s="182"/>
      <c r="O353" s="176"/>
      <c r="P353" s="176"/>
    </row>
    <row r="354" spans="1:16" s="3" customFormat="1" x14ac:dyDescent="0.25">
      <c r="A354" s="15"/>
      <c r="B354" s="657"/>
      <c r="C354" s="658"/>
      <c r="D354" s="658"/>
      <c r="E354" s="658"/>
      <c r="F354" s="658"/>
      <c r="G354" s="658"/>
      <c r="H354" s="658"/>
      <c r="I354" s="658"/>
      <c r="J354" s="658"/>
      <c r="K354" s="658"/>
      <c r="L354" s="659"/>
      <c r="M354" s="182"/>
      <c r="O354" s="176"/>
      <c r="P354" s="176"/>
    </row>
    <row r="355" spans="1:16" s="3" customFormat="1" x14ac:dyDescent="0.25">
      <c r="A355" s="15"/>
      <c r="B355" s="657"/>
      <c r="C355" s="658"/>
      <c r="D355" s="658"/>
      <c r="E355" s="658"/>
      <c r="F355" s="658"/>
      <c r="G355" s="658"/>
      <c r="H355" s="658"/>
      <c r="I355" s="658"/>
      <c r="J355" s="658"/>
      <c r="K355" s="658"/>
      <c r="L355" s="659"/>
      <c r="M355" s="182"/>
      <c r="O355" s="176"/>
      <c r="P355" s="176"/>
    </row>
    <row r="356" spans="1:16" s="182" customFormat="1" x14ac:dyDescent="0.25">
      <c r="A356" s="205"/>
      <c r="B356" s="224"/>
      <c r="C356" s="225"/>
      <c r="D356" s="225"/>
      <c r="E356" s="225"/>
      <c r="F356" s="225"/>
      <c r="G356" s="225"/>
      <c r="H356" s="225"/>
      <c r="I356" s="225"/>
      <c r="J356" s="225"/>
      <c r="K356" s="225"/>
      <c r="L356" s="223"/>
      <c r="O356" s="178"/>
      <c r="P356" s="178"/>
    </row>
    <row r="357" spans="1:16" s="3" customFormat="1" x14ac:dyDescent="0.25">
      <c r="A357" s="15"/>
      <c r="B357" s="650" t="s">
        <v>316</v>
      </c>
      <c r="C357" s="651"/>
      <c r="D357" s="651"/>
      <c r="E357" s="651"/>
      <c r="F357" s="651"/>
      <c r="G357" s="651"/>
      <c r="H357" s="651"/>
      <c r="I357" s="651"/>
      <c r="J357" s="651"/>
      <c r="K357" s="651"/>
      <c r="L357" s="652"/>
      <c r="M357" s="217"/>
      <c r="O357" s="176"/>
      <c r="P357" s="176"/>
    </row>
    <row r="358" spans="1:16" s="182" customFormat="1" x14ac:dyDescent="0.25">
      <c r="A358" s="205"/>
      <c r="B358" s="221"/>
      <c r="C358" s="222"/>
      <c r="D358" s="222"/>
      <c r="E358" s="222"/>
      <c r="F358" s="222"/>
      <c r="G358" s="222"/>
      <c r="H358" s="222"/>
      <c r="I358" s="222"/>
      <c r="J358" s="222"/>
      <c r="K358" s="222"/>
      <c r="L358" s="207"/>
      <c r="O358" s="178"/>
      <c r="P358" s="178"/>
    </row>
    <row r="359" spans="1:16" s="182" customFormat="1" x14ac:dyDescent="0.25">
      <c r="A359" s="205"/>
      <c r="B359" s="520" t="str">
        <f>IF(Intro!$G$22="English",O359,P359)</f>
        <v>Provide details of any factors other than material costs (for example, exchange rate fluctuations) that have affected the prices of the goods in the Canadian market since January 1, 2023.</v>
      </c>
      <c r="C359" s="521"/>
      <c r="D359" s="521"/>
      <c r="E359" s="521"/>
      <c r="F359" s="521"/>
      <c r="G359" s="521"/>
      <c r="H359" s="521"/>
      <c r="I359" s="521"/>
      <c r="J359" s="521"/>
      <c r="K359" s="521"/>
      <c r="L359" s="522"/>
      <c r="O359" s="17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8"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82" customFormat="1" x14ac:dyDescent="0.25">
      <c r="A360" s="205"/>
      <c r="B360" s="520"/>
      <c r="C360" s="521"/>
      <c r="D360" s="521"/>
      <c r="E360" s="521"/>
      <c r="F360" s="521"/>
      <c r="G360" s="521"/>
      <c r="H360" s="521"/>
      <c r="I360" s="521"/>
      <c r="J360" s="521"/>
      <c r="K360" s="521"/>
      <c r="L360" s="522"/>
      <c r="O360" s="178"/>
      <c r="P360" s="178"/>
    </row>
    <row r="361" spans="1:16" s="182" customFormat="1" x14ac:dyDescent="0.25">
      <c r="A361" s="205"/>
      <c r="B361" s="221"/>
      <c r="C361" s="222"/>
      <c r="D361" s="222"/>
      <c r="E361" s="222"/>
      <c r="F361" s="222"/>
      <c r="G361" s="222"/>
      <c r="H361" s="222"/>
      <c r="I361" s="222"/>
      <c r="J361" s="222"/>
      <c r="K361" s="222"/>
      <c r="L361" s="207"/>
      <c r="O361" s="178"/>
      <c r="P361" s="178"/>
    </row>
    <row r="362" spans="1:16" s="3" customFormat="1" x14ac:dyDescent="0.25">
      <c r="A362" s="15"/>
      <c r="B362" s="657"/>
      <c r="C362" s="658"/>
      <c r="D362" s="658"/>
      <c r="E362" s="658"/>
      <c r="F362" s="658"/>
      <c r="G362" s="658"/>
      <c r="H362" s="658"/>
      <c r="I362" s="658"/>
      <c r="J362" s="658"/>
      <c r="K362" s="658"/>
      <c r="L362" s="659"/>
      <c r="M362" s="182"/>
      <c r="O362" s="176"/>
      <c r="P362" s="176"/>
    </row>
    <row r="363" spans="1:16" s="3" customFormat="1" x14ac:dyDescent="0.25">
      <c r="A363" s="15"/>
      <c r="B363" s="657"/>
      <c r="C363" s="658"/>
      <c r="D363" s="658"/>
      <c r="E363" s="658"/>
      <c r="F363" s="658"/>
      <c r="G363" s="658"/>
      <c r="H363" s="658"/>
      <c r="I363" s="658"/>
      <c r="J363" s="658"/>
      <c r="K363" s="658"/>
      <c r="L363" s="659"/>
      <c r="M363" s="182"/>
      <c r="O363" s="176"/>
      <c r="P363" s="176"/>
    </row>
    <row r="364" spans="1:16" s="3" customFormat="1" x14ac:dyDescent="0.25">
      <c r="A364" s="15"/>
      <c r="B364" s="657"/>
      <c r="C364" s="658"/>
      <c r="D364" s="658"/>
      <c r="E364" s="658"/>
      <c r="F364" s="658"/>
      <c r="G364" s="658"/>
      <c r="H364" s="658"/>
      <c r="I364" s="658"/>
      <c r="J364" s="658"/>
      <c r="K364" s="658"/>
      <c r="L364" s="659"/>
      <c r="M364" s="182"/>
      <c r="O364" s="176"/>
      <c r="P364" s="176"/>
    </row>
    <row r="365" spans="1:16" s="3" customFormat="1" x14ac:dyDescent="0.25">
      <c r="A365" s="15"/>
      <c r="B365" s="657"/>
      <c r="C365" s="658"/>
      <c r="D365" s="658"/>
      <c r="E365" s="658"/>
      <c r="F365" s="658"/>
      <c r="G365" s="658"/>
      <c r="H365" s="658"/>
      <c r="I365" s="658"/>
      <c r="J365" s="658"/>
      <c r="K365" s="658"/>
      <c r="L365" s="659"/>
      <c r="M365" s="182"/>
      <c r="O365" s="176"/>
      <c r="P365" s="176"/>
    </row>
    <row r="366" spans="1:16" s="3" customFormat="1" x14ac:dyDescent="0.25">
      <c r="A366" s="15"/>
      <c r="B366" s="657"/>
      <c r="C366" s="658"/>
      <c r="D366" s="658"/>
      <c r="E366" s="658"/>
      <c r="F366" s="658"/>
      <c r="G366" s="658"/>
      <c r="H366" s="658"/>
      <c r="I366" s="658"/>
      <c r="J366" s="658"/>
      <c r="K366" s="658"/>
      <c r="L366" s="659"/>
      <c r="M366" s="182"/>
      <c r="O366" s="176"/>
      <c r="P366" s="176"/>
    </row>
    <row r="367" spans="1:16" s="3" customFormat="1" x14ac:dyDescent="0.25">
      <c r="A367" s="15"/>
      <c r="B367" s="657"/>
      <c r="C367" s="658"/>
      <c r="D367" s="658"/>
      <c r="E367" s="658"/>
      <c r="F367" s="658"/>
      <c r="G367" s="658"/>
      <c r="H367" s="658"/>
      <c r="I367" s="658"/>
      <c r="J367" s="658"/>
      <c r="K367" s="658"/>
      <c r="L367" s="659"/>
      <c r="M367" s="182"/>
      <c r="O367" s="176"/>
      <c r="P367" s="176"/>
    </row>
    <row r="368" spans="1:16" s="3" customFormat="1" x14ac:dyDescent="0.25">
      <c r="A368" s="15"/>
      <c r="B368" s="657"/>
      <c r="C368" s="658"/>
      <c r="D368" s="658"/>
      <c r="E368" s="658"/>
      <c r="F368" s="658"/>
      <c r="G368" s="658"/>
      <c r="H368" s="658"/>
      <c r="I368" s="658"/>
      <c r="J368" s="658"/>
      <c r="K368" s="658"/>
      <c r="L368" s="659"/>
      <c r="M368" s="182"/>
      <c r="O368" s="176"/>
      <c r="P368" s="176"/>
    </row>
    <row r="369" spans="1:16" s="3" customFormat="1" x14ac:dyDescent="0.25">
      <c r="A369" s="15"/>
      <c r="B369" s="657"/>
      <c r="C369" s="658"/>
      <c r="D369" s="658"/>
      <c r="E369" s="658"/>
      <c r="F369" s="658"/>
      <c r="G369" s="658"/>
      <c r="H369" s="658"/>
      <c r="I369" s="658"/>
      <c r="J369" s="658"/>
      <c r="K369" s="658"/>
      <c r="L369" s="659"/>
      <c r="M369" s="182"/>
      <c r="O369" s="176"/>
      <c r="P369" s="176"/>
    </row>
    <row r="370" spans="1:16" s="182" customFormat="1" x14ac:dyDescent="0.25">
      <c r="A370" s="205"/>
      <c r="B370" s="224"/>
      <c r="C370" s="225"/>
      <c r="D370" s="225"/>
      <c r="E370" s="225"/>
      <c r="F370" s="225"/>
      <c r="G370" s="225"/>
      <c r="H370" s="225"/>
      <c r="I370" s="225"/>
      <c r="J370" s="225"/>
      <c r="K370" s="225"/>
      <c r="L370" s="223"/>
      <c r="O370" s="178"/>
      <c r="P370" s="178"/>
    </row>
    <row r="371" spans="1:16" s="3" customFormat="1" x14ac:dyDescent="0.25">
      <c r="A371" s="15"/>
      <c r="B371" s="650" t="s">
        <v>317</v>
      </c>
      <c r="C371" s="651"/>
      <c r="D371" s="651"/>
      <c r="E371" s="651"/>
      <c r="F371" s="651"/>
      <c r="G371" s="651"/>
      <c r="H371" s="651"/>
      <c r="I371" s="651"/>
      <c r="J371" s="651"/>
      <c r="K371" s="651"/>
      <c r="L371" s="652"/>
      <c r="M371" s="217"/>
      <c r="O371" s="176"/>
      <c r="P371" s="176"/>
    </row>
    <row r="372" spans="1:16" s="182" customFormat="1" x14ac:dyDescent="0.25">
      <c r="A372" s="205"/>
      <c r="B372" s="221"/>
      <c r="C372" s="222"/>
      <c r="D372" s="222"/>
      <c r="E372" s="222"/>
      <c r="F372" s="222"/>
      <c r="G372" s="222"/>
      <c r="H372" s="222"/>
      <c r="I372" s="222"/>
      <c r="J372" s="222"/>
      <c r="K372" s="222"/>
      <c r="L372" s="207"/>
      <c r="O372" s="178"/>
      <c r="P372" s="178"/>
    </row>
    <row r="373" spans="1:16" s="182" customFormat="1" x14ac:dyDescent="0.25">
      <c r="A373" s="205"/>
      <c r="B373" s="642" t="str">
        <f>IF(Intro!$G$22="English",O373,P373)</f>
        <v>Describe how delivery of the goods sold by your firm is paid for.</v>
      </c>
      <c r="C373" s="643"/>
      <c r="D373" s="643"/>
      <c r="E373" s="643"/>
      <c r="F373" s="643"/>
      <c r="G373" s="643"/>
      <c r="H373" s="643"/>
      <c r="I373" s="643"/>
      <c r="J373" s="643"/>
      <c r="K373" s="643"/>
      <c r="L373" s="644"/>
      <c r="O373" s="178" t="s">
        <v>294</v>
      </c>
      <c r="P373" s="178" t="s">
        <v>416</v>
      </c>
    </row>
    <row r="374" spans="1:16" s="182" customFormat="1" x14ac:dyDescent="0.25">
      <c r="A374" s="205"/>
      <c r="B374" s="221"/>
      <c r="C374" s="222"/>
      <c r="D374" s="222"/>
      <c r="E374" s="222"/>
      <c r="F374" s="222"/>
      <c r="G374" s="222"/>
      <c r="H374" s="222"/>
      <c r="I374" s="222"/>
      <c r="J374" s="222"/>
      <c r="K374" s="222"/>
      <c r="L374" s="207"/>
      <c r="O374" s="178"/>
      <c r="P374" s="178"/>
    </row>
    <row r="375" spans="1:16" s="157" customFormat="1" ht="28.15" customHeight="1" x14ac:dyDescent="0.25">
      <c r="A375" s="201"/>
      <c r="B375" s="627" t="str">
        <f>IF(Intro!$G$22="English",O375,P375)</f>
        <v xml:space="preserve">Your firm handles delivery, and the cost is built into the price. </v>
      </c>
      <c r="C375" s="628"/>
      <c r="D375" s="628"/>
      <c r="E375" s="628"/>
      <c r="F375" s="629"/>
      <c r="G375" s="329"/>
      <c r="I375" s="222"/>
      <c r="J375" s="222"/>
      <c r="K375" s="222"/>
      <c r="L375" s="207"/>
      <c r="O375" s="178" t="s">
        <v>721</v>
      </c>
      <c r="P375" s="330" t="s">
        <v>726</v>
      </c>
    </row>
    <row r="376" spans="1:16" s="157" customFormat="1" ht="28.9" customHeight="1" x14ac:dyDescent="0.25">
      <c r="A376" s="201"/>
      <c r="B376" s="630" t="str">
        <f>IF(Intro!$G$22="English",O376,P376)</f>
        <v xml:space="preserve">Your firm handles delivery, but charges the purchaser separately for it. </v>
      </c>
      <c r="C376" s="631"/>
      <c r="D376" s="631"/>
      <c r="E376" s="631"/>
      <c r="F376" s="631"/>
      <c r="G376" s="329"/>
      <c r="I376" s="222"/>
      <c r="J376" s="222"/>
      <c r="K376" s="222"/>
      <c r="L376" s="207"/>
      <c r="O376" s="178" t="s">
        <v>723</v>
      </c>
      <c r="P376" s="330" t="s">
        <v>725</v>
      </c>
    </row>
    <row r="377" spans="1:16" s="157" customFormat="1" ht="14.25" customHeight="1" x14ac:dyDescent="0.25">
      <c r="A377" s="201"/>
      <c r="B377" s="630" t="str">
        <f>IF(Intro!$G$22="English",O377,P377)</f>
        <v xml:space="preserve">The purchaser arranges and pays for delivery directly. </v>
      </c>
      <c r="C377" s="631"/>
      <c r="D377" s="631"/>
      <c r="E377" s="631"/>
      <c r="F377" s="631"/>
      <c r="G377" s="329"/>
      <c r="I377" s="222"/>
      <c r="J377" s="222"/>
      <c r="K377" s="222"/>
      <c r="L377" s="207"/>
      <c r="O377" s="178" t="s">
        <v>722</v>
      </c>
      <c r="P377" s="330" t="s">
        <v>724</v>
      </c>
    </row>
    <row r="378" spans="1:16" s="182" customFormat="1" x14ac:dyDescent="0.25">
      <c r="A378" s="205"/>
      <c r="B378" s="221"/>
      <c r="C378" s="222"/>
      <c r="D378" s="222"/>
      <c r="E378" s="222"/>
      <c r="F378" s="222"/>
      <c r="G378" s="222"/>
      <c r="H378" s="222"/>
      <c r="I378" s="222"/>
      <c r="J378" s="222"/>
      <c r="K378" s="222"/>
      <c r="L378" s="207"/>
      <c r="O378" s="178"/>
      <c r="P378" s="178"/>
    </row>
    <row r="379" spans="1:16" s="182" customFormat="1" x14ac:dyDescent="0.25">
      <c r="A379" s="205"/>
      <c r="B379" s="642" t="str">
        <f>IF(Intro!$G$22="English",O379,P379)</f>
        <v>Explain if the method of paying for delivery of the goods sold by your firm has changed since January 1, 2023.</v>
      </c>
      <c r="C379" s="643"/>
      <c r="D379" s="643"/>
      <c r="E379" s="643"/>
      <c r="F379" s="643"/>
      <c r="G379" s="643"/>
      <c r="H379" s="643"/>
      <c r="I379" s="643"/>
      <c r="J379" s="643"/>
      <c r="K379" s="643"/>
      <c r="L379" s="644"/>
      <c r="O379" s="178" t="str">
        <f>"Explain if the method of paying for delivery of the goods sold by your firm has changed since January 1, "&amp;Variables!B6&amp;"."</f>
        <v>Explain if the method of paying for delivery of the goods sold by your firm has changed since January 1, 2023.</v>
      </c>
      <c r="P379" s="17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82" customFormat="1" x14ac:dyDescent="0.25">
      <c r="A380" s="205"/>
      <c r="B380" s="221"/>
      <c r="C380" s="222"/>
      <c r="D380" s="222"/>
      <c r="E380" s="222"/>
      <c r="F380" s="222"/>
      <c r="G380" s="222"/>
      <c r="H380" s="222"/>
      <c r="I380" s="222"/>
      <c r="J380" s="222"/>
      <c r="K380" s="222"/>
      <c r="L380" s="207"/>
      <c r="O380" s="178"/>
      <c r="P380" s="178"/>
    </row>
    <row r="381" spans="1:16" s="3" customFormat="1" x14ac:dyDescent="0.25">
      <c r="A381" s="15"/>
      <c r="B381" s="657"/>
      <c r="C381" s="658"/>
      <c r="D381" s="658"/>
      <c r="E381" s="658"/>
      <c r="F381" s="658"/>
      <c r="G381" s="658"/>
      <c r="H381" s="658"/>
      <c r="I381" s="658"/>
      <c r="J381" s="658"/>
      <c r="K381" s="658"/>
      <c r="L381" s="659"/>
      <c r="M381" s="182"/>
      <c r="O381" s="176"/>
      <c r="P381" s="176"/>
    </row>
    <row r="382" spans="1:16" s="3" customFormat="1" x14ac:dyDescent="0.25">
      <c r="A382" s="15"/>
      <c r="B382" s="657"/>
      <c r="C382" s="658"/>
      <c r="D382" s="658"/>
      <c r="E382" s="658"/>
      <c r="F382" s="658"/>
      <c r="G382" s="658"/>
      <c r="H382" s="658"/>
      <c r="I382" s="658"/>
      <c r="J382" s="658"/>
      <c r="K382" s="658"/>
      <c r="L382" s="659"/>
      <c r="M382" s="182"/>
      <c r="O382" s="176"/>
      <c r="P382" s="176"/>
    </row>
    <row r="383" spans="1:16" s="3" customFormat="1" x14ac:dyDescent="0.25">
      <c r="A383" s="15"/>
      <c r="B383" s="657"/>
      <c r="C383" s="658"/>
      <c r="D383" s="658"/>
      <c r="E383" s="658"/>
      <c r="F383" s="658"/>
      <c r="G383" s="658"/>
      <c r="H383" s="658"/>
      <c r="I383" s="658"/>
      <c r="J383" s="658"/>
      <c r="K383" s="658"/>
      <c r="L383" s="659"/>
      <c r="M383" s="182"/>
      <c r="O383" s="176"/>
      <c r="P383" s="176"/>
    </row>
    <row r="384" spans="1:16" s="3" customFormat="1" x14ac:dyDescent="0.25">
      <c r="A384" s="15"/>
      <c r="B384" s="657"/>
      <c r="C384" s="658"/>
      <c r="D384" s="658"/>
      <c r="E384" s="658"/>
      <c r="F384" s="658"/>
      <c r="G384" s="658"/>
      <c r="H384" s="658"/>
      <c r="I384" s="658"/>
      <c r="J384" s="658"/>
      <c r="K384" s="658"/>
      <c r="L384" s="659"/>
      <c r="M384" s="182"/>
      <c r="O384" s="176"/>
      <c r="P384" s="176"/>
    </row>
    <row r="385" spans="1:16" s="3" customFormat="1" x14ac:dyDescent="0.25">
      <c r="A385" s="15"/>
      <c r="B385" s="657"/>
      <c r="C385" s="658"/>
      <c r="D385" s="658"/>
      <c r="E385" s="658"/>
      <c r="F385" s="658"/>
      <c r="G385" s="658"/>
      <c r="H385" s="658"/>
      <c r="I385" s="658"/>
      <c r="J385" s="658"/>
      <c r="K385" s="658"/>
      <c r="L385" s="659"/>
      <c r="M385" s="182"/>
      <c r="O385" s="176"/>
      <c r="P385" s="176"/>
    </row>
    <row r="386" spans="1:16" s="3" customFormat="1" x14ac:dyDescent="0.25">
      <c r="A386" s="15"/>
      <c r="B386" s="657"/>
      <c r="C386" s="658"/>
      <c r="D386" s="658"/>
      <c r="E386" s="658"/>
      <c r="F386" s="658"/>
      <c r="G386" s="658"/>
      <c r="H386" s="658"/>
      <c r="I386" s="658"/>
      <c r="J386" s="658"/>
      <c r="K386" s="658"/>
      <c r="L386" s="659"/>
      <c r="M386" s="182"/>
      <c r="O386" s="176"/>
      <c r="P386" s="176"/>
    </row>
    <row r="387" spans="1:16" s="3" customFormat="1" x14ac:dyDescent="0.25">
      <c r="A387" s="15"/>
      <c r="B387" s="657"/>
      <c r="C387" s="658"/>
      <c r="D387" s="658"/>
      <c r="E387" s="658"/>
      <c r="F387" s="658"/>
      <c r="G387" s="658"/>
      <c r="H387" s="658"/>
      <c r="I387" s="658"/>
      <c r="J387" s="658"/>
      <c r="K387" s="658"/>
      <c r="L387" s="659"/>
      <c r="M387" s="182"/>
      <c r="O387" s="176"/>
      <c r="P387" s="176"/>
    </row>
    <row r="388" spans="1:16" s="3" customFormat="1" x14ac:dyDescent="0.25">
      <c r="A388" s="15"/>
      <c r="B388" s="657"/>
      <c r="C388" s="658"/>
      <c r="D388" s="658"/>
      <c r="E388" s="658"/>
      <c r="F388" s="658"/>
      <c r="G388" s="658"/>
      <c r="H388" s="658"/>
      <c r="I388" s="658"/>
      <c r="J388" s="658"/>
      <c r="K388" s="658"/>
      <c r="L388" s="659"/>
      <c r="M388" s="182"/>
      <c r="O388" s="176"/>
      <c r="P388" s="176"/>
    </row>
    <row r="389" spans="1:16" s="182" customFormat="1" x14ac:dyDescent="0.25">
      <c r="A389" s="205"/>
      <c r="B389" s="224"/>
      <c r="C389" s="225"/>
      <c r="D389" s="225"/>
      <c r="E389" s="225"/>
      <c r="F389" s="225"/>
      <c r="G389" s="225"/>
      <c r="H389" s="225"/>
      <c r="I389" s="225"/>
      <c r="J389" s="225"/>
      <c r="K389" s="225"/>
      <c r="L389" s="223"/>
      <c r="O389" s="178"/>
      <c r="P389" s="178"/>
    </row>
    <row r="390" spans="1:16" s="3" customFormat="1" x14ac:dyDescent="0.25">
      <c r="A390" s="15"/>
      <c r="B390" s="650" t="s">
        <v>318</v>
      </c>
      <c r="C390" s="651"/>
      <c r="D390" s="651"/>
      <c r="E390" s="651"/>
      <c r="F390" s="651"/>
      <c r="G390" s="651"/>
      <c r="H390" s="651"/>
      <c r="I390" s="651"/>
      <c r="J390" s="651"/>
      <c r="K390" s="651"/>
      <c r="L390" s="652"/>
      <c r="M390" s="217"/>
      <c r="O390" s="176"/>
      <c r="P390" s="176"/>
    </row>
    <row r="391" spans="1:16" s="182" customFormat="1" x14ac:dyDescent="0.25">
      <c r="A391" s="205"/>
      <c r="B391" s="221"/>
      <c r="C391" s="222"/>
      <c r="D391" s="222"/>
      <c r="E391" s="222"/>
      <c r="F391" s="222"/>
      <c r="G391" s="222"/>
      <c r="H391" s="222"/>
      <c r="I391" s="222"/>
      <c r="J391" s="222"/>
      <c r="K391" s="222"/>
      <c r="L391" s="207"/>
      <c r="O391" s="178"/>
      <c r="P391" s="178"/>
    </row>
    <row r="392" spans="1:16" s="182" customFormat="1" x14ac:dyDescent="0.25">
      <c r="A392" s="205"/>
      <c r="B392" s="642" t="str">
        <f>IF(Intro!$G$22="English",O392,P392)</f>
        <v>Explain if demand for the goods or sales of the goods have changed since January 1, 2023.</v>
      </c>
      <c r="C392" s="643"/>
      <c r="D392" s="643"/>
      <c r="E392" s="643"/>
      <c r="F392" s="643"/>
      <c r="G392" s="643"/>
      <c r="H392" s="643"/>
      <c r="I392" s="643"/>
      <c r="J392" s="643"/>
      <c r="K392" s="643"/>
      <c r="L392" s="644"/>
      <c r="O392" s="178" t="str">
        <f>"Explain if demand for the goods or sales of the goods have changed since January 1, "&amp;Variables!B6&amp;"."</f>
        <v>Explain if demand for the goods or sales of the goods have changed since January 1, 2023.</v>
      </c>
      <c r="P392" s="178" t="str">
        <f>"Expliquez si la demande pour les marchandises ou les ventes de marchandises ont changé depuis le 1er janvier "&amp;Variables!B6&amp;"."</f>
        <v>Expliquez si la demande pour les marchandises ou les ventes de marchandises ont changé depuis le 1er janvier 2023.</v>
      </c>
    </row>
    <row r="393" spans="1:16" s="182" customFormat="1" x14ac:dyDescent="0.25">
      <c r="A393" s="205"/>
      <c r="B393" s="221"/>
      <c r="C393" s="222"/>
      <c r="D393" s="222"/>
      <c r="E393" s="222"/>
      <c r="F393" s="222"/>
      <c r="G393" s="222"/>
      <c r="H393" s="222"/>
      <c r="I393" s="222"/>
      <c r="J393" s="222"/>
      <c r="K393" s="222"/>
      <c r="L393" s="207"/>
      <c r="O393" s="178"/>
      <c r="P393" s="178"/>
    </row>
    <row r="394" spans="1:16" s="3" customFormat="1" x14ac:dyDescent="0.25">
      <c r="A394" s="15"/>
      <c r="B394" s="657"/>
      <c r="C394" s="658"/>
      <c r="D394" s="658"/>
      <c r="E394" s="658"/>
      <c r="F394" s="658"/>
      <c r="G394" s="658"/>
      <c r="H394" s="658"/>
      <c r="I394" s="658"/>
      <c r="J394" s="658"/>
      <c r="K394" s="658"/>
      <c r="L394" s="659"/>
      <c r="M394" s="182"/>
      <c r="O394" s="176"/>
      <c r="P394" s="176"/>
    </row>
    <row r="395" spans="1:16" s="3" customFormat="1" x14ac:dyDescent="0.25">
      <c r="A395" s="15"/>
      <c r="B395" s="657"/>
      <c r="C395" s="658"/>
      <c r="D395" s="658"/>
      <c r="E395" s="658"/>
      <c r="F395" s="658"/>
      <c r="G395" s="658"/>
      <c r="H395" s="658"/>
      <c r="I395" s="658"/>
      <c r="J395" s="658"/>
      <c r="K395" s="658"/>
      <c r="L395" s="659"/>
      <c r="M395" s="182"/>
      <c r="O395" s="176"/>
      <c r="P395" s="176"/>
    </row>
    <row r="396" spans="1:16" s="3" customFormat="1" x14ac:dyDescent="0.25">
      <c r="A396" s="15"/>
      <c r="B396" s="657"/>
      <c r="C396" s="658"/>
      <c r="D396" s="658"/>
      <c r="E396" s="658"/>
      <c r="F396" s="658"/>
      <c r="G396" s="658"/>
      <c r="H396" s="658"/>
      <c r="I396" s="658"/>
      <c r="J396" s="658"/>
      <c r="K396" s="658"/>
      <c r="L396" s="659"/>
      <c r="M396" s="182"/>
      <c r="O396" s="176"/>
      <c r="P396" s="176"/>
    </row>
    <row r="397" spans="1:16" s="3" customFormat="1" x14ac:dyDescent="0.25">
      <c r="A397" s="15"/>
      <c r="B397" s="657"/>
      <c r="C397" s="658"/>
      <c r="D397" s="658"/>
      <c r="E397" s="658"/>
      <c r="F397" s="658"/>
      <c r="G397" s="658"/>
      <c r="H397" s="658"/>
      <c r="I397" s="658"/>
      <c r="J397" s="658"/>
      <c r="K397" s="658"/>
      <c r="L397" s="659"/>
      <c r="M397" s="182"/>
      <c r="O397" s="176"/>
      <c r="P397" s="176"/>
    </row>
    <row r="398" spans="1:16" s="3" customFormat="1" x14ac:dyDescent="0.25">
      <c r="A398" s="15"/>
      <c r="B398" s="657"/>
      <c r="C398" s="658"/>
      <c r="D398" s="658"/>
      <c r="E398" s="658"/>
      <c r="F398" s="658"/>
      <c r="G398" s="658"/>
      <c r="H398" s="658"/>
      <c r="I398" s="658"/>
      <c r="J398" s="658"/>
      <c r="K398" s="658"/>
      <c r="L398" s="659"/>
      <c r="M398" s="182"/>
      <c r="O398" s="176"/>
      <c r="P398" s="176"/>
    </row>
    <row r="399" spans="1:16" s="3" customFormat="1" x14ac:dyDescent="0.25">
      <c r="A399" s="15"/>
      <c r="B399" s="657"/>
      <c r="C399" s="658"/>
      <c r="D399" s="658"/>
      <c r="E399" s="658"/>
      <c r="F399" s="658"/>
      <c r="G399" s="658"/>
      <c r="H399" s="658"/>
      <c r="I399" s="658"/>
      <c r="J399" s="658"/>
      <c r="K399" s="658"/>
      <c r="L399" s="659"/>
      <c r="M399" s="182"/>
      <c r="O399" s="176"/>
      <c r="P399" s="176"/>
    </row>
    <row r="400" spans="1:16" s="3" customFormat="1" x14ac:dyDescent="0.25">
      <c r="A400" s="15"/>
      <c r="B400" s="657"/>
      <c r="C400" s="658"/>
      <c r="D400" s="658"/>
      <c r="E400" s="658"/>
      <c r="F400" s="658"/>
      <c r="G400" s="658"/>
      <c r="H400" s="658"/>
      <c r="I400" s="658"/>
      <c r="J400" s="658"/>
      <c r="K400" s="658"/>
      <c r="L400" s="659"/>
      <c r="M400" s="182"/>
      <c r="O400" s="176"/>
      <c r="P400" s="176"/>
    </row>
    <row r="401" spans="1:16" s="3" customFormat="1" x14ac:dyDescent="0.25">
      <c r="A401" s="15"/>
      <c r="B401" s="657"/>
      <c r="C401" s="658"/>
      <c r="D401" s="658"/>
      <c r="E401" s="658"/>
      <c r="F401" s="658"/>
      <c r="G401" s="658"/>
      <c r="H401" s="658"/>
      <c r="I401" s="658"/>
      <c r="J401" s="658"/>
      <c r="K401" s="658"/>
      <c r="L401" s="659"/>
      <c r="M401" s="182"/>
      <c r="O401" s="176"/>
      <c r="P401" s="176"/>
    </row>
    <row r="402" spans="1:16" s="182" customFormat="1" x14ac:dyDescent="0.25">
      <c r="A402" s="205"/>
      <c r="B402" s="224"/>
      <c r="C402" s="225"/>
      <c r="D402" s="225"/>
      <c r="E402" s="225"/>
      <c r="F402" s="225"/>
      <c r="G402" s="225"/>
      <c r="H402" s="225"/>
      <c r="I402" s="225"/>
      <c r="J402" s="225"/>
      <c r="K402" s="225"/>
      <c r="L402" s="223"/>
      <c r="O402" s="178"/>
      <c r="P402" s="178"/>
    </row>
    <row r="404" spans="1:16" x14ac:dyDescent="0.25">
      <c r="B404" s="35" t="str">
        <f>IF(Intro!$G$22="English",O404,P404)</f>
        <v>MARKETS</v>
      </c>
      <c r="C404" s="36"/>
      <c r="D404" s="36"/>
      <c r="E404" s="36"/>
      <c r="F404" s="36"/>
      <c r="G404" s="36"/>
      <c r="H404" s="36"/>
      <c r="I404" s="36"/>
      <c r="J404" s="36"/>
      <c r="K404" s="36"/>
      <c r="L404" s="37"/>
      <c r="M404" s="182"/>
      <c r="O404" s="258" t="s">
        <v>669</v>
      </c>
      <c r="P404" s="258" t="s">
        <v>670</v>
      </c>
    </row>
    <row r="405" spans="1:16" x14ac:dyDescent="0.25">
      <c r="B405" s="669" t="s">
        <v>333</v>
      </c>
      <c r="C405" s="670"/>
      <c r="D405" s="670"/>
      <c r="E405" s="670"/>
      <c r="F405" s="670"/>
      <c r="G405" s="670"/>
      <c r="H405" s="670"/>
      <c r="I405" s="670"/>
      <c r="J405" s="670"/>
      <c r="K405" s="670"/>
      <c r="L405" s="671"/>
      <c r="M405" s="2"/>
    </row>
    <row r="406" spans="1:16" s="12" customFormat="1" x14ac:dyDescent="0.25">
      <c r="A406" s="14"/>
      <c r="B406" s="31"/>
      <c r="C406" s="32"/>
      <c r="D406" s="32"/>
      <c r="E406" s="33"/>
      <c r="F406" s="33"/>
      <c r="G406" s="33"/>
      <c r="H406" s="33"/>
      <c r="I406" s="33"/>
      <c r="J406" s="33"/>
      <c r="K406" s="33"/>
      <c r="L406" s="34"/>
      <c r="O406" s="10"/>
      <c r="P406" s="10"/>
    </row>
    <row r="407" spans="1:16" s="12" customFormat="1" x14ac:dyDescent="0.25">
      <c r="A407" s="14"/>
      <c r="B407" s="520" t="str">
        <f>IF(Intro!$G$22="English",O407,P407)</f>
        <v>Describe the markets for the goods in Canada and globally since January 1, 2023. Factors to consider in your response include, but are not limited to, demand, sales, prices, capacity utilization and import volumes of the goods.</v>
      </c>
      <c r="C407" s="521"/>
      <c r="D407" s="521"/>
      <c r="E407" s="521"/>
      <c r="F407" s="521"/>
      <c r="G407" s="521"/>
      <c r="H407" s="521"/>
      <c r="I407" s="521"/>
      <c r="J407" s="521"/>
      <c r="K407" s="521"/>
      <c r="L407" s="522"/>
      <c r="O407" s="17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10"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2" customFormat="1" x14ac:dyDescent="0.25">
      <c r="A408" s="14"/>
      <c r="B408" s="520"/>
      <c r="C408" s="521"/>
      <c r="D408" s="521"/>
      <c r="E408" s="521"/>
      <c r="F408" s="521"/>
      <c r="G408" s="521"/>
      <c r="H408" s="521"/>
      <c r="I408" s="521"/>
      <c r="J408" s="521"/>
      <c r="K408" s="521"/>
      <c r="L408" s="522"/>
      <c r="O408" s="177"/>
      <c r="P408" s="10"/>
    </row>
    <row r="409" spans="1:16" s="182" customFormat="1" x14ac:dyDescent="0.25">
      <c r="A409" s="205"/>
      <c r="B409" s="221"/>
      <c r="C409" s="222"/>
      <c r="D409" s="222"/>
      <c r="E409" s="222"/>
      <c r="F409" s="222"/>
      <c r="G409" s="222"/>
      <c r="H409" s="222"/>
      <c r="I409" s="222"/>
      <c r="J409" s="222"/>
      <c r="K409" s="222"/>
      <c r="L409" s="207"/>
      <c r="O409" s="178"/>
      <c r="P409" s="178"/>
    </row>
    <row r="410" spans="1:16" s="3" customFormat="1" x14ac:dyDescent="0.25">
      <c r="A410" s="15"/>
      <c r="B410" s="657"/>
      <c r="C410" s="658"/>
      <c r="D410" s="658"/>
      <c r="E410" s="658"/>
      <c r="F410" s="658"/>
      <c r="G410" s="658"/>
      <c r="H410" s="658"/>
      <c r="I410" s="658"/>
      <c r="J410" s="658"/>
      <c r="K410" s="658"/>
      <c r="L410" s="659"/>
      <c r="M410" s="182"/>
      <c r="O410" s="176"/>
      <c r="P410" s="176"/>
    </row>
    <row r="411" spans="1:16" s="3" customFormat="1" x14ac:dyDescent="0.25">
      <c r="A411" s="15"/>
      <c r="B411" s="657"/>
      <c r="C411" s="658"/>
      <c r="D411" s="658"/>
      <c r="E411" s="658"/>
      <c r="F411" s="658"/>
      <c r="G411" s="658"/>
      <c r="H411" s="658"/>
      <c r="I411" s="658"/>
      <c r="J411" s="658"/>
      <c r="K411" s="658"/>
      <c r="L411" s="659"/>
      <c r="M411" s="182"/>
      <c r="O411" s="176"/>
      <c r="P411" s="176"/>
    </row>
    <row r="412" spans="1:16" s="3" customFormat="1" x14ac:dyDescent="0.25">
      <c r="A412" s="15"/>
      <c r="B412" s="657"/>
      <c r="C412" s="658"/>
      <c r="D412" s="658"/>
      <c r="E412" s="658"/>
      <c r="F412" s="658"/>
      <c r="G412" s="658"/>
      <c r="H412" s="658"/>
      <c r="I412" s="658"/>
      <c r="J412" s="658"/>
      <c r="K412" s="658"/>
      <c r="L412" s="659"/>
      <c r="M412" s="182"/>
      <c r="O412" s="176"/>
      <c r="P412" s="176"/>
    </row>
    <row r="413" spans="1:16" s="3" customFormat="1" x14ac:dyDescent="0.25">
      <c r="A413" s="15"/>
      <c r="B413" s="657"/>
      <c r="C413" s="658"/>
      <c r="D413" s="658"/>
      <c r="E413" s="658"/>
      <c r="F413" s="658"/>
      <c r="G413" s="658"/>
      <c r="H413" s="658"/>
      <c r="I413" s="658"/>
      <c r="J413" s="658"/>
      <c r="K413" s="658"/>
      <c r="L413" s="659"/>
      <c r="M413" s="182"/>
      <c r="O413" s="176"/>
      <c r="P413" s="176"/>
    </row>
    <row r="414" spans="1:16" s="3" customFormat="1" x14ac:dyDescent="0.25">
      <c r="A414" s="15"/>
      <c r="B414" s="657"/>
      <c r="C414" s="658"/>
      <c r="D414" s="658"/>
      <c r="E414" s="658"/>
      <c r="F414" s="658"/>
      <c r="G414" s="658"/>
      <c r="H414" s="658"/>
      <c r="I414" s="658"/>
      <c r="J414" s="658"/>
      <c r="K414" s="658"/>
      <c r="L414" s="659"/>
      <c r="M414" s="182"/>
      <c r="O414" s="176"/>
      <c r="P414" s="176"/>
    </row>
    <row r="415" spans="1:16" s="3" customFormat="1" x14ac:dyDescent="0.25">
      <c r="A415" s="15"/>
      <c r="B415" s="657"/>
      <c r="C415" s="658"/>
      <c r="D415" s="658"/>
      <c r="E415" s="658"/>
      <c r="F415" s="658"/>
      <c r="G415" s="658"/>
      <c r="H415" s="658"/>
      <c r="I415" s="658"/>
      <c r="J415" s="658"/>
      <c r="K415" s="658"/>
      <c r="L415" s="659"/>
      <c r="M415" s="182"/>
      <c r="O415" s="176"/>
      <c r="P415" s="176"/>
    </row>
    <row r="416" spans="1:16" s="3" customFormat="1" x14ac:dyDescent="0.25">
      <c r="A416" s="15"/>
      <c r="B416" s="657"/>
      <c r="C416" s="658"/>
      <c r="D416" s="658"/>
      <c r="E416" s="658"/>
      <c r="F416" s="658"/>
      <c r="G416" s="658"/>
      <c r="H416" s="658"/>
      <c r="I416" s="658"/>
      <c r="J416" s="658"/>
      <c r="K416" s="658"/>
      <c r="L416" s="659"/>
      <c r="M416" s="182"/>
      <c r="O416" s="176"/>
      <c r="P416" s="176"/>
    </row>
    <row r="417" spans="1:16" s="3" customFormat="1" x14ac:dyDescent="0.25">
      <c r="A417" s="15"/>
      <c r="B417" s="657"/>
      <c r="C417" s="658"/>
      <c r="D417" s="658"/>
      <c r="E417" s="658"/>
      <c r="F417" s="658"/>
      <c r="G417" s="658"/>
      <c r="H417" s="658"/>
      <c r="I417" s="658"/>
      <c r="J417" s="658"/>
      <c r="K417" s="658"/>
      <c r="L417" s="659"/>
      <c r="M417" s="182"/>
      <c r="O417" s="176"/>
      <c r="P417" s="176"/>
    </row>
    <row r="418" spans="1:16" s="182" customFormat="1" x14ac:dyDescent="0.25">
      <c r="A418" s="205"/>
      <c r="B418" s="224"/>
      <c r="C418" s="225"/>
      <c r="D418" s="225"/>
      <c r="E418" s="225"/>
      <c r="F418" s="225"/>
      <c r="G418" s="225"/>
      <c r="H418" s="225"/>
      <c r="I418" s="225"/>
      <c r="J418" s="225"/>
      <c r="K418" s="225"/>
      <c r="L418" s="223"/>
      <c r="O418" s="178"/>
      <c r="P418" s="178"/>
    </row>
    <row r="419" spans="1:16" x14ac:dyDescent="0.25">
      <c r="B419" s="650" t="s">
        <v>334</v>
      </c>
      <c r="C419" s="651"/>
      <c r="D419" s="651"/>
      <c r="E419" s="651"/>
      <c r="F419" s="651"/>
      <c r="G419" s="651"/>
      <c r="H419" s="651"/>
      <c r="I419" s="651"/>
      <c r="J419" s="651"/>
      <c r="K419" s="651"/>
      <c r="L419" s="652"/>
      <c r="M419" s="2"/>
    </row>
    <row r="420" spans="1:16" s="12" customFormat="1" x14ac:dyDescent="0.25">
      <c r="A420" s="14"/>
      <c r="B420" s="31"/>
      <c r="C420" s="32"/>
      <c r="D420" s="32"/>
      <c r="E420" s="33"/>
      <c r="F420" s="33"/>
      <c r="G420" s="33"/>
      <c r="H420" s="33"/>
      <c r="I420" s="33"/>
      <c r="J420" s="33"/>
      <c r="K420" s="33"/>
      <c r="L420" s="34"/>
      <c r="O420" s="10"/>
      <c r="P420" s="10"/>
    </row>
    <row r="421" spans="1:16" s="12" customFormat="1" x14ac:dyDescent="0.25">
      <c r="A421" s="14"/>
      <c r="B421" s="520" t="str">
        <f>IF(Intro!$G$22="English",O421,P421)</f>
        <v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v>
      </c>
      <c r="C421" s="521"/>
      <c r="D421" s="521"/>
      <c r="E421" s="521"/>
      <c r="F421" s="521"/>
      <c r="G421" s="521"/>
      <c r="H421" s="521"/>
      <c r="I421" s="521"/>
      <c r="J421" s="521"/>
      <c r="K421" s="521"/>
      <c r="L421" s="522"/>
      <c r="O421" s="177" t="s">
        <v>717</v>
      </c>
      <c r="P421" s="10" t="s">
        <v>619</v>
      </c>
    </row>
    <row r="422" spans="1:16" s="12" customFormat="1" x14ac:dyDescent="0.25">
      <c r="A422" s="14"/>
      <c r="B422" s="520"/>
      <c r="C422" s="521"/>
      <c r="D422" s="521"/>
      <c r="E422" s="521"/>
      <c r="F422" s="521"/>
      <c r="G422" s="521"/>
      <c r="H422" s="521"/>
      <c r="I422" s="521"/>
      <c r="J422" s="521"/>
      <c r="K422" s="521"/>
      <c r="L422" s="522"/>
      <c r="O422" s="177"/>
      <c r="P422" s="10"/>
    </row>
    <row r="423" spans="1:16" s="12" customFormat="1" x14ac:dyDescent="0.25">
      <c r="A423" s="14"/>
      <c r="B423" s="520"/>
      <c r="C423" s="521"/>
      <c r="D423" s="521"/>
      <c r="E423" s="521"/>
      <c r="F423" s="521"/>
      <c r="G423" s="521"/>
      <c r="H423" s="521"/>
      <c r="I423" s="521"/>
      <c r="J423" s="521"/>
      <c r="K423" s="521"/>
      <c r="L423" s="522"/>
      <c r="O423" s="177"/>
      <c r="P423" s="10"/>
    </row>
    <row r="424" spans="1:16" s="182" customFormat="1" x14ac:dyDescent="0.25">
      <c r="A424" s="205"/>
      <c r="B424" s="221"/>
      <c r="C424" s="222"/>
      <c r="D424" s="222"/>
      <c r="E424" s="222"/>
      <c r="F424" s="222"/>
      <c r="G424" s="222"/>
      <c r="H424" s="222"/>
      <c r="I424" s="222"/>
      <c r="J424" s="222"/>
      <c r="K424" s="222"/>
      <c r="L424" s="207"/>
      <c r="O424" s="178"/>
      <c r="P424" s="178"/>
    </row>
    <row r="425" spans="1:16" s="3" customFormat="1" x14ac:dyDescent="0.25">
      <c r="A425" s="15"/>
      <c r="B425" s="657"/>
      <c r="C425" s="658"/>
      <c r="D425" s="658"/>
      <c r="E425" s="658"/>
      <c r="F425" s="658"/>
      <c r="G425" s="658"/>
      <c r="H425" s="658"/>
      <c r="I425" s="658"/>
      <c r="J425" s="658"/>
      <c r="K425" s="658"/>
      <c r="L425" s="659"/>
      <c r="M425" s="182"/>
      <c r="O425" s="176"/>
      <c r="P425" s="176"/>
    </row>
    <row r="426" spans="1:16" s="3" customFormat="1" x14ac:dyDescent="0.25">
      <c r="A426" s="15"/>
      <c r="B426" s="657"/>
      <c r="C426" s="658"/>
      <c r="D426" s="658"/>
      <c r="E426" s="658"/>
      <c r="F426" s="658"/>
      <c r="G426" s="658"/>
      <c r="H426" s="658"/>
      <c r="I426" s="658"/>
      <c r="J426" s="658"/>
      <c r="K426" s="658"/>
      <c r="L426" s="659"/>
      <c r="M426" s="182"/>
      <c r="O426" s="176"/>
      <c r="P426" s="176"/>
    </row>
    <row r="427" spans="1:16" s="3" customFormat="1" x14ac:dyDescent="0.25">
      <c r="A427" s="15"/>
      <c r="B427" s="657"/>
      <c r="C427" s="658"/>
      <c r="D427" s="658"/>
      <c r="E427" s="658"/>
      <c r="F427" s="658"/>
      <c r="G427" s="658"/>
      <c r="H427" s="658"/>
      <c r="I427" s="658"/>
      <c r="J427" s="658"/>
      <c r="K427" s="658"/>
      <c r="L427" s="659"/>
      <c r="M427" s="182"/>
      <c r="O427" s="176"/>
      <c r="P427" s="176"/>
    </row>
    <row r="428" spans="1:16" s="3" customFormat="1" x14ac:dyDescent="0.25">
      <c r="A428" s="15"/>
      <c r="B428" s="657"/>
      <c r="C428" s="658"/>
      <c r="D428" s="658"/>
      <c r="E428" s="658"/>
      <c r="F428" s="658"/>
      <c r="G428" s="658"/>
      <c r="H428" s="658"/>
      <c r="I428" s="658"/>
      <c r="J428" s="658"/>
      <c r="K428" s="658"/>
      <c r="L428" s="659"/>
      <c r="M428" s="182"/>
      <c r="O428" s="176"/>
      <c r="P428" s="176"/>
    </row>
    <row r="429" spans="1:16" s="3" customFormat="1" x14ac:dyDescent="0.25">
      <c r="A429" s="15"/>
      <c r="B429" s="657"/>
      <c r="C429" s="658"/>
      <c r="D429" s="658"/>
      <c r="E429" s="658"/>
      <c r="F429" s="658"/>
      <c r="G429" s="658"/>
      <c r="H429" s="658"/>
      <c r="I429" s="658"/>
      <c r="J429" s="658"/>
      <c r="K429" s="658"/>
      <c r="L429" s="659"/>
      <c r="M429" s="182"/>
      <c r="O429" s="176"/>
      <c r="P429" s="176"/>
    </row>
    <row r="430" spans="1:16" s="3" customFormat="1" x14ac:dyDescent="0.25">
      <c r="A430" s="15"/>
      <c r="B430" s="657"/>
      <c r="C430" s="658"/>
      <c r="D430" s="658"/>
      <c r="E430" s="658"/>
      <c r="F430" s="658"/>
      <c r="G430" s="658"/>
      <c r="H430" s="658"/>
      <c r="I430" s="658"/>
      <c r="J430" s="658"/>
      <c r="K430" s="658"/>
      <c r="L430" s="659"/>
      <c r="M430" s="182"/>
      <c r="O430" s="176"/>
      <c r="P430" s="176"/>
    </row>
    <row r="431" spans="1:16" s="3" customFormat="1" x14ac:dyDescent="0.25">
      <c r="A431" s="15"/>
      <c r="B431" s="657"/>
      <c r="C431" s="658"/>
      <c r="D431" s="658"/>
      <c r="E431" s="658"/>
      <c r="F431" s="658"/>
      <c r="G431" s="658"/>
      <c r="H431" s="658"/>
      <c r="I431" s="658"/>
      <c r="J431" s="658"/>
      <c r="K431" s="658"/>
      <c r="L431" s="659"/>
      <c r="M431" s="182"/>
      <c r="O431" s="176"/>
      <c r="P431" s="176"/>
    </row>
    <row r="432" spans="1:16" s="3" customFormat="1" x14ac:dyDescent="0.25">
      <c r="A432" s="15"/>
      <c r="B432" s="657"/>
      <c r="C432" s="658"/>
      <c r="D432" s="658"/>
      <c r="E432" s="658"/>
      <c r="F432" s="658"/>
      <c r="G432" s="658"/>
      <c r="H432" s="658"/>
      <c r="I432" s="658"/>
      <c r="J432" s="658"/>
      <c r="K432" s="658"/>
      <c r="L432" s="659"/>
      <c r="M432" s="182"/>
      <c r="O432" s="176"/>
      <c r="P432" s="176"/>
    </row>
    <row r="433" spans="1:16" s="182" customFormat="1" x14ac:dyDescent="0.25">
      <c r="A433" s="205"/>
      <c r="B433" s="224"/>
      <c r="C433" s="225"/>
      <c r="D433" s="225"/>
      <c r="E433" s="225"/>
      <c r="F433" s="225"/>
      <c r="G433" s="225"/>
      <c r="H433" s="225"/>
      <c r="I433" s="225"/>
      <c r="J433" s="225"/>
      <c r="K433" s="225"/>
      <c r="L433" s="223"/>
      <c r="O433" s="178"/>
      <c r="P433" s="178"/>
    </row>
    <row r="434" spans="1:16" x14ac:dyDescent="0.25">
      <c r="B434" s="650" t="s">
        <v>708</v>
      </c>
      <c r="C434" s="651"/>
      <c r="D434" s="651"/>
      <c r="E434" s="651"/>
      <c r="F434" s="651"/>
      <c r="G434" s="651"/>
      <c r="H434" s="651"/>
      <c r="I434" s="651"/>
      <c r="J434" s="651"/>
      <c r="K434" s="651"/>
      <c r="L434" s="652"/>
      <c r="M434" s="2"/>
    </row>
    <row r="435" spans="1:16" s="12" customFormat="1" x14ac:dyDescent="0.25">
      <c r="A435" s="14"/>
      <c r="B435" s="31"/>
      <c r="C435" s="32"/>
      <c r="D435" s="32"/>
      <c r="E435" s="33"/>
      <c r="F435" s="33"/>
      <c r="G435" s="33"/>
      <c r="H435" s="33"/>
      <c r="I435" s="33"/>
      <c r="J435" s="33"/>
      <c r="K435" s="33"/>
      <c r="L435" s="34"/>
      <c r="O435" s="10"/>
      <c r="P435" s="10"/>
    </row>
    <row r="436" spans="1:16" s="12" customFormat="1" x14ac:dyDescent="0.25">
      <c r="A436" s="14"/>
      <c r="B436" s="520" t="str">
        <f>IF(Intro!$G$22="English",O436,P436)</f>
        <v>Explain any changes you expect to see in the Canadian market and in other markets globally for the goods over the next two years with respect to demand, prices, capacity utilization, import volumes or any other factor.</v>
      </c>
      <c r="C436" s="521"/>
      <c r="D436" s="521"/>
      <c r="E436" s="521"/>
      <c r="F436" s="521"/>
      <c r="G436" s="521"/>
      <c r="H436" s="521"/>
      <c r="I436" s="521"/>
      <c r="J436" s="521"/>
      <c r="K436" s="521"/>
      <c r="L436" s="522"/>
      <c r="O436" s="17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10" t="s">
        <v>729</v>
      </c>
    </row>
    <row r="437" spans="1:16" s="12" customFormat="1" x14ac:dyDescent="0.25">
      <c r="A437" s="14"/>
      <c r="B437" s="520"/>
      <c r="C437" s="521"/>
      <c r="D437" s="521"/>
      <c r="E437" s="521"/>
      <c r="F437" s="521"/>
      <c r="G437" s="521"/>
      <c r="H437" s="521"/>
      <c r="I437" s="521"/>
      <c r="J437" s="521"/>
      <c r="K437" s="521"/>
      <c r="L437" s="522"/>
      <c r="O437" s="177"/>
      <c r="P437" s="10"/>
    </row>
    <row r="438" spans="1:16" s="182" customFormat="1" x14ac:dyDescent="0.25">
      <c r="A438" s="205"/>
      <c r="B438" s="221"/>
      <c r="C438" s="222"/>
      <c r="D438" s="222"/>
      <c r="E438" s="222"/>
      <c r="F438" s="222"/>
      <c r="G438" s="222"/>
      <c r="H438" s="222"/>
      <c r="I438" s="222"/>
      <c r="J438" s="222"/>
      <c r="K438" s="222"/>
      <c r="L438" s="207"/>
      <c r="O438" s="178"/>
      <c r="P438" s="178"/>
    </row>
    <row r="439" spans="1:16" s="3" customFormat="1" x14ac:dyDescent="0.25">
      <c r="A439" s="15"/>
      <c r="B439" s="657"/>
      <c r="C439" s="658"/>
      <c r="D439" s="658"/>
      <c r="E439" s="658"/>
      <c r="F439" s="658"/>
      <c r="G439" s="658"/>
      <c r="H439" s="658"/>
      <c r="I439" s="658"/>
      <c r="J439" s="658"/>
      <c r="K439" s="658"/>
      <c r="L439" s="659"/>
      <c r="M439" s="182"/>
      <c r="O439" s="176"/>
      <c r="P439" s="176"/>
    </row>
    <row r="440" spans="1:16" s="3" customFormat="1" x14ac:dyDescent="0.25">
      <c r="A440" s="15"/>
      <c r="B440" s="657"/>
      <c r="C440" s="658"/>
      <c r="D440" s="658"/>
      <c r="E440" s="658"/>
      <c r="F440" s="658"/>
      <c r="G440" s="658"/>
      <c r="H440" s="658"/>
      <c r="I440" s="658"/>
      <c r="J440" s="658"/>
      <c r="K440" s="658"/>
      <c r="L440" s="659"/>
      <c r="M440" s="182"/>
      <c r="O440" s="176"/>
      <c r="P440" s="176"/>
    </row>
    <row r="441" spans="1:16" s="3" customFormat="1" x14ac:dyDescent="0.25">
      <c r="A441" s="15"/>
      <c r="B441" s="657"/>
      <c r="C441" s="658"/>
      <c r="D441" s="658"/>
      <c r="E441" s="658"/>
      <c r="F441" s="658"/>
      <c r="G441" s="658"/>
      <c r="H441" s="658"/>
      <c r="I441" s="658"/>
      <c r="J441" s="658"/>
      <c r="K441" s="658"/>
      <c r="L441" s="659"/>
      <c r="M441" s="182"/>
      <c r="O441" s="176"/>
      <c r="P441" s="176"/>
    </row>
    <row r="442" spans="1:16" s="3" customFormat="1" x14ac:dyDescent="0.25">
      <c r="A442" s="15"/>
      <c r="B442" s="657"/>
      <c r="C442" s="658"/>
      <c r="D442" s="658"/>
      <c r="E442" s="658"/>
      <c r="F442" s="658"/>
      <c r="G442" s="658"/>
      <c r="H442" s="658"/>
      <c r="I442" s="658"/>
      <c r="J442" s="658"/>
      <c r="K442" s="658"/>
      <c r="L442" s="659"/>
      <c r="M442" s="182"/>
      <c r="O442" s="176"/>
      <c r="P442" s="176"/>
    </row>
    <row r="443" spans="1:16" s="3" customFormat="1" x14ac:dyDescent="0.25">
      <c r="A443" s="15"/>
      <c r="B443" s="657"/>
      <c r="C443" s="658"/>
      <c r="D443" s="658"/>
      <c r="E443" s="658"/>
      <c r="F443" s="658"/>
      <c r="G443" s="658"/>
      <c r="H443" s="658"/>
      <c r="I443" s="658"/>
      <c r="J443" s="658"/>
      <c r="K443" s="658"/>
      <c r="L443" s="659"/>
      <c r="M443" s="182"/>
      <c r="O443" s="176"/>
      <c r="P443" s="176"/>
    </row>
    <row r="444" spans="1:16" s="3" customFormat="1" x14ac:dyDescent="0.25">
      <c r="A444" s="15"/>
      <c r="B444" s="657"/>
      <c r="C444" s="658"/>
      <c r="D444" s="658"/>
      <c r="E444" s="658"/>
      <c r="F444" s="658"/>
      <c r="G444" s="658"/>
      <c r="H444" s="658"/>
      <c r="I444" s="658"/>
      <c r="J444" s="658"/>
      <c r="K444" s="658"/>
      <c r="L444" s="659"/>
      <c r="M444" s="182"/>
      <c r="O444" s="176"/>
      <c r="P444" s="176"/>
    </row>
    <row r="445" spans="1:16" s="3" customFormat="1" x14ac:dyDescent="0.25">
      <c r="A445" s="15"/>
      <c r="B445" s="657"/>
      <c r="C445" s="658"/>
      <c r="D445" s="658"/>
      <c r="E445" s="658"/>
      <c r="F445" s="658"/>
      <c r="G445" s="658"/>
      <c r="H445" s="658"/>
      <c r="I445" s="658"/>
      <c r="J445" s="658"/>
      <c r="K445" s="658"/>
      <c r="L445" s="659"/>
      <c r="M445" s="182"/>
      <c r="O445" s="176"/>
      <c r="P445" s="176"/>
    </row>
    <row r="446" spans="1:16" s="3" customFormat="1" x14ac:dyDescent="0.25">
      <c r="A446" s="15"/>
      <c r="B446" s="657"/>
      <c r="C446" s="658"/>
      <c r="D446" s="658"/>
      <c r="E446" s="658"/>
      <c r="F446" s="658"/>
      <c r="G446" s="658"/>
      <c r="H446" s="658"/>
      <c r="I446" s="658"/>
      <c r="J446" s="658"/>
      <c r="K446" s="658"/>
      <c r="L446" s="659"/>
      <c r="M446" s="182"/>
      <c r="O446" s="176"/>
      <c r="P446" s="176"/>
    </row>
    <row r="447" spans="1:16" s="182" customFormat="1" x14ac:dyDescent="0.25">
      <c r="A447" s="205"/>
      <c r="B447" s="224"/>
      <c r="C447" s="225"/>
      <c r="D447" s="225"/>
      <c r="E447" s="225"/>
      <c r="F447" s="225"/>
      <c r="G447" s="225"/>
      <c r="H447" s="225"/>
      <c r="I447" s="225"/>
      <c r="J447" s="225"/>
      <c r="K447" s="225"/>
      <c r="L447" s="223"/>
      <c r="O447" s="178"/>
      <c r="P447" s="178"/>
    </row>
    <row r="448" spans="1:16" s="156" customFormat="1" x14ac:dyDescent="0.25">
      <c r="A448" s="46"/>
      <c r="B448" s="632" t="s">
        <v>709</v>
      </c>
      <c r="C448" s="633"/>
      <c r="D448" s="633"/>
      <c r="E448" s="633"/>
      <c r="F448" s="634"/>
      <c r="G448" s="634"/>
      <c r="H448" s="634"/>
      <c r="I448" s="634"/>
      <c r="J448" s="634"/>
      <c r="K448" s="634"/>
      <c r="L448" s="635"/>
      <c r="M448" s="168"/>
    </row>
    <row r="449" spans="1:17" s="156" customFormat="1" x14ac:dyDescent="0.25">
      <c r="A449" s="46"/>
      <c r="B449" s="310"/>
      <c r="C449" s="311"/>
      <c r="D449" s="311"/>
      <c r="E449" s="311"/>
      <c r="F449" s="312"/>
      <c r="G449" s="312"/>
      <c r="H449" s="312"/>
      <c r="I449" s="312"/>
      <c r="J449" s="312"/>
      <c r="K449" s="312"/>
      <c r="L449" s="229"/>
      <c r="M449" s="168"/>
    </row>
    <row r="450" spans="1:17" s="156" customFormat="1" x14ac:dyDescent="0.25">
      <c r="A450" s="46"/>
      <c r="B450" s="537" t="str">
        <f>IF(Intro!$G$22="English",O450,P450)</f>
        <v>Explain any impacts on these outlooks should there be a finding of injury or threat of injury. Provide documents, or the names of documents, such as studies or articles in trade journals, that support your firm's statement.</v>
      </c>
      <c r="C450" s="538"/>
      <c r="D450" s="538"/>
      <c r="E450" s="538"/>
      <c r="F450" s="538"/>
      <c r="G450" s="538"/>
      <c r="H450" s="538"/>
      <c r="I450" s="538"/>
      <c r="J450" s="538"/>
      <c r="K450" s="538"/>
      <c r="L450" s="539"/>
      <c r="M450" s="168"/>
      <c r="O450" s="313" t="s">
        <v>706</v>
      </c>
      <c r="P450" s="314" t="s">
        <v>707</v>
      </c>
      <c r="Q450" s="314"/>
    </row>
    <row r="451" spans="1:17" s="156" customFormat="1" x14ac:dyDescent="0.25">
      <c r="A451" s="46"/>
      <c r="B451" s="537"/>
      <c r="C451" s="538"/>
      <c r="D451" s="538"/>
      <c r="E451" s="538"/>
      <c r="F451" s="538"/>
      <c r="G451" s="538"/>
      <c r="H451" s="538"/>
      <c r="I451" s="538"/>
      <c r="J451" s="538"/>
      <c r="K451" s="538"/>
      <c r="L451" s="539"/>
      <c r="M451" s="168"/>
      <c r="O451" s="313"/>
      <c r="P451" s="315"/>
      <c r="Q451" s="315"/>
    </row>
    <row r="452" spans="1:17" s="156" customFormat="1" x14ac:dyDescent="0.25">
      <c r="A452" s="46"/>
      <c r="B452" s="307"/>
      <c r="C452" s="166"/>
      <c r="D452" s="166"/>
      <c r="E452" s="166"/>
      <c r="F452" s="166"/>
      <c r="G452" s="166"/>
      <c r="H452" s="166"/>
      <c r="I452" s="166"/>
      <c r="J452" s="166"/>
      <c r="K452" s="166"/>
      <c r="L452" s="308"/>
      <c r="M452" s="168"/>
      <c r="O452" s="316"/>
      <c r="P452" s="316"/>
      <c r="Q452" s="317"/>
    </row>
    <row r="453" spans="1:17" s="47" customFormat="1" x14ac:dyDescent="0.25">
      <c r="A453" s="46"/>
      <c r="B453" s="636"/>
      <c r="C453" s="637"/>
      <c r="D453" s="637"/>
      <c r="E453" s="637"/>
      <c r="F453" s="637"/>
      <c r="G453" s="637"/>
      <c r="H453" s="637"/>
      <c r="I453" s="637"/>
      <c r="J453" s="637"/>
      <c r="K453" s="637"/>
      <c r="L453" s="638"/>
      <c r="M453" s="167"/>
      <c r="Q453" s="156"/>
    </row>
    <row r="454" spans="1:17" s="47" customFormat="1" x14ac:dyDescent="0.25">
      <c r="A454" s="46"/>
      <c r="B454" s="636"/>
      <c r="C454" s="637"/>
      <c r="D454" s="637"/>
      <c r="E454" s="637"/>
      <c r="F454" s="637"/>
      <c r="G454" s="637"/>
      <c r="H454" s="637"/>
      <c r="I454" s="637"/>
      <c r="J454" s="637"/>
      <c r="K454" s="637"/>
      <c r="L454" s="638"/>
      <c r="M454" s="167"/>
      <c r="Q454" s="156"/>
    </row>
    <row r="455" spans="1:17" s="3" customFormat="1" x14ac:dyDescent="0.25">
      <c r="A455" s="15"/>
      <c r="B455" s="636"/>
      <c r="C455" s="637"/>
      <c r="D455" s="637"/>
      <c r="E455" s="637"/>
      <c r="F455" s="637"/>
      <c r="G455" s="637"/>
      <c r="H455" s="637"/>
      <c r="I455" s="637"/>
      <c r="J455" s="637"/>
      <c r="K455" s="637"/>
      <c r="L455" s="638"/>
      <c r="M455" s="182"/>
      <c r="O455" s="176"/>
      <c r="P455" s="176"/>
    </row>
    <row r="456" spans="1:17" s="3" customFormat="1" x14ac:dyDescent="0.25">
      <c r="A456" s="15"/>
      <c r="B456" s="636"/>
      <c r="C456" s="637"/>
      <c r="D456" s="637"/>
      <c r="E456" s="637"/>
      <c r="F456" s="637"/>
      <c r="G456" s="637"/>
      <c r="H456" s="637"/>
      <c r="I456" s="637"/>
      <c r="J456" s="637"/>
      <c r="K456" s="637"/>
      <c r="L456" s="638"/>
      <c r="M456" s="182"/>
      <c r="O456" s="176"/>
      <c r="P456" s="176"/>
    </row>
    <row r="457" spans="1:17" s="47" customFormat="1" x14ac:dyDescent="0.25">
      <c r="A457" s="46"/>
      <c r="B457" s="636"/>
      <c r="C457" s="637"/>
      <c r="D457" s="637"/>
      <c r="E457" s="637"/>
      <c r="F457" s="637"/>
      <c r="G457" s="637"/>
      <c r="H457" s="637"/>
      <c r="I457" s="637"/>
      <c r="J457" s="637"/>
      <c r="K457" s="637"/>
      <c r="L457" s="638"/>
      <c r="M457" s="167"/>
      <c r="Q457" s="156"/>
    </row>
    <row r="458" spans="1:17" s="47" customFormat="1" x14ac:dyDescent="0.25">
      <c r="A458" s="46"/>
      <c r="B458" s="636"/>
      <c r="C458" s="637"/>
      <c r="D458" s="637"/>
      <c r="E458" s="637"/>
      <c r="F458" s="637"/>
      <c r="G458" s="637"/>
      <c r="H458" s="637"/>
      <c r="I458" s="637"/>
      <c r="J458" s="637"/>
      <c r="K458" s="637"/>
      <c r="L458" s="638"/>
      <c r="M458" s="167"/>
      <c r="Q458" s="156"/>
    </row>
    <row r="459" spans="1:17" s="47" customFormat="1" x14ac:dyDescent="0.25">
      <c r="A459" s="46"/>
      <c r="B459" s="636"/>
      <c r="C459" s="637"/>
      <c r="D459" s="637"/>
      <c r="E459" s="637"/>
      <c r="F459" s="637"/>
      <c r="G459" s="637"/>
      <c r="H459" s="637"/>
      <c r="I459" s="637"/>
      <c r="J459" s="637"/>
      <c r="K459" s="637"/>
      <c r="L459" s="638"/>
      <c r="M459" s="167"/>
      <c r="Q459" s="156"/>
    </row>
    <row r="460" spans="1:17" s="47" customFormat="1" x14ac:dyDescent="0.25">
      <c r="A460" s="46"/>
      <c r="B460" s="636"/>
      <c r="C460" s="637"/>
      <c r="D460" s="637"/>
      <c r="E460" s="637"/>
      <c r="F460" s="637"/>
      <c r="G460" s="637"/>
      <c r="H460" s="637"/>
      <c r="I460" s="637"/>
      <c r="J460" s="637"/>
      <c r="K460" s="637"/>
      <c r="L460" s="638"/>
      <c r="M460" s="167"/>
      <c r="Q460" s="156"/>
    </row>
    <row r="461" spans="1:17" s="156" customFormat="1" x14ac:dyDescent="0.25">
      <c r="A461" s="46"/>
      <c r="B461" s="639"/>
      <c r="C461" s="640"/>
      <c r="D461" s="640"/>
      <c r="E461" s="640"/>
      <c r="F461" s="640"/>
      <c r="G461" s="640"/>
      <c r="H461" s="640"/>
      <c r="I461" s="640"/>
      <c r="J461" s="640"/>
      <c r="K461" s="640"/>
      <c r="L461" s="641"/>
      <c r="M461" s="168"/>
    </row>
  </sheetData>
  <sheetProtection algorithmName="SHA-512" hashValue="ocpviFMTWwIXyWsUkRA25JvQ/y0LHRXdot13ADinkfRoLmXc824uGWcDgsMYNCW7rZrgbDHLlr0siV50Ca92dA==" saltValue="HK2r/feFB5HrbiXOMQBxhw==" spinCount="100000" sheet="1" objects="1" scenarios="1" selectLockedCells="1"/>
  <mergeCells count="193">
    <mergeCell ref="B329:L329"/>
    <mergeCell ref="B343:L343"/>
    <mergeCell ref="B357:L357"/>
    <mergeCell ref="B371:L371"/>
    <mergeCell ref="B390:L390"/>
    <mergeCell ref="B405:L405"/>
    <mergeCell ref="B419:L419"/>
    <mergeCell ref="B434:L434"/>
    <mergeCell ref="B13:L13"/>
    <mergeCell ref="B26:L26"/>
    <mergeCell ref="B68:L68"/>
    <mergeCell ref="B81:L81"/>
    <mergeCell ref="B87:L87"/>
    <mergeCell ref="B148:L148"/>
    <mergeCell ref="B169:L169"/>
    <mergeCell ref="B182:L182"/>
    <mergeCell ref="B197:L197"/>
    <mergeCell ref="B421:L423"/>
    <mergeCell ref="B72:L79"/>
    <mergeCell ref="B152:L159"/>
    <mergeCell ref="B173:L180"/>
    <mergeCell ref="B186:L193"/>
    <mergeCell ref="B236:L243"/>
    <mergeCell ref="B249:L256"/>
    <mergeCell ref="B436:L437"/>
    <mergeCell ref="B211:D215"/>
    <mergeCell ref="E211:L215"/>
    <mergeCell ref="B219:L220"/>
    <mergeCell ref="B233:L234"/>
    <mergeCell ref="B260:L261"/>
    <mergeCell ref="B302:L303"/>
    <mergeCell ref="B331:L332"/>
    <mergeCell ref="B345:L346"/>
    <mergeCell ref="B359:L360"/>
    <mergeCell ref="B425:L432"/>
    <mergeCell ref="B305:L312"/>
    <mergeCell ref="B320:L327"/>
    <mergeCell ref="B334:L341"/>
    <mergeCell ref="B348:L355"/>
    <mergeCell ref="B362:L369"/>
    <mergeCell ref="B381:L388"/>
    <mergeCell ref="B394:L401"/>
    <mergeCell ref="B410:L417"/>
    <mergeCell ref="B407:L408"/>
    <mergeCell ref="B379:L379"/>
    <mergeCell ref="B373:L373"/>
    <mergeCell ref="B318:L318"/>
    <mergeCell ref="B222:L229"/>
    <mergeCell ref="B439:L446"/>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G117:H126"/>
    <mergeCell ref="I117:J126"/>
    <mergeCell ref="K117:L126"/>
    <mergeCell ref="B127:B136"/>
    <mergeCell ref="C127:D136"/>
    <mergeCell ref="E127:F136"/>
    <mergeCell ref="G127:H136"/>
    <mergeCell ref="B291:L298"/>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D167:L167"/>
    <mergeCell ref="B163:L163"/>
    <mergeCell ref="B44:B45"/>
    <mergeCell ref="B46:B47"/>
    <mergeCell ref="B48:B49"/>
    <mergeCell ref="B50:B51"/>
    <mergeCell ref="B52:B53"/>
    <mergeCell ref="B59:L66"/>
    <mergeCell ref="G48:I49"/>
    <mergeCell ref="J48:L49"/>
    <mergeCell ref="C50:D51"/>
    <mergeCell ref="E50:F51"/>
    <mergeCell ref="G50:I51"/>
    <mergeCell ref="J50:L51"/>
    <mergeCell ref="C52:D53"/>
    <mergeCell ref="E52:F53"/>
    <mergeCell ref="J46:L47"/>
    <mergeCell ref="C48:D49"/>
    <mergeCell ref="E48:F49"/>
    <mergeCell ref="B89:L89"/>
    <mergeCell ref="C91:D96"/>
    <mergeCell ref="E91:F96"/>
    <mergeCell ref="G91:H96"/>
    <mergeCell ref="I91:J96"/>
    <mergeCell ref="K91:L96"/>
    <mergeCell ref="B83:L83"/>
    <mergeCell ref="B57:L57"/>
    <mergeCell ref="B70:L70"/>
    <mergeCell ref="E32:F33"/>
    <mergeCell ref="G32:I33"/>
    <mergeCell ref="B17:L24"/>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287:L287"/>
    <mergeCell ref="B300:L300"/>
    <mergeCell ref="B316:L316"/>
    <mergeCell ref="B4:L4"/>
    <mergeCell ref="B5:L5"/>
    <mergeCell ref="B6:L6"/>
    <mergeCell ref="J32:L33"/>
    <mergeCell ref="B12:L12"/>
    <mergeCell ref="B8:L8"/>
    <mergeCell ref="B9:L9"/>
    <mergeCell ref="B10:L10"/>
    <mergeCell ref="B55:L55"/>
    <mergeCell ref="C44:D45"/>
    <mergeCell ref="E44:F45"/>
    <mergeCell ref="G44:I45"/>
    <mergeCell ref="J44:L45"/>
    <mergeCell ref="C46:D47"/>
    <mergeCell ref="E46:F47"/>
    <mergeCell ref="G46:I47"/>
    <mergeCell ref="E42:F43"/>
    <mergeCell ref="G42:I43"/>
    <mergeCell ref="J42:L43"/>
    <mergeCell ref="B15:L15"/>
    <mergeCell ref="C32:D33"/>
    <mergeCell ref="B375:F375"/>
    <mergeCell ref="B377:F377"/>
    <mergeCell ref="B376:F376"/>
    <mergeCell ref="B448:L448"/>
    <mergeCell ref="B450:L451"/>
    <mergeCell ref="B453:L460"/>
    <mergeCell ref="B461:L461"/>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52 E34 G34 K137:K142 B17 J34 C34 E36 E38 E40 E42 E44 E46 E48 E50 E52 G36 G38 G40 G42 G44 G46 G48 G50 G52 J36 J38 J40 J42 J44 J46 J48 J50 J52 C36 C38 C40 C42 C44 C46 C48 C50 B59 B72 B152:B154 B173:B175 B186 B222 B224:B225 B249 B265 B278 B291 B305 B320 B334 B348 B362 B381 B394 B410 B425 B439 E97:E102 C97:C102 G97:G102 I97:I102 K97:K102 E107:E112 C107:C112 G107:G112 I107:I112 K107:K112 E117:E122 C117:C122 G117:G122 I117:I122 K117:K122 E127:E132 C127:C132 G127:G132 I127:I132 K127:K132 E137:E142 C137:C142 G137:G142 I137:I142 E201 E206 E211 B453 B188:B189 B236:B238 B252:B253 B267:B268 B281:B282 B294:B295 B308:B309 B322:B323 B336:B337 B350 B364 B383 B396 B412 B427 B441 B455"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63" xr:uid="{51751D26-3857-4105-8CD2-B60852B0348B}">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65:D167" xr:uid="{F8D8A7E1-1179-4260-93AA-9A622DB12CD0}">
      <formula1>1000</formula1>
    </dataValidation>
  </dataValidations>
  <printOptions horizontalCentered="1"/>
  <pageMargins left="0.25" right="0.25" top="0.75" bottom="0.75" header="0.3" footer="0.3"/>
  <pageSetup scale="63" firstPageNumber="6" fitToHeight="0" orientation="portrait" r:id="rId1"/>
  <headerFooter>
    <oddFooter>&amp;L&amp;A</oddFooter>
  </headerFooter>
  <rowBreaks count="8" manualBreakCount="8">
    <brk id="54" min="1" max="11" man="1"/>
    <brk id="106" min="1" max="11" man="1"/>
    <brk id="160" min="1" max="11" man="1"/>
    <brk id="216" min="1" max="11" man="1"/>
    <brk id="273" min="1" max="11" man="1"/>
    <brk id="328" min="1" max="11" man="1"/>
    <brk id="370" min="1" max="11" man="1"/>
    <brk id="41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Variables!$D$41:$D$42</xm:f>
          </x14:formula1>
          <xm:sqref>G375:G377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workbookViewId="0"/>
  </sheetViews>
  <sheetFormatPr defaultColWidth="9.28515625" defaultRowHeight="14.25" x14ac:dyDescent="0.25"/>
  <cols>
    <col min="1" max="1" width="1.7109375" style="14" customWidth="1"/>
    <col min="2" max="2" width="12.28515625" style="26" customWidth="1"/>
    <col min="3" max="3" width="5.7109375" style="26" customWidth="1"/>
    <col min="4" max="4" width="18.5703125" style="26" customWidth="1"/>
    <col min="5" max="12" width="15.42578125" style="26" customWidth="1"/>
    <col min="13" max="13" width="6.28515625" style="1" customWidth="1"/>
    <col min="14" max="14" width="9.28515625" style="2" customWidth="1"/>
    <col min="15" max="15" width="25.28515625" style="2" hidden="1" customWidth="1"/>
    <col min="16" max="16" width="28.42578125" style="2" hidden="1" customWidth="1"/>
    <col min="17" max="17" width="9.28515625" style="2" customWidth="1"/>
    <col min="18" max="16384" width="9.28515625" style="2"/>
  </cols>
  <sheetData>
    <row r="1" spans="1:16" x14ac:dyDescent="0.25">
      <c r="O1" s="3" t="s">
        <v>168</v>
      </c>
      <c r="P1" s="3" t="s">
        <v>169</v>
      </c>
    </row>
    <row r="2" spans="1:16" x14ac:dyDescent="0.25">
      <c r="B2" s="27" t="s">
        <v>0</v>
      </c>
      <c r="C2" s="27"/>
      <c r="O2" s="9"/>
      <c r="P2" s="9"/>
    </row>
    <row r="3" spans="1:16" x14ac:dyDescent="0.25">
      <c r="B3" s="28"/>
      <c r="C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TRUCK BODIES</v>
      </c>
      <c r="C6" s="540"/>
      <c r="D6" s="540"/>
      <c r="E6" s="540"/>
      <c r="F6" s="540"/>
      <c r="G6" s="540"/>
      <c r="H6" s="540"/>
      <c r="I6" s="540"/>
      <c r="J6" s="540"/>
      <c r="K6" s="540"/>
      <c r="L6" s="540"/>
      <c r="M6" s="17"/>
      <c r="N6" s="17"/>
      <c r="O6" s="19"/>
      <c r="P6" s="19"/>
    </row>
    <row r="7" spans="1:16" s="10" customFormat="1" x14ac:dyDescent="0.25">
      <c r="A7" s="20"/>
      <c r="B7" s="29"/>
      <c r="C7" s="29"/>
      <c r="D7" s="30"/>
      <c r="E7" s="30"/>
      <c r="F7" s="30"/>
      <c r="G7" s="30"/>
      <c r="H7" s="30"/>
      <c r="I7" s="30"/>
      <c r="J7" s="30"/>
      <c r="K7" s="30"/>
      <c r="L7" s="30"/>
      <c r="O7" s="11"/>
      <c r="P7" s="11"/>
    </row>
    <row r="8" spans="1:16" x14ac:dyDescent="0.25">
      <c r="B8" s="35" t="str">
        <f>UPPER(IF(Intro!$G$22="English",O8,P8))</f>
        <v>PUBLIC COMMENTS</v>
      </c>
      <c r="C8" s="36"/>
      <c r="D8" s="36"/>
      <c r="E8" s="36"/>
      <c r="F8" s="36"/>
      <c r="G8" s="36"/>
      <c r="H8" s="36"/>
      <c r="I8" s="36"/>
      <c r="J8" s="36"/>
      <c r="K8" s="36"/>
      <c r="L8" s="37"/>
      <c r="M8" s="157"/>
      <c r="O8" s="2" t="s">
        <v>152</v>
      </c>
      <c r="P8" s="2" t="s">
        <v>153</v>
      </c>
    </row>
    <row r="9" spans="1:16" s="12" customFormat="1" x14ac:dyDescent="0.25">
      <c r="A9" s="14"/>
      <c r="B9" s="31"/>
      <c r="C9" s="32"/>
      <c r="D9" s="33"/>
      <c r="E9" s="33"/>
      <c r="F9" s="33"/>
      <c r="G9" s="33"/>
      <c r="H9" s="33"/>
      <c r="I9" s="33"/>
      <c r="J9" s="33"/>
      <c r="K9" s="33"/>
      <c r="L9" s="34"/>
    </row>
    <row r="10" spans="1:16" s="12" customFormat="1" x14ac:dyDescent="0.25">
      <c r="A10" s="14"/>
      <c r="B10" s="520" t="str">
        <f>IF(Intro!$G$22="English",O10,P10)</f>
        <v>Should your firm wish to add any comments related to its responses, submit them here. Be sure to indicate the applicable question number.</v>
      </c>
      <c r="C10" s="521"/>
      <c r="D10" s="521"/>
      <c r="E10" s="521"/>
      <c r="F10" s="521"/>
      <c r="G10" s="521"/>
      <c r="H10" s="521"/>
      <c r="I10" s="521"/>
      <c r="J10" s="521"/>
      <c r="K10" s="521"/>
      <c r="L10" s="522"/>
      <c r="O10" s="13" t="s">
        <v>579</v>
      </c>
      <c r="P10" s="12" t="s">
        <v>418</v>
      </c>
    </row>
    <row r="11" spans="1:16" s="12" customFormat="1" x14ac:dyDescent="0.25">
      <c r="A11" s="14"/>
      <c r="B11" s="186"/>
      <c r="C11" s="32"/>
      <c r="D11" s="33"/>
      <c r="E11" s="33"/>
      <c r="F11" s="33"/>
      <c r="G11" s="33"/>
      <c r="H11" s="33"/>
      <c r="I11" s="33"/>
      <c r="J11" s="33"/>
      <c r="K11" s="33"/>
      <c r="L11" s="34"/>
      <c r="O11" s="331" t="s">
        <v>743</v>
      </c>
      <c r="P11" s="331" t="s">
        <v>744</v>
      </c>
    </row>
    <row r="12" spans="1:16" s="12" customFormat="1" x14ac:dyDescent="0.25">
      <c r="A12" s="14"/>
      <c r="B12" s="186"/>
      <c r="C12" s="32"/>
      <c r="D12" s="274" t="str">
        <f>IF(Intro!$G$22="English",O11,P11)</f>
        <v>Tab and Question</v>
      </c>
      <c r="E12" s="689" t="str">
        <f>IF(Intro!$G$22="English",O12,P12)</f>
        <v>Comments</v>
      </c>
      <c r="F12" s="689"/>
      <c r="G12" s="689"/>
      <c r="H12" s="689"/>
      <c r="I12" s="689"/>
      <c r="J12" s="689"/>
      <c r="K12" s="689"/>
      <c r="L12" s="690"/>
      <c r="O12" s="13" t="s">
        <v>278</v>
      </c>
      <c r="P12" s="12" t="s">
        <v>279</v>
      </c>
    </row>
    <row r="13" spans="1:16" s="157" customFormat="1" ht="14.25" customHeight="1" x14ac:dyDescent="0.25">
      <c r="A13" s="201"/>
      <c r="B13" s="672" t="str">
        <f>IF(Intro!$G$22="English",O13,P13)</f>
        <v>Comment 1</v>
      </c>
      <c r="C13" s="673"/>
      <c r="D13" s="677"/>
      <c r="E13" s="680"/>
      <c r="F13" s="681"/>
      <c r="G13" s="681"/>
      <c r="H13" s="681"/>
      <c r="I13" s="681"/>
      <c r="J13" s="681"/>
      <c r="K13" s="681"/>
      <c r="L13" s="682"/>
      <c r="O13" s="13" t="s">
        <v>280</v>
      </c>
      <c r="P13" s="12" t="s">
        <v>281</v>
      </c>
    </row>
    <row r="14" spans="1:16" s="157" customFormat="1" x14ac:dyDescent="0.25">
      <c r="A14" s="201"/>
      <c r="B14" s="642"/>
      <c r="C14" s="674"/>
      <c r="D14" s="678"/>
      <c r="E14" s="683"/>
      <c r="F14" s="684"/>
      <c r="G14" s="684"/>
      <c r="H14" s="684"/>
      <c r="I14" s="684"/>
      <c r="J14" s="684"/>
      <c r="K14" s="684"/>
      <c r="L14" s="685"/>
    </row>
    <row r="15" spans="1:16" s="157" customFormat="1" x14ac:dyDescent="0.25">
      <c r="A15" s="201"/>
      <c r="B15" s="642"/>
      <c r="C15" s="674"/>
      <c r="D15" s="678"/>
      <c r="E15" s="683"/>
      <c r="F15" s="684"/>
      <c r="G15" s="684"/>
      <c r="H15" s="684"/>
      <c r="I15" s="684"/>
      <c r="J15" s="684"/>
      <c r="K15" s="684"/>
      <c r="L15" s="685"/>
    </row>
    <row r="16" spans="1:16" s="157" customFormat="1" x14ac:dyDescent="0.25">
      <c r="A16" s="201"/>
      <c r="B16" s="642"/>
      <c r="C16" s="674"/>
      <c r="D16" s="678"/>
      <c r="E16" s="683"/>
      <c r="F16" s="684"/>
      <c r="G16" s="684"/>
      <c r="H16" s="684"/>
      <c r="I16" s="684"/>
      <c r="J16" s="684"/>
      <c r="K16" s="684"/>
      <c r="L16" s="685"/>
    </row>
    <row r="17" spans="1:16" s="157" customFormat="1" x14ac:dyDescent="0.25">
      <c r="A17" s="201"/>
      <c r="B17" s="642"/>
      <c r="C17" s="674"/>
      <c r="D17" s="678"/>
      <c r="E17" s="683"/>
      <c r="F17" s="684"/>
      <c r="G17" s="684"/>
      <c r="H17" s="684"/>
      <c r="I17" s="684"/>
      <c r="J17" s="684"/>
      <c r="K17" s="684"/>
      <c r="L17" s="685"/>
    </row>
    <row r="18" spans="1:16" s="157" customFormat="1" x14ac:dyDescent="0.25">
      <c r="A18" s="201"/>
      <c r="B18" s="642"/>
      <c r="C18" s="674"/>
      <c r="D18" s="678"/>
      <c r="E18" s="683"/>
      <c r="F18" s="684"/>
      <c r="G18" s="684"/>
      <c r="H18" s="684"/>
      <c r="I18" s="684"/>
      <c r="J18" s="684"/>
      <c r="K18" s="684"/>
      <c r="L18" s="685"/>
      <c r="O18" s="183"/>
      <c r="P18" s="183"/>
    </row>
    <row r="19" spans="1:16" s="157" customFormat="1" x14ac:dyDescent="0.25">
      <c r="A19" s="201"/>
      <c r="B19" s="642"/>
      <c r="C19" s="674"/>
      <c r="D19" s="678"/>
      <c r="E19" s="683"/>
      <c r="F19" s="684"/>
      <c r="G19" s="684"/>
      <c r="H19" s="684"/>
      <c r="I19" s="684"/>
      <c r="J19" s="684"/>
      <c r="K19" s="684"/>
      <c r="L19" s="685"/>
      <c r="O19" s="13"/>
      <c r="P19" s="12"/>
    </row>
    <row r="20" spans="1:16" s="157" customFormat="1" x14ac:dyDescent="0.25">
      <c r="A20" s="201"/>
      <c r="B20" s="642"/>
      <c r="C20" s="674"/>
      <c r="D20" s="678"/>
      <c r="E20" s="683"/>
      <c r="F20" s="684"/>
      <c r="G20" s="684"/>
      <c r="H20" s="684"/>
      <c r="I20" s="684"/>
      <c r="J20" s="684"/>
      <c r="K20" s="684"/>
      <c r="L20" s="685"/>
      <c r="O20" s="13"/>
      <c r="P20" s="12"/>
    </row>
    <row r="21" spans="1:16" s="157" customFormat="1" x14ac:dyDescent="0.25">
      <c r="A21" s="201"/>
      <c r="B21" s="675"/>
      <c r="C21" s="676"/>
      <c r="D21" s="679"/>
      <c r="E21" s="686"/>
      <c r="F21" s="687"/>
      <c r="G21" s="687"/>
      <c r="H21" s="687"/>
      <c r="I21" s="687"/>
      <c r="J21" s="687"/>
      <c r="K21" s="687"/>
      <c r="L21" s="688"/>
      <c r="O21" s="13"/>
      <c r="P21" s="12"/>
    </row>
    <row r="22" spans="1:16" s="157" customFormat="1" ht="14.25" customHeight="1" x14ac:dyDescent="0.25">
      <c r="A22" s="201"/>
      <c r="B22" s="672" t="str">
        <f>IF(Intro!$G$22="English",O22,P22)</f>
        <v>Comment 2</v>
      </c>
      <c r="C22" s="673"/>
      <c r="D22" s="677"/>
      <c r="E22" s="680"/>
      <c r="F22" s="681"/>
      <c r="G22" s="681"/>
      <c r="H22" s="681"/>
      <c r="I22" s="681"/>
      <c r="J22" s="681"/>
      <c r="K22" s="681"/>
      <c r="L22" s="682"/>
      <c r="O22" s="13" t="s">
        <v>282</v>
      </c>
      <c r="P22" s="12" t="s">
        <v>283</v>
      </c>
    </row>
    <row r="23" spans="1:16" s="157" customFormat="1" x14ac:dyDescent="0.25">
      <c r="A23" s="201"/>
      <c r="B23" s="642"/>
      <c r="C23" s="674"/>
      <c r="D23" s="678"/>
      <c r="E23" s="683"/>
      <c r="F23" s="684"/>
      <c r="G23" s="684"/>
      <c r="H23" s="684"/>
      <c r="I23" s="684"/>
      <c r="J23" s="684"/>
      <c r="K23" s="684"/>
      <c r="L23" s="685"/>
    </row>
    <row r="24" spans="1:16" s="157" customFormat="1" x14ac:dyDescent="0.25">
      <c r="A24" s="201"/>
      <c r="B24" s="642"/>
      <c r="C24" s="674"/>
      <c r="D24" s="678"/>
      <c r="E24" s="683"/>
      <c r="F24" s="684"/>
      <c r="G24" s="684"/>
      <c r="H24" s="684"/>
      <c r="I24" s="684"/>
      <c r="J24" s="684"/>
      <c r="K24" s="684"/>
      <c r="L24" s="685"/>
    </row>
    <row r="25" spans="1:16" s="157" customFormat="1" x14ac:dyDescent="0.25">
      <c r="A25" s="201"/>
      <c r="B25" s="642"/>
      <c r="C25" s="674"/>
      <c r="D25" s="678"/>
      <c r="E25" s="683"/>
      <c r="F25" s="684"/>
      <c r="G25" s="684"/>
      <c r="H25" s="684"/>
      <c r="I25" s="684"/>
      <c r="J25" s="684"/>
      <c r="K25" s="684"/>
      <c r="L25" s="685"/>
    </row>
    <row r="26" spans="1:16" s="157" customFormat="1" x14ac:dyDescent="0.25">
      <c r="A26" s="201"/>
      <c r="B26" s="642"/>
      <c r="C26" s="674"/>
      <c r="D26" s="678"/>
      <c r="E26" s="683"/>
      <c r="F26" s="684"/>
      <c r="G26" s="684"/>
      <c r="H26" s="684"/>
      <c r="I26" s="684"/>
      <c r="J26" s="684"/>
      <c r="K26" s="684"/>
      <c r="L26" s="685"/>
      <c r="O26" s="13"/>
      <c r="P26" s="12"/>
    </row>
    <row r="27" spans="1:16" s="157" customFormat="1" x14ac:dyDescent="0.25">
      <c r="A27" s="201"/>
      <c r="B27" s="642"/>
      <c r="C27" s="674"/>
      <c r="D27" s="678"/>
      <c r="E27" s="683"/>
      <c r="F27" s="684"/>
      <c r="G27" s="684"/>
      <c r="H27" s="684"/>
      <c r="I27" s="684"/>
      <c r="J27" s="684"/>
      <c r="K27" s="684"/>
      <c r="L27" s="685"/>
      <c r="O27" s="13"/>
      <c r="P27" s="12"/>
    </row>
    <row r="28" spans="1:16" s="157" customFormat="1" x14ac:dyDescent="0.25">
      <c r="A28" s="201"/>
      <c r="B28" s="642"/>
      <c r="C28" s="674"/>
      <c r="D28" s="678"/>
      <c r="E28" s="683"/>
      <c r="F28" s="684"/>
      <c r="G28" s="684"/>
      <c r="H28" s="684"/>
      <c r="I28" s="684"/>
      <c r="J28" s="684"/>
      <c r="K28" s="684"/>
      <c r="L28" s="685"/>
      <c r="O28" s="13"/>
      <c r="P28" s="12"/>
    </row>
    <row r="29" spans="1:16" s="157" customFormat="1" x14ac:dyDescent="0.25">
      <c r="A29" s="201"/>
      <c r="B29" s="642"/>
      <c r="C29" s="674"/>
      <c r="D29" s="678"/>
      <c r="E29" s="683"/>
      <c r="F29" s="684"/>
      <c r="G29" s="684"/>
      <c r="H29" s="684"/>
      <c r="I29" s="684"/>
      <c r="J29" s="684"/>
      <c r="K29" s="684"/>
      <c r="L29" s="685"/>
      <c r="O29" s="13"/>
      <c r="P29" s="12"/>
    </row>
    <row r="30" spans="1:16" s="157" customFormat="1" x14ac:dyDescent="0.25">
      <c r="A30" s="201"/>
      <c r="B30" s="675"/>
      <c r="C30" s="676"/>
      <c r="D30" s="679"/>
      <c r="E30" s="686"/>
      <c r="F30" s="687"/>
      <c r="G30" s="687"/>
      <c r="H30" s="687"/>
      <c r="I30" s="687"/>
      <c r="J30" s="687"/>
      <c r="K30" s="687"/>
      <c r="L30" s="688"/>
      <c r="O30" s="13"/>
      <c r="P30" s="12"/>
    </row>
    <row r="31" spans="1:16" s="157" customFormat="1" ht="14.25" customHeight="1" x14ac:dyDescent="0.25">
      <c r="A31" s="201"/>
      <c r="B31" s="672" t="str">
        <f>IF(Intro!$G$22="English",O31,P31)</f>
        <v>Comment 3</v>
      </c>
      <c r="C31" s="673"/>
      <c r="D31" s="677"/>
      <c r="E31" s="680"/>
      <c r="F31" s="681"/>
      <c r="G31" s="681"/>
      <c r="H31" s="681"/>
      <c r="I31" s="681"/>
      <c r="J31" s="681"/>
      <c r="K31" s="681"/>
      <c r="L31" s="682"/>
      <c r="O31" s="13" t="s">
        <v>284</v>
      </c>
      <c r="P31" s="12" t="s">
        <v>285</v>
      </c>
    </row>
    <row r="32" spans="1:16" s="157" customFormat="1" x14ac:dyDescent="0.25">
      <c r="A32" s="201"/>
      <c r="B32" s="642"/>
      <c r="C32" s="674"/>
      <c r="D32" s="678"/>
      <c r="E32" s="683"/>
      <c r="F32" s="684"/>
      <c r="G32" s="684"/>
      <c r="H32" s="684"/>
      <c r="I32" s="684"/>
      <c r="J32" s="684"/>
      <c r="K32" s="684"/>
      <c r="L32" s="685"/>
    </row>
    <row r="33" spans="1:16" s="157" customFormat="1" x14ac:dyDescent="0.25">
      <c r="A33" s="201"/>
      <c r="B33" s="642"/>
      <c r="C33" s="674"/>
      <c r="D33" s="678"/>
      <c r="E33" s="683"/>
      <c r="F33" s="684"/>
      <c r="G33" s="684"/>
      <c r="H33" s="684"/>
      <c r="I33" s="684"/>
      <c r="J33" s="684"/>
      <c r="K33" s="684"/>
      <c r="L33" s="685"/>
    </row>
    <row r="34" spans="1:16" s="157" customFormat="1" x14ac:dyDescent="0.25">
      <c r="A34" s="201"/>
      <c r="B34" s="642"/>
      <c r="C34" s="674"/>
      <c r="D34" s="678"/>
      <c r="E34" s="683"/>
      <c r="F34" s="684"/>
      <c r="G34" s="684"/>
      <c r="H34" s="684"/>
      <c r="I34" s="684"/>
      <c r="J34" s="684"/>
      <c r="K34" s="684"/>
      <c r="L34" s="685"/>
      <c r="O34" s="13"/>
      <c r="P34" s="12"/>
    </row>
    <row r="35" spans="1:16" s="157" customFormat="1" x14ac:dyDescent="0.25">
      <c r="A35" s="201"/>
      <c r="B35" s="642"/>
      <c r="C35" s="674"/>
      <c r="D35" s="678"/>
      <c r="E35" s="683"/>
      <c r="F35" s="684"/>
      <c r="G35" s="684"/>
      <c r="H35" s="684"/>
      <c r="I35" s="684"/>
      <c r="J35" s="684"/>
      <c r="K35" s="684"/>
      <c r="L35" s="685"/>
      <c r="O35" s="13"/>
      <c r="P35" s="12"/>
    </row>
    <row r="36" spans="1:16" s="157" customFormat="1" x14ac:dyDescent="0.25">
      <c r="A36" s="201"/>
      <c r="B36" s="642"/>
      <c r="C36" s="674"/>
      <c r="D36" s="678"/>
      <c r="E36" s="683"/>
      <c r="F36" s="684"/>
      <c r="G36" s="684"/>
      <c r="H36" s="684"/>
      <c r="I36" s="684"/>
      <c r="J36" s="684"/>
      <c r="K36" s="684"/>
      <c r="L36" s="685"/>
      <c r="O36" s="13"/>
      <c r="P36" s="12"/>
    </row>
    <row r="37" spans="1:16" s="157" customFormat="1" x14ac:dyDescent="0.25">
      <c r="A37" s="201"/>
      <c r="B37" s="642"/>
      <c r="C37" s="674"/>
      <c r="D37" s="678"/>
      <c r="E37" s="683"/>
      <c r="F37" s="684"/>
      <c r="G37" s="684"/>
      <c r="H37" s="684"/>
      <c r="I37" s="684"/>
      <c r="J37" s="684"/>
      <c r="K37" s="684"/>
      <c r="L37" s="685"/>
      <c r="O37" s="13"/>
      <c r="P37" s="12"/>
    </row>
    <row r="38" spans="1:16" s="157" customFormat="1" x14ac:dyDescent="0.25">
      <c r="A38" s="201"/>
      <c r="B38" s="642"/>
      <c r="C38" s="674"/>
      <c r="D38" s="678"/>
      <c r="E38" s="683"/>
      <c r="F38" s="684"/>
      <c r="G38" s="684"/>
      <c r="H38" s="684"/>
      <c r="I38" s="684"/>
      <c r="J38" s="684"/>
      <c r="K38" s="684"/>
      <c r="L38" s="685"/>
      <c r="O38" s="13"/>
      <c r="P38" s="12"/>
    </row>
    <row r="39" spans="1:16" s="157" customFormat="1" x14ac:dyDescent="0.25">
      <c r="A39" s="201"/>
      <c r="B39" s="675"/>
      <c r="C39" s="676"/>
      <c r="D39" s="679"/>
      <c r="E39" s="686"/>
      <c r="F39" s="687"/>
      <c r="G39" s="687"/>
      <c r="H39" s="687"/>
      <c r="I39" s="687"/>
      <c r="J39" s="687"/>
      <c r="K39" s="687"/>
      <c r="L39" s="688"/>
      <c r="O39" s="13"/>
      <c r="P39" s="12"/>
    </row>
    <row r="40" spans="1:16" s="157" customFormat="1" ht="14.25" customHeight="1" x14ac:dyDescent="0.25">
      <c r="A40" s="201"/>
      <c r="B40" s="672" t="str">
        <f>IF(Intro!$G$22="English",O40,P40)</f>
        <v>Comment 4</v>
      </c>
      <c r="C40" s="673"/>
      <c r="D40" s="677"/>
      <c r="E40" s="680"/>
      <c r="F40" s="681"/>
      <c r="G40" s="681"/>
      <c r="H40" s="681"/>
      <c r="I40" s="681"/>
      <c r="J40" s="681"/>
      <c r="K40" s="681"/>
      <c r="L40" s="682"/>
      <c r="O40" s="13" t="s">
        <v>286</v>
      </c>
      <c r="P40" s="12" t="s">
        <v>287</v>
      </c>
    </row>
    <row r="41" spans="1:16" s="157" customFormat="1" x14ac:dyDescent="0.25">
      <c r="A41" s="201"/>
      <c r="B41" s="642"/>
      <c r="C41" s="674"/>
      <c r="D41" s="678"/>
      <c r="E41" s="683"/>
      <c r="F41" s="684"/>
      <c r="G41" s="684"/>
      <c r="H41" s="684"/>
      <c r="I41" s="684"/>
      <c r="J41" s="684"/>
      <c r="K41" s="684"/>
      <c r="L41" s="685"/>
    </row>
    <row r="42" spans="1:16" s="157" customFormat="1" x14ac:dyDescent="0.25">
      <c r="A42" s="201"/>
      <c r="B42" s="642"/>
      <c r="C42" s="674"/>
      <c r="D42" s="678"/>
      <c r="E42" s="683"/>
      <c r="F42" s="684"/>
      <c r="G42" s="684"/>
      <c r="H42" s="684"/>
      <c r="I42" s="684"/>
      <c r="J42" s="684"/>
      <c r="K42" s="684"/>
      <c r="L42" s="685"/>
      <c r="O42" s="13"/>
      <c r="P42" s="12"/>
    </row>
    <row r="43" spans="1:16" s="157" customFormat="1" x14ac:dyDescent="0.25">
      <c r="A43" s="201"/>
      <c r="B43" s="642"/>
      <c r="C43" s="674"/>
      <c r="D43" s="678"/>
      <c r="E43" s="683"/>
      <c r="F43" s="684"/>
      <c r="G43" s="684"/>
      <c r="H43" s="684"/>
      <c r="I43" s="684"/>
      <c r="J43" s="684"/>
      <c r="K43" s="684"/>
      <c r="L43" s="685"/>
      <c r="O43" s="13"/>
      <c r="P43" s="12"/>
    </row>
    <row r="44" spans="1:16" s="157" customFormat="1" x14ac:dyDescent="0.25">
      <c r="A44" s="201"/>
      <c r="B44" s="642"/>
      <c r="C44" s="674"/>
      <c r="D44" s="678"/>
      <c r="E44" s="683"/>
      <c r="F44" s="684"/>
      <c r="G44" s="684"/>
      <c r="H44" s="684"/>
      <c r="I44" s="684"/>
      <c r="J44" s="684"/>
      <c r="K44" s="684"/>
      <c r="L44" s="685"/>
      <c r="O44" s="13"/>
      <c r="P44" s="12"/>
    </row>
    <row r="45" spans="1:16" s="157" customFormat="1" x14ac:dyDescent="0.25">
      <c r="A45" s="201"/>
      <c r="B45" s="642"/>
      <c r="C45" s="674"/>
      <c r="D45" s="678"/>
      <c r="E45" s="683"/>
      <c r="F45" s="684"/>
      <c r="G45" s="684"/>
      <c r="H45" s="684"/>
      <c r="I45" s="684"/>
      <c r="J45" s="684"/>
      <c r="K45" s="684"/>
      <c r="L45" s="685"/>
      <c r="O45" s="13"/>
      <c r="P45" s="12"/>
    </row>
    <row r="46" spans="1:16" s="157" customFormat="1" x14ac:dyDescent="0.25">
      <c r="A46" s="201"/>
      <c r="B46" s="642"/>
      <c r="C46" s="674"/>
      <c r="D46" s="678"/>
      <c r="E46" s="683"/>
      <c r="F46" s="684"/>
      <c r="G46" s="684"/>
      <c r="H46" s="684"/>
      <c r="I46" s="684"/>
      <c r="J46" s="684"/>
      <c r="K46" s="684"/>
      <c r="L46" s="685"/>
      <c r="O46" s="13"/>
      <c r="P46" s="12"/>
    </row>
    <row r="47" spans="1:16" s="157" customFormat="1" x14ac:dyDescent="0.25">
      <c r="A47" s="201"/>
      <c r="B47" s="642"/>
      <c r="C47" s="674"/>
      <c r="D47" s="678"/>
      <c r="E47" s="683"/>
      <c r="F47" s="684"/>
      <c r="G47" s="684"/>
      <c r="H47" s="684"/>
      <c r="I47" s="684"/>
      <c r="J47" s="684"/>
      <c r="K47" s="684"/>
      <c r="L47" s="685"/>
      <c r="O47" s="13"/>
      <c r="P47" s="12"/>
    </row>
    <row r="48" spans="1:16" s="157" customFormat="1" x14ac:dyDescent="0.25">
      <c r="A48" s="201"/>
      <c r="B48" s="675"/>
      <c r="C48" s="676"/>
      <c r="D48" s="679"/>
      <c r="E48" s="686"/>
      <c r="F48" s="687"/>
      <c r="G48" s="687"/>
      <c r="H48" s="687"/>
      <c r="I48" s="687"/>
      <c r="J48" s="687"/>
      <c r="K48" s="687"/>
      <c r="L48" s="688"/>
      <c r="O48" s="13"/>
      <c r="P48" s="12"/>
    </row>
    <row r="49" spans="1:16" s="157" customFormat="1" ht="14.25" customHeight="1" x14ac:dyDescent="0.25">
      <c r="A49" s="201"/>
      <c r="B49" s="672" t="str">
        <f>IF(Intro!$G$22="English",O49,P49)</f>
        <v>Comment 5</v>
      </c>
      <c r="C49" s="673"/>
      <c r="D49" s="677"/>
      <c r="E49" s="680"/>
      <c r="F49" s="681"/>
      <c r="G49" s="681"/>
      <c r="H49" s="681"/>
      <c r="I49" s="681"/>
      <c r="J49" s="681"/>
      <c r="K49" s="681"/>
      <c r="L49" s="682"/>
      <c r="O49" s="13" t="s">
        <v>288</v>
      </c>
      <c r="P49" s="12" t="s">
        <v>289</v>
      </c>
    </row>
    <row r="50" spans="1:16" s="157" customFormat="1" x14ac:dyDescent="0.25">
      <c r="A50" s="201"/>
      <c r="B50" s="642"/>
      <c r="C50" s="674"/>
      <c r="D50" s="678"/>
      <c r="E50" s="683"/>
      <c r="F50" s="684"/>
      <c r="G50" s="684"/>
      <c r="H50" s="684"/>
      <c r="I50" s="684"/>
      <c r="J50" s="684"/>
      <c r="K50" s="684"/>
      <c r="L50" s="685"/>
      <c r="O50" s="13"/>
      <c r="P50" s="12"/>
    </row>
    <row r="51" spans="1:16" s="157" customFormat="1" x14ac:dyDescent="0.25">
      <c r="A51" s="201"/>
      <c r="B51" s="642"/>
      <c r="C51" s="674"/>
      <c r="D51" s="678"/>
      <c r="E51" s="683"/>
      <c r="F51" s="684"/>
      <c r="G51" s="684"/>
      <c r="H51" s="684"/>
      <c r="I51" s="684"/>
      <c r="J51" s="684"/>
      <c r="K51" s="684"/>
      <c r="L51" s="685"/>
      <c r="O51" s="13"/>
      <c r="P51" s="12"/>
    </row>
    <row r="52" spans="1:16" s="157" customFormat="1" x14ac:dyDescent="0.25">
      <c r="A52" s="201"/>
      <c r="B52" s="642"/>
      <c r="C52" s="674"/>
      <c r="D52" s="678"/>
      <c r="E52" s="683"/>
      <c r="F52" s="684"/>
      <c r="G52" s="684"/>
      <c r="H52" s="684"/>
      <c r="I52" s="684"/>
      <c r="J52" s="684"/>
      <c r="K52" s="684"/>
      <c r="L52" s="685"/>
      <c r="O52" s="13"/>
      <c r="P52" s="12"/>
    </row>
    <row r="53" spans="1:16" s="157" customFormat="1" x14ac:dyDescent="0.25">
      <c r="A53" s="201"/>
      <c r="B53" s="642"/>
      <c r="C53" s="674"/>
      <c r="D53" s="678"/>
      <c r="E53" s="683"/>
      <c r="F53" s="684"/>
      <c r="G53" s="684"/>
      <c r="H53" s="684"/>
      <c r="I53" s="684"/>
      <c r="J53" s="684"/>
      <c r="K53" s="684"/>
      <c r="L53" s="685"/>
      <c r="O53" s="13"/>
      <c r="P53" s="12"/>
    </row>
    <row r="54" spans="1:16" s="157" customFormat="1" x14ac:dyDescent="0.25">
      <c r="A54" s="201"/>
      <c r="B54" s="642"/>
      <c r="C54" s="674"/>
      <c r="D54" s="678"/>
      <c r="E54" s="683"/>
      <c r="F54" s="684"/>
      <c r="G54" s="684"/>
      <c r="H54" s="684"/>
      <c r="I54" s="684"/>
      <c r="J54" s="684"/>
      <c r="K54" s="684"/>
      <c r="L54" s="685"/>
      <c r="O54" s="13"/>
      <c r="P54" s="12"/>
    </row>
    <row r="55" spans="1:16" s="157" customFormat="1" x14ac:dyDescent="0.25">
      <c r="A55" s="201"/>
      <c r="B55" s="642"/>
      <c r="C55" s="674"/>
      <c r="D55" s="678"/>
      <c r="E55" s="683"/>
      <c r="F55" s="684"/>
      <c r="G55" s="684"/>
      <c r="H55" s="684"/>
      <c r="I55" s="684"/>
      <c r="J55" s="684"/>
      <c r="K55" s="684"/>
      <c r="L55" s="685"/>
      <c r="O55" s="13"/>
      <c r="P55" s="12"/>
    </row>
    <row r="56" spans="1:16" s="157" customFormat="1" x14ac:dyDescent="0.25">
      <c r="A56" s="201"/>
      <c r="B56" s="642"/>
      <c r="C56" s="674"/>
      <c r="D56" s="678"/>
      <c r="E56" s="683"/>
      <c r="F56" s="684"/>
      <c r="G56" s="684"/>
      <c r="H56" s="684"/>
      <c r="I56" s="684"/>
      <c r="J56" s="684"/>
      <c r="K56" s="684"/>
      <c r="L56" s="685"/>
      <c r="O56" s="13"/>
      <c r="P56" s="12"/>
    </row>
    <row r="57" spans="1:16" s="183" customFormat="1" x14ac:dyDescent="0.25">
      <c r="A57" s="213"/>
      <c r="B57" s="675"/>
      <c r="C57" s="676"/>
      <c r="D57" s="679"/>
      <c r="E57" s="686"/>
      <c r="F57" s="687"/>
      <c r="G57" s="687"/>
      <c r="H57" s="687"/>
      <c r="I57" s="687"/>
      <c r="J57" s="687"/>
      <c r="K57" s="687"/>
      <c r="L57" s="688"/>
      <c r="N57" s="216"/>
    </row>
  </sheetData>
  <sheetProtection algorithmName="SHA-512" hashValue="Erccher54Ktq2iA6pN3qNVfd9s3iilAWALQ0ONk5dr3nvKbfzDsNoPjtiSaWhz6J9FlO482BPYtONY4G/nqTng==" saltValue="WyVthUq4KnuVpdxtCIo/xw==" spinCount="100000" sheet="1" objects="1" scenarios="1" selectLockedCells="1"/>
  <mergeCells count="20">
    <mergeCell ref="B49:C57"/>
    <mergeCell ref="D49:D57"/>
    <mergeCell ref="E49:L57"/>
    <mergeCell ref="B31:C39"/>
    <mergeCell ref="D31:D39"/>
    <mergeCell ref="E31:L39"/>
    <mergeCell ref="B40:C48"/>
    <mergeCell ref="D40:D48"/>
    <mergeCell ref="E40:L48"/>
    <mergeCell ref="B22:C30"/>
    <mergeCell ref="D22:D30"/>
    <mergeCell ref="E22:L30"/>
    <mergeCell ref="B4:L4"/>
    <mergeCell ref="B5:L5"/>
    <mergeCell ref="B6:L6"/>
    <mergeCell ref="B10:L10"/>
    <mergeCell ref="E13:L21"/>
    <mergeCell ref="D13:D21"/>
    <mergeCell ref="B13:C21"/>
    <mergeCell ref="E12:L1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2:E22 D31:E31 D40:E40 D49:E49" xr:uid="{D14E0213-CDCC-4788-8B61-B3270BF2317F}">
      <formula1>1000</formula1>
    </dataValidation>
  </dataValidations>
  <printOptions horizontalCentered="1"/>
  <pageMargins left="0.25" right="0.25" top="0.75" bottom="0.75" header="0.3" footer="0.3"/>
  <pageSetup scale="63" firstPageNumber="15"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40"/>
  <sheetViews>
    <sheetView showGridLines="0" topLeftCell="A13" workbookViewId="0">
      <selection activeCell="G31" sqref="G31"/>
    </sheetView>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8" width="9.28515625" style="2" customWidth="1"/>
    <col min="19" max="16384" width="9.28515625" style="2"/>
  </cols>
  <sheetData>
    <row r="1" spans="1:16" x14ac:dyDescent="0.25">
      <c r="O1" s="3" t="s">
        <v>168</v>
      </c>
      <c r="P1" s="3" t="s">
        <v>169</v>
      </c>
    </row>
    <row r="2" spans="1:16" x14ac:dyDescent="0.25">
      <c r="B2" s="27" t="str">
        <f>IF(Intro!$G$22="English",O2,P2)</f>
        <v>PROTECTED</v>
      </c>
      <c r="C2" s="27"/>
      <c r="D2" s="27"/>
      <c r="O2" s="258" t="s">
        <v>671</v>
      </c>
      <c r="P2" s="258" t="s">
        <v>672</v>
      </c>
    </row>
    <row r="3" spans="1:16" x14ac:dyDescent="0.25">
      <c r="B3" s="28"/>
      <c r="C3" s="28"/>
      <c r="D3" s="28"/>
      <c r="O3" s="5"/>
      <c r="P3" s="5"/>
    </row>
    <row r="4" spans="1:16" s="9" customFormat="1" x14ac:dyDescent="0.25">
      <c r="A4" s="16"/>
      <c r="B4" s="540" t="str">
        <f>Info!B4</f>
        <v>PRODUCERS' QUESTIONNAIRE</v>
      </c>
      <c r="C4" s="540"/>
      <c r="D4" s="540"/>
      <c r="E4" s="540"/>
      <c r="F4" s="540"/>
      <c r="G4" s="540"/>
      <c r="H4" s="540"/>
      <c r="I4" s="540"/>
      <c r="J4" s="540"/>
      <c r="K4" s="540"/>
      <c r="L4" s="540"/>
      <c r="M4" s="7"/>
      <c r="N4" s="7"/>
      <c r="O4" s="8"/>
      <c r="P4" s="8"/>
    </row>
    <row r="5" spans="1:16" s="9" customFormat="1" x14ac:dyDescent="0.25">
      <c r="A5" s="16"/>
      <c r="B5" s="540" t="str">
        <f>Info!B5</f>
        <v>NQ-2025-009</v>
      </c>
      <c r="C5" s="540"/>
      <c r="D5" s="540"/>
      <c r="E5" s="540"/>
      <c r="F5" s="540"/>
      <c r="G5" s="540"/>
      <c r="H5" s="540"/>
      <c r="I5" s="540"/>
      <c r="J5" s="540"/>
      <c r="K5" s="540"/>
      <c r="L5" s="540"/>
      <c r="M5" s="7"/>
      <c r="N5" s="7"/>
      <c r="O5" s="8"/>
      <c r="P5" s="8"/>
    </row>
    <row r="6" spans="1:16" s="18" customFormat="1" x14ac:dyDescent="0.25">
      <c r="A6" s="16"/>
      <c r="B6" s="540" t="str">
        <f>Info!B6</f>
        <v>TRUCK BODIES</v>
      </c>
      <c r="C6" s="540"/>
      <c r="D6" s="540"/>
      <c r="E6" s="540"/>
      <c r="F6" s="540"/>
      <c r="G6" s="540"/>
      <c r="H6" s="540"/>
      <c r="I6" s="540"/>
      <c r="J6" s="540"/>
      <c r="K6" s="540"/>
      <c r="L6" s="540"/>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655" t="str">
        <f>Public!B8</f>
        <v>The following questions refer to the goods as defined in the product description on the Intro tab.</v>
      </c>
      <c r="C8" s="655"/>
      <c r="D8" s="655"/>
      <c r="E8" s="655"/>
      <c r="F8" s="655"/>
      <c r="G8" s="655"/>
      <c r="H8" s="655"/>
      <c r="I8" s="655"/>
      <c r="J8" s="655"/>
      <c r="K8" s="655"/>
      <c r="L8" s="655"/>
      <c r="M8" s="17"/>
      <c r="N8" s="17"/>
      <c r="O8" s="19"/>
      <c r="P8" s="19"/>
    </row>
    <row r="9" spans="1:16" s="18" customFormat="1" x14ac:dyDescent="0.25">
      <c r="A9" s="16"/>
      <c r="B9" s="655" t="str">
        <f>Public!B9</f>
        <v xml:space="preserve">Product information and a glossary of terms can be found in the Info tab.
</v>
      </c>
      <c r="C9" s="655"/>
      <c r="D9" s="655"/>
      <c r="E9" s="655"/>
      <c r="F9" s="655"/>
      <c r="G9" s="655"/>
      <c r="H9" s="655"/>
      <c r="I9" s="655"/>
      <c r="J9" s="655"/>
      <c r="K9" s="655"/>
      <c r="L9" s="655"/>
      <c r="M9" s="17"/>
      <c r="N9" s="17"/>
      <c r="O9" s="19"/>
    </row>
    <row r="10" spans="1:16" s="18" customFormat="1" x14ac:dyDescent="0.25">
      <c r="A10" s="16"/>
      <c r="B10" s="655" t="str">
        <f>IF(Intro!$G$22="English",O10,P10)</f>
        <v xml:space="preserve">Use the AddPro tab if more space is needed.
</v>
      </c>
      <c r="C10" s="655"/>
      <c r="D10" s="655"/>
      <c r="E10" s="655"/>
      <c r="F10" s="655"/>
      <c r="G10" s="655"/>
      <c r="H10" s="655"/>
      <c r="I10" s="655"/>
      <c r="J10" s="655"/>
      <c r="K10" s="655"/>
      <c r="L10" s="655"/>
      <c r="M10" s="17"/>
      <c r="N10" s="17"/>
      <c r="O10" s="19" t="s">
        <v>180</v>
      </c>
      <c r="P10" s="19" t="str">
        <f>"Utilisez l'onglet AddPro si vous avez besoin de plus d'espace."&amp;CHAR(10)</f>
        <v xml:space="preserve">Utilisez l'onglet AddPro si vous avez besoin de plus d'espace.
</v>
      </c>
    </row>
    <row r="11" spans="1:16" s="10" customFormat="1" x14ac:dyDescent="0.25">
      <c r="A11" s="20"/>
      <c r="B11" s="29"/>
      <c r="C11" s="29"/>
      <c r="D11" s="29"/>
      <c r="E11" s="30"/>
      <c r="F11" s="30"/>
      <c r="G11" s="30"/>
      <c r="H11" s="30"/>
      <c r="I11" s="30"/>
      <c r="J11" s="30"/>
      <c r="K11" s="30"/>
      <c r="L11" s="30"/>
      <c r="O11" s="11"/>
      <c r="P11" s="11"/>
    </row>
    <row r="12" spans="1:16" x14ac:dyDescent="0.25">
      <c r="B12" s="35" t="str">
        <f>IF(Intro!$G$22="English",O12,P12)</f>
        <v>PRODUCTION AND CAPACITY</v>
      </c>
      <c r="C12" s="36"/>
      <c r="D12" s="36"/>
      <c r="E12" s="36"/>
      <c r="F12" s="36"/>
      <c r="G12" s="36"/>
      <c r="H12" s="36"/>
      <c r="I12" s="36"/>
      <c r="J12" s="36"/>
      <c r="K12" s="36"/>
      <c r="L12" s="37"/>
      <c r="M12" s="182"/>
      <c r="O12" s="258" t="s">
        <v>663</v>
      </c>
      <c r="P12" s="258" t="s">
        <v>664</v>
      </c>
    </row>
    <row r="13" spans="1:16" x14ac:dyDescent="0.25">
      <c r="B13" s="669" t="s">
        <v>20</v>
      </c>
      <c r="C13" s="670"/>
      <c r="D13" s="670"/>
      <c r="E13" s="670"/>
      <c r="F13" s="670"/>
      <c r="G13" s="670"/>
      <c r="H13" s="670"/>
      <c r="I13" s="670"/>
      <c r="J13" s="670"/>
      <c r="K13" s="670"/>
      <c r="L13" s="671"/>
      <c r="M13" s="2"/>
    </row>
    <row r="14" spans="1:16" s="12" customFormat="1" x14ac:dyDescent="0.25">
      <c r="A14" s="14"/>
      <c r="B14" s="31"/>
      <c r="C14" s="32"/>
      <c r="D14" s="32"/>
      <c r="E14" s="33"/>
      <c r="F14" s="33"/>
      <c r="G14" s="33"/>
      <c r="H14" s="33"/>
      <c r="I14" s="33"/>
      <c r="J14" s="33"/>
      <c r="K14" s="33"/>
      <c r="L14" s="34"/>
    </row>
    <row r="15" spans="1:16" s="12" customFormat="1" x14ac:dyDescent="0.25">
      <c r="A15" s="14"/>
      <c r="B15" s="520" t="str">
        <f>IF(Intro!$G$22="English",O15,P15)</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5" s="521"/>
      <c r="D15" s="521"/>
      <c r="E15" s="521"/>
      <c r="F15" s="521"/>
      <c r="G15" s="521"/>
      <c r="H15" s="521"/>
      <c r="I15" s="521"/>
      <c r="J15" s="521"/>
      <c r="K15" s="521"/>
      <c r="L15" s="522"/>
      <c r="O15" s="13" t="s">
        <v>695</v>
      </c>
      <c r="P15" s="12" t="s">
        <v>735</v>
      </c>
    </row>
    <row r="16" spans="1:16" s="12" customFormat="1" x14ac:dyDescent="0.25">
      <c r="A16" s="14"/>
      <c r="B16" s="520"/>
      <c r="C16" s="521"/>
      <c r="D16" s="521"/>
      <c r="E16" s="521"/>
      <c r="F16" s="521"/>
      <c r="G16" s="521"/>
      <c r="H16" s="521"/>
      <c r="I16" s="521"/>
      <c r="J16" s="521"/>
      <c r="K16" s="521"/>
      <c r="L16" s="522"/>
      <c r="O16" s="13"/>
    </row>
    <row r="17" spans="1:17" s="12" customFormat="1" x14ac:dyDescent="0.25">
      <c r="A17" s="14"/>
      <c r="B17" s="520"/>
      <c r="C17" s="521"/>
      <c r="D17" s="521"/>
      <c r="E17" s="521"/>
      <c r="F17" s="521"/>
      <c r="G17" s="521"/>
      <c r="H17" s="521"/>
      <c r="I17" s="521"/>
      <c r="J17" s="521"/>
      <c r="K17" s="521"/>
      <c r="L17" s="522"/>
      <c r="O17" s="13"/>
    </row>
    <row r="18" spans="1:17" s="12" customFormat="1" x14ac:dyDescent="0.25">
      <c r="A18" s="14"/>
      <c r="B18" s="186"/>
      <c r="C18" s="187"/>
      <c r="D18" s="32"/>
      <c r="E18" s="33"/>
      <c r="F18" s="33"/>
      <c r="G18" s="33"/>
      <c r="H18" s="33"/>
      <c r="I18" s="33"/>
      <c r="J18" s="33"/>
      <c r="K18" s="33"/>
      <c r="L18" s="34"/>
      <c r="O18" s="13"/>
    </row>
    <row r="19" spans="1:17" s="12" customFormat="1" x14ac:dyDescent="0.25">
      <c r="A19" s="14"/>
      <c r="B19" s="186"/>
      <c r="C19" s="187"/>
      <c r="F19" s="32"/>
      <c r="G19" s="711">
        <f>Variables!B6</f>
        <v>2023</v>
      </c>
      <c r="H19" s="711">
        <f>G19+1</f>
        <v>2024</v>
      </c>
      <c r="I19" s="711">
        <f>H19+1</f>
        <v>2025</v>
      </c>
      <c r="J19" s="33"/>
      <c r="K19" s="33"/>
      <c r="L19" s="212"/>
      <c r="O19" s="13"/>
    </row>
    <row r="20" spans="1:17" s="12" customFormat="1" x14ac:dyDescent="0.25">
      <c r="A20" s="14"/>
      <c r="B20" s="262"/>
      <c r="C20" s="263"/>
      <c r="F20" s="32"/>
      <c r="G20" s="711"/>
      <c r="H20" s="711"/>
      <c r="I20" s="711"/>
      <c r="J20" s="33"/>
      <c r="K20" s="33"/>
      <c r="L20" s="212"/>
      <c r="O20" s="13"/>
    </row>
    <row r="21" spans="1:17" s="182" customFormat="1" x14ac:dyDescent="0.25">
      <c r="A21" s="205"/>
      <c r="B21" s="698" t="str">
        <f>IF(Intro!$G$22="English",O21,P21)</f>
        <v>Production for sale in Canada</v>
      </c>
      <c r="C21" s="699"/>
      <c r="D21" s="699"/>
      <c r="E21" s="700"/>
      <c r="F21" s="357" t="str">
        <f>IF(Intro!$G$22="English",Variables!$B$23,Variables!$C$23)</f>
        <v>units</v>
      </c>
      <c r="G21" s="278">
        <f>SUM(G23+G24+G26+G27+G29+G30)</f>
        <v>0</v>
      </c>
      <c r="H21" s="278">
        <f t="shared" ref="H21:I21" si="0">SUM(H23+H24+H26+H27+H29+H30)</f>
        <v>0</v>
      </c>
      <c r="I21" s="278">
        <f t="shared" si="0"/>
        <v>0</v>
      </c>
      <c r="J21" s="33"/>
      <c r="K21" s="33"/>
      <c r="L21" s="212"/>
      <c r="O21" s="184" t="s">
        <v>182</v>
      </c>
      <c r="P21" s="184" t="s">
        <v>181</v>
      </c>
      <c r="Q21" s="184"/>
    </row>
    <row r="22" spans="1:17" s="182" customFormat="1" ht="14.25" customHeight="1" x14ac:dyDescent="0.25">
      <c r="A22" s="205"/>
      <c r="B22" s="691" t="str">
        <f>IF(Intro!$G$22="English",O22,P22)</f>
        <v>Refrigerated units</v>
      </c>
      <c r="C22" s="692"/>
      <c r="D22" s="692"/>
      <c r="E22" s="692"/>
      <c r="F22" s="692"/>
      <c r="G22" s="692"/>
      <c r="H22" s="692"/>
      <c r="I22" s="693"/>
      <c r="J22" s="33"/>
      <c r="K22" s="33"/>
      <c r="L22" s="212"/>
      <c r="O22" s="359" t="s">
        <v>807</v>
      </c>
      <c r="P22" s="47" t="s">
        <v>808</v>
      </c>
      <c r="Q22" s="184"/>
    </row>
    <row r="23" spans="1:17" s="182" customFormat="1" x14ac:dyDescent="0.25">
      <c r="A23" s="205"/>
      <c r="B23" s="695" t="str">
        <f>IF(Intro!$G$22="English",O23,P23)</f>
        <v>Kits</v>
      </c>
      <c r="C23" s="696"/>
      <c r="D23" s="696"/>
      <c r="E23" s="697"/>
      <c r="F23" s="362" t="str">
        <f>IF(Intro!$G$22="English",Variables!$B$23,Variables!$C$23)</f>
        <v>units</v>
      </c>
      <c r="G23" s="361"/>
      <c r="H23" s="361"/>
      <c r="I23" s="361"/>
      <c r="J23" s="33"/>
      <c r="K23" s="33"/>
      <c r="L23" s="212"/>
      <c r="O23" s="359" t="s">
        <v>824</v>
      </c>
      <c r="P23" s="47" t="s">
        <v>824</v>
      </c>
      <c r="Q23" s="184"/>
    </row>
    <row r="24" spans="1:17" s="182" customFormat="1" x14ac:dyDescent="0.25">
      <c r="A24" s="205"/>
      <c r="B24" s="695" t="str">
        <f>IF(Intro!$G$22="English",O24,P24)</f>
        <v>Fully assembled truck bodies</v>
      </c>
      <c r="C24" s="696"/>
      <c r="D24" s="696"/>
      <c r="E24" s="697"/>
      <c r="F24" s="362" t="str">
        <f>IF(Intro!$G$22="English",Variables!$B$23,Variables!$C$23)</f>
        <v>units</v>
      </c>
      <c r="G24" s="361"/>
      <c r="H24" s="361"/>
      <c r="I24" s="361"/>
      <c r="J24" s="33"/>
      <c r="K24" s="33"/>
      <c r="L24" s="212"/>
      <c r="O24" s="156" t="s">
        <v>825</v>
      </c>
      <c r="P24" s="156" t="s">
        <v>826</v>
      </c>
      <c r="Q24" s="184"/>
    </row>
    <row r="25" spans="1:17" s="182" customFormat="1" ht="14.25" customHeight="1" x14ac:dyDescent="0.25">
      <c r="A25" s="205"/>
      <c r="B25" s="691" t="str">
        <f>IF(Intro!$G$22="English",O25,P25)</f>
        <v>Dry freight units</v>
      </c>
      <c r="C25" s="692"/>
      <c r="D25" s="692"/>
      <c r="E25" s="692"/>
      <c r="F25" s="692"/>
      <c r="G25" s="692"/>
      <c r="H25" s="692"/>
      <c r="I25" s="693"/>
      <c r="J25" s="33"/>
      <c r="K25" s="33"/>
      <c r="L25" s="212"/>
      <c r="O25" s="359" t="s">
        <v>809</v>
      </c>
      <c r="P25" s="47" t="s">
        <v>852</v>
      </c>
      <c r="Q25" s="184"/>
    </row>
    <row r="26" spans="1:17" s="182" customFormat="1" x14ac:dyDescent="0.25">
      <c r="A26" s="205"/>
      <c r="B26" s="695" t="str">
        <f>IF(Intro!$G$22="English",O26,P26)</f>
        <v>Kits</v>
      </c>
      <c r="C26" s="696"/>
      <c r="D26" s="696"/>
      <c r="E26" s="697"/>
      <c r="F26" s="362" t="str">
        <f>IF(Intro!$G$22="English",Variables!$B$23,Variables!$C$23)</f>
        <v>units</v>
      </c>
      <c r="G26" s="361"/>
      <c r="H26" s="361"/>
      <c r="I26" s="361"/>
      <c r="J26" s="33"/>
      <c r="K26" s="33"/>
      <c r="L26" s="212"/>
      <c r="O26" s="359" t="s">
        <v>824</v>
      </c>
      <c r="P26" s="47" t="s">
        <v>824</v>
      </c>
      <c r="Q26" s="184"/>
    </row>
    <row r="27" spans="1:17" s="182" customFormat="1" x14ac:dyDescent="0.25">
      <c r="A27" s="205"/>
      <c r="B27" s="695" t="str">
        <f>IF(Intro!$G$22="English",O27,P27)</f>
        <v>Fully assembled truck bodies</v>
      </c>
      <c r="C27" s="696"/>
      <c r="D27" s="696"/>
      <c r="E27" s="697"/>
      <c r="F27" s="362" t="str">
        <f>IF(Intro!$G$22="English",Variables!$B$23,Variables!$C$23)</f>
        <v>units</v>
      </c>
      <c r="G27" s="361"/>
      <c r="H27" s="361"/>
      <c r="I27" s="361"/>
      <c r="J27" s="33"/>
      <c r="K27" s="33"/>
      <c r="L27" s="212"/>
      <c r="O27" s="156" t="s">
        <v>825</v>
      </c>
      <c r="P27" s="156" t="s">
        <v>826</v>
      </c>
      <c r="Q27" s="184"/>
    </row>
    <row r="28" spans="1:17" s="182" customFormat="1" x14ac:dyDescent="0.25">
      <c r="A28" s="205"/>
      <c r="B28" s="691" t="str">
        <f>IF(Intro!$G$22="English",O28,P28)</f>
        <v>All other</v>
      </c>
      <c r="C28" s="692"/>
      <c r="D28" s="692"/>
      <c r="E28" s="692"/>
      <c r="F28" s="692"/>
      <c r="G28" s="692"/>
      <c r="H28" s="692"/>
      <c r="I28" s="693"/>
      <c r="J28" s="33"/>
      <c r="K28" s="33"/>
      <c r="L28" s="212"/>
      <c r="O28" s="359" t="s">
        <v>810</v>
      </c>
      <c r="P28" s="47" t="s">
        <v>811</v>
      </c>
      <c r="Q28" s="184"/>
    </row>
    <row r="29" spans="1:17" s="182" customFormat="1" x14ac:dyDescent="0.25">
      <c r="A29" s="205"/>
      <c r="B29" s="695" t="str">
        <f>IF(Intro!$G$22="English",O29,P29)</f>
        <v>Kits</v>
      </c>
      <c r="C29" s="696"/>
      <c r="D29" s="696"/>
      <c r="E29" s="697"/>
      <c r="F29" s="362" t="str">
        <f>IF(Intro!$G$22="English",Variables!$B$23,Variables!$C$23)</f>
        <v>units</v>
      </c>
      <c r="G29" s="361"/>
      <c r="H29" s="361"/>
      <c r="I29" s="361"/>
      <c r="J29" s="33"/>
      <c r="K29" s="33"/>
      <c r="L29" s="212"/>
      <c r="O29" s="359" t="s">
        <v>824</v>
      </c>
      <c r="P29" s="47" t="s">
        <v>824</v>
      </c>
      <c r="Q29" s="184"/>
    </row>
    <row r="30" spans="1:17" s="182" customFormat="1" x14ac:dyDescent="0.25">
      <c r="A30" s="205"/>
      <c r="B30" s="695" t="str">
        <f>IF(Intro!$G$22="English",O30,P30)</f>
        <v>Fully assembled truck bodies</v>
      </c>
      <c r="C30" s="696"/>
      <c r="D30" s="696"/>
      <c r="E30" s="697"/>
      <c r="F30" s="362" t="str">
        <f>IF(Intro!$G$22="English",Variables!$B$23,Variables!$C$23)</f>
        <v>units</v>
      </c>
      <c r="G30" s="361"/>
      <c r="H30" s="361"/>
      <c r="I30" s="361"/>
      <c r="J30" s="33"/>
      <c r="K30" s="33"/>
      <c r="L30" s="212"/>
      <c r="O30" s="156" t="s">
        <v>825</v>
      </c>
      <c r="P30" s="156" t="s">
        <v>826</v>
      </c>
      <c r="Q30" s="184"/>
    </row>
    <row r="31" spans="1:17" s="182" customFormat="1" x14ac:dyDescent="0.25">
      <c r="A31" s="205"/>
      <c r="B31" s="698" t="str">
        <f>IF(Intro!$G$22="English",O31,P31)</f>
        <v>Production for export sales</v>
      </c>
      <c r="C31" s="699"/>
      <c r="D31" s="699"/>
      <c r="E31" s="700"/>
      <c r="F31" s="271" t="str">
        <f>IF(Intro!$G$22="English",Variables!$B$23,Variables!$C$23)</f>
        <v>units</v>
      </c>
      <c r="G31" s="278">
        <f>SUM(G33+G34+G36+G37+G39+G40)</f>
        <v>0</v>
      </c>
      <c r="H31" s="278">
        <f t="shared" ref="H31:I31" si="1">SUM(H33+H34+H36+H37+H39+H40)</f>
        <v>0</v>
      </c>
      <c r="I31" s="278">
        <f t="shared" si="1"/>
        <v>0</v>
      </c>
      <c r="J31" s="33"/>
      <c r="K31" s="33"/>
      <c r="L31" s="212"/>
      <c r="O31" s="184" t="s">
        <v>183</v>
      </c>
      <c r="P31" s="184" t="s">
        <v>184</v>
      </c>
      <c r="Q31" s="184"/>
    </row>
    <row r="32" spans="1:17" s="182" customFormat="1" ht="14.25" customHeight="1" x14ac:dyDescent="0.25">
      <c r="A32" s="205"/>
      <c r="B32" s="691" t="str">
        <f>IF(Intro!$G$22="English",O32,P32)</f>
        <v>Refrigerated units</v>
      </c>
      <c r="C32" s="692"/>
      <c r="D32" s="692"/>
      <c r="E32" s="692"/>
      <c r="F32" s="692"/>
      <c r="G32" s="692"/>
      <c r="H32" s="692"/>
      <c r="I32" s="693"/>
      <c r="J32" s="33"/>
      <c r="K32" s="33"/>
      <c r="L32" s="212"/>
      <c r="O32" s="359" t="s">
        <v>807</v>
      </c>
      <c r="P32" s="47" t="s">
        <v>808</v>
      </c>
      <c r="Q32" s="184"/>
    </row>
    <row r="33" spans="1:17" s="182" customFormat="1" x14ac:dyDescent="0.25">
      <c r="A33" s="205"/>
      <c r="B33" s="695" t="str">
        <f>IF(Intro!$G$22="English",O33,P33)</f>
        <v>Kits</v>
      </c>
      <c r="C33" s="696"/>
      <c r="D33" s="696"/>
      <c r="E33" s="697"/>
      <c r="F33" s="362" t="str">
        <f>IF(Intro!$G$22="English",Variables!$B$23,Variables!$C$23)</f>
        <v>units</v>
      </c>
      <c r="G33" s="361"/>
      <c r="H33" s="361"/>
      <c r="I33" s="361"/>
      <c r="J33" s="33"/>
      <c r="K33" s="33"/>
      <c r="L33" s="212"/>
      <c r="O33" s="359" t="s">
        <v>824</v>
      </c>
      <c r="P33" s="47" t="s">
        <v>824</v>
      </c>
      <c r="Q33" s="184"/>
    </row>
    <row r="34" spans="1:17" s="182" customFormat="1" x14ac:dyDescent="0.25">
      <c r="A34" s="205"/>
      <c r="B34" s="695" t="str">
        <f>IF(Intro!$G$22="English",O34,P34)</f>
        <v>Fully assembled truck bodies</v>
      </c>
      <c r="C34" s="696"/>
      <c r="D34" s="696"/>
      <c r="E34" s="697"/>
      <c r="F34" s="362" t="str">
        <f>IF(Intro!$G$22="English",Variables!$B$23,Variables!$C$23)</f>
        <v>units</v>
      </c>
      <c r="G34" s="361"/>
      <c r="H34" s="361"/>
      <c r="I34" s="361"/>
      <c r="J34" s="33"/>
      <c r="K34" s="33"/>
      <c r="L34" s="212"/>
      <c r="O34" s="156" t="s">
        <v>825</v>
      </c>
      <c r="P34" s="156" t="s">
        <v>826</v>
      </c>
      <c r="Q34" s="184"/>
    </row>
    <row r="35" spans="1:17" s="182" customFormat="1" ht="14.25" customHeight="1" x14ac:dyDescent="0.25">
      <c r="A35" s="205"/>
      <c r="B35" s="691" t="str">
        <f>IF(Intro!$G$22="English",O35,P35)</f>
        <v>Dry freight units</v>
      </c>
      <c r="C35" s="692"/>
      <c r="D35" s="692"/>
      <c r="E35" s="692"/>
      <c r="F35" s="692"/>
      <c r="G35" s="692"/>
      <c r="H35" s="692"/>
      <c r="I35" s="693"/>
      <c r="J35" s="33"/>
      <c r="K35" s="33"/>
      <c r="L35" s="212"/>
      <c r="O35" s="359" t="s">
        <v>809</v>
      </c>
      <c r="P35" s="47" t="s">
        <v>852</v>
      </c>
      <c r="Q35" s="184"/>
    </row>
    <row r="36" spans="1:17" s="182" customFormat="1" x14ac:dyDescent="0.25">
      <c r="A36" s="205"/>
      <c r="B36" s="695" t="str">
        <f>IF(Intro!$G$22="English",O36,P36)</f>
        <v>Kits</v>
      </c>
      <c r="C36" s="696"/>
      <c r="D36" s="696"/>
      <c r="E36" s="697"/>
      <c r="F36" s="362" t="str">
        <f>IF(Intro!$G$22="English",Variables!$B$23,Variables!$C$23)</f>
        <v>units</v>
      </c>
      <c r="G36" s="361"/>
      <c r="H36" s="361"/>
      <c r="I36" s="361"/>
      <c r="J36" s="33"/>
      <c r="K36" s="33"/>
      <c r="L36" s="212"/>
      <c r="O36" s="359" t="s">
        <v>824</v>
      </c>
      <c r="P36" s="47" t="s">
        <v>824</v>
      </c>
      <c r="Q36" s="184"/>
    </row>
    <row r="37" spans="1:17" s="182" customFormat="1" x14ac:dyDescent="0.25">
      <c r="A37" s="205"/>
      <c r="B37" s="695" t="str">
        <f>IF(Intro!$G$22="English",O37,P37)</f>
        <v>Fully assembled truck bodies</v>
      </c>
      <c r="C37" s="696"/>
      <c r="D37" s="696"/>
      <c r="E37" s="697"/>
      <c r="F37" s="362" t="str">
        <f>IF(Intro!$G$22="English",Variables!$B$23,Variables!$C$23)</f>
        <v>units</v>
      </c>
      <c r="G37" s="361"/>
      <c r="H37" s="361"/>
      <c r="I37" s="361"/>
      <c r="J37" s="33"/>
      <c r="K37" s="33"/>
      <c r="L37" s="212"/>
      <c r="O37" s="156" t="s">
        <v>825</v>
      </c>
      <c r="P37" s="156" t="s">
        <v>826</v>
      </c>
      <c r="Q37" s="184"/>
    </row>
    <row r="38" spans="1:17" s="182" customFormat="1" x14ac:dyDescent="0.25">
      <c r="A38" s="205"/>
      <c r="B38" s="691" t="str">
        <f>IF(Intro!$G$22="English",O38,P38)</f>
        <v>All other</v>
      </c>
      <c r="C38" s="692"/>
      <c r="D38" s="692"/>
      <c r="E38" s="692"/>
      <c r="F38" s="692"/>
      <c r="G38" s="692"/>
      <c r="H38" s="692"/>
      <c r="I38" s="693"/>
      <c r="J38" s="33"/>
      <c r="K38" s="33"/>
      <c r="L38" s="212"/>
      <c r="O38" s="359" t="s">
        <v>810</v>
      </c>
      <c r="P38" s="47" t="s">
        <v>811</v>
      </c>
      <c r="Q38" s="184"/>
    </row>
    <row r="39" spans="1:17" s="182" customFormat="1" x14ac:dyDescent="0.25">
      <c r="A39" s="205"/>
      <c r="B39" s="695" t="str">
        <f>IF(Intro!$G$22="English",O39,P39)</f>
        <v>Kits</v>
      </c>
      <c r="C39" s="696"/>
      <c r="D39" s="696"/>
      <c r="E39" s="697"/>
      <c r="F39" s="362" t="str">
        <f>IF(Intro!$G$22="English",Variables!$B$23,Variables!$C$23)</f>
        <v>units</v>
      </c>
      <c r="G39" s="361"/>
      <c r="H39" s="361"/>
      <c r="I39" s="361"/>
      <c r="J39" s="33"/>
      <c r="K39" s="33"/>
      <c r="L39" s="212"/>
      <c r="O39" s="359" t="s">
        <v>824</v>
      </c>
      <c r="P39" s="47" t="s">
        <v>824</v>
      </c>
      <c r="Q39" s="184"/>
    </row>
    <row r="40" spans="1:17" s="182" customFormat="1" x14ac:dyDescent="0.25">
      <c r="A40" s="205"/>
      <c r="B40" s="695" t="str">
        <f>IF(Intro!$G$22="English",O40,P40)</f>
        <v>Fully assembled truck bodies</v>
      </c>
      <c r="C40" s="696"/>
      <c r="D40" s="696"/>
      <c r="E40" s="697"/>
      <c r="F40" s="362" t="str">
        <f>IF(Intro!$G$22="English",Variables!$B$23,Variables!$C$23)</f>
        <v>units</v>
      </c>
      <c r="G40" s="361"/>
      <c r="H40" s="361"/>
      <c r="I40" s="361"/>
      <c r="J40" s="33"/>
      <c r="K40" s="33"/>
      <c r="L40" s="212"/>
      <c r="O40" s="156" t="s">
        <v>825</v>
      </c>
      <c r="P40" s="156" t="s">
        <v>826</v>
      </c>
      <c r="Q40" s="184"/>
    </row>
    <row r="41" spans="1:17" s="184" customFormat="1" x14ac:dyDescent="0.25">
      <c r="A41" s="276"/>
      <c r="B41" s="704" t="str">
        <f>IF(Intro!$G$22="English",O41,P41)</f>
        <v>Production for internal use or further internal processing</v>
      </c>
      <c r="C41" s="705"/>
      <c r="D41" s="705"/>
      <c r="E41" s="706"/>
      <c r="F41" s="707" t="str">
        <f>IF(Intro!$G$22="English",Variables!$B$23,Variables!$C$23)</f>
        <v>units</v>
      </c>
      <c r="G41" s="694"/>
      <c r="H41" s="694"/>
      <c r="I41" s="694"/>
      <c r="J41" s="33"/>
      <c r="K41" s="33"/>
      <c r="L41" s="226"/>
      <c r="O41" s="184" t="s">
        <v>185</v>
      </c>
      <c r="P41" s="184" t="s">
        <v>422</v>
      </c>
    </row>
    <row r="42" spans="1:17" s="184" customFormat="1" x14ac:dyDescent="0.25">
      <c r="A42" s="276"/>
      <c r="B42" s="704"/>
      <c r="C42" s="705"/>
      <c r="D42" s="705"/>
      <c r="E42" s="706"/>
      <c r="F42" s="707"/>
      <c r="G42" s="694"/>
      <c r="H42" s="694"/>
      <c r="I42" s="694"/>
      <c r="J42" s="33"/>
      <c r="K42" s="33"/>
      <c r="L42" s="226"/>
    </row>
    <row r="43" spans="1:17" s="235" customFormat="1" x14ac:dyDescent="0.25">
      <c r="A43" s="234" t="s">
        <v>567</v>
      </c>
      <c r="B43" s="701" t="str">
        <f>IF(Intro!$G$22="English",O43,P43)</f>
        <v>Total production of the goods</v>
      </c>
      <c r="C43" s="702"/>
      <c r="D43" s="702"/>
      <c r="E43" s="703"/>
      <c r="F43" s="279" t="str">
        <f>IF(Intro!$G$22="English",Variables!$B$23,Variables!$C$23)</f>
        <v>units</v>
      </c>
      <c r="G43" s="278">
        <f>G41+G31+G21</f>
        <v>0</v>
      </c>
      <c r="H43" s="278">
        <f t="shared" ref="H43:I43" si="2">H41+H31+H21</f>
        <v>0</v>
      </c>
      <c r="I43" s="278">
        <f t="shared" si="2"/>
        <v>0</v>
      </c>
      <c r="J43" s="33"/>
      <c r="K43" s="33"/>
      <c r="L43" s="212"/>
      <c r="O43" s="259" t="s">
        <v>130</v>
      </c>
      <c r="P43" s="259" t="s">
        <v>131</v>
      </c>
      <c r="Q43" s="259"/>
    </row>
    <row r="44" spans="1:17" s="182" customFormat="1" x14ac:dyDescent="0.25">
      <c r="A44" s="205"/>
      <c r="B44" s="704" t="str">
        <f>IF(Intro!$G$22="English",O44,P44)</f>
        <v>Production of other products produced using the same equipment</v>
      </c>
      <c r="C44" s="705"/>
      <c r="D44" s="705"/>
      <c r="E44" s="706"/>
      <c r="F44" s="707" t="str">
        <f>IF(Intro!$G$22="English",Variables!$B$23,Variables!$C$23)</f>
        <v>units</v>
      </c>
      <c r="G44" s="694"/>
      <c r="H44" s="694"/>
      <c r="I44" s="694"/>
      <c r="J44" s="33"/>
      <c r="K44" s="33"/>
      <c r="L44" s="212"/>
      <c r="O44" s="184" t="s">
        <v>186</v>
      </c>
      <c r="P44" s="184" t="s">
        <v>187</v>
      </c>
      <c r="Q44" s="184"/>
    </row>
    <row r="45" spans="1:17" s="182" customFormat="1" x14ac:dyDescent="0.25">
      <c r="A45" s="205"/>
      <c r="B45" s="704"/>
      <c r="C45" s="705"/>
      <c r="D45" s="705"/>
      <c r="E45" s="706"/>
      <c r="F45" s="707"/>
      <c r="G45" s="694"/>
      <c r="H45" s="694"/>
      <c r="I45" s="694"/>
      <c r="J45" s="33"/>
      <c r="K45" s="33"/>
      <c r="L45" s="212"/>
      <c r="O45" s="184"/>
      <c r="P45" s="184"/>
      <c r="Q45" s="184"/>
    </row>
    <row r="46" spans="1:17" s="235" customFormat="1" x14ac:dyDescent="0.25">
      <c r="A46" s="234"/>
      <c r="B46" s="701" t="str">
        <f>IF(Intro!$G$22="English",O46,P46)</f>
        <v>Total</v>
      </c>
      <c r="C46" s="702"/>
      <c r="D46" s="702"/>
      <c r="E46" s="703"/>
      <c r="F46" s="279" t="str">
        <f>IF(Intro!$G$22="English",Variables!$B$23,Variables!$C$23)</f>
        <v>units</v>
      </c>
      <c r="G46" s="278">
        <f>SUM(G43,G44)</f>
        <v>0</v>
      </c>
      <c r="H46" s="278">
        <f>SUM(H43,H44)</f>
        <v>0</v>
      </c>
      <c r="I46" s="278">
        <f>SUM(I43,I44)</f>
        <v>0</v>
      </c>
      <c r="J46" s="33"/>
      <c r="K46" s="33"/>
      <c r="L46" s="212"/>
      <c r="O46" s="259" t="s">
        <v>45</v>
      </c>
      <c r="P46" s="259" t="s">
        <v>45</v>
      </c>
      <c r="Q46" s="259"/>
    </row>
    <row r="47" spans="1:17" s="182" customFormat="1" x14ac:dyDescent="0.25">
      <c r="A47" s="205"/>
      <c r="B47" s="698" t="str">
        <f>IF(Intro!$G$22="English",O47,P47)</f>
        <v>Practical plant capacity</v>
      </c>
      <c r="C47" s="699"/>
      <c r="D47" s="699"/>
      <c r="E47" s="700"/>
      <c r="F47" s="271" t="str">
        <f>IF(Intro!$G$22="English",Variables!$B$23,Variables!$C$23)</f>
        <v>units</v>
      </c>
      <c r="G47" s="277"/>
      <c r="H47" s="277"/>
      <c r="I47" s="277"/>
      <c r="J47" s="33"/>
      <c r="K47" s="33"/>
      <c r="L47" s="212"/>
      <c r="O47" s="184" t="s">
        <v>379</v>
      </c>
      <c r="P47" s="184" t="s">
        <v>193</v>
      </c>
      <c r="Q47" s="184"/>
    </row>
    <row r="48" spans="1:17" s="182" customFormat="1" ht="14.25" customHeight="1" x14ac:dyDescent="0.25">
      <c r="A48" s="205"/>
      <c r="B48" s="691" t="str">
        <f>IF(Intro!$G$22="English",O48,P48)</f>
        <v>Refrigerated units</v>
      </c>
      <c r="C48" s="692"/>
      <c r="D48" s="692"/>
      <c r="E48" s="692"/>
      <c r="F48" s="692"/>
      <c r="G48" s="692"/>
      <c r="H48" s="692"/>
      <c r="I48" s="693"/>
      <c r="J48" s="33"/>
      <c r="K48" s="33"/>
      <c r="L48" s="212"/>
      <c r="O48" s="359" t="s">
        <v>807</v>
      </c>
      <c r="P48" s="47" t="s">
        <v>808</v>
      </c>
      <c r="Q48" s="184"/>
    </row>
    <row r="49" spans="1:17" s="182" customFormat="1" x14ac:dyDescent="0.25">
      <c r="A49" s="205"/>
      <c r="B49" s="695" t="str">
        <f>IF(Intro!$G$22="English",O49,P49)</f>
        <v>Kits</v>
      </c>
      <c r="C49" s="696"/>
      <c r="D49" s="696"/>
      <c r="E49" s="697"/>
      <c r="F49" s="362" t="str">
        <f>IF(Intro!$G$22="English",Variables!$B$23,Variables!$C$23)</f>
        <v>units</v>
      </c>
      <c r="G49" s="361"/>
      <c r="H49" s="361"/>
      <c r="I49" s="361"/>
      <c r="J49" s="33"/>
      <c r="K49" s="33"/>
      <c r="L49" s="212"/>
      <c r="O49" s="359" t="s">
        <v>824</v>
      </c>
      <c r="P49" s="47" t="s">
        <v>824</v>
      </c>
      <c r="Q49" s="184"/>
    </row>
    <row r="50" spans="1:17" s="182" customFormat="1" x14ac:dyDescent="0.25">
      <c r="A50" s="205"/>
      <c r="B50" s="695" t="str">
        <f>IF(Intro!$G$22="English",O50,P50)</f>
        <v>Fully assembled truck bodies</v>
      </c>
      <c r="C50" s="696"/>
      <c r="D50" s="696"/>
      <c r="E50" s="697"/>
      <c r="F50" s="362" t="str">
        <f>IF(Intro!$G$22="English",Variables!$B$23,Variables!$C$23)</f>
        <v>units</v>
      </c>
      <c r="G50" s="361"/>
      <c r="H50" s="361"/>
      <c r="I50" s="361"/>
      <c r="J50" s="33"/>
      <c r="K50" s="33"/>
      <c r="L50" s="212"/>
      <c r="O50" s="156" t="s">
        <v>825</v>
      </c>
      <c r="P50" s="156" t="s">
        <v>826</v>
      </c>
      <c r="Q50" s="184"/>
    </row>
    <row r="51" spans="1:17" s="182" customFormat="1" ht="14.25" customHeight="1" x14ac:dyDescent="0.25">
      <c r="A51" s="205"/>
      <c r="B51" s="691" t="str">
        <f>IF(Intro!$G$22="English",O51,P51)</f>
        <v>Dry freight units</v>
      </c>
      <c r="C51" s="692"/>
      <c r="D51" s="692"/>
      <c r="E51" s="692"/>
      <c r="F51" s="692"/>
      <c r="G51" s="692"/>
      <c r="H51" s="692"/>
      <c r="I51" s="693"/>
      <c r="J51" s="33"/>
      <c r="K51" s="33"/>
      <c r="L51" s="212"/>
      <c r="O51" s="359" t="s">
        <v>809</v>
      </c>
      <c r="P51" s="47" t="s">
        <v>852</v>
      </c>
      <c r="Q51" s="184"/>
    </row>
    <row r="52" spans="1:17" s="182" customFormat="1" x14ac:dyDescent="0.25">
      <c r="A52" s="205"/>
      <c r="B52" s="695" t="str">
        <f>IF(Intro!$G$22="English",O52,P52)</f>
        <v>Kits</v>
      </c>
      <c r="C52" s="696"/>
      <c r="D52" s="696"/>
      <c r="E52" s="697"/>
      <c r="F52" s="362" t="str">
        <f>IF(Intro!$G$22="English",Variables!$B$23,Variables!$C$23)</f>
        <v>units</v>
      </c>
      <c r="G52" s="361"/>
      <c r="H52" s="361"/>
      <c r="I52" s="361"/>
      <c r="J52" s="33"/>
      <c r="K52" s="33"/>
      <c r="L52" s="212"/>
      <c r="O52" s="359" t="s">
        <v>824</v>
      </c>
      <c r="P52" s="47" t="s">
        <v>824</v>
      </c>
      <c r="Q52" s="184"/>
    </row>
    <row r="53" spans="1:17" s="182" customFormat="1" x14ac:dyDescent="0.25">
      <c r="A53" s="205"/>
      <c r="B53" s="695" t="str">
        <f>IF(Intro!$G$22="English",O53,P53)</f>
        <v>Fully assembled truck bodies</v>
      </c>
      <c r="C53" s="696"/>
      <c r="D53" s="696"/>
      <c r="E53" s="697"/>
      <c r="F53" s="362" t="str">
        <f>IF(Intro!$G$22="English",Variables!$B$23,Variables!$C$23)</f>
        <v>units</v>
      </c>
      <c r="G53" s="361"/>
      <c r="H53" s="361"/>
      <c r="I53" s="361"/>
      <c r="J53" s="33"/>
      <c r="K53" s="33"/>
      <c r="L53" s="212"/>
      <c r="O53" s="156" t="s">
        <v>825</v>
      </c>
      <c r="P53" s="156" t="s">
        <v>826</v>
      </c>
      <c r="Q53" s="184"/>
    </row>
    <row r="54" spans="1:17" s="182" customFormat="1" x14ac:dyDescent="0.25">
      <c r="A54" s="205"/>
      <c r="B54" s="691" t="str">
        <f>IF(Intro!$G$22="English",O54,P54)</f>
        <v>All other</v>
      </c>
      <c r="C54" s="692"/>
      <c r="D54" s="692"/>
      <c r="E54" s="692"/>
      <c r="F54" s="692"/>
      <c r="G54" s="692"/>
      <c r="H54" s="692"/>
      <c r="I54" s="693"/>
      <c r="J54" s="33"/>
      <c r="K54" s="33"/>
      <c r="L54" s="212"/>
      <c r="O54" s="359" t="s">
        <v>810</v>
      </c>
      <c r="P54" s="47" t="s">
        <v>811</v>
      </c>
      <c r="Q54" s="184"/>
    </row>
    <row r="55" spans="1:17" s="182" customFormat="1" x14ac:dyDescent="0.25">
      <c r="A55" s="205"/>
      <c r="B55" s="695" t="str">
        <f>IF(Intro!$G$22="English",O55,P55)</f>
        <v>Kits</v>
      </c>
      <c r="C55" s="696"/>
      <c r="D55" s="696"/>
      <c r="E55" s="697"/>
      <c r="F55" s="362" t="str">
        <f>IF(Intro!$G$22="English",Variables!$B$23,Variables!$C$23)</f>
        <v>units</v>
      </c>
      <c r="G55" s="361"/>
      <c r="H55" s="361"/>
      <c r="I55" s="361"/>
      <c r="J55" s="33"/>
      <c r="K55" s="33"/>
      <c r="L55" s="212"/>
      <c r="O55" s="359" t="s">
        <v>824</v>
      </c>
      <c r="P55" s="47" t="s">
        <v>824</v>
      </c>
      <c r="Q55" s="184"/>
    </row>
    <row r="56" spans="1:17" s="182" customFormat="1" x14ac:dyDescent="0.25">
      <c r="A56" s="205"/>
      <c r="B56" s="695" t="str">
        <f>IF(Intro!$G$22="English",O56,P56)</f>
        <v>Fully assembled truck bodies</v>
      </c>
      <c r="C56" s="696"/>
      <c r="D56" s="696"/>
      <c r="E56" s="697"/>
      <c r="F56" s="362" t="str">
        <f>IF(Intro!$G$22="English",Variables!$B$23,Variables!$C$23)</f>
        <v>units</v>
      </c>
      <c r="G56" s="361"/>
      <c r="H56" s="361"/>
      <c r="I56" s="361"/>
      <c r="J56" s="33"/>
      <c r="K56" s="33"/>
      <c r="L56" s="212"/>
      <c r="O56" s="156" t="s">
        <v>825</v>
      </c>
      <c r="P56" s="156" t="s">
        <v>826</v>
      </c>
      <c r="Q56" s="184"/>
    </row>
    <row r="57" spans="1:17" s="235" customFormat="1" x14ac:dyDescent="0.25">
      <c r="A57" s="234"/>
      <c r="B57" s="701" t="str">
        <f>IF(Intro!$G$22="English",O57,P57)</f>
        <v>Capacity utilization rate of the goods</v>
      </c>
      <c r="C57" s="702"/>
      <c r="D57" s="702"/>
      <c r="E57" s="703"/>
      <c r="F57" s="279" t="s">
        <v>190</v>
      </c>
      <c r="G57" s="278" t="str">
        <f>IF(G47=0,"-",G43/G47*100)</f>
        <v>-</v>
      </c>
      <c r="H57" s="278" t="str">
        <f>IF(H47=0,"-",H43/H47*100)</f>
        <v>-</v>
      </c>
      <c r="I57" s="278" t="str">
        <f>IF(I47=0,"-",I43/I47*100)</f>
        <v>-</v>
      </c>
      <c r="J57" s="33"/>
      <c r="K57" s="33"/>
      <c r="L57" s="212"/>
      <c r="O57" s="259" t="s">
        <v>188</v>
      </c>
      <c r="P57" s="259" t="s">
        <v>189</v>
      </c>
      <c r="Q57" s="259"/>
    </row>
    <row r="58" spans="1:17" s="235" customFormat="1" x14ac:dyDescent="0.25">
      <c r="A58" s="234"/>
      <c r="B58" s="701" t="str">
        <f>IF(Intro!$G$22="English",O58,P58)</f>
        <v>Total capacity utilization rate</v>
      </c>
      <c r="C58" s="702"/>
      <c r="D58" s="702"/>
      <c r="E58" s="703"/>
      <c r="F58" s="279" t="s">
        <v>190</v>
      </c>
      <c r="G58" s="278" t="str">
        <f>IF(G47=0,"-",G46/G47*100)</f>
        <v>-</v>
      </c>
      <c r="H58" s="278" t="str">
        <f t="shared" ref="H58:I58" si="3">IF(H47=0,"-",H46/H47*100)</f>
        <v>-</v>
      </c>
      <c r="I58" s="278" t="str">
        <f t="shared" si="3"/>
        <v>-</v>
      </c>
      <c r="J58" s="33"/>
      <c r="K58" s="33"/>
      <c r="L58" s="212"/>
      <c r="O58" s="259" t="s">
        <v>191</v>
      </c>
      <c r="P58" s="259" t="s">
        <v>192</v>
      </c>
      <c r="Q58" s="259"/>
    </row>
    <row r="59" spans="1:17" s="182" customFormat="1" x14ac:dyDescent="0.25">
      <c r="A59" s="205"/>
      <c r="B59" s="224"/>
      <c r="C59" s="225"/>
      <c r="D59" s="225"/>
      <c r="E59" s="225"/>
      <c r="F59" s="225"/>
      <c r="G59" s="225"/>
      <c r="H59" s="225"/>
      <c r="I59" s="225"/>
      <c r="J59" s="225"/>
      <c r="K59" s="225"/>
      <c r="L59" s="223"/>
      <c r="O59" s="236"/>
      <c r="P59" s="236"/>
    </row>
    <row r="60" spans="1:17" s="3" customFormat="1" x14ac:dyDescent="0.25">
      <c r="A60" s="15"/>
      <c r="B60" s="650" t="s">
        <v>21</v>
      </c>
      <c r="C60" s="651"/>
      <c r="D60" s="651"/>
      <c r="E60" s="651"/>
      <c r="F60" s="651"/>
      <c r="G60" s="651"/>
      <c r="H60" s="651"/>
      <c r="I60" s="651"/>
      <c r="J60" s="651"/>
      <c r="K60" s="651"/>
      <c r="L60" s="652"/>
      <c r="M60" s="217"/>
    </row>
    <row r="61" spans="1:17" s="182" customFormat="1" x14ac:dyDescent="0.25">
      <c r="A61" s="205"/>
      <c r="B61" s="221"/>
      <c r="C61" s="222"/>
      <c r="D61" s="222"/>
      <c r="E61" s="222"/>
      <c r="F61" s="222"/>
      <c r="G61" s="222"/>
      <c r="H61" s="222"/>
      <c r="I61" s="222"/>
      <c r="J61" s="222"/>
      <c r="K61" s="222"/>
      <c r="L61" s="207"/>
      <c r="O61" s="236"/>
      <c r="P61" s="236"/>
    </row>
    <row r="62" spans="1:17" s="182" customFormat="1" x14ac:dyDescent="0.25">
      <c r="A62" s="205"/>
      <c r="B62" s="520" t="str">
        <f>IF(Intro!$G$22="English",O62,P62)</f>
        <v xml:space="preserve">Explain in detail how your firm determines practical plant capacity. </v>
      </c>
      <c r="C62" s="521"/>
      <c r="D62" s="521"/>
      <c r="E62" s="521"/>
      <c r="F62" s="521"/>
      <c r="G62" s="521"/>
      <c r="H62" s="521"/>
      <c r="I62" s="521"/>
      <c r="J62" s="521"/>
      <c r="K62" s="521"/>
      <c r="L62" s="522"/>
      <c r="O62" s="236" t="s">
        <v>154</v>
      </c>
      <c r="P62" s="236" t="s">
        <v>155</v>
      </c>
    </row>
    <row r="63" spans="1:17" s="182" customFormat="1" x14ac:dyDescent="0.25">
      <c r="A63" s="205"/>
      <c r="B63" s="221"/>
      <c r="C63" s="222"/>
      <c r="D63" s="222"/>
      <c r="E63" s="222"/>
      <c r="F63" s="222"/>
      <c r="G63" s="222"/>
      <c r="H63" s="222"/>
      <c r="I63" s="222"/>
      <c r="J63" s="222"/>
      <c r="K63" s="222"/>
      <c r="L63" s="207"/>
      <c r="O63" s="236"/>
      <c r="P63" s="236"/>
    </row>
    <row r="64" spans="1:17" s="3" customFormat="1" x14ac:dyDescent="0.25">
      <c r="A64" s="15"/>
      <c r="B64" s="657"/>
      <c r="C64" s="658"/>
      <c r="D64" s="658"/>
      <c r="E64" s="658"/>
      <c r="F64" s="658"/>
      <c r="G64" s="658"/>
      <c r="H64" s="658"/>
      <c r="I64" s="658"/>
      <c r="J64" s="658"/>
      <c r="K64" s="658"/>
      <c r="L64" s="659"/>
      <c r="M64" s="182"/>
      <c r="O64" s="176"/>
      <c r="P64" s="176"/>
    </row>
    <row r="65" spans="1:16" s="3" customFormat="1" x14ac:dyDescent="0.25">
      <c r="A65" s="15"/>
      <c r="B65" s="657"/>
      <c r="C65" s="658"/>
      <c r="D65" s="658"/>
      <c r="E65" s="658"/>
      <c r="F65" s="658"/>
      <c r="G65" s="658"/>
      <c r="H65" s="658"/>
      <c r="I65" s="658"/>
      <c r="J65" s="658"/>
      <c r="K65" s="658"/>
      <c r="L65" s="659"/>
      <c r="M65" s="182"/>
      <c r="O65" s="176"/>
      <c r="P65" s="176"/>
    </row>
    <row r="66" spans="1:16" s="3" customFormat="1" x14ac:dyDescent="0.25">
      <c r="A66" s="15"/>
      <c r="B66" s="657"/>
      <c r="C66" s="658"/>
      <c r="D66" s="658"/>
      <c r="E66" s="658"/>
      <c r="F66" s="658"/>
      <c r="G66" s="658"/>
      <c r="H66" s="658"/>
      <c r="I66" s="658"/>
      <c r="J66" s="658"/>
      <c r="K66" s="658"/>
      <c r="L66" s="659"/>
      <c r="M66" s="182"/>
      <c r="O66" s="176"/>
      <c r="P66" s="176"/>
    </row>
    <row r="67" spans="1:16" s="3" customFormat="1" x14ac:dyDescent="0.25">
      <c r="A67" s="15"/>
      <c r="B67" s="657"/>
      <c r="C67" s="658"/>
      <c r="D67" s="658"/>
      <c r="E67" s="658"/>
      <c r="F67" s="658"/>
      <c r="G67" s="658"/>
      <c r="H67" s="658"/>
      <c r="I67" s="658"/>
      <c r="J67" s="658"/>
      <c r="K67" s="658"/>
      <c r="L67" s="659"/>
      <c r="M67" s="182"/>
      <c r="O67" s="176"/>
      <c r="P67" s="176"/>
    </row>
    <row r="68" spans="1:16" s="3" customFormat="1" x14ac:dyDescent="0.25">
      <c r="A68" s="15"/>
      <c r="B68" s="657"/>
      <c r="C68" s="658"/>
      <c r="D68" s="658"/>
      <c r="E68" s="658"/>
      <c r="F68" s="658"/>
      <c r="G68" s="658"/>
      <c r="H68" s="658"/>
      <c r="I68" s="658"/>
      <c r="J68" s="658"/>
      <c r="K68" s="658"/>
      <c r="L68" s="659"/>
      <c r="M68" s="182"/>
      <c r="O68" s="176"/>
      <c r="P68" s="176"/>
    </row>
    <row r="69" spans="1:16" s="3" customFormat="1" x14ac:dyDescent="0.25">
      <c r="A69" s="15"/>
      <c r="B69" s="657"/>
      <c r="C69" s="658"/>
      <c r="D69" s="658"/>
      <c r="E69" s="658"/>
      <c r="F69" s="658"/>
      <c r="G69" s="658"/>
      <c r="H69" s="658"/>
      <c r="I69" s="658"/>
      <c r="J69" s="658"/>
      <c r="K69" s="658"/>
      <c r="L69" s="659"/>
      <c r="M69" s="182"/>
      <c r="O69" s="176"/>
      <c r="P69" s="176"/>
    </row>
    <row r="70" spans="1:16" s="3" customFormat="1" x14ac:dyDescent="0.25">
      <c r="A70" s="15"/>
      <c r="B70" s="657"/>
      <c r="C70" s="658"/>
      <c r="D70" s="658"/>
      <c r="E70" s="658"/>
      <c r="F70" s="658"/>
      <c r="G70" s="658"/>
      <c r="H70" s="658"/>
      <c r="I70" s="658"/>
      <c r="J70" s="658"/>
      <c r="K70" s="658"/>
      <c r="L70" s="659"/>
      <c r="M70" s="182"/>
      <c r="O70" s="176"/>
      <c r="P70" s="176"/>
    </row>
    <row r="71" spans="1:16" s="3" customFormat="1" x14ac:dyDescent="0.25">
      <c r="A71" s="15"/>
      <c r="B71" s="657"/>
      <c r="C71" s="658"/>
      <c r="D71" s="658"/>
      <c r="E71" s="658"/>
      <c r="F71" s="658"/>
      <c r="G71" s="658"/>
      <c r="H71" s="658"/>
      <c r="I71" s="658"/>
      <c r="J71" s="658"/>
      <c r="K71" s="658"/>
      <c r="L71" s="659"/>
      <c r="M71" s="182"/>
      <c r="O71" s="176"/>
      <c r="P71" s="176"/>
    </row>
    <row r="72" spans="1:16" s="182" customFormat="1" x14ac:dyDescent="0.25">
      <c r="A72" s="205"/>
      <c r="B72" s="224"/>
      <c r="C72" s="225"/>
      <c r="D72" s="225"/>
      <c r="E72" s="225"/>
      <c r="F72" s="225"/>
      <c r="G72" s="225"/>
      <c r="H72" s="225"/>
      <c r="I72" s="225"/>
      <c r="J72" s="225"/>
      <c r="K72" s="225"/>
      <c r="L72" s="223"/>
      <c r="O72" s="236"/>
      <c r="P72" s="236"/>
    </row>
    <row r="73" spans="1:16" s="3" customFormat="1" x14ac:dyDescent="0.25">
      <c r="A73" s="15"/>
      <c r="B73" s="650" t="s">
        <v>26</v>
      </c>
      <c r="C73" s="651"/>
      <c r="D73" s="651"/>
      <c r="E73" s="651"/>
      <c r="F73" s="651"/>
      <c r="G73" s="651"/>
      <c r="H73" s="651"/>
      <c r="I73" s="651"/>
      <c r="J73" s="651"/>
      <c r="K73" s="651"/>
      <c r="L73" s="652"/>
      <c r="M73" s="217"/>
    </row>
    <row r="74" spans="1:16" s="182" customFormat="1" x14ac:dyDescent="0.25">
      <c r="A74" s="205"/>
      <c r="B74" s="221"/>
      <c r="C74" s="222"/>
      <c r="D74" s="222"/>
      <c r="E74" s="222"/>
      <c r="F74" s="222"/>
      <c r="G74" s="222"/>
      <c r="H74" s="222"/>
      <c r="I74" s="222"/>
      <c r="J74" s="222"/>
      <c r="K74" s="222"/>
      <c r="L74" s="207"/>
      <c r="O74" s="236"/>
      <c r="P74" s="236"/>
    </row>
    <row r="75" spans="1:16" s="182" customFormat="1" x14ac:dyDescent="0.25">
      <c r="A75" s="205"/>
      <c r="B75" s="520" t="str">
        <f>IF(Intro!$G$22="English",O75,P75)</f>
        <v xml:space="preserve">If any of the calculated capacity utilization rates are higher than 100%, explain why this has occurred.
</v>
      </c>
      <c r="C75" s="521"/>
      <c r="D75" s="521"/>
      <c r="E75" s="521"/>
      <c r="F75" s="521"/>
      <c r="G75" s="521"/>
      <c r="H75" s="521"/>
      <c r="I75" s="521"/>
      <c r="J75" s="521"/>
      <c r="K75" s="521"/>
      <c r="L75" s="522"/>
      <c r="O75" s="236" t="s">
        <v>340</v>
      </c>
      <c r="P75" s="236" t="s">
        <v>606</v>
      </c>
    </row>
    <row r="76" spans="1:16" s="182" customFormat="1" x14ac:dyDescent="0.25">
      <c r="A76" s="205"/>
      <c r="B76" s="221"/>
      <c r="C76" s="222"/>
      <c r="D76" s="222"/>
      <c r="E76" s="222"/>
      <c r="F76" s="222"/>
      <c r="G76" s="222"/>
      <c r="H76" s="222"/>
      <c r="I76" s="222"/>
      <c r="J76" s="222"/>
      <c r="K76" s="222"/>
      <c r="L76" s="207"/>
      <c r="O76" s="236"/>
      <c r="P76" s="236"/>
    </row>
    <row r="77" spans="1:16" s="3" customFormat="1" x14ac:dyDescent="0.25">
      <c r="A77" s="15"/>
      <c r="B77" s="657"/>
      <c r="C77" s="658"/>
      <c r="D77" s="658"/>
      <c r="E77" s="658"/>
      <c r="F77" s="658"/>
      <c r="G77" s="658"/>
      <c r="H77" s="658"/>
      <c r="I77" s="658"/>
      <c r="J77" s="658"/>
      <c r="K77" s="658"/>
      <c r="L77" s="659"/>
      <c r="M77" s="182"/>
      <c r="O77" s="176"/>
      <c r="P77" s="176"/>
    </row>
    <row r="78" spans="1:16" s="3" customFormat="1" x14ac:dyDescent="0.25">
      <c r="A78" s="15"/>
      <c r="B78" s="657"/>
      <c r="C78" s="658"/>
      <c r="D78" s="658"/>
      <c r="E78" s="658"/>
      <c r="F78" s="658"/>
      <c r="G78" s="658"/>
      <c r="H78" s="658"/>
      <c r="I78" s="658"/>
      <c r="J78" s="658"/>
      <c r="K78" s="658"/>
      <c r="L78" s="659"/>
      <c r="M78" s="182"/>
      <c r="O78" s="176"/>
      <c r="P78" s="176"/>
    </row>
    <row r="79" spans="1:16" s="3" customFormat="1" x14ac:dyDescent="0.25">
      <c r="A79" s="15"/>
      <c r="B79" s="657"/>
      <c r="C79" s="658"/>
      <c r="D79" s="658"/>
      <c r="E79" s="658"/>
      <c r="F79" s="658"/>
      <c r="G79" s="658"/>
      <c r="H79" s="658"/>
      <c r="I79" s="658"/>
      <c r="J79" s="658"/>
      <c r="K79" s="658"/>
      <c r="L79" s="659"/>
      <c r="M79" s="182"/>
      <c r="O79" s="176"/>
      <c r="P79" s="176"/>
    </row>
    <row r="80" spans="1:16" s="3" customFormat="1" x14ac:dyDescent="0.25">
      <c r="A80" s="15"/>
      <c r="B80" s="657"/>
      <c r="C80" s="658"/>
      <c r="D80" s="658"/>
      <c r="E80" s="658"/>
      <c r="F80" s="658"/>
      <c r="G80" s="658"/>
      <c r="H80" s="658"/>
      <c r="I80" s="658"/>
      <c r="J80" s="658"/>
      <c r="K80" s="658"/>
      <c r="L80" s="659"/>
      <c r="M80" s="182"/>
      <c r="O80" s="176"/>
      <c r="P80" s="176"/>
    </row>
    <row r="81" spans="1:16" s="3" customFormat="1" x14ac:dyDescent="0.25">
      <c r="A81" s="15"/>
      <c r="B81" s="657"/>
      <c r="C81" s="658"/>
      <c r="D81" s="658"/>
      <c r="E81" s="658"/>
      <c r="F81" s="658"/>
      <c r="G81" s="658"/>
      <c r="H81" s="658"/>
      <c r="I81" s="658"/>
      <c r="J81" s="658"/>
      <c r="K81" s="658"/>
      <c r="L81" s="659"/>
      <c r="M81" s="182"/>
      <c r="O81" s="176"/>
      <c r="P81" s="176"/>
    </row>
    <row r="82" spans="1:16" s="3" customFormat="1" x14ac:dyDescent="0.25">
      <c r="A82" s="15"/>
      <c r="B82" s="657"/>
      <c r="C82" s="658"/>
      <c r="D82" s="658"/>
      <c r="E82" s="658"/>
      <c r="F82" s="658"/>
      <c r="G82" s="658"/>
      <c r="H82" s="658"/>
      <c r="I82" s="658"/>
      <c r="J82" s="658"/>
      <c r="K82" s="658"/>
      <c r="L82" s="659"/>
      <c r="M82" s="182"/>
      <c r="O82" s="176"/>
      <c r="P82" s="176"/>
    </row>
    <row r="83" spans="1:16" s="3" customFormat="1" x14ac:dyDescent="0.25">
      <c r="A83" s="15"/>
      <c r="B83" s="657"/>
      <c r="C83" s="658"/>
      <c r="D83" s="658"/>
      <c r="E83" s="658"/>
      <c r="F83" s="658"/>
      <c r="G83" s="658"/>
      <c r="H83" s="658"/>
      <c r="I83" s="658"/>
      <c r="J83" s="658"/>
      <c r="K83" s="658"/>
      <c r="L83" s="659"/>
      <c r="M83" s="182"/>
      <c r="O83" s="176"/>
      <c r="P83" s="176"/>
    </row>
    <row r="84" spans="1:16" s="3" customFormat="1" x14ac:dyDescent="0.25">
      <c r="A84" s="15"/>
      <c r="B84" s="657"/>
      <c r="C84" s="658"/>
      <c r="D84" s="658"/>
      <c r="E84" s="658"/>
      <c r="F84" s="658"/>
      <c r="G84" s="658"/>
      <c r="H84" s="658"/>
      <c r="I84" s="658"/>
      <c r="J84" s="658"/>
      <c r="K84" s="658"/>
      <c r="L84" s="659"/>
      <c r="M84" s="182"/>
      <c r="O84" s="176"/>
      <c r="P84" s="176"/>
    </row>
    <row r="85" spans="1:16" s="182" customFormat="1" x14ac:dyDescent="0.25">
      <c r="A85" s="205"/>
      <c r="B85" s="224"/>
      <c r="C85" s="225"/>
      <c r="D85" s="225"/>
      <c r="E85" s="225"/>
      <c r="F85" s="225"/>
      <c r="G85" s="225"/>
      <c r="H85" s="225"/>
      <c r="I85" s="225"/>
      <c r="J85" s="225"/>
      <c r="K85" s="225"/>
      <c r="L85" s="223"/>
      <c r="O85" s="236"/>
      <c r="P85" s="236"/>
    </row>
    <row r="86" spans="1:16" s="3" customFormat="1" x14ac:dyDescent="0.25">
      <c r="A86" s="15"/>
      <c r="B86" s="650" t="s">
        <v>27</v>
      </c>
      <c r="C86" s="651"/>
      <c r="D86" s="651"/>
      <c r="E86" s="651"/>
      <c r="F86" s="651"/>
      <c r="G86" s="651"/>
      <c r="H86" s="651"/>
      <c r="I86" s="651"/>
      <c r="J86" s="651"/>
      <c r="K86" s="651"/>
      <c r="L86" s="652"/>
      <c r="M86" s="217"/>
    </row>
    <row r="87" spans="1:16" s="182" customFormat="1" x14ac:dyDescent="0.25">
      <c r="A87" s="205"/>
      <c r="B87" s="221"/>
      <c r="C87" s="222"/>
      <c r="D87" s="222"/>
      <c r="E87" s="222"/>
      <c r="F87" s="222"/>
      <c r="G87" s="222"/>
      <c r="H87" s="222"/>
      <c r="I87" s="222"/>
      <c r="J87" s="222"/>
      <c r="K87" s="222"/>
      <c r="L87" s="207"/>
      <c r="O87" s="236"/>
      <c r="P87" s="236"/>
    </row>
    <row r="88" spans="1:16" s="182" customFormat="1" x14ac:dyDescent="0.25">
      <c r="A88" s="205"/>
      <c r="B88" s="520" t="str">
        <f>IF(Intro!$G$22="English",O88,P88)</f>
        <v>If practical plant capacity has changed since 2023, explain how this was achieved.</v>
      </c>
      <c r="C88" s="521"/>
      <c r="D88" s="521"/>
      <c r="E88" s="521"/>
      <c r="F88" s="521"/>
      <c r="G88" s="521"/>
      <c r="H88" s="521"/>
      <c r="I88" s="521"/>
      <c r="J88" s="521"/>
      <c r="K88" s="521"/>
      <c r="L88" s="522"/>
      <c r="O88" s="236" t="str">
        <f>"If practical plant capacity has changed since "&amp;Variables!$B$6&amp;", explain how this was achieved."</f>
        <v>If practical plant capacity has changed since 2023, explain how this was achieved.</v>
      </c>
      <c r="P88" s="236" t="str">
        <f>"Si la capacité pratique de l’usine a changé depuis le 1er janvier "&amp;Variables!B6&amp;", expliquez comment cela a été réalisé."</f>
        <v>Si la capacité pratique de l’usine a changé depuis le 1er janvier 2023, expliquez comment cela a été réalisé.</v>
      </c>
    </row>
    <row r="89" spans="1:16" s="182" customFormat="1" x14ac:dyDescent="0.25">
      <c r="A89" s="205"/>
      <c r="B89" s="221"/>
      <c r="C89" s="222"/>
      <c r="D89" s="222"/>
      <c r="E89" s="222"/>
      <c r="F89" s="222"/>
      <c r="G89" s="222"/>
      <c r="H89" s="222"/>
      <c r="I89" s="222"/>
      <c r="J89" s="222"/>
      <c r="K89" s="222"/>
      <c r="L89" s="207"/>
      <c r="O89" s="236"/>
      <c r="P89" s="236"/>
    </row>
    <row r="90" spans="1:16" s="3" customFormat="1" x14ac:dyDescent="0.25">
      <c r="A90" s="15"/>
      <c r="B90" s="657"/>
      <c r="C90" s="658"/>
      <c r="D90" s="658"/>
      <c r="E90" s="658"/>
      <c r="F90" s="658"/>
      <c r="G90" s="658"/>
      <c r="H90" s="658"/>
      <c r="I90" s="658"/>
      <c r="J90" s="658"/>
      <c r="K90" s="658"/>
      <c r="L90" s="659"/>
      <c r="M90" s="182"/>
      <c r="O90" s="176"/>
      <c r="P90" s="176"/>
    </row>
    <row r="91" spans="1:16" s="3" customFormat="1" x14ac:dyDescent="0.25">
      <c r="A91" s="15"/>
      <c r="B91" s="657"/>
      <c r="C91" s="658"/>
      <c r="D91" s="658"/>
      <c r="E91" s="658"/>
      <c r="F91" s="658"/>
      <c r="G91" s="658"/>
      <c r="H91" s="658"/>
      <c r="I91" s="658"/>
      <c r="J91" s="658"/>
      <c r="K91" s="658"/>
      <c r="L91" s="659"/>
      <c r="M91" s="182"/>
      <c r="O91" s="176"/>
      <c r="P91" s="176"/>
    </row>
    <row r="92" spans="1:16" s="3" customFormat="1" x14ac:dyDescent="0.25">
      <c r="A92" s="15"/>
      <c r="B92" s="657"/>
      <c r="C92" s="658"/>
      <c r="D92" s="658"/>
      <c r="E92" s="658"/>
      <c r="F92" s="658"/>
      <c r="G92" s="658"/>
      <c r="H92" s="658"/>
      <c r="I92" s="658"/>
      <c r="J92" s="658"/>
      <c r="K92" s="658"/>
      <c r="L92" s="659"/>
      <c r="M92" s="182"/>
      <c r="O92" s="176"/>
      <c r="P92" s="176"/>
    </row>
    <row r="93" spans="1:16" s="3" customFormat="1" x14ac:dyDescent="0.25">
      <c r="A93" s="15"/>
      <c r="B93" s="657"/>
      <c r="C93" s="658"/>
      <c r="D93" s="658"/>
      <c r="E93" s="658"/>
      <c r="F93" s="658"/>
      <c r="G93" s="658"/>
      <c r="H93" s="658"/>
      <c r="I93" s="658"/>
      <c r="J93" s="658"/>
      <c r="K93" s="658"/>
      <c r="L93" s="659"/>
      <c r="M93" s="182"/>
      <c r="O93" s="176"/>
      <c r="P93" s="176"/>
    </row>
    <row r="94" spans="1:16" s="3" customFormat="1" x14ac:dyDescent="0.25">
      <c r="A94" s="15"/>
      <c r="B94" s="657"/>
      <c r="C94" s="658"/>
      <c r="D94" s="658"/>
      <c r="E94" s="658"/>
      <c r="F94" s="658"/>
      <c r="G94" s="658"/>
      <c r="H94" s="658"/>
      <c r="I94" s="658"/>
      <c r="J94" s="658"/>
      <c r="K94" s="658"/>
      <c r="L94" s="659"/>
      <c r="M94" s="182"/>
      <c r="O94" s="176"/>
      <c r="P94" s="176"/>
    </row>
    <row r="95" spans="1:16" s="3" customFormat="1" x14ac:dyDescent="0.25">
      <c r="A95" s="15"/>
      <c r="B95" s="657"/>
      <c r="C95" s="658"/>
      <c r="D95" s="658"/>
      <c r="E95" s="658"/>
      <c r="F95" s="658"/>
      <c r="G95" s="658"/>
      <c r="H95" s="658"/>
      <c r="I95" s="658"/>
      <c r="J95" s="658"/>
      <c r="K95" s="658"/>
      <c r="L95" s="659"/>
      <c r="M95" s="182"/>
      <c r="O95" s="176"/>
      <c r="P95" s="176"/>
    </row>
    <row r="96" spans="1:16" s="3" customFormat="1" x14ac:dyDescent="0.25">
      <c r="A96" s="15"/>
      <c r="B96" s="657"/>
      <c r="C96" s="658"/>
      <c r="D96" s="658"/>
      <c r="E96" s="658"/>
      <c r="F96" s="658"/>
      <c r="G96" s="658"/>
      <c r="H96" s="658"/>
      <c r="I96" s="658"/>
      <c r="J96" s="658"/>
      <c r="K96" s="658"/>
      <c r="L96" s="659"/>
      <c r="M96" s="182"/>
      <c r="O96" s="176"/>
      <c r="P96" s="176"/>
    </row>
    <row r="97" spans="1:16" s="3" customFormat="1" x14ac:dyDescent="0.25">
      <c r="A97" s="15"/>
      <c r="B97" s="657"/>
      <c r="C97" s="658"/>
      <c r="D97" s="658"/>
      <c r="E97" s="658"/>
      <c r="F97" s="658"/>
      <c r="G97" s="658"/>
      <c r="H97" s="658"/>
      <c r="I97" s="658"/>
      <c r="J97" s="658"/>
      <c r="K97" s="658"/>
      <c r="L97" s="659"/>
      <c r="M97" s="182"/>
      <c r="O97" s="176"/>
      <c r="P97" s="176"/>
    </row>
    <row r="98" spans="1:16" s="182" customFormat="1" x14ac:dyDescent="0.25">
      <c r="A98" s="205"/>
      <c r="B98" s="224"/>
      <c r="C98" s="225"/>
      <c r="D98" s="225"/>
      <c r="E98" s="225"/>
      <c r="F98" s="225"/>
      <c r="G98" s="225"/>
      <c r="H98" s="225"/>
      <c r="I98" s="225"/>
      <c r="J98" s="225"/>
      <c r="K98" s="225"/>
      <c r="L98" s="223"/>
      <c r="O98" s="236"/>
      <c r="P98" s="236"/>
    </row>
    <row r="99" spans="1:16" s="3" customFormat="1" x14ac:dyDescent="0.25">
      <c r="A99" s="15"/>
      <c r="B99" s="650" t="s">
        <v>28</v>
      </c>
      <c r="C99" s="651"/>
      <c r="D99" s="651"/>
      <c r="E99" s="651"/>
      <c r="F99" s="651"/>
      <c r="G99" s="651"/>
      <c r="H99" s="651"/>
      <c r="I99" s="651"/>
      <c r="J99" s="651"/>
      <c r="K99" s="651"/>
      <c r="L99" s="652"/>
      <c r="M99" s="217"/>
    </row>
    <row r="100" spans="1:16" s="182" customFormat="1" x14ac:dyDescent="0.25">
      <c r="A100" s="205"/>
      <c r="B100" s="221"/>
      <c r="C100" s="222"/>
      <c r="D100" s="222"/>
      <c r="E100" s="222"/>
      <c r="F100" s="222"/>
      <c r="G100" s="222"/>
      <c r="H100" s="222"/>
      <c r="I100" s="222"/>
      <c r="J100" s="222"/>
      <c r="K100" s="222"/>
      <c r="L100" s="207"/>
      <c r="O100" s="236"/>
      <c r="P100" s="236"/>
    </row>
    <row r="101" spans="1:16" s="182" customFormat="1" x14ac:dyDescent="0.25">
      <c r="A101" s="205"/>
      <c r="B101" s="520" t="str">
        <f>IF(Intro!$G$22="English",O101,P101)</f>
        <v>Does your firm have any plans to increase or decrease its practical plant capacity of the goods in the next two years? Include target dates, target practical plant capacity, the plants involved and the reasons for the change.</v>
      </c>
      <c r="C101" s="521"/>
      <c r="D101" s="521"/>
      <c r="E101" s="521"/>
      <c r="F101" s="521"/>
      <c r="G101" s="521"/>
      <c r="H101" s="521"/>
      <c r="I101" s="521"/>
      <c r="J101" s="521"/>
      <c r="K101" s="521"/>
      <c r="L101" s="522"/>
      <c r="O101" s="236" t="s">
        <v>419</v>
      </c>
      <c r="P101" s="236" t="s">
        <v>350</v>
      </c>
    </row>
    <row r="102" spans="1:16" s="182" customFormat="1" x14ac:dyDescent="0.25">
      <c r="A102" s="205"/>
      <c r="B102" s="520"/>
      <c r="C102" s="521"/>
      <c r="D102" s="521"/>
      <c r="E102" s="521"/>
      <c r="F102" s="521"/>
      <c r="G102" s="521"/>
      <c r="H102" s="521"/>
      <c r="I102" s="521"/>
      <c r="J102" s="521"/>
      <c r="K102" s="521"/>
      <c r="L102" s="522"/>
      <c r="O102" s="236"/>
      <c r="P102" s="236"/>
    </row>
    <row r="103" spans="1:16" s="182" customFormat="1" x14ac:dyDescent="0.25">
      <c r="A103" s="205"/>
      <c r="B103" s="221"/>
      <c r="C103" s="222"/>
      <c r="D103" s="222"/>
      <c r="E103" s="222"/>
      <c r="F103" s="222"/>
      <c r="G103" s="222"/>
      <c r="H103" s="222"/>
      <c r="I103" s="222"/>
      <c r="J103" s="222"/>
      <c r="K103" s="222"/>
      <c r="L103" s="207"/>
      <c r="O103" s="236"/>
      <c r="P103" s="236"/>
    </row>
    <row r="104" spans="1:16" s="3" customFormat="1" x14ac:dyDescent="0.25">
      <c r="A104" s="15"/>
      <c r="B104" s="657"/>
      <c r="C104" s="658"/>
      <c r="D104" s="658"/>
      <c r="E104" s="658"/>
      <c r="F104" s="658"/>
      <c r="G104" s="658"/>
      <c r="H104" s="658"/>
      <c r="I104" s="658"/>
      <c r="J104" s="658"/>
      <c r="K104" s="658"/>
      <c r="L104" s="659"/>
      <c r="M104" s="182"/>
      <c r="O104" s="176"/>
      <c r="P104" s="176"/>
    </row>
    <row r="105" spans="1:16" s="3" customFormat="1" x14ac:dyDescent="0.25">
      <c r="A105" s="15"/>
      <c r="B105" s="657"/>
      <c r="C105" s="658"/>
      <c r="D105" s="658"/>
      <c r="E105" s="658"/>
      <c r="F105" s="658"/>
      <c r="G105" s="658"/>
      <c r="H105" s="658"/>
      <c r="I105" s="658"/>
      <c r="J105" s="658"/>
      <c r="K105" s="658"/>
      <c r="L105" s="659"/>
      <c r="M105" s="182"/>
      <c r="O105" s="176"/>
      <c r="P105" s="176"/>
    </row>
    <row r="106" spans="1:16" s="3" customFormat="1" x14ac:dyDescent="0.25">
      <c r="A106" s="15"/>
      <c r="B106" s="657"/>
      <c r="C106" s="658"/>
      <c r="D106" s="658"/>
      <c r="E106" s="658"/>
      <c r="F106" s="658"/>
      <c r="G106" s="658"/>
      <c r="H106" s="658"/>
      <c r="I106" s="658"/>
      <c r="J106" s="658"/>
      <c r="K106" s="658"/>
      <c r="L106" s="659"/>
      <c r="M106" s="182"/>
      <c r="O106" s="176"/>
      <c r="P106" s="176"/>
    </row>
    <row r="107" spans="1:16" s="3" customFormat="1" x14ac:dyDescent="0.25">
      <c r="A107" s="15"/>
      <c r="B107" s="657"/>
      <c r="C107" s="658"/>
      <c r="D107" s="658"/>
      <c r="E107" s="658"/>
      <c r="F107" s="658"/>
      <c r="G107" s="658"/>
      <c r="H107" s="658"/>
      <c r="I107" s="658"/>
      <c r="J107" s="658"/>
      <c r="K107" s="658"/>
      <c r="L107" s="659"/>
      <c r="M107" s="182"/>
      <c r="O107" s="176"/>
      <c r="P107" s="176"/>
    </row>
    <row r="108" spans="1:16" s="3" customFormat="1" x14ac:dyDescent="0.25">
      <c r="A108" s="15"/>
      <c r="B108" s="657"/>
      <c r="C108" s="658"/>
      <c r="D108" s="658"/>
      <c r="E108" s="658"/>
      <c r="F108" s="658"/>
      <c r="G108" s="658"/>
      <c r="H108" s="658"/>
      <c r="I108" s="658"/>
      <c r="J108" s="658"/>
      <c r="K108" s="658"/>
      <c r="L108" s="659"/>
      <c r="M108" s="182"/>
      <c r="O108" s="176"/>
      <c r="P108" s="176"/>
    </row>
    <row r="109" spans="1:16" s="3" customFormat="1" x14ac:dyDescent="0.25">
      <c r="A109" s="15"/>
      <c r="B109" s="657"/>
      <c r="C109" s="658"/>
      <c r="D109" s="658"/>
      <c r="E109" s="658"/>
      <c r="F109" s="658"/>
      <c r="G109" s="658"/>
      <c r="H109" s="658"/>
      <c r="I109" s="658"/>
      <c r="J109" s="658"/>
      <c r="K109" s="658"/>
      <c r="L109" s="659"/>
      <c r="M109" s="182"/>
      <c r="O109" s="176"/>
      <c r="P109" s="176"/>
    </row>
    <row r="110" spans="1:16" s="3" customFormat="1" x14ac:dyDescent="0.25">
      <c r="A110" s="15"/>
      <c r="B110" s="657"/>
      <c r="C110" s="658"/>
      <c r="D110" s="658"/>
      <c r="E110" s="658"/>
      <c r="F110" s="658"/>
      <c r="G110" s="658"/>
      <c r="H110" s="658"/>
      <c r="I110" s="658"/>
      <c r="J110" s="658"/>
      <c r="K110" s="658"/>
      <c r="L110" s="659"/>
      <c r="M110" s="182"/>
      <c r="O110" s="176"/>
      <c r="P110" s="176"/>
    </row>
    <row r="111" spans="1:16" s="3" customFormat="1" x14ac:dyDescent="0.25">
      <c r="A111" s="15"/>
      <c r="B111" s="657"/>
      <c r="C111" s="658"/>
      <c r="D111" s="658"/>
      <c r="E111" s="658"/>
      <c r="F111" s="658"/>
      <c r="G111" s="658"/>
      <c r="H111" s="658"/>
      <c r="I111" s="658"/>
      <c r="J111" s="658"/>
      <c r="K111" s="658"/>
      <c r="L111" s="659"/>
      <c r="M111" s="182"/>
      <c r="O111" s="176"/>
      <c r="P111" s="176"/>
    </row>
    <row r="112" spans="1:16" s="182" customFormat="1" x14ac:dyDescent="0.25">
      <c r="A112" s="205"/>
      <c r="B112" s="224"/>
      <c r="C112" s="225"/>
      <c r="D112" s="225"/>
      <c r="E112" s="225"/>
      <c r="F112" s="225"/>
      <c r="G112" s="225"/>
      <c r="H112" s="225"/>
      <c r="I112" s="225"/>
      <c r="J112" s="225"/>
      <c r="K112" s="225"/>
      <c r="L112" s="223"/>
      <c r="O112" s="236"/>
      <c r="P112" s="236"/>
    </row>
    <row r="113" spans="1:16" s="3" customFormat="1" x14ac:dyDescent="0.25">
      <c r="A113" s="15"/>
      <c r="B113" s="650" t="s">
        <v>30</v>
      </c>
      <c r="C113" s="651"/>
      <c r="D113" s="651"/>
      <c r="E113" s="651"/>
      <c r="F113" s="651"/>
      <c r="G113" s="651"/>
      <c r="H113" s="651"/>
      <c r="I113" s="651"/>
      <c r="J113" s="651"/>
      <c r="K113" s="651"/>
      <c r="L113" s="652"/>
      <c r="M113" s="217"/>
    </row>
    <row r="114" spans="1:16" s="182" customFormat="1" x14ac:dyDescent="0.25">
      <c r="A114" s="205"/>
      <c r="B114" s="221"/>
      <c r="C114" s="222"/>
      <c r="D114" s="222"/>
      <c r="E114" s="222"/>
      <c r="F114" s="222"/>
      <c r="G114" s="222"/>
      <c r="H114" s="222"/>
      <c r="I114" s="222"/>
      <c r="J114" s="222"/>
      <c r="K114" s="222"/>
      <c r="L114" s="207"/>
      <c r="O114" s="236"/>
      <c r="P114" s="236"/>
    </row>
    <row r="115" spans="1:16" s="182" customFormat="1" x14ac:dyDescent="0.25">
      <c r="A115" s="205"/>
      <c r="B115" s="528" t="str">
        <f>IF(Intro!$G$22="English",O115,P115)</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115" s="529"/>
      <c r="D115" s="529"/>
      <c r="E115" s="529"/>
      <c r="F115" s="529"/>
      <c r="G115" s="529"/>
      <c r="H115" s="529"/>
      <c r="I115" s="529"/>
      <c r="J115" s="529"/>
      <c r="K115" s="529"/>
      <c r="L115" s="530"/>
      <c r="O115" s="236" t="s">
        <v>420</v>
      </c>
      <c r="P115" s="236" t="s">
        <v>351</v>
      </c>
    </row>
    <row r="116" spans="1:16" s="182" customFormat="1" x14ac:dyDescent="0.25">
      <c r="A116" s="205"/>
      <c r="B116" s="528"/>
      <c r="C116" s="529"/>
      <c r="D116" s="529"/>
      <c r="E116" s="529"/>
      <c r="F116" s="529"/>
      <c r="G116" s="529"/>
      <c r="H116" s="529"/>
      <c r="I116" s="529"/>
      <c r="J116" s="529"/>
      <c r="K116" s="529"/>
      <c r="L116" s="530"/>
      <c r="O116" s="236"/>
      <c r="P116" s="236"/>
    </row>
    <row r="117" spans="1:16" s="182" customFormat="1" x14ac:dyDescent="0.25">
      <c r="A117" s="205"/>
      <c r="B117" s="528"/>
      <c r="C117" s="529"/>
      <c r="D117" s="529"/>
      <c r="E117" s="529"/>
      <c r="F117" s="529"/>
      <c r="G117" s="529"/>
      <c r="H117" s="529"/>
      <c r="I117" s="529"/>
      <c r="J117" s="529"/>
      <c r="K117" s="529"/>
      <c r="L117" s="530"/>
      <c r="O117" s="236"/>
      <c r="P117" s="236"/>
    </row>
    <row r="118" spans="1:16" s="182" customFormat="1" x14ac:dyDescent="0.25">
      <c r="A118" s="205"/>
      <c r="B118" s="221"/>
      <c r="C118" s="222"/>
      <c r="D118" s="222"/>
      <c r="E118" s="222"/>
      <c r="F118" s="222"/>
      <c r="G118" s="222"/>
      <c r="H118" s="222"/>
      <c r="I118" s="222"/>
      <c r="J118" s="222"/>
      <c r="K118" s="222"/>
      <c r="L118" s="207"/>
      <c r="O118" s="236"/>
      <c r="P118" s="236"/>
    </row>
    <row r="119" spans="1:16" s="3" customFormat="1" ht="14.25" customHeight="1" x14ac:dyDescent="0.25">
      <c r="A119" s="15"/>
      <c r="B119" s="708"/>
      <c r="C119" s="709"/>
      <c r="D119" s="709"/>
      <c r="E119" s="709"/>
      <c r="F119" s="709"/>
      <c r="G119" s="709"/>
      <c r="H119" s="709"/>
      <c r="I119" s="709"/>
      <c r="J119" s="709"/>
      <c r="K119" s="709"/>
      <c r="L119" s="710"/>
      <c r="M119" s="182"/>
      <c r="O119" s="176"/>
      <c r="P119" s="176"/>
    </row>
    <row r="120" spans="1:16" s="3" customFormat="1" x14ac:dyDescent="0.25">
      <c r="A120" s="15"/>
      <c r="B120" s="708"/>
      <c r="C120" s="709"/>
      <c r="D120" s="709"/>
      <c r="E120" s="709"/>
      <c r="F120" s="709"/>
      <c r="G120" s="709"/>
      <c r="H120" s="709"/>
      <c r="I120" s="709"/>
      <c r="J120" s="709"/>
      <c r="K120" s="709"/>
      <c r="L120" s="710"/>
      <c r="M120" s="182"/>
      <c r="O120" s="176"/>
      <c r="P120" s="176"/>
    </row>
    <row r="121" spans="1:16" s="3" customFormat="1" x14ac:dyDescent="0.25">
      <c r="A121" s="15"/>
      <c r="B121" s="708"/>
      <c r="C121" s="709"/>
      <c r="D121" s="709"/>
      <c r="E121" s="709"/>
      <c r="F121" s="709"/>
      <c r="G121" s="709"/>
      <c r="H121" s="709"/>
      <c r="I121" s="709"/>
      <c r="J121" s="709"/>
      <c r="K121" s="709"/>
      <c r="L121" s="710"/>
      <c r="M121" s="182"/>
      <c r="O121" s="176"/>
      <c r="P121" s="176"/>
    </row>
    <row r="122" spans="1:16" s="3" customFormat="1" x14ac:dyDescent="0.25">
      <c r="A122" s="15"/>
      <c r="B122" s="708"/>
      <c r="C122" s="709"/>
      <c r="D122" s="709"/>
      <c r="E122" s="709"/>
      <c r="F122" s="709"/>
      <c r="G122" s="709"/>
      <c r="H122" s="709"/>
      <c r="I122" s="709"/>
      <c r="J122" s="709"/>
      <c r="K122" s="709"/>
      <c r="L122" s="710"/>
      <c r="M122" s="182"/>
      <c r="O122" s="176"/>
      <c r="P122" s="176"/>
    </row>
    <row r="123" spans="1:16" s="3" customFormat="1" x14ac:dyDescent="0.25">
      <c r="A123" s="15"/>
      <c r="B123" s="708"/>
      <c r="C123" s="709"/>
      <c r="D123" s="709"/>
      <c r="E123" s="709"/>
      <c r="F123" s="709"/>
      <c r="G123" s="709"/>
      <c r="H123" s="709"/>
      <c r="I123" s="709"/>
      <c r="J123" s="709"/>
      <c r="K123" s="709"/>
      <c r="L123" s="710"/>
      <c r="M123" s="182"/>
      <c r="O123" s="176"/>
      <c r="P123" s="176"/>
    </row>
    <row r="124" spans="1:16" s="3" customFormat="1" x14ac:dyDescent="0.25">
      <c r="A124" s="15"/>
      <c r="B124" s="708"/>
      <c r="C124" s="709"/>
      <c r="D124" s="709"/>
      <c r="E124" s="709"/>
      <c r="F124" s="709"/>
      <c r="G124" s="709"/>
      <c r="H124" s="709"/>
      <c r="I124" s="709"/>
      <c r="J124" s="709"/>
      <c r="K124" s="709"/>
      <c r="L124" s="710"/>
      <c r="M124" s="182"/>
      <c r="O124" s="176"/>
      <c r="P124" s="176"/>
    </row>
    <row r="125" spans="1:16" s="3" customFormat="1" x14ac:dyDescent="0.25">
      <c r="A125" s="15"/>
      <c r="B125" s="708"/>
      <c r="C125" s="709"/>
      <c r="D125" s="709"/>
      <c r="E125" s="709"/>
      <c r="F125" s="709"/>
      <c r="G125" s="709"/>
      <c r="H125" s="709"/>
      <c r="I125" s="709"/>
      <c r="J125" s="709"/>
      <c r="K125" s="709"/>
      <c r="L125" s="710"/>
      <c r="M125" s="182"/>
      <c r="O125" s="176"/>
      <c r="P125" s="176"/>
    </row>
    <row r="126" spans="1:16" s="182" customFormat="1" x14ac:dyDescent="0.25">
      <c r="A126" s="205"/>
      <c r="B126" s="224"/>
      <c r="C126" s="225"/>
      <c r="D126" s="225"/>
      <c r="E126" s="225"/>
      <c r="F126" s="225"/>
      <c r="G126" s="225"/>
      <c r="H126" s="225"/>
      <c r="I126" s="225"/>
      <c r="J126" s="225"/>
      <c r="K126" s="225"/>
      <c r="L126" s="223"/>
      <c r="O126" s="236"/>
      <c r="P126" s="236"/>
    </row>
    <row r="127" spans="1:16" s="3" customFormat="1" x14ac:dyDescent="0.25">
      <c r="A127" s="15"/>
      <c r="B127" s="650" t="s">
        <v>31</v>
      </c>
      <c r="C127" s="651"/>
      <c r="D127" s="651"/>
      <c r="E127" s="651"/>
      <c r="F127" s="651"/>
      <c r="G127" s="651"/>
      <c r="H127" s="651"/>
      <c r="I127" s="651"/>
      <c r="J127" s="651"/>
      <c r="K127" s="651"/>
      <c r="L127" s="652"/>
      <c r="M127" s="217"/>
    </row>
    <row r="128" spans="1:16" s="182" customFormat="1" x14ac:dyDescent="0.25">
      <c r="A128" s="205"/>
      <c r="B128" s="221"/>
      <c r="C128" s="222"/>
      <c r="D128" s="222"/>
      <c r="E128" s="222"/>
      <c r="F128" s="222"/>
      <c r="G128" s="222"/>
      <c r="H128" s="222"/>
      <c r="I128" s="222"/>
      <c r="J128" s="222"/>
      <c r="K128" s="222"/>
      <c r="L128" s="207"/>
      <c r="O128" s="236"/>
      <c r="P128" s="236"/>
    </row>
    <row r="129" spans="1:16" s="182" customFormat="1" x14ac:dyDescent="0.25">
      <c r="A129" s="205"/>
      <c r="B129" s="520" t="str">
        <f>IF(Intro!$G$22="English",O129,P129)</f>
        <v>Does your firm have any plans to change the product mix of the goods produced on the same equipment, in the next two years? Provide the rationale and assumptions underlying these strategies and objectives.</v>
      </c>
      <c r="C129" s="521"/>
      <c r="D129" s="521"/>
      <c r="E129" s="521"/>
      <c r="F129" s="521"/>
      <c r="G129" s="521"/>
      <c r="H129" s="521"/>
      <c r="I129" s="521"/>
      <c r="J129" s="521"/>
      <c r="K129" s="521"/>
      <c r="L129" s="522"/>
      <c r="O129" s="236" t="s">
        <v>421</v>
      </c>
      <c r="P129" s="236" t="s">
        <v>352</v>
      </c>
    </row>
    <row r="130" spans="1:16" s="182" customFormat="1" x14ac:dyDescent="0.25">
      <c r="A130" s="205"/>
      <c r="B130" s="520"/>
      <c r="C130" s="521"/>
      <c r="D130" s="521"/>
      <c r="E130" s="521"/>
      <c r="F130" s="521"/>
      <c r="G130" s="521"/>
      <c r="H130" s="521"/>
      <c r="I130" s="521"/>
      <c r="J130" s="521"/>
      <c r="K130" s="521"/>
      <c r="L130" s="522"/>
      <c r="O130" s="236"/>
      <c r="P130" s="236"/>
    </row>
    <row r="131" spans="1:16" s="182" customFormat="1" x14ac:dyDescent="0.25">
      <c r="A131" s="205"/>
      <c r="B131" s="221"/>
      <c r="C131" s="222"/>
      <c r="D131" s="222"/>
      <c r="E131" s="222"/>
      <c r="F131" s="222"/>
      <c r="G131" s="222"/>
      <c r="H131" s="222"/>
      <c r="I131" s="222"/>
      <c r="J131" s="222"/>
      <c r="K131" s="222"/>
      <c r="L131" s="207"/>
      <c r="O131" s="236"/>
      <c r="P131" s="236"/>
    </row>
    <row r="132" spans="1:16" s="3" customFormat="1" x14ac:dyDescent="0.25">
      <c r="A132" s="15"/>
      <c r="B132" s="657"/>
      <c r="C132" s="658"/>
      <c r="D132" s="658"/>
      <c r="E132" s="658"/>
      <c r="F132" s="658"/>
      <c r="G132" s="658"/>
      <c r="H132" s="658"/>
      <c r="I132" s="658"/>
      <c r="J132" s="658"/>
      <c r="K132" s="658"/>
      <c r="L132" s="659"/>
      <c r="M132" s="182"/>
      <c r="O132" s="176"/>
      <c r="P132" s="176"/>
    </row>
    <row r="133" spans="1:16" s="3" customFormat="1" x14ac:dyDescent="0.25">
      <c r="A133" s="15"/>
      <c r="B133" s="657"/>
      <c r="C133" s="658"/>
      <c r="D133" s="658"/>
      <c r="E133" s="658"/>
      <c r="F133" s="658"/>
      <c r="G133" s="658"/>
      <c r="H133" s="658"/>
      <c r="I133" s="658"/>
      <c r="J133" s="658"/>
      <c r="K133" s="658"/>
      <c r="L133" s="659"/>
      <c r="M133" s="182"/>
      <c r="O133" s="176"/>
      <c r="P133" s="176"/>
    </row>
    <row r="134" spans="1:16" s="3" customFormat="1" x14ac:dyDescent="0.25">
      <c r="A134" s="15"/>
      <c r="B134" s="657"/>
      <c r="C134" s="658"/>
      <c r="D134" s="658"/>
      <c r="E134" s="658"/>
      <c r="F134" s="658"/>
      <c r="G134" s="658"/>
      <c r="H134" s="658"/>
      <c r="I134" s="658"/>
      <c r="J134" s="658"/>
      <c r="K134" s="658"/>
      <c r="L134" s="659"/>
      <c r="M134" s="182"/>
      <c r="O134" s="176"/>
      <c r="P134" s="176"/>
    </row>
    <row r="135" spans="1:16" s="3" customFormat="1" x14ac:dyDescent="0.25">
      <c r="A135" s="15"/>
      <c r="B135" s="657"/>
      <c r="C135" s="658"/>
      <c r="D135" s="658"/>
      <c r="E135" s="658"/>
      <c r="F135" s="658"/>
      <c r="G135" s="658"/>
      <c r="H135" s="658"/>
      <c r="I135" s="658"/>
      <c r="J135" s="658"/>
      <c r="K135" s="658"/>
      <c r="L135" s="659"/>
      <c r="M135" s="182"/>
      <c r="O135" s="176"/>
      <c r="P135" s="176"/>
    </row>
    <row r="136" spans="1:16" s="3" customFormat="1" x14ac:dyDescent="0.25">
      <c r="A136" s="15"/>
      <c r="B136" s="657"/>
      <c r="C136" s="658"/>
      <c r="D136" s="658"/>
      <c r="E136" s="658"/>
      <c r="F136" s="658"/>
      <c r="G136" s="658"/>
      <c r="H136" s="658"/>
      <c r="I136" s="658"/>
      <c r="J136" s="658"/>
      <c r="K136" s="658"/>
      <c r="L136" s="659"/>
      <c r="M136" s="182"/>
      <c r="O136" s="176"/>
      <c r="P136" s="176"/>
    </row>
    <row r="137" spans="1:16" s="3" customFormat="1" x14ac:dyDescent="0.25">
      <c r="A137" s="15"/>
      <c r="B137" s="657"/>
      <c r="C137" s="658"/>
      <c r="D137" s="658"/>
      <c r="E137" s="658"/>
      <c r="F137" s="658"/>
      <c r="G137" s="658"/>
      <c r="H137" s="658"/>
      <c r="I137" s="658"/>
      <c r="J137" s="658"/>
      <c r="K137" s="658"/>
      <c r="L137" s="659"/>
      <c r="M137" s="182"/>
      <c r="O137" s="176"/>
      <c r="P137" s="176"/>
    </row>
    <row r="138" spans="1:16" s="3" customFormat="1" x14ac:dyDescent="0.25">
      <c r="A138" s="15"/>
      <c r="B138" s="657"/>
      <c r="C138" s="658"/>
      <c r="D138" s="658"/>
      <c r="E138" s="658"/>
      <c r="F138" s="658"/>
      <c r="G138" s="658"/>
      <c r="H138" s="658"/>
      <c r="I138" s="658"/>
      <c r="J138" s="658"/>
      <c r="K138" s="658"/>
      <c r="L138" s="659"/>
      <c r="M138" s="182"/>
      <c r="O138" s="176"/>
      <c r="P138" s="176"/>
    </row>
    <row r="139" spans="1:16" s="3" customFormat="1" x14ac:dyDescent="0.25">
      <c r="A139" s="15"/>
      <c r="B139" s="657"/>
      <c r="C139" s="658"/>
      <c r="D139" s="658"/>
      <c r="E139" s="658"/>
      <c r="F139" s="658"/>
      <c r="G139" s="658"/>
      <c r="H139" s="658"/>
      <c r="I139" s="658"/>
      <c r="J139" s="658"/>
      <c r="K139" s="658"/>
      <c r="L139" s="659"/>
      <c r="M139" s="182"/>
      <c r="O139" s="176"/>
      <c r="P139" s="176"/>
    </row>
    <row r="140" spans="1:16" s="182" customFormat="1" x14ac:dyDescent="0.25">
      <c r="A140" s="205"/>
      <c r="B140" s="224"/>
      <c r="C140" s="225"/>
      <c r="D140" s="225"/>
      <c r="E140" s="225"/>
      <c r="F140" s="225"/>
      <c r="G140" s="225"/>
      <c r="H140" s="225"/>
      <c r="I140" s="225"/>
      <c r="J140" s="225"/>
      <c r="K140" s="225"/>
      <c r="L140" s="223"/>
      <c r="O140" s="236"/>
      <c r="P140" s="236"/>
    </row>
  </sheetData>
  <sheetProtection algorithmName="SHA-512" hashValue="ybpzJ77EtlWjaizQi1yYF3sDsFi8Xd8jxhsCWO7xXgSgChSvw3e5K1HDpNuV/KtjSawf4treCaz/Qpo0TBQ4Uw==" saltValue="7D6POBLu9OECLrnLjWfF4w==" spinCount="100000" sheet="1" objects="1" scenarios="1" selectLockedCells="1"/>
  <mergeCells count="73">
    <mergeCell ref="B4:L4"/>
    <mergeCell ref="B5:L5"/>
    <mergeCell ref="B6:L6"/>
    <mergeCell ref="B13:L13"/>
    <mergeCell ref="B41:E42"/>
    <mergeCell ref="F41:F42"/>
    <mergeCell ref="G41:G42"/>
    <mergeCell ref="B21:E21"/>
    <mergeCell ref="B8:L8"/>
    <mergeCell ref="B9:L9"/>
    <mergeCell ref="B10:L10"/>
    <mergeCell ref="I41:I42"/>
    <mergeCell ref="B23:E23"/>
    <mergeCell ref="B24:E24"/>
    <mergeCell ref="B26:E26"/>
    <mergeCell ref="B27:E27"/>
    <mergeCell ref="B29:E29"/>
    <mergeCell ref="B15:L17"/>
    <mergeCell ref="G19:G20"/>
    <mergeCell ref="H19:H20"/>
    <mergeCell ref="I19:I20"/>
    <mergeCell ref="B22:I22"/>
    <mergeCell ref="B25:I25"/>
    <mergeCell ref="B28:I28"/>
    <mergeCell ref="B62:L62"/>
    <mergeCell ref="B75:L75"/>
    <mergeCell ref="B88:L88"/>
    <mergeCell ref="B57:E57"/>
    <mergeCell ref="B58:E58"/>
    <mergeCell ref="B64:L71"/>
    <mergeCell ref="B77:L84"/>
    <mergeCell ref="B60:L60"/>
    <mergeCell ref="B73:L73"/>
    <mergeCell ref="B86:L86"/>
    <mergeCell ref="B132:L139"/>
    <mergeCell ref="B90:L97"/>
    <mergeCell ref="B104:L111"/>
    <mergeCell ref="B113:L113"/>
    <mergeCell ref="B127:L127"/>
    <mergeCell ref="B99:L99"/>
    <mergeCell ref="B129:L130"/>
    <mergeCell ref="B115:L117"/>
    <mergeCell ref="B101:L102"/>
    <mergeCell ref="B119:L125"/>
    <mergeCell ref="B55:E55"/>
    <mergeCell ref="B56:E56"/>
    <mergeCell ref="B39:E39"/>
    <mergeCell ref="B40:E40"/>
    <mergeCell ref="B49:E49"/>
    <mergeCell ref="B50:E50"/>
    <mergeCell ref="B52:E52"/>
    <mergeCell ref="B46:E46"/>
    <mergeCell ref="B47:E47"/>
    <mergeCell ref="B53:E53"/>
    <mergeCell ref="B43:E43"/>
    <mergeCell ref="B54:I54"/>
    <mergeCell ref="B44:E45"/>
    <mergeCell ref="F44:F45"/>
    <mergeCell ref="G44:G45"/>
    <mergeCell ref="H44:H45"/>
    <mergeCell ref="B30:E30"/>
    <mergeCell ref="B33:E33"/>
    <mergeCell ref="B34:E34"/>
    <mergeCell ref="B36:E36"/>
    <mergeCell ref="B37:E37"/>
    <mergeCell ref="B31:E31"/>
    <mergeCell ref="B32:I32"/>
    <mergeCell ref="B35:I35"/>
    <mergeCell ref="B38:I38"/>
    <mergeCell ref="B48:I48"/>
    <mergeCell ref="B51:I51"/>
    <mergeCell ref="H41:H42"/>
    <mergeCell ref="I44:I4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J41 G43:K44 K21:K41 G21:J21 G23:J24 G26:J27 G29:J31 G33:J34 G36:J37 K46:K58 G46:J47 G49:J50 G52:J53 G55:J58"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4 B77 B90 B104 B119 B132" xr:uid="{9A88E553-ACFB-40FF-B26F-32C105B2B41B}">
      <formula1>1000</formula1>
    </dataValidation>
  </dataValidations>
  <printOptions horizontalCentered="1"/>
  <pageMargins left="0.25" right="0.25" top="0.75" bottom="0.75" header="0.3" footer="0.3"/>
  <pageSetup scale="63" firstPageNumber="16" fitToHeight="0" orientation="portrait" r:id="rId1"/>
  <headerFooter>
    <oddFooter>&amp;L&amp;A</oddFooter>
  </headerFooter>
  <rowBreaks count="1" manualBreakCount="1">
    <brk id="85"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450"/>
  <sheetViews>
    <sheetView showGridLines="0" topLeftCell="A83" zoomScaleNormal="100" workbookViewId="0">
      <selection activeCell="H106" sqref="H106"/>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15.5703125" style="2" hidden="1" customWidth="1"/>
    <col min="17" max="17" width="15.5703125" style="2" customWidth="1"/>
    <col min="18" max="16384" width="9.28515625" style="2"/>
  </cols>
  <sheetData>
    <row r="1" spans="1:16" x14ac:dyDescent="0.25">
      <c r="O1" s="3" t="s">
        <v>168</v>
      </c>
      <c r="P1" s="3" t="s">
        <v>169</v>
      </c>
    </row>
    <row r="2" spans="1:16" x14ac:dyDescent="0.25">
      <c r="B2" s="27" t="str">
        <f>'Pro 1'!B2</f>
        <v>PROTECTED</v>
      </c>
      <c r="C2" s="27"/>
      <c r="D2" s="27"/>
      <c r="O2" s="9"/>
      <c r="P2" s="9"/>
    </row>
    <row r="3" spans="1:16" x14ac:dyDescent="0.25">
      <c r="B3" s="28"/>
      <c r="C3" s="28"/>
      <c r="D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TRUCK BODIES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The following questions refer to the goods as defined in the product description on the Intro tab.</v>
      </c>
      <c r="C8" s="655"/>
      <c r="D8" s="655"/>
      <c r="E8" s="655"/>
      <c r="F8" s="655"/>
      <c r="G8" s="655"/>
      <c r="H8" s="655"/>
      <c r="I8" s="655"/>
      <c r="J8" s="655"/>
      <c r="K8" s="655"/>
      <c r="L8" s="655"/>
      <c r="M8" s="17"/>
      <c r="N8" s="17"/>
      <c r="O8" s="19"/>
      <c r="P8" s="19"/>
    </row>
    <row r="9" spans="1:16" s="18" customFormat="1" x14ac:dyDescent="0.25">
      <c r="A9" s="20"/>
      <c r="B9" s="655" t="str">
        <f>Public!B9</f>
        <v xml:space="preserve">Product information and a glossary of terms can be found in the Info tab.
</v>
      </c>
      <c r="C9" s="655"/>
      <c r="D9" s="655"/>
      <c r="E9" s="655"/>
      <c r="F9" s="655"/>
      <c r="G9" s="655"/>
      <c r="H9" s="655"/>
      <c r="I9" s="655"/>
      <c r="J9" s="655"/>
      <c r="K9" s="655"/>
      <c r="L9" s="655"/>
      <c r="M9" s="17"/>
      <c r="N9" s="17"/>
      <c r="O9" s="19"/>
    </row>
    <row r="10" spans="1:16" s="18" customFormat="1" x14ac:dyDescent="0.25">
      <c r="A10" s="20"/>
      <c r="B10" s="655" t="str">
        <f>'Pro 1'!B10</f>
        <v xml:space="preserve">Use the AddPro tab if more space is needed.
</v>
      </c>
      <c r="C10" s="655"/>
      <c r="D10" s="655"/>
      <c r="E10" s="655"/>
      <c r="F10" s="655"/>
      <c r="G10" s="655"/>
      <c r="H10" s="655"/>
      <c r="I10" s="655"/>
      <c r="J10" s="655"/>
      <c r="K10" s="655"/>
      <c r="L10" s="655"/>
      <c r="M10" s="17"/>
      <c r="N10" s="17"/>
      <c r="O10" s="19"/>
      <c r="P10" s="19"/>
    </row>
    <row r="11" spans="1:16" s="18" customFormat="1" x14ac:dyDescent="0.25">
      <c r="A11" s="20"/>
      <c r="B11" s="192"/>
      <c r="C11" s="192"/>
      <c r="D11" s="192"/>
      <c r="E11" s="38"/>
      <c r="F11" s="38"/>
      <c r="G11" s="38"/>
      <c r="H11" s="38"/>
      <c r="I11" s="38"/>
      <c r="J11" s="38"/>
      <c r="K11" s="38"/>
      <c r="L11" s="38"/>
      <c r="M11" s="17"/>
      <c r="N11" s="17"/>
      <c r="O11" s="19"/>
      <c r="P11" s="19"/>
    </row>
    <row r="12" spans="1:16" s="18" customFormat="1" x14ac:dyDescent="0.25">
      <c r="A12" s="20"/>
      <c r="B12" s="655" t="str">
        <f>IF(Intro!$G$22="English",O12,P12)</f>
        <v>For the questions in this tab, note the following:</v>
      </c>
      <c r="C12" s="655"/>
      <c r="D12" s="655"/>
      <c r="E12" s="655"/>
      <c r="F12" s="655"/>
      <c r="G12" s="655"/>
      <c r="H12" s="655"/>
      <c r="I12" s="655"/>
      <c r="J12" s="655"/>
      <c r="K12" s="655"/>
      <c r="L12" s="655"/>
      <c r="M12" s="17"/>
      <c r="N12" s="17"/>
      <c r="O12" s="19" t="s">
        <v>195</v>
      </c>
      <c r="P12" s="19" t="s">
        <v>196</v>
      </c>
    </row>
    <row r="13" spans="1:16" s="18" customFormat="1" x14ac:dyDescent="0.25">
      <c r="A13" s="20"/>
      <c r="B13" s="767" t="str">
        <f>IF(Intro!$G$22="English",O13,P13)</f>
        <v>• Report only sales of your firm’s production in Canada. Sales of goods purchased from other Canadian producers should be excluded.</v>
      </c>
      <c r="C13" s="767"/>
      <c r="D13" s="767"/>
      <c r="E13" s="767"/>
      <c r="F13" s="767"/>
      <c r="G13" s="767"/>
      <c r="H13" s="767"/>
      <c r="I13" s="767"/>
      <c r="J13" s="767"/>
      <c r="K13" s="767"/>
      <c r="L13" s="767"/>
      <c r="M13" s="17"/>
      <c r="N13" s="17"/>
      <c r="O13" s="19" t="s">
        <v>677</v>
      </c>
      <c r="P13" s="19" t="s">
        <v>678</v>
      </c>
    </row>
    <row r="14" spans="1:16" s="18" customFormat="1" x14ac:dyDescent="0.25">
      <c r="A14" s="20"/>
      <c r="B14" s="767"/>
      <c r="C14" s="767"/>
      <c r="D14" s="767"/>
      <c r="E14" s="767"/>
      <c r="F14" s="767"/>
      <c r="G14" s="767"/>
      <c r="H14" s="767"/>
      <c r="I14" s="767"/>
      <c r="J14" s="767"/>
      <c r="K14" s="767"/>
      <c r="L14" s="767"/>
      <c r="M14" s="17"/>
      <c r="N14" s="17"/>
      <c r="O14" s="19"/>
      <c r="P14" s="19"/>
    </row>
    <row r="15" spans="1:16" s="18" customFormat="1" x14ac:dyDescent="0.25">
      <c r="A15" s="20"/>
      <c r="B15" s="655" t="str">
        <f>IF(Intro!$G$22="English",O15,P15)</f>
        <v>• Report all sales to Canadian and foreign associated firms.</v>
      </c>
      <c r="C15" s="655"/>
      <c r="D15" s="655"/>
      <c r="E15" s="655"/>
      <c r="F15" s="655"/>
      <c r="G15" s="655"/>
      <c r="H15" s="655"/>
      <c r="I15" s="655"/>
      <c r="J15" s="655"/>
      <c r="K15" s="655"/>
      <c r="L15" s="655"/>
      <c r="M15" s="17"/>
      <c r="N15" s="17"/>
      <c r="O15" s="19" t="s">
        <v>596</v>
      </c>
      <c r="P15" s="19" t="s">
        <v>599</v>
      </c>
    </row>
    <row r="16" spans="1:16" s="18" customFormat="1" x14ac:dyDescent="0.25">
      <c r="A16" s="20"/>
      <c r="B16" s="655" t="str">
        <f>IF(Intro!$G$22="English",O16,P16)</f>
        <v>• Report all sales as of the date of shipment to the customer or the customer’s warehouse.</v>
      </c>
      <c r="C16" s="655"/>
      <c r="D16" s="655"/>
      <c r="E16" s="655"/>
      <c r="F16" s="655"/>
      <c r="G16" s="655"/>
      <c r="H16" s="655"/>
      <c r="I16" s="655"/>
      <c r="J16" s="655"/>
      <c r="K16" s="655"/>
      <c r="L16" s="655"/>
      <c r="M16" s="17"/>
      <c r="N16" s="17"/>
      <c r="O16" s="19" t="s">
        <v>597</v>
      </c>
      <c r="P16" s="19" t="s">
        <v>600</v>
      </c>
    </row>
    <row r="17" spans="1:16" s="18" customFormat="1" x14ac:dyDescent="0.25">
      <c r="A17" s="20"/>
      <c r="B17" s="655" t="str">
        <f>IF(Intro!$G$22="English",O17,P17)</f>
        <v>• Report all values in Canadian dollars (CAD).</v>
      </c>
      <c r="C17" s="655"/>
      <c r="D17" s="655"/>
      <c r="E17" s="655"/>
      <c r="F17" s="655"/>
      <c r="G17" s="655"/>
      <c r="H17" s="655"/>
      <c r="I17" s="655"/>
      <c r="J17" s="655"/>
      <c r="K17" s="655"/>
      <c r="L17" s="655"/>
      <c r="M17" s="17"/>
      <c r="N17" s="17"/>
      <c r="O17" s="19" t="s">
        <v>598</v>
      </c>
      <c r="P17" s="19" t="s">
        <v>601</v>
      </c>
    </row>
    <row r="18" spans="1:16" s="10" customFormat="1" x14ac:dyDescent="0.25">
      <c r="A18" s="20"/>
      <c r="B18" s="29"/>
      <c r="C18" s="29"/>
      <c r="D18" s="29"/>
      <c r="E18" s="30"/>
      <c r="F18" s="30"/>
      <c r="G18" s="30"/>
      <c r="H18" s="30"/>
      <c r="I18" s="30"/>
      <c r="J18" s="30"/>
      <c r="K18" s="30"/>
      <c r="L18" s="30"/>
      <c r="O18" s="11"/>
      <c r="P18" s="11"/>
    </row>
    <row r="19" spans="1:16" s="10" customFormat="1" x14ac:dyDescent="0.25">
      <c r="A19" s="20"/>
      <c r="B19" s="35" t="str">
        <f>UPPER(IF(Intro!$G$22="English",O19,P19))</f>
        <v>BOOKING VALUE</v>
      </c>
      <c r="C19" s="36"/>
      <c r="D19" s="36"/>
      <c r="E19" s="36"/>
      <c r="F19" s="36"/>
      <c r="G19" s="36"/>
      <c r="H19" s="36"/>
      <c r="I19" s="36"/>
      <c r="J19" s="36"/>
      <c r="K19" s="36"/>
      <c r="L19" s="37"/>
      <c r="O19" s="156" t="s">
        <v>827</v>
      </c>
      <c r="P19" s="156" t="s">
        <v>828</v>
      </c>
    </row>
    <row r="20" spans="1:16" s="10" customFormat="1" x14ac:dyDescent="0.25">
      <c r="A20" s="20"/>
      <c r="B20" s="669" t="s">
        <v>20</v>
      </c>
      <c r="C20" s="670"/>
      <c r="D20" s="670"/>
      <c r="E20" s="670"/>
      <c r="F20" s="670"/>
      <c r="G20" s="670"/>
      <c r="H20" s="670"/>
      <c r="I20" s="670"/>
      <c r="J20" s="670"/>
      <c r="K20" s="670"/>
      <c r="L20" s="671"/>
      <c r="O20" s="11"/>
      <c r="P20" s="11"/>
    </row>
    <row r="21" spans="1:16" s="10" customFormat="1" x14ac:dyDescent="0.25">
      <c r="A21" s="20"/>
      <c r="B21" s="171"/>
      <c r="C21" s="172"/>
      <c r="D21" s="172"/>
      <c r="E21" s="173"/>
      <c r="F21" s="173"/>
      <c r="G21" s="173"/>
      <c r="H21" s="173"/>
      <c r="I21" s="173"/>
      <c r="J21" s="173"/>
      <c r="K21" s="173"/>
      <c r="L21" s="174"/>
      <c r="O21" s="11"/>
      <c r="P21" s="11"/>
    </row>
    <row r="22" spans="1:16" s="10" customFormat="1" x14ac:dyDescent="0.25">
      <c r="A22" s="20"/>
      <c r="B22" s="768" t="str">
        <f>IF(Intro!$G$22="English",O22,P1072)</f>
        <v>Please complete the table below, with respect to your firm's bookings.</v>
      </c>
      <c r="C22" s="784"/>
      <c r="D22" s="784"/>
      <c r="E22" s="784"/>
      <c r="F22" s="784"/>
      <c r="G22" s="784"/>
      <c r="H22" s="784"/>
      <c r="I22" s="784"/>
      <c r="J22" s="784"/>
      <c r="K22" s="784"/>
      <c r="L22" s="770"/>
      <c r="O22" s="156" t="s">
        <v>829</v>
      </c>
      <c r="P22" s="156" t="s">
        <v>830</v>
      </c>
    </row>
    <row r="23" spans="1:16" s="10" customFormat="1" x14ac:dyDescent="0.25">
      <c r="A23" s="20"/>
      <c r="B23" s="171"/>
      <c r="C23" s="172"/>
      <c r="D23" s="172"/>
      <c r="E23" s="173"/>
      <c r="F23" s="173"/>
      <c r="G23" s="173"/>
      <c r="H23" s="173"/>
      <c r="I23" s="173"/>
      <c r="J23" s="173"/>
      <c r="K23" s="173"/>
      <c r="L23" s="174"/>
      <c r="O23" s="11"/>
      <c r="P23" s="11"/>
    </row>
    <row r="24" spans="1:16" s="10" customFormat="1" x14ac:dyDescent="0.25">
      <c r="A24" s="20"/>
      <c r="B24" s="363"/>
      <c r="C24" s="166"/>
      <c r="D24" s="166"/>
      <c r="F24" s="166"/>
      <c r="G24" s="166"/>
      <c r="H24" s="723">
        <f>Variables!$B$6</f>
        <v>2023</v>
      </c>
      <c r="I24" s="723">
        <f>H24+1</f>
        <v>2024</v>
      </c>
      <c r="J24" s="723">
        <f>I24+1</f>
        <v>2025</v>
      </c>
      <c r="K24" s="173"/>
      <c r="L24" s="364"/>
      <c r="O24" s="11"/>
      <c r="P24" s="11"/>
    </row>
    <row r="25" spans="1:16" s="10" customFormat="1" ht="15" thickBot="1" x14ac:dyDescent="0.3">
      <c r="A25" s="20"/>
      <c r="B25" s="363"/>
      <c r="C25" s="166"/>
      <c r="D25" s="166"/>
      <c r="F25" s="166"/>
      <c r="G25" s="166"/>
      <c r="H25" s="724"/>
      <c r="I25" s="724"/>
      <c r="J25" s="724"/>
      <c r="K25" s="173"/>
      <c r="L25" s="364"/>
      <c r="O25" s="11"/>
      <c r="P25" s="11"/>
    </row>
    <row r="26" spans="1:16" s="10" customFormat="1" ht="14.25" customHeight="1" thickBot="1" x14ac:dyDescent="0.3">
      <c r="A26" s="20"/>
      <c r="B26" s="363"/>
      <c r="C26" s="166"/>
      <c r="D26" s="166"/>
      <c r="E26" s="731" t="str">
        <f>IF(Intro!$G$22="English",O26,P26)</f>
        <v>Refrigerated units</v>
      </c>
      <c r="F26" s="732"/>
      <c r="G26" s="732"/>
      <c r="H26" s="732"/>
      <c r="I26" s="732"/>
      <c r="J26" s="733"/>
      <c r="K26" s="173"/>
      <c r="L26" s="364"/>
      <c r="O26" s="359" t="s">
        <v>807</v>
      </c>
      <c r="P26" s="47" t="s">
        <v>808</v>
      </c>
    </row>
    <row r="27" spans="1:16" s="10" customFormat="1" ht="15" customHeight="1" thickBot="1" x14ac:dyDescent="0.3">
      <c r="A27" s="20"/>
      <c r="B27" s="368"/>
      <c r="C27" s="166"/>
      <c r="D27" s="166"/>
      <c r="E27" s="728" t="str">
        <f>IF(Intro!$G$22="English",O27,P27)</f>
        <v>Kits</v>
      </c>
      <c r="F27" s="729"/>
      <c r="G27" s="729"/>
      <c r="H27" s="729"/>
      <c r="I27" s="729"/>
      <c r="J27" s="730"/>
      <c r="K27" s="173"/>
      <c r="L27" s="364"/>
      <c r="O27" s="359" t="s">
        <v>824</v>
      </c>
      <c r="P27" s="47" t="s">
        <v>824</v>
      </c>
    </row>
    <row r="28" spans="1:16" s="10" customFormat="1" ht="15" customHeight="1" x14ac:dyDescent="0.25">
      <c r="A28" s="20"/>
      <c r="B28" s="363"/>
      <c r="C28" s="166"/>
      <c r="D28" s="378"/>
      <c r="E28" s="734" t="str">
        <f>IF(Intro!$G$22="English",O28,P28)</f>
        <v>units</v>
      </c>
      <c r="F28" s="734"/>
      <c r="G28" s="734"/>
      <c r="H28" s="380"/>
      <c r="I28" s="377"/>
      <c r="J28" s="377"/>
      <c r="K28" s="173"/>
      <c r="L28" s="364"/>
      <c r="O28" s="156" t="s">
        <v>769</v>
      </c>
      <c r="P28" s="156" t="s">
        <v>774</v>
      </c>
    </row>
    <row r="29" spans="1:16" s="10" customFormat="1" ht="14.25" customHeight="1" x14ac:dyDescent="0.25">
      <c r="A29" s="20"/>
      <c r="B29" s="363"/>
      <c r="C29" s="166"/>
      <c r="D29" s="378"/>
      <c r="E29" s="734" t="str">
        <f>IF(Intro!$G$22="English",O29,P29)</f>
        <v>booking value (CAD)</v>
      </c>
      <c r="F29" s="734"/>
      <c r="G29" s="734"/>
      <c r="H29" s="381"/>
      <c r="I29" s="370"/>
      <c r="J29" s="370"/>
      <c r="K29" s="173"/>
      <c r="L29" s="364"/>
      <c r="O29" s="156" t="s">
        <v>831</v>
      </c>
      <c r="P29" s="156" t="s">
        <v>832</v>
      </c>
    </row>
    <row r="30" spans="1:16" s="10" customFormat="1" ht="15" customHeight="1" thickBot="1" x14ac:dyDescent="0.3">
      <c r="A30" s="20"/>
      <c r="B30" s="363"/>
      <c r="C30" s="166"/>
      <c r="D30" s="378"/>
      <c r="E30" s="734" t="str">
        <f>IF(Intro!$G$22="English",O30,P30)</f>
        <v>$/unit</v>
      </c>
      <c r="F30" s="734"/>
      <c r="G30" s="734"/>
      <c r="H30" s="382" t="str">
        <f>IF(H28=0,"-",H29/H28)</f>
        <v>-</v>
      </c>
      <c r="I30" s="371" t="str">
        <f>IF(I28=0,"-",I29/I28)</f>
        <v>-</v>
      </c>
      <c r="J30" s="371" t="str">
        <f>IF(J28=0,"-",J29/J28)</f>
        <v>-</v>
      </c>
      <c r="K30" s="173"/>
      <c r="L30" s="364"/>
      <c r="O30" s="156" t="s">
        <v>833</v>
      </c>
      <c r="P30" s="156" t="s">
        <v>834</v>
      </c>
    </row>
    <row r="31" spans="1:16" s="10" customFormat="1" ht="14.25" customHeight="1" thickBot="1" x14ac:dyDescent="0.3">
      <c r="A31" s="20"/>
      <c r="B31" s="368"/>
      <c r="C31" s="166"/>
      <c r="D31" s="378"/>
      <c r="E31" s="728" t="str">
        <f>IF(Intro!$G$22="English",O31,P31)</f>
        <v>Fully assembled truck bodies</v>
      </c>
      <c r="F31" s="729"/>
      <c r="G31" s="729"/>
      <c r="H31" s="729"/>
      <c r="I31" s="729"/>
      <c r="J31" s="730"/>
      <c r="K31" s="173"/>
      <c r="L31" s="364"/>
      <c r="O31" s="156" t="s">
        <v>825</v>
      </c>
      <c r="P31" s="156" t="s">
        <v>826</v>
      </c>
    </row>
    <row r="32" spans="1:16" s="10" customFormat="1" ht="15" customHeight="1" x14ac:dyDescent="0.25">
      <c r="A32" s="20"/>
      <c r="B32" s="363"/>
      <c r="C32" s="166"/>
      <c r="D32" s="378"/>
      <c r="E32" s="734" t="str">
        <f>E28</f>
        <v>units</v>
      </c>
      <c r="F32" s="734"/>
      <c r="G32" s="734"/>
      <c r="H32" s="381"/>
      <c r="I32" s="370"/>
      <c r="J32" s="370"/>
      <c r="K32" s="173"/>
      <c r="L32" s="364"/>
      <c r="O32" s="156" t="s">
        <v>769</v>
      </c>
      <c r="P32" s="156" t="s">
        <v>774</v>
      </c>
    </row>
    <row r="33" spans="1:16" s="10" customFormat="1" ht="14.25" customHeight="1" x14ac:dyDescent="0.25">
      <c r="A33" s="20"/>
      <c r="B33" s="363"/>
      <c r="C33" s="166"/>
      <c r="D33" s="378"/>
      <c r="E33" s="734" t="str">
        <f t="shared" ref="E33:E34" si="0">E29</f>
        <v>booking value (CAD)</v>
      </c>
      <c r="F33" s="734"/>
      <c r="G33" s="734"/>
      <c r="H33" s="381"/>
      <c r="I33" s="370"/>
      <c r="J33" s="370"/>
      <c r="K33" s="173"/>
      <c r="L33" s="364"/>
      <c r="O33" s="156" t="s">
        <v>831</v>
      </c>
      <c r="P33" s="156" t="s">
        <v>832</v>
      </c>
    </row>
    <row r="34" spans="1:16" s="10" customFormat="1" ht="15" customHeight="1" x14ac:dyDescent="0.25">
      <c r="A34" s="20"/>
      <c r="B34" s="363"/>
      <c r="C34" s="166"/>
      <c r="D34" s="378"/>
      <c r="E34" s="734" t="str">
        <f t="shared" si="0"/>
        <v>$/unit</v>
      </c>
      <c r="F34" s="734"/>
      <c r="G34" s="734"/>
      <c r="H34" s="382" t="str">
        <f>IF(H32=0,"-",H33/H32)</f>
        <v>-</v>
      </c>
      <c r="I34" s="371" t="str">
        <f>IF(I32=0,"-",I33/I32)</f>
        <v>-</v>
      </c>
      <c r="J34" s="371" t="str">
        <f>IF(J32=0,"-",J33/J32)</f>
        <v>-</v>
      </c>
      <c r="K34" s="173"/>
      <c r="L34" s="364"/>
      <c r="O34" s="156" t="s">
        <v>833</v>
      </c>
      <c r="P34" s="156" t="s">
        <v>834</v>
      </c>
    </row>
    <row r="35" spans="1:16" s="10" customFormat="1" ht="15" thickBot="1" x14ac:dyDescent="0.3">
      <c r="A35" s="20"/>
      <c r="B35" s="363"/>
      <c r="C35" s="166"/>
      <c r="D35" s="378"/>
      <c r="E35" s="379"/>
      <c r="F35" s="378"/>
      <c r="G35" s="378"/>
      <c r="H35" s="369"/>
      <c r="I35" s="369"/>
      <c r="J35" s="369"/>
      <c r="K35" s="173"/>
      <c r="L35" s="364"/>
      <c r="O35" s="156"/>
      <c r="P35" s="156"/>
    </row>
    <row r="36" spans="1:16" s="10" customFormat="1" ht="14.25" customHeight="1" thickBot="1" x14ac:dyDescent="0.3">
      <c r="A36" s="20"/>
      <c r="B36" s="363"/>
      <c r="C36" s="166"/>
      <c r="D36" s="378"/>
      <c r="E36" s="731" t="str">
        <f>IF(Intro!$G$22="English",O36,P36)</f>
        <v>Dry freight units</v>
      </c>
      <c r="F36" s="732"/>
      <c r="G36" s="732"/>
      <c r="H36" s="732"/>
      <c r="I36" s="732"/>
      <c r="J36" s="733"/>
      <c r="K36" s="173"/>
      <c r="L36" s="364"/>
      <c r="O36" s="359" t="s">
        <v>809</v>
      </c>
      <c r="P36" s="47" t="s">
        <v>852</v>
      </c>
    </row>
    <row r="37" spans="1:16" s="10" customFormat="1" ht="15" customHeight="1" thickBot="1" x14ac:dyDescent="0.3">
      <c r="A37" s="20"/>
      <c r="B37" s="363"/>
      <c r="C37" s="166"/>
      <c r="D37" s="378"/>
      <c r="E37" s="728" t="str">
        <f>IF(Intro!$G$22="English",O37,P37)</f>
        <v>Kits</v>
      </c>
      <c r="F37" s="729"/>
      <c r="G37" s="729"/>
      <c r="H37" s="729"/>
      <c r="I37" s="729"/>
      <c r="J37" s="730"/>
      <c r="K37" s="173"/>
      <c r="L37" s="364"/>
      <c r="O37" s="359" t="s">
        <v>824</v>
      </c>
      <c r="P37" s="47" t="s">
        <v>824</v>
      </c>
    </row>
    <row r="38" spans="1:16" s="10" customFormat="1" ht="15" customHeight="1" x14ac:dyDescent="0.25">
      <c r="A38" s="20"/>
      <c r="B38" s="363"/>
      <c r="C38" s="166"/>
      <c r="D38" s="378"/>
      <c r="E38" s="734" t="str">
        <f>E28</f>
        <v>units</v>
      </c>
      <c r="F38" s="734"/>
      <c r="G38" s="734"/>
      <c r="H38" s="381"/>
      <c r="I38" s="370"/>
      <c r="J38" s="370"/>
      <c r="K38" s="173"/>
      <c r="L38" s="364"/>
      <c r="O38" s="156" t="s">
        <v>769</v>
      </c>
      <c r="P38" s="156" t="s">
        <v>774</v>
      </c>
    </row>
    <row r="39" spans="1:16" s="10" customFormat="1" ht="14.25" customHeight="1" x14ac:dyDescent="0.25">
      <c r="A39" s="20"/>
      <c r="B39" s="363"/>
      <c r="C39" s="166"/>
      <c r="D39" s="378"/>
      <c r="E39" s="734" t="str">
        <f t="shared" ref="E39:E40" si="1">E29</f>
        <v>booking value (CAD)</v>
      </c>
      <c r="F39" s="734"/>
      <c r="G39" s="734"/>
      <c r="H39" s="381"/>
      <c r="I39" s="370"/>
      <c r="J39" s="370"/>
      <c r="K39" s="173"/>
      <c r="L39" s="364"/>
      <c r="O39" s="156" t="s">
        <v>831</v>
      </c>
      <c r="P39" s="156" t="s">
        <v>832</v>
      </c>
    </row>
    <row r="40" spans="1:16" s="10" customFormat="1" ht="15" customHeight="1" thickBot="1" x14ac:dyDescent="0.3">
      <c r="A40" s="20"/>
      <c r="B40" s="363"/>
      <c r="C40" s="166"/>
      <c r="D40" s="378"/>
      <c r="E40" s="734" t="str">
        <f t="shared" si="1"/>
        <v>$/unit</v>
      </c>
      <c r="F40" s="734"/>
      <c r="G40" s="734"/>
      <c r="H40" s="382" t="str">
        <f>IF(H38=0,"-",H39/H38)</f>
        <v>-</v>
      </c>
      <c r="I40" s="371" t="str">
        <f>IF(I38=0,"-",I39/I38)</f>
        <v>-</v>
      </c>
      <c r="J40" s="371" t="str">
        <f>IF(J38=0,"-",J39/J38)</f>
        <v>-</v>
      </c>
      <c r="K40" s="173"/>
      <c r="L40" s="364"/>
      <c r="O40" s="156" t="s">
        <v>833</v>
      </c>
      <c r="P40" s="156" t="s">
        <v>834</v>
      </c>
    </row>
    <row r="41" spans="1:16" s="10" customFormat="1" ht="14.25" customHeight="1" thickBot="1" x14ac:dyDescent="0.3">
      <c r="A41" s="20"/>
      <c r="B41" s="363"/>
      <c r="C41" s="166"/>
      <c r="D41" s="378"/>
      <c r="E41" s="728" t="str">
        <f>IF(Intro!$G$22="English",O41,P41)</f>
        <v>Fully assembled truck bodies</v>
      </c>
      <c r="F41" s="729"/>
      <c r="G41" s="729"/>
      <c r="H41" s="729"/>
      <c r="I41" s="729"/>
      <c r="J41" s="730"/>
      <c r="K41" s="173"/>
      <c r="L41" s="364"/>
      <c r="O41" s="156" t="s">
        <v>825</v>
      </c>
      <c r="P41" s="156" t="s">
        <v>826</v>
      </c>
    </row>
    <row r="42" spans="1:16" s="10" customFormat="1" ht="15" customHeight="1" x14ac:dyDescent="0.25">
      <c r="A42" s="20"/>
      <c r="B42" s="363"/>
      <c r="C42" s="166"/>
      <c r="D42" s="378"/>
      <c r="E42" s="734" t="str">
        <f>E28</f>
        <v>units</v>
      </c>
      <c r="F42" s="734"/>
      <c r="G42" s="734"/>
      <c r="H42" s="381"/>
      <c r="I42" s="370"/>
      <c r="J42" s="370"/>
      <c r="K42" s="173"/>
      <c r="L42" s="364"/>
      <c r="O42" s="156" t="s">
        <v>769</v>
      </c>
      <c r="P42" s="156" t="s">
        <v>774</v>
      </c>
    </row>
    <row r="43" spans="1:16" s="10" customFormat="1" ht="14.25" customHeight="1" x14ac:dyDescent="0.25">
      <c r="A43" s="20"/>
      <c r="B43" s="363"/>
      <c r="C43" s="166"/>
      <c r="D43" s="378"/>
      <c r="E43" s="734" t="str">
        <f t="shared" ref="E43:E44" si="2">E29</f>
        <v>booking value (CAD)</v>
      </c>
      <c r="F43" s="734"/>
      <c r="G43" s="734"/>
      <c r="H43" s="381"/>
      <c r="I43" s="370"/>
      <c r="J43" s="370"/>
      <c r="K43" s="173"/>
      <c r="L43" s="364"/>
      <c r="O43" s="156" t="s">
        <v>831</v>
      </c>
      <c r="P43" s="156" t="s">
        <v>832</v>
      </c>
    </row>
    <row r="44" spans="1:16" s="10" customFormat="1" ht="15" customHeight="1" x14ac:dyDescent="0.25">
      <c r="A44" s="20"/>
      <c r="B44" s="363"/>
      <c r="C44" s="166"/>
      <c r="D44" s="378"/>
      <c r="E44" s="734" t="str">
        <f t="shared" si="2"/>
        <v>$/unit</v>
      </c>
      <c r="F44" s="734"/>
      <c r="G44" s="734"/>
      <c r="H44" s="382" t="str">
        <f>IF(H42=0,"-",H43/H42)</f>
        <v>-</v>
      </c>
      <c r="I44" s="371" t="str">
        <f>IF(I42=0,"-",I43/I42)</f>
        <v>-</v>
      </c>
      <c r="J44" s="371" t="str">
        <f>IF(J42=0,"-",J43/J42)</f>
        <v>-</v>
      </c>
      <c r="K44" s="173"/>
      <c r="L44" s="364"/>
      <c r="O44" s="156" t="s">
        <v>833</v>
      </c>
      <c r="P44" s="156" t="s">
        <v>834</v>
      </c>
    </row>
    <row r="45" spans="1:16" s="10" customFormat="1" ht="15" thickBot="1" x14ac:dyDescent="0.3">
      <c r="A45" s="20"/>
      <c r="B45" s="363"/>
      <c r="C45" s="166"/>
      <c r="D45" s="378"/>
      <c r="E45" s="379"/>
      <c r="F45" s="378"/>
      <c r="G45" s="378"/>
      <c r="H45" s="369"/>
      <c r="I45" s="369"/>
      <c r="J45" s="369"/>
      <c r="K45" s="173"/>
      <c r="L45" s="364"/>
      <c r="O45" s="156"/>
      <c r="P45" s="156"/>
    </row>
    <row r="46" spans="1:16" s="10" customFormat="1" ht="15" customHeight="1" thickBot="1" x14ac:dyDescent="0.3">
      <c r="A46" s="20"/>
      <c r="B46" s="363"/>
      <c r="C46" s="166"/>
      <c r="D46" s="378"/>
      <c r="E46" s="731" t="str">
        <f>IF(Intro!$G$22="English",O46,P46)</f>
        <v>All other</v>
      </c>
      <c r="F46" s="732"/>
      <c r="G46" s="732"/>
      <c r="H46" s="732"/>
      <c r="I46" s="732"/>
      <c r="J46" s="733"/>
      <c r="K46" s="173"/>
      <c r="L46" s="383"/>
      <c r="O46" s="359" t="s">
        <v>810</v>
      </c>
      <c r="P46" s="47" t="s">
        <v>811</v>
      </c>
    </row>
    <row r="47" spans="1:16" s="10" customFormat="1" ht="15" customHeight="1" thickBot="1" x14ac:dyDescent="0.3">
      <c r="A47" s="20"/>
      <c r="B47" s="363"/>
      <c r="C47" s="166"/>
      <c r="D47" s="378"/>
      <c r="E47" s="728" t="str">
        <f>IF(Intro!$G$22="English",O47,P47)</f>
        <v>Kits</v>
      </c>
      <c r="F47" s="729"/>
      <c r="G47" s="729"/>
      <c r="H47" s="729"/>
      <c r="I47" s="729"/>
      <c r="J47" s="730"/>
      <c r="K47" s="173"/>
      <c r="L47" s="383"/>
      <c r="O47" s="359" t="s">
        <v>824</v>
      </c>
      <c r="P47" s="47" t="s">
        <v>824</v>
      </c>
    </row>
    <row r="48" spans="1:16" s="10" customFormat="1" ht="15" customHeight="1" x14ac:dyDescent="0.25">
      <c r="A48" s="20"/>
      <c r="B48" s="363"/>
      <c r="C48" s="166"/>
      <c r="D48" s="378"/>
      <c r="E48" s="734" t="str">
        <f>E28</f>
        <v>units</v>
      </c>
      <c r="F48" s="734"/>
      <c r="G48" s="734"/>
      <c r="H48" s="381"/>
      <c r="I48" s="370"/>
      <c r="J48" s="370"/>
      <c r="K48" s="173"/>
      <c r="L48" s="364"/>
      <c r="O48" s="156" t="s">
        <v>769</v>
      </c>
      <c r="P48" s="156" t="s">
        <v>774</v>
      </c>
    </row>
    <row r="49" spans="1:16" s="10" customFormat="1" ht="14.25" customHeight="1" x14ac:dyDescent="0.25">
      <c r="A49" s="20"/>
      <c r="B49" s="363"/>
      <c r="C49" s="166"/>
      <c r="D49" s="378"/>
      <c r="E49" s="734" t="str">
        <f t="shared" ref="E49:E50" si="3">E29</f>
        <v>booking value (CAD)</v>
      </c>
      <c r="F49" s="734"/>
      <c r="G49" s="734"/>
      <c r="H49" s="381"/>
      <c r="I49" s="370"/>
      <c r="J49" s="370"/>
      <c r="K49" s="173"/>
      <c r="L49" s="364"/>
      <c r="O49" s="156" t="s">
        <v>831</v>
      </c>
      <c r="P49" s="156" t="s">
        <v>832</v>
      </c>
    </row>
    <row r="50" spans="1:16" s="10" customFormat="1" ht="15" customHeight="1" thickBot="1" x14ac:dyDescent="0.3">
      <c r="A50" s="20"/>
      <c r="B50" s="363"/>
      <c r="C50" s="166"/>
      <c r="D50" s="378"/>
      <c r="E50" s="734" t="str">
        <f t="shared" si="3"/>
        <v>$/unit</v>
      </c>
      <c r="F50" s="734"/>
      <c r="G50" s="734"/>
      <c r="H50" s="382" t="str">
        <f>IF(H48=0,"-",H49/H48)</f>
        <v>-</v>
      </c>
      <c r="I50" s="371" t="str">
        <f>IF(I48=0,"-",I49/I48)</f>
        <v>-</v>
      </c>
      <c r="J50" s="371" t="str">
        <f>IF(J48=0,"-",J49/J48)</f>
        <v>-</v>
      </c>
      <c r="K50" s="173"/>
      <c r="L50" s="364"/>
      <c r="O50" s="156" t="s">
        <v>833</v>
      </c>
      <c r="P50" s="156" t="s">
        <v>834</v>
      </c>
    </row>
    <row r="51" spans="1:16" s="10" customFormat="1" ht="14.25" customHeight="1" thickBot="1" x14ac:dyDescent="0.3">
      <c r="A51" s="20"/>
      <c r="B51" s="363"/>
      <c r="C51" s="166"/>
      <c r="D51" s="378"/>
      <c r="E51" s="728" t="str">
        <f>IF(Intro!$G$22="English",O51,P51)</f>
        <v>Fully assembled truck bodies</v>
      </c>
      <c r="F51" s="729"/>
      <c r="G51" s="729"/>
      <c r="H51" s="729"/>
      <c r="I51" s="729"/>
      <c r="J51" s="730"/>
      <c r="K51" s="173"/>
      <c r="L51" s="383"/>
      <c r="O51" s="156" t="s">
        <v>825</v>
      </c>
      <c r="P51" s="156" t="s">
        <v>826</v>
      </c>
    </row>
    <row r="52" spans="1:16" s="10" customFormat="1" ht="15" customHeight="1" x14ac:dyDescent="0.25">
      <c r="A52" s="20"/>
      <c r="B52" s="363"/>
      <c r="C52" s="166"/>
      <c r="D52" s="378"/>
      <c r="E52" s="734" t="str">
        <f>E28</f>
        <v>units</v>
      </c>
      <c r="F52" s="734"/>
      <c r="G52" s="734"/>
      <c r="H52" s="381"/>
      <c r="I52" s="370"/>
      <c r="J52" s="370"/>
      <c r="K52" s="173"/>
      <c r="L52" s="364"/>
      <c r="O52" s="156" t="s">
        <v>769</v>
      </c>
      <c r="P52" s="156" t="s">
        <v>774</v>
      </c>
    </row>
    <row r="53" spans="1:16" s="10" customFormat="1" ht="14.25" customHeight="1" x14ac:dyDescent="0.25">
      <c r="A53" s="20"/>
      <c r="B53" s="363"/>
      <c r="C53" s="166"/>
      <c r="D53" s="378"/>
      <c r="E53" s="734" t="str">
        <f t="shared" ref="E53:E54" si="4">E29</f>
        <v>booking value (CAD)</v>
      </c>
      <c r="F53" s="734"/>
      <c r="G53" s="734"/>
      <c r="H53" s="381"/>
      <c r="I53" s="370"/>
      <c r="J53" s="370"/>
      <c r="K53" s="173"/>
      <c r="L53" s="364"/>
      <c r="O53" s="156" t="s">
        <v>831</v>
      </c>
      <c r="P53" s="156" t="s">
        <v>832</v>
      </c>
    </row>
    <row r="54" spans="1:16" s="10" customFormat="1" ht="15" customHeight="1" x14ac:dyDescent="0.25">
      <c r="A54" s="20"/>
      <c r="B54" s="363"/>
      <c r="C54" s="166"/>
      <c r="D54" s="378"/>
      <c r="E54" s="734" t="str">
        <f t="shared" si="4"/>
        <v>$/unit</v>
      </c>
      <c r="F54" s="734"/>
      <c r="G54" s="734"/>
      <c r="H54" s="382" t="str">
        <f>IF(H52=0,"-",H53/H52)</f>
        <v>-</v>
      </c>
      <c r="I54" s="371" t="str">
        <f>IF(I52=0,"-",I53/I52)</f>
        <v>-</v>
      </c>
      <c r="J54" s="371" t="str">
        <f>IF(J52=0,"-",J53/J52)</f>
        <v>-</v>
      </c>
      <c r="K54" s="173"/>
      <c r="L54" s="364"/>
      <c r="O54" s="156" t="s">
        <v>833</v>
      </c>
      <c r="P54" s="156" t="s">
        <v>834</v>
      </c>
    </row>
    <row r="55" spans="1:16" s="10" customFormat="1" x14ac:dyDescent="0.25">
      <c r="A55" s="20"/>
      <c r="B55" s="372"/>
      <c r="C55" s="373"/>
      <c r="D55" s="373"/>
      <c r="E55" s="373"/>
      <c r="F55" s="373"/>
      <c r="G55" s="373"/>
      <c r="H55" s="373"/>
      <c r="I55" s="373"/>
      <c r="J55" s="373"/>
      <c r="K55" s="373"/>
      <c r="L55" s="374"/>
      <c r="O55" s="11"/>
      <c r="P55" s="11"/>
    </row>
    <row r="56" spans="1:16" s="10" customFormat="1" x14ac:dyDescent="0.25">
      <c r="A56" s="20"/>
      <c r="B56" s="29"/>
      <c r="C56" s="29"/>
      <c r="D56" s="29"/>
      <c r="E56" s="30"/>
      <c r="F56" s="30"/>
      <c r="G56" s="30"/>
      <c r="H56" s="30"/>
      <c r="I56" s="30"/>
      <c r="J56" s="30"/>
      <c r="K56" s="30"/>
      <c r="L56" s="30"/>
      <c r="O56" s="11"/>
      <c r="P56" s="11"/>
    </row>
    <row r="57" spans="1:16" x14ac:dyDescent="0.25">
      <c r="B57" s="35" t="str">
        <f>IF(Intro!$G$22="English",O57,P57)</f>
        <v>SALES AND INVENTORIES</v>
      </c>
      <c r="C57" s="36"/>
      <c r="D57" s="36"/>
      <c r="E57" s="36"/>
      <c r="F57" s="36"/>
      <c r="G57" s="36"/>
      <c r="H57" s="36"/>
      <c r="I57" s="36"/>
      <c r="J57" s="36"/>
      <c r="K57" s="36"/>
      <c r="L57" s="37"/>
      <c r="M57" s="157"/>
      <c r="O57" s="258" t="s">
        <v>673</v>
      </c>
      <c r="P57" s="258" t="s">
        <v>674</v>
      </c>
    </row>
    <row r="58" spans="1:16" x14ac:dyDescent="0.25">
      <c r="B58" s="669" t="s">
        <v>21</v>
      </c>
      <c r="C58" s="670"/>
      <c r="D58" s="670"/>
      <c r="E58" s="670"/>
      <c r="F58" s="670"/>
      <c r="G58" s="670"/>
      <c r="H58" s="670"/>
      <c r="I58" s="670"/>
      <c r="J58" s="670"/>
      <c r="K58" s="670"/>
      <c r="L58" s="671"/>
      <c r="M58" s="2"/>
    </row>
    <row r="59" spans="1:16" s="12" customFormat="1" x14ac:dyDescent="0.25">
      <c r="A59" s="14"/>
      <c r="B59" s="31"/>
      <c r="C59" s="32"/>
      <c r="D59" s="32"/>
      <c r="E59" s="33"/>
      <c r="F59" s="33"/>
      <c r="G59" s="33"/>
      <c r="H59" s="33"/>
      <c r="I59" s="33"/>
      <c r="J59" s="33"/>
      <c r="K59" s="33"/>
      <c r="L59" s="34"/>
    </row>
    <row r="60" spans="1:16" s="12" customFormat="1" x14ac:dyDescent="0.25">
      <c r="A60" s="14"/>
      <c r="B60" s="520" t="str">
        <f>IF(Intro!$G$22="English",O60,P60)</f>
        <v>Complete the following table for your firm's Canadian sales and inventories of the goods.</v>
      </c>
      <c r="C60" s="521"/>
      <c r="D60" s="521"/>
      <c r="E60" s="521"/>
      <c r="F60" s="521"/>
      <c r="G60" s="521"/>
      <c r="H60" s="521"/>
      <c r="I60" s="521"/>
      <c r="J60" s="521"/>
      <c r="K60" s="521"/>
      <c r="L60" s="522"/>
      <c r="O60" s="13" t="s">
        <v>194</v>
      </c>
      <c r="P60" s="12" t="s">
        <v>719</v>
      </c>
    </row>
    <row r="61" spans="1:16" s="12" customFormat="1" x14ac:dyDescent="0.25">
      <c r="A61" s="14"/>
      <c r="B61" s="186"/>
      <c r="C61" s="187"/>
      <c r="D61" s="32"/>
      <c r="E61" s="33"/>
      <c r="F61" s="33"/>
      <c r="G61" s="33"/>
      <c r="H61" s="33"/>
      <c r="I61" s="33"/>
      <c r="J61" s="33"/>
      <c r="K61" s="33"/>
      <c r="L61" s="34"/>
      <c r="O61" s="13"/>
    </row>
    <row r="62" spans="1:16" s="12" customFormat="1" x14ac:dyDescent="0.25">
      <c r="A62" s="14"/>
      <c r="B62" s="186"/>
      <c r="C62" s="187"/>
      <c r="D62" s="32"/>
      <c r="H62" s="711">
        <f>Variables!$B$6</f>
        <v>2023</v>
      </c>
      <c r="I62" s="711">
        <f>H62+1</f>
        <v>2024</v>
      </c>
      <c r="J62" s="711">
        <f>I62+1</f>
        <v>2025</v>
      </c>
      <c r="K62" s="33"/>
      <c r="L62" s="34"/>
      <c r="O62" s="13"/>
    </row>
    <row r="63" spans="1:16" s="12" customFormat="1" ht="15" thickBot="1" x14ac:dyDescent="0.3">
      <c r="A63" s="14"/>
      <c r="B63" s="262"/>
      <c r="C63" s="263"/>
      <c r="D63" s="32"/>
      <c r="H63" s="723"/>
      <c r="I63" s="723"/>
      <c r="J63" s="723"/>
      <c r="K63" s="33"/>
      <c r="L63" s="34"/>
      <c r="O63" s="13"/>
    </row>
    <row r="64" spans="1:16" s="157" customFormat="1" x14ac:dyDescent="0.25">
      <c r="A64" s="201"/>
      <c r="B64" s="755" t="str">
        <f>IF(Intro!$G$22="English",O64,P64)</f>
        <v>Beginning inventory (Do not include production for internal use or further internal processing.)</v>
      </c>
      <c r="C64" s="756"/>
      <c r="D64" s="756"/>
      <c r="E64" s="737" t="str">
        <f>IF(Intro!$G$22="English",Variables!$B$23,Variables!$C$23)</f>
        <v>units</v>
      </c>
      <c r="F64" s="737"/>
      <c r="G64" s="737"/>
      <c r="H64" s="283"/>
      <c r="I64" s="350">
        <f t="shared" ref="I64:J64" si="5">H115</f>
        <v>0</v>
      </c>
      <c r="J64" s="350">
        <f t="shared" si="5"/>
        <v>0</v>
      </c>
      <c r="K64" s="33"/>
      <c r="L64" s="34"/>
      <c r="O64" s="157" t="s">
        <v>870</v>
      </c>
      <c r="P64" s="157" t="s">
        <v>872</v>
      </c>
    </row>
    <row r="65" spans="1:16" s="157" customFormat="1" x14ac:dyDescent="0.25">
      <c r="A65" s="201"/>
      <c r="B65" s="757"/>
      <c r="C65" s="758"/>
      <c r="D65" s="758"/>
      <c r="E65" s="778" t="s">
        <v>572</v>
      </c>
      <c r="F65" s="778"/>
      <c r="G65" s="778"/>
      <c r="H65" s="280"/>
      <c r="I65" s="281">
        <f t="shared" ref="I65:J65" si="6">H116</f>
        <v>0</v>
      </c>
      <c r="J65" s="281">
        <f t="shared" si="6"/>
        <v>0</v>
      </c>
      <c r="K65" s="33"/>
      <c r="L65" s="34"/>
    </row>
    <row r="66" spans="1:16" s="157" customFormat="1" ht="15" thickBot="1" x14ac:dyDescent="0.3">
      <c r="A66" s="201"/>
      <c r="B66" s="759"/>
      <c r="C66" s="760"/>
      <c r="D66" s="760"/>
      <c r="E66" s="736" t="str">
        <f>"$ / "&amp;IF(Intro!$G$22="English",Variables!$B$24,Variables!$C$24)</f>
        <v>$ / unit</v>
      </c>
      <c r="F66" s="736"/>
      <c r="G66" s="736"/>
      <c r="H66" s="326" t="str">
        <f t="shared" ref="H66:J66" si="7">IF(H64=0,"-",H65/H64)</f>
        <v>-</v>
      </c>
      <c r="I66" s="326" t="str">
        <f t="shared" si="7"/>
        <v>-</v>
      </c>
      <c r="J66" s="326" t="str">
        <f t="shared" si="7"/>
        <v>-</v>
      </c>
      <c r="K66" s="33"/>
      <c r="L66" s="34"/>
    </row>
    <row r="67" spans="1:16" s="157" customFormat="1" ht="15" customHeight="1" thickBot="1" x14ac:dyDescent="0.3">
      <c r="A67" s="201"/>
      <c r="B67" s="731" t="str">
        <f>IF(Intro!$G$22="English",O67,P67)</f>
        <v>Refrigerated units</v>
      </c>
      <c r="C67" s="732"/>
      <c r="D67" s="732"/>
      <c r="E67" s="732"/>
      <c r="F67" s="732"/>
      <c r="G67" s="732"/>
      <c r="H67" s="732"/>
      <c r="I67" s="732"/>
      <c r="J67" s="733"/>
      <c r="K67" s="33"/>
      <c r="L67" s="34"/>
      <c r="O67" s="359" t="s">
        <v>807</v>
      </c>
      <c r="P67" s="47" t="s">
        <v>808</v>
      </c>
    </row>
    <row r="68" spans="1:16" s="157" customFormat="1" ht="15" thickBot="1" x14ac:dyDescent="0.3">
      <c r="A68" s="201"/>
      <c r="B68" s="728" t="str">
        <f>IF(Intro!$G$22="English",O68,P68)</f>
        <v>Kits</v>
      </c>
      <c r="C68" s="729"/>
      <c r="D68" s="729"/>
      <c r="E68" s="729"/>
      <c r="F68" s="729"/>
      <c r="G68" s="729"/>
      <c r="H68" s="729"/>
      <c r="I68" s="729"/>
      <c r="J68" s="730"/>
      <c r="K68" s="33"/>
      <c r="L68" s="34"/>
      <c r="O68" s="359" t="s">
        <v>824</v>
      </c>
      <c r="P68" s="47" t="s">
        <v>824</v>
      </c>
    </row>
    <row r="69" spans="1:16" s="157" customFormat="1" x14ac:dyDescent="0.25">
      <c r="A69" s="201"/>
      <c r="B69" s="761" t="str">
        <f>IF(Intro!$G$22="English",O69,P69)</f>
        <v>Sales to distributors/dealers in Canada</v>
      </c>
      <c r="C69" s="762"/>
      <c r="D69" s="762"/>
      <c r="E69" s="737" t="str">
        <f>IF(Intro!$G$22="English",Variables!$B$23,Variables!$C$23)</f>
        <v>units</v>
      </c>
      <c r="F69" s="737"/>
      <c r="G69" s="737"/>
      <c r="H69" s="283"/>
      <c r="I69" s="283"/>
      <c r="J69" s="283"/>
      <c r="K69" s="33"/>
      <c r="L69" s="34"/>
      <c r="O69" s="157" t="str">
        <f>"Sales to "&amp;Variables!$B$26&amp;" in Canada"</f>
        <v>Sales to distributors/dealers in Canada</v>
      </c>
      <c r="P69" s="157" t="str">
        <f>"Ventes aux "&amp;Variables!$C$26&amp;" au Canada"</f>
        <v>Ventes aux distributeurs/concessionnaires au Canada</v>
      </c>
    </row>
    <row r="70" spans="1:16" s="157" customFormat="1" x14ac:dyDescent="0.25">
      <c r="A70" s="201"/>
      <c r="B70" s="763"/>
      <c r="C70" s="764"/>
      <c r="D70" s="764"/>
      <c r="E70" s="735" t="str">
        <f>IF(Intro!G$22="English","net delivered selling value (CAD)","valeur de vente nette rendue (CAD)")</f>
        <v>net delivered selling value (CAD)</v>
      </c>
      <c r="F70" s="735"/>
      <c r="G70" s="735"/>
      <c r="H70" s="280"/>
      <c r="I70" s="280"/>
      <c r="J70" s="280"/>
      <c r="K70" s="33"/>
      <c r="L70" s="34"/>
    </row>
    <row r="71" spans="1:16" s="157" customFormat="1" ht="15" thickBot="1" x14ac:dyDescent="0.3">
      <c r="A71" s="201"/>
      <c r="B71" s="765"/>
      <c r="C71" s="766"/>
      <c r="D71" s="766"/>
      <c r="E71" s="736" t="str">
        <f>"$ / "&amp;IF(Intro!$G$22="English",Variables!$B$24,Variables!$C$24)</f>
        <v>$ / unit</v>
      </c>
      <c r="F71" s="736"/>
      <c r="G71" s="736"/>
      <c r="H71" s="326" t="str">
        <f t="shared" ref="H71:J71" si="8">IF(H69=0,"-",H70/H69)</f>
        <v>-</v>
      </c>
      <c r="I71" s="326" t="str">
        <f t="shared" si="8"/>
        <v>-</v>
      </c>
      <c r="J71" s="326" t="str">
        <f t="shared" si="8"/>
        <v>-</v>
      </c>
      <c r="K71" s="33"/>
      <c r="L71" s="34"/>
    </row>
    <row r="72" spans="1:16" s="157" customFormat="1" x14ac:dyDescent="0.25">
      <c r="A72" s="201"/>
      <c r="B72" s="761" t="str">
        <f>IF(Intro!$G$22="English",O72,P72)</f>
        <v>Sales to end users/large fleet operators in Canada</v>
      </c>
      <c r="C72" s="762"/>
      <c r="D72" s="762"/>
      <c r="E72" s="737" t="str">
        <f>IF(Intro!$G$22="English",Variables!$B$23,Variables!$C$23)</f>
        <v>units</v>
      </c>
      <c r="F72" s="737"/>
      <c r="G72" s="737"/>
      <c r="H72" s="283"/>
      <c r="I72" s="283"/>
      <c r="J72" s="283"/>
      <c r="K72" s="33"/>
      <c r="L72" s="34"/>
      <c r="O72" s="157" t="str">
        <f>"Sales to "&amp;Variables!$B$27&amp;" in Canada"</f>
        <v>Sales to end users/large fleet operators in Canada</v>
      </c>
      <c r="P72" s="157" t="str">
        <f>"Ventes aux "&amp;Variables!$C$27&amp;" au Canada"</f>
        <v>Ventes aux utilisateurs finals/opérateurs de grande flotte au Canada</v>
      </c>
    </row>
    <row r="73" spans="1:16" s="157" customFormat="1" x14ac:dyDescent="0.25">
      <c r="A73" s="201"/>
      <c r="B73" s="763"/>
      <c r="C73" s="764"/>
      <c r="D73" s="764"/>
      <c r="E73" s="735" t="str">
        <f>IF(Intro!G$22="English","net delivered selling value (CAD)","valeur de vente nette rendue (CAD)")</f>
        <v>net delivered selling value (CAD)</v>
      </c>
      <c r="F73" s="735"/>
      <c r="G73" s="735"/>
      <c r="H73" s="280"/>
      <c r="I73" s="280"/>
      <c r="J73" s="280"/>
      <c r="K73" s="33"/>
      <c r="L73" s="34"/>
    </row>
    <row r="74" spans="1:16" s="157" customFormat="1" ht="15" thickBot="1" x14ac:dyDescent="0.3">
      <c r="A74" s="201"/>
      <c r="B74" s="765"/>
      <c r="C74" s="766"/>
      <c r="D74" s="766"/>
      <c r="E74" s="736" t="str">
        <f>"$ / "&amp;IF(Intro!$G$22="English",Variables!$B$24,Variables!$C$24)</f>
        <v>$ / unit</v>
      </c>
      <c r="F74" s="736"/>
      <c r="G74" s="736"/>
      <c r="H74" s="326" t="str">
        <f t="shared" ref="H74:J74" si="9">IF(H72=0,"-",H73/H72)</f>
        <v>-</v>
      </c>
      <c r="I74" s="326" t="str">
        <f t="shared" si="9"/>
        <v>-</v>
      </c>
      <c r="J74" s="326" t="str">
        <f t="shared" si="9"/>
        <v>-</v>
      </c>
      <c r="K74" s="33"/>
      <c r="L74" s="34"/>
    </row>
    <row r="75" spans="1:16" s="157" customFormat="1" ht="15" customHeight="1" thickBot="1" x14ac:dyDescent="0.3">
      <c r="A75" s="201"/>
      <c r="B75" s="728" t="str">
        <f>IF(Intro!$G$22="English",O75,P75)</f>
        <v>Fully assembled truck bodies</v>
      </c>
      <c r="C75" s="729"/>
      <c r="D75" s="729"/>
      <c r="E75" s="729"/>
      <c r="F75" s="729"/>
      <c r="G75" s="729"/>
      <c r="H75" s="729"/>
      <c r="I75" s="729"/>
      <c r="J75" s="730"/>
      <c r="K75" s="33"/>
      <c r="L75" s="34"/>
      <c r="O75" s="156" t="s">
        <v>825</v>
      </c>
      <c r="P75" s="156" t="s">
        <v>826</v>
      </c>
    </row>
    <row r="76" spans="1:16" s="157" customFormat="1" ht="14.25" customHeight="1" x14ac:dyDescent="0.25">
      <c r="A76" s="201"/>
      <c r="B76" s="785" t="str">
        <f>IF(Intro!$G$22="English",O76,P76)</f>
        <v>Sales to distributors/dealers in Canada</v>
      </c>
      <c r="C76" s="786"/>
      <c r="D76" s="787"/>
      <c r="E76" s="737" t="str">
        <f>IF(Intro!$G$22="English",Variables!$B$23,Variables!$C$23)</f>
        <v>units</v>
      </c>
      <c r="F76" s="737"/>
      <c r="G76" s="737"/>
      <c r="H76" s="283"/>
      <c r="I76" s="283"/>
      <c r="J76" s="283"/>
      <c r="K76" s="33"/>
      <c r="L76" s="34"/>
      <c r="O76" s="157" t="str">
        <f>"Sales to "&amp;Variables!$B$26&amp;" in Canada"</f>
        <v>Sales to distributors/dealers in Canada</v>
      </c>
      <c r="P76" s="157" t="str">
        <f>"Ventes aux "&amp;Variables!$C$26&amp;" au Canada"</f>
        <v>Ventes aux distributeurs/concessionnaires au Canada</v>
      </c>
    </row>
    <row r="77" spans="1:16" s="157" customFormat="1" x14ac:dyDescent="0.25">
      <c r="A77" s="201"/>
      <c r="B77" s="788"/>
      <c r="C77" s="789"/>
      <c r="D77" s="790"/>
      <c r="E77" s="735" t="str">
        <f>IF(Intro!G$22="English","net delivered selling value (CAD)","valeur de vente nette rendue (CAD)")</f>
        <v>net delivered selling value (CAD)</v>
      </c>
      <c r="F77" s="735"/>
      <c r="G77" s="735"/>
      <c r="H77" s="280"/>
      <c r="I77" s="280"/>
      <c r="J77" s="280"/>
      <c r="K77" s="33"/>
      <c r="L77" s="34"/>
    </row>
    <row r="78" spans="1:16" s="157" customFormat="1" ht="15" thickBot="1" x14ac:dyDescent="0.3">
      <c r="A78" s="201"/>
      <c r="B78" s="791"/>
      <c r="C78" s="792"/>
      <c r="D78" s="793"/>
      <c r="E78" s="736" t="str">
        <f>"$ / "&amp;IF(Intro!$G$22="English",Variables!$B$24,Variables!$C$24)</f>
        <v>$ / unit</v>
      </c>
      <c r="F78" s="736"/>
      <c r="G78" s="736"/>
      <c r="H78" s="326" t="str">
        <f t="shared" ref="H78:J78" si="10">IF(H76=0,"-",H77/H76)</f>
        <v>-</v>
      </c>
      <c r="I78" s="326" t="str">
        <f t="shared" si="10"/>
        <v>-</v>
      </c>
      <c r="J78" s="326" t="str">
        <f t="shared" si="10"/>
        <v>-</v>
      </c>
      <c r="K78" s="33"/>
      <c r="L78" s="34"/>
    </row>
    <row r="79" spans="1:16" s="157" customFormat="1" x14ac:dyDescent="0.25">
      <c r="A79" s="201"/>
      <c r="B79" s="761" t="str">
        <f>IF(Intro!$G$22="English",O79,P79)</f>
        <v>Sales to end users/large fleet operators in Canada</v>
      </c>
      <c r="C79" s="762"/>
      <c r="D79" s="762"/>
      <c r="E79" s="737" t="str">
        <f>IF(Intro!$G$22="English",Variables!$B$23,Variables!$C$23)</f>
        <v>units</v>
      </c>
      <c r="F79" s="737"/>
      <c r="G79" s="737"/>
      <c r="H79" s="283"/>
      <c r="I79" s="283"/>
      <c r="J79" s="283"/>
      <c r="K79" s="33"/>
      <c r="L79" s="34"/>
      <c r="O79" s="157" t="str">
        <f>"Sales to "&amp;Variables!$B$27&amp;" in Canada"</f>
        <v>Sales to end users/large fleet operators in Canada</v>
      </c>
      <c r="P79" s="157" t="str">
        <f>"Ventes aux "&amp;Variables!$C$27&amp;" au Canada"</f>
        <v>Ventes aux utilisateurs finals/opérateurs de grande flotte au Canada</v>
      </c>
    </row>
    <row r="80" spans="1:16" s="157" customFormat="1" x14ac:dyDescent="0.25">
      <c r="A80" s="201"/>
      <c r="B80" s="763"/>
      <c r="C80" s="764"/>
      <c r="D80" s="764"/>
      <c r="E80" s="735" t="str">
        <f>IF(Intro!G$22="English","net delivered selling value (CAD)","valeur de vente nette rendue (CAD)")</f>
        <v>net delivered selling value (CAD)</v>
      </c>
      <c r="F80" s="735"/>
      <c r="G80" s="735"/>
      <c r="H80" s="280"/>
      <c r="I80" s="280"/>
      <c r="J80" s="280"/>
      <c r="K80" s="33"/>
      <c r="L80" s="34"/>
    </row>
    <row r="81" spans="1:16" s="157" customFormat="1" ht="15" thickBot="1" x14ac:dyDescent="0.3">
      <c r="A81" s="201"/>
      <c r="B81" s="765"/>
      <c r="C81" s="766"/>
      <c r="D81" s="766"/>
      <c r="E81" s="736" t="str">
        <f>"$ / "&amp;IF(Intro!$G$22="English",Variables!$B$24,Variables!$C$24)</f>
        <v>$ / unit</v>
      </c>
      <c r="F81" s="736"/>
      <c r="G81" s="736"/>
      <c r="H81" s="326" t="str">
        <f t="shared" ref="H81:J81" si="11">IF(H79=0,"-",H80/H79)</f>
        <v>-</v>
      </c>
      <c r="I81" s="326" t="str">
        <f t="shared" si="11"/>
        <v>-</v>
      </c>
      <c r="J81" s="326" t="str">
        <f t="shared" si="11"/>
        <v>-</v>
      </c>
      <c r="K81" s="33"/>
      <c r="L81" s="34"/>
    </row>
    <row r="82" spans="1:16" s="157" customFormat="1" ht="15" customHeight="1" thickBot="1" x14ac:dyDescent="0.3">
      <c r="A82" s="201"/>
      <c r="B82" s="731" t="str">
        <f>IF(Intro!$G$22="English",O82,P82)</f>
        <v>Dry freight units</v>
      </c>
      <c r="C82" s="732"/>
      <c r="D82" s="732"/>
      <c r="E82" s="732"/>
      <c r="F82" s="732"/>
      <c r="G82" s="732"/>
      <c r="H82" s="732"/>
      <c r="I82" s="732"/>
      <c r="J82" s="733"/>
      <c r="K82" s="33"/>
      <c r="L82" s="34"/>
      <c r="O82" s="359" t="s">
        <v>809</v>
      </c>
      <c r="P82" s="47" t="s">
        <v>852</v>
      </c>
    </row>
    <row r="83" spans="1:16" s="157" customFormat="1" ht="15" thickBot="1" x14ac:dyDescent="0.3">
      <c r="A83" s="201"/>
      <c r="B83" s="728" t="str">
        <f>IF(Intro!$G$22="English",O83,P83)</f>
        <v>Kits</v>
      </c>
      <c r="C83" s="729"/>
      <c r="D83" s="729"/>
      <c r="E83" s="729"/>
      <c r="F83" s="729"/>
      <c r="G83" s="729"/>
      <c r="H83" s="729"/>
      <c r="I83" s="729"/>
      <c r="J83" s="730"/>
      <c r="K83" s="33"/>
      <c r="L83" s="34"/>
      <c r="O83" s="359" t="s">
        <v>824</v>
      </c>
      <c r="P83" s="47" t="s">
        <v>824</v>
      </c>
    </row>
    <row r="84" spans="1:16" s="157" customFormat="1" x14ac:dyDescent="0.25">
      <c r="A84" s="201"/>
      <c r="B84" s="761" t="str">
        <f>IF(Intro!$G$22="English",O84,P84)</f>
        <v>Sales to distributors/dealers in Canada</v>
      </c>
      <c r="C84" s="762"/>
      <c r="D84" s="762"/>
      <c r="E84" s="737" t="str">
        <f>IF(Intro!$G$22="English",Variables!$B$23,Variables!$C$23)</f>
        <v>units</v>
      </c>
      <c r="F84" s="737"/>
      <c r="G84" s="737"/>
      <c r="H84" s="283"/>
      <c r="I84" s="283"/>
      <c r="J84" s="283"/>
      <c r="K84" s="33"/>
      <c r="L84" s="34"/>
      <c r="O84" s="157" t="str">
        <f>"Sales to "&amp;Variables!$B$26&amp;" in Canada"</f>
        <v>Sales to distributors/dealers in Canada</v>
      </c>
      <c r="P84" s="157" t="str">
        <f>"Ventes aux "&amp;Variables!$C$26&amp;" au Canada"</f>
        <v>Ventes aux distributeurs/concessionnaires au Canada</v>
      </c>
    </row>
    <row r="85" spans="1:16" s="157" customFormat="1" x14ac:dyDescent="0.25">
      <c r="A85" s="201"/>
      <c r="B85" s="763"/>
      <c r="C85" s="764"/>
      <c r="D85" s="764"/>
      <c r="E85" s="735" t="str">
        <f>IF(Intro!G$22="English","net delivered selling value (CAD)","valeur de vente nette rendue (CAD)")</f>
        <v>net delivered selling value (CAD)</v>
      </c>
      <c r="F85" s="735"/>
      <c r="G85" s="735"/>
      <c r="H85" s="280"/>
      <c r="I85" s="280"/>
      <c r="J85" s="280"/>
      <c r="K85" s="33"/>
      <c r="L85" s="34"/>
    </row>
    <row r="86" spans="1:16" s="157" customFormat="1" ht="15" thickBot="1" x14ac:dyDescent="0.3">
      <c r="A86" s="201"/>
      <c r="B86" s="765"/>
      <c r="C86" s="766"/>
      <c r="D86" s="766"/>
      <c r="E86" s="736" t="str">
        <f>"$ / "&amp;IF(Intro!$G$22="English",Variables!$B$24,Variables!$C$24)</f>
        <v>$ / unit</v>
      </c>
      <c r="F86" s="736"/>
      <c r="G86" s="736"/>
      <c r="H86" s="326" t="str">
        <f t="shared" ref="H86:J86" si="12">IF(H84=0,"-",H85/H84)</f>
        <v>-</v>
      </c>
      <c r="I86" s="326" t="str">
        <f t="shared" si="12"/>
        <v>-</v>
      </c>
      <c r="J86" s="326" t="str">
        <f t="shared" si="12"/>
        <v>-</v>
      </c>
      <c r="K86" s="33"/>
      <c r="L86" s="34"/>
    </row>
    <row r="87" spans="1:16" s="157" customFormat="1" x14ac:dyDescent="0.25">
      <c r="A87" s="201"/>
      <c r="B87" s="761" t="str">
        <f>IF(Intro!$G$22="English",O87,P87)</f>
        <v>Sales to end users/large fleet operators in Canada</v>
      </c>
      <c r="C87" s="762"/>
      <c r="D87" s="762"/>
      <c r="E87" s="737" t="str">
        <f>IF(Intro!$G$22="English",Variables!$B$23,Variables!$C$23)</f>
        <v>units</v>
      </c>
      <c r="F87" s="737"/>
      <c r="G87" s="737"/>
      <c r="H87" s="283"/>
      <c r="I87" s="283"/>
      <c r="J87" s="283"/>
      <c r="K87" s="33"/>
      <c r="L87" s="34"/>
      <c r="O87" s="157" t="str">
        <f>"Sales to "&amp;Variables!$B$27&amp;" in Canada"</f>
        <v>Sales to end users/large fleet operators in Canada</v>
      </c>
      <c r="P87" s="157" t="str">
        <f>"Ventes aux "&amp;Variables!$C$27&amp;" au Canada"</f>
        <v>Ventes aux utilisateurs finals/opérateurs de grande flotte au Canada</v>
      </c>
    </row>
    <row r="88" spans="1:16" s="157" customFormat="1" x14ac:dyDescent="0.25">
      <c r="A88" s="201"/>
      <c r="B88" s="763"/>
      <c r="C88" s="764"/>
      <c r="D88" s="764"/>
      <c r="E88" s="735" t="str">
        <f>IF(Intro!G$22="English","net delivered selling value (CAD)","valeur de vente nette rendue (CAD)")</f>
        <v>net delivered selling value (CAD)</v>
      </c>
      <c r="F88" s="735"/>
      <c r="G88" s="735"/>
      <c r="H88" s="280"/>
      <c r="I88" s="280"/>
      <c r="J88" s="280"/>
      <c r="K88" s="33"/>
      <c r="L88" s="34"/>
    </row>
    <row r="89" spans="1:16" s="157" customFormat="1" ht="15" thickBot="1" x14ac:dyDescent="0.3">
      <c r="A89" s="201"/>
      <c r="B89" s="765"/>
      <c r="C89" s="766"/>
      <c r="D89" s="766"/>
      <c r="E89" s="736" t="str">
        <f>"$ / "&amp;IF(Intro!$G$22="English",Variables!$B$24,Variables!$C$24)</f>
        <v>$ / unit</v>
      </c>
      <c r="F89" s="736"/>
      <c r="G89" s="736"/>
      <c r="H89" s="326" t="str">
        <f t="shared" ref="H89:J89" si="13">IF(H87=0,"-",H88/H87)</f>
        <v>-</v>
      </c>
      <c r="I89" s="326" t="str">
        <f t="shared" si="13"/>
        <v>-</v>
      </c>
      <c r="J89" s="326" t="str">
        <f t="shared" si="13"/>
        <v>-</v>
      </c>
      <c r="K89" s="33"/>
      <c r="L89" s="34"/>
    </row>
    <row r="90" spans="1:16" s="157" customFormat="1" ht="15" customHeight="1" thickBot="1" x14ac:dyDescent="0.3">
      <c r="A90" s="201"/>
      <c r="B90" s="728" t="str">
        <f>IF(Intro!$G$22="English",O90,P90)</f>
        <v>Fully assembled truck bodies</v>
      </c>
      <c r="C90" s="729"/>
      <c r="D90" s="729"/>
      <c r="E90" s="729"/>
      <c r="F90" s="729"/>
      <c r="G90" s="729"/>
      <c r="H90" s="729"/>
      <c r="I90" s="729"/>
      <c r="J90" s="730"/>
      <c r="K90" s="33"/>
      <c r="L90" s="34"/>
      <c r="O90" s="156" t="s">
        <v>825</v>
      </c>
      <c r="P90" s="156" t="s">
        <v>826</v>
      </c>
    </row>
    <row r="91" spans="1:16" s="157" customFormat="1" x14ac:dyDescent="0.25">
      <c r="A91" s="201"/>
      <c r="B91" s="761" t="str">
        <f>IF(Intro!$G$22="English",O91,P91)</f>
        <v>Sales to distributors/dealers in Canada</v>
      </c>
      <c r="C91" s="762"/>
      <c r="D91" s="762"/>
      <c r="E91" s="737" t="str">
        <f>IF(Intro!$G$22="English",Variables!$B$23,Variables!$C$23)</f>
        <v>units</v>
      </c>
      <c r="F91" s="737"/>
      <c r="G91" s="737"/>
      <c r="H91" s="283"/>
      <c r="I91" s="283"/>
      <c r="J91" s="283"/>
      <c r="K91" s="33"/>
      <c r="L91" s="34"/>
      <c r="O91" s="157" t="str">
        <f>"Sales to "&amp;Variables!$B$26&amp;" in Canada"</f>
        <v>Sales to distributors/dealers in Canada</v>
      </c>
      <c r="P91" s="157" t="str">
        <f>"Ventes aux "&amp;Variables!$C$26&amp;" au Canada"</f>
        <v>Ventes aux distributeurs/concessionnaires au Canada</v>
      </c>
    </row>
    <row r="92" spans="1:16" s="157" customFormat="1" x14ac:dyDescent="0.25">
      <c r="A92" s="201"/>
      <c r="B92" s="763"/>
      <c r="C92" s="764"/>
      <c r="D92" s="764"/>
      <c r="E92" s="735" t="str">
        <f>IF(Intro!G$22="English","net delivered selling value (CAD)","valeur de vente nette rendue (CAD)")</f>
        <v>net delivered selling value (CAD)</v>
      </c>
      <c r="F92" s="735"/>
      <c r="G92" s="735"/>
      <c r="H92" s="280"/>
      <c r="I92" s="280"/>
      <c r="J92" s="280"/>
      <c r="K92" s="33"/>
      <c r="L92" s="34"/>
    </row>
    <row r="93" spans="1:16" s="157" customFormat="1" ht="15" thickBot="1" x14ac:dyDescent="0.3">
      <c r="A93" s="201"/>
      <c r="B93" s="765"/>
      <c r="C93" s="766"/>
      <c r="D93" s="766"/>
      <c r="E93" s="736" t="str">
        <f>"$ / "&amp;IF(Intro!$G$22="English",Variables!$B$24,Variables!$C$24)</f>
        <v>$ / unit</v>
      </c>
      <c r="F93" s="736"/>
      <c r="G93" s="736"/>
      <c r="H93" s="326" t="str">
        <f t="shared" ref="H93:J93" si="14">IF(H91=0,"-",H92/H91)</f>
        <v>-</v>
      </c>
      <c r="I93" s="326" t="str">
        <f t="shared" si="14"/>
        <v>-</v>
      </c>
      <c r="J93" s="326" t="str">
        <f t="shared" si="14"/>
        <v>-</v>
      </c>
      <c r="K93" s="33"/>
      <c r="L93" s="34"/>
    </row>
    <row r="94" spans="1:16" s="157" customFormat="1" x14ac:dyDescent="0.25">
      <c r="A94" s="201"/>
      <c r="B94" s="761" t="str">
        <f>IF(Intro!$G$22="English",O94,P94)</f>
        <v>Sales to end users/large fleet operators in Canada</v>
      </c>
      <c r="C94" s="762"/>
      <c r="D94" s="762"/>
      <c r="E94" s="737" t="str">
        <f>IF(Intro!$G$22="English",Variables!$B$23,Variables!$C$23)</f>
        <v>units</v>
      </c>
      <c r="F94" s="737"/>
      <c r="G94" s="737"/>
      <c r="H94" s="283"/>
      <c r="I94" s="283"/>
      <c r="J94" s="283"/>
      <c r="K94" s="33"/>
      <c r="L94" s="34"/>
      <c r="O94" s="157" t="str">
        <f>"Sales to "&amp;Variables!$B$27&amp;" in Canada"</f>
        <v>Sales to end users/large fleet operators in Canada</v>
      </c>
      <c r="P94" s="157" t="str">
        <f>"Ventes aux "&amp;Variables!$C$27&amp;" au Canada"</f>
        <v>Ventes aux utilisateurs finals/opérateurs de grande flotte au Canada</v>
      </c>
    </row>
    <row r="95" spans="1:16" s="157" customFormat="1" x14ac:dyDescent="0.25">
      <c r="A95" s="201"/>
      <c r="B95" s="763"/>
      <c r="C95" s="764"/>
      <c r="D95" s="764"/>
      <c r="E95" s="735" t="str">
        <f>IF(Intro!G$22="English","net delivered selling value (CAD)","valeur de vente nette rendue (CAD)")</f>
        <v>net delivered selling value (CAD)</v>
      </c>
      <c r="F95" s="735"/>
      <c r="G95" s="735"/>
      <c r="H95" s="280"/>
      <c r="I95" s="280"/>
      <c r="J95" s="280"/>
      <c r="K95" s="33"/>
      <c r="L95" s="34"/>
    </row>
    <row r="96" spans="1:16" s="157" customFormat="1" ht="15" thickBot="1" x14ac:dyDescent="0.3">
      <c r="A96" s="201"/>
      <c r="B96" s="765"/>
      <c r="C96" s="766"/>
      <c r="D96" s="766"/>
      <c r="E96" s="736" t="str">
        <f>"$ / "&amp;IF(Intro!$G$22="English",Variables!$B$24,Variables!$C$24)</f>
        <v>$ / unit</v>
      </c>
      <c r="F96" s="736"/>
      <c r="G96" s="736"/>
      <c r="H96" s="326" t="str">
        <f t="shared" ref="H96:J96" si="15">IF(H94=0,"-",H95/H94)</f>
        <v>-</v>
      </c>
      <c r="I96" s="326" t="str">
        <f t="shared" si="15"/>
        <v>-</v>
      </c>
      <c r="J96" s="326" t="str">
        <f t="shared" si="15"/>
        <v>-</v>
      </c>
      <c r="K96" s="33"/>
      <c r="L96" s="34"/>
    </row>
    <row r="97" spans="1:16" s="157" customFormat="1" ht="15" thickBot="1" x14ac:dyDescent="0.3">
      <c r="A97" s="201"/>
      <c r="B97" s="731" t="str">
        <f>IF(Intro!$G$22="English",O97,P97)</f>
        <v>All other</v>
      </c>
      <c r="C97" s="732"/>
      <c r="D97" s="732"/>
      <c r="E97" s="732"/>
      <c r="F97" s="732"/>
      <c r="G97" s="732"/>
      <c r="H97" s="732"/>
      <c r="I97" s="732"/>
      <c r="J97" s="733"/>
      <c r="K97" s="33"/>
      <c r="L97" s="34"/>
      <c r="O97" s="359" t="s">
        <v>810</v>
      </c>
      <c r="P97" s="47" t="s">
        <v>811</v>
      </c>
    </row>
    <row r="98" spans="1:16" s="157" customFormat="1" ht="15" thickBot="1" x14ac:dyDescent="0.3">
      <c r="A98" s="201"/>
      <c r="B98" s="728" t="str">
        <f>IF(Intro!$G$22="English",O98,P98)</f>
        <v>Kits</v>
      </c>
      <c r="C98" s="729"/>
      <c r="D98" s="729"/>
      <c r="E98" s="729"/>
      <c r="F98" s="729"/>
      <c r="G98" s="729"/>
      <c r="H98" s="729"/>
      <c r="I98" s="729"/>
      <c r="J98" s="730"/>
      <c r="K98" s="33"/>
      <c r="L98" s="34"/>
      <c r="O98" s="359" t="s">
        <v>824</v>
      </c>
      <c r="P98" s="47" t="s">
        <v>824</v>
      </c>
    </row>
    <row r="99" spans="1:16" s="157" customFormat="1" x14ac:dyDescent="0.25">
      <c r="A99" s="201"/>
      <c r="B99" s="761" t="str">
        <f>IF(Intro!$G$22="English",O99,P99)</f>
        <v>Sales to distributors/dealers in Canada</v>
      </c>
      <c r="C99" s="762"/>
      <c r="D99" s="762"/>
      <c r="E99" s="737" t="str">
        <f>IF(Intro!$G$22="English",Variables!$B$23,Variables!$C$23)</f>
        <v>units</v>
      </c>
      <c r="F99" s="737"/>
      <c r="G99" s="737"/>
      <c r="H99" s="283"/>
      <c r="I99" s="283"/>
      <c r="J99" s="283"/>
      <c r="K99" s="33"/>
      <c r="L99" s="34"/>
      <c r="O99" s="157" t="str">
        <f>"Sales to "&amp;Variables!$B$26&amp;" in Canada"</f>
        <v>Sales to distributors/dealers in Canada</v>
      </c>
      <c r="P99" s="157" t="str">
        <f>"Ventes aux "&amp;Variables!$C$26&amp;" au Canada"</f>
        <v>Ventes aux distributeurs/concessionnaires au Canada</v>
      </c>
    </row>
    <row r="100" spans="1:16" s="157" customFormat="1" x14ac:dyDescent="0.25">
      <c r="A100" s="201"/>
      <c r="B100" s="763"/>
      <c r="C100" s="764"/>
      <c r="D100" s="764"/>
      <c r="E100" s="735" t="str">
        <f>IF(Intro!G$22="English","net delivered selling value (CAD)","valeur de vente nette rendue (CAD)")</f>
        <v>net delivered selling value (CAD)</v>
      </c>
      <c r="F100" s="735"/>
      <c r="G100" s="735"/>
      <c r="H100" s="280"/>
      <c r="I100" s="280"/>
      <c r="J100" s="280"/>
      <c r="K100" s="33"/>
      <c r="L100" s="34"/>
    </row>
    <row r="101" spans="1:16" s="157" customFormat="1" ht="15" thickBot="1" x14ac:dyDescent="0.3">
      <c r="A101" s="201"/>
      <c r="B101" s="765"/>
      <c r="C101" s="766"/>
      <c r="D101" s="766"/>
      <c r="E101" s="736" t="str">
        <f>"$ / "&amp;IF(Intro!$G$22="English",Variables!$B$24,Variables!$C$24)</f>
        <v>$ / unit</v>
      </c>
      <c r="F101" s="736"/>
      <c r="G101" s="736"/>
      <c r="H101" s="326" t="str">
        <f t="shared" ref="H101:J101" si="16">IF(H99=0,"-",H100/H99)</f>
        <v>-</v>
      </c>
      <c r="I101" s="326" t="str">
        <f t="shared" si="16"/>
        <v>-</v>
      </c>
      <c r="J101" s="326" t="str">
        <f t="shared" si="16"/>
        <v>-</v>
      </c>
      <c r="K101" s="33"/>
      <c r="L101" s="34"/>
    </row>
    <row r="102" spans="1:16" s="157" customFormat="1" x14ac:dyDescent="0.25">
      <c r="A102" s="201"/>
      <c r="B102" s="761" t="str">
        <f>IF(Intro!$G$22="English",O102,P102)</f>
        <v>Sales to end users/large fleet operators in Canada</v>
      </c>
      <c r="C102" s="762"/>
      <c r="D102" s="762"/>
      <c r="E102" s="737" t="str">
        <f>IF(Intro!$G$22="English",Variables!$B$23,Variables!$C$23)</f>
        <v>units</v>
      </c>
      <c r="F102" s="737"/>
      <c r="G102" s="737"/>
      <c r="H102" s="283"/>
      <c r="I102" s="283"/>
      <c r="J102" s="283"/>
      <c r="K102" s="33"/>
      <c r="L102" s="34"/>
      <c r="O102" s="157" t="str">
        <f>"Sales to "&amp;Variables!$B$27&amp;" in Canada"</f>
        <v>Sales to end users/large fleet operators in Canada</v>
      </c>
      <c r="P102" s="157" t="str">
        <f>"Ventes aux "&amp;Variables!$C$27&amp;" au Canada"</f>
        <v>Ventes aux utilisateurs finals/opérateurs de grande flotte au Canada</v>
      </c>
    </row>
    <row r="103" spans="1:16" s="157" customFormat="1" x14ac:dyDescent="0.25">
      <c r="A103" s="201"/>
      <c r="B103" s="763"/>
      <c r="C103" s="764"/>
      <c r="D103" s="764"/>
      <c r="E103" s="735" t="str">
        <f>IF(Intro!G$22="English","net delivered selling value (CAD)","valeur de vente nette rendue (CAD)")</f>
        <v>net delivered selling value (CAD)</v>
      </c>
      <c r="F103" s="735"/>
      <c r="G103" s="735"/>
      <c r="H103" s="280"/>
      <c r="I103" s="280"/>
      <c r="J103" s="280"/>
      <c r="K103" s="33"/>
      <c r="L103" s="34"/>
    </row>
    <row r="104" spans="1:16" s="157" customFormat="1" ht="15" thickBot="1" x14ac:dyDescent="0.3">
      <c r="A104" s="201"/>
      <c r="B104" s="765"/>
      <c r="C104" s="766"/>
      <c r="D104" s="766"/>
      <c r="E104" s="736" t="str">
        <f>"$ / "&amp;IF(Intro!$G$22="English",Variables!$B$24,Variables!$C$24)</f>
        <v>$ / unit</v>
      </c>
      <c r="F104" s="736"/>
      <c r="G104" s="736"/>
      <c r="H104" s="326" t="str">
        <f t="shared" ref="H104:J104" si="17">IF(H102=0,"-",H103/H102)</f>
        <v>-</v>
      </c>
      <c r="I104" s="326" t="str">
        <f t="shared" si="17"/>
        <v>-</v>
      </c>
      <c r="J104" s="326" t="str">
        <f t="shared" si="17"/>
        <v>-</v>
      </c>
      <c r="K104" s="33"/>
      <c r="L104" s="34"/>
    </row>
    <row r="105" spans="1:16" s="157" customFormat="1" ht="15" customHeight="1" thickBot="1" x14ac:dyDescent="0.3">
      <c r="A105" s="201"/>
      <c r="B105" s="728" t="str">
        <f>IF(Intro!$G$22="English",O105,P105)</f>
        <v>Fully assembled truck bodies</v>
      </c>
      <c r="C105" s="729"/>
      <c r="D105" s="729"/>
      <c r="E105" s="729"/>
      <c r="F105" s="729"/>
      <c r="G105" s="729"/>
      <c r="H105" s="729"/>
      <c r="I105" s="729"/>
      <c r="J105" s="730"/>
      <c r="K105" s="33"/>
      <c r="L105" s="34"/>
      <c r="O105" s="156" t="s">
        <v>825</v>
      </c>
      <c r="P105" s="156" t="s">
        <v>826</v>
      </c>
    </row>
    <row r="106" spans="1:16" s="157" customFormat="1" x14ac:dyDescent="0.25">
      <c r="A106" s="201"/>
      <c r="B106" s="761" t="str">
        <f>IF(Intro!$G$22="English",O106,P106)</f>
        <v>Sales to distributors/dealers in Canada</v>
      </c>
      <c r="C106" s="762"/>
      <c r="D106" s="762"/>
      <c r="E106" s="737" t="str">
        <f>IF(Intro!$G$22="English",Variables!$B$23,Variables!$C$23)</f>
        <v>units</v>
      </c>
      <c r="F106" s="737"/>
      <c r="G106" s="737"/>
      <c r="H106" s="283"/>
      <c r="I106" s="283"/>
      <c r="J106" s="283"/>
      <c r="K106" s="33"/>
      <c r="L106" s="34"/>
      <c r="O106" s="157" t="str">
        <f>"Sales to "&amp;Variables!$B$26&amp;" in Canada"</f>
        <v>Sales to distributors/dealers in Canada</v>
      </c>
      <c r="P106" s="157" t="str">
        <f>"Ventes aux "&amp;Variables!$C$26&amp;" au Canada"</f>
        <v>Ventes aux distributeurs/concessionnaires au Canada</v>
      </c>
    </row>
    <row r="107" spans="1:16" s="157" customFormat="1" x14ac:dyDescent="0.25">
      <c r="A107" s="201"/>
      <c r="B107" s="763"/>
      <c r="C107" s="764"/>
      <c r="D107" s="764"/>
      <c r="E107" s="735" t="str">
        <f>IF(Intro!G$22="English","net delivered selling value (CAD)","valeur de vente nette rendue (CAD)")</f>
        <v>net delivered selling value (CAD)</v>
      </c>
      <c r="F107" s="735"/>
      <c r="G107" s="735"/>
      <c r="H107" s="280"/>
      <c r="I107" s="280"/>
      <c r="J107" s="280"/>
      <c r="K107" s="33"/>
      <c r="L107" s="34"/>
    </row>
    <row r="108" spans="1:16" s="157" customFormat="1" ht="15" thickBot="1" x14ac:dyDescent="0.3">
      <c r="A108" s="201"/>
      <c r="B108" s="765"/>
      <c r="C108" s="766"/>
      <c r="D108" s="766"/>
      <c r="E108" s="736" t="str">
        <f>"$ / "&amp;IF(Intro!$G$22="English",Variables!$B$24,Variables!$C$24)</f>
        <v>$ / unit</v>
      </c>
      <c r="F108" s="736"/>
      <c r="G108" s="736"/>
      <c r="H108" s="326" t="str">
        <f t="shared" ref="H108:J108" si="18">IF(H106=0,"-",H107/H106)</f>
        <v>-</v>
      </c>
      <c r="I108" s="326" t="str">
        <f t="shared" si="18"/>
        <v>-</v>
      </c>
      <c r="J108" s="326" t="str">
        <f t="shared" si="18"/>
        <v>-</v>
      </c>
      <c r="K108" s="33"/>
      <c r="L108" s="34"/>
    </row>
    <row r="109" spans="1:16" s="157" customFormat="1" x14ac:dyDescent="0.25">
      <c r="A109" s="201"/>
      <c r="B109" s="761" t="str">
        <f>IF(Intro!$G$22="English",O109,P109)</f>
        <v>Sales to end users/large fleet operators in Canada</v>
      </c>
      <c r="C109" s="762"/>
      <c r="D109" s="762"/>
      <c r="E109" s="737" t="str">
        <f>IF(Intro!$G$22="English",Variables!$B$23,Variables!$C$23)</f>
        <v>units</v>
      </c>
      <c r="F109" s="737"/>
      <c r="G109" s="737"/>
      <c r="H109" s="283"/>
      <c r="I109" s="283"/>
      <c r="J109" s="283"/>
      <c r="K109" s="33"/>
      <c r="L109" s="34"/>
      <c r="O109" s="157" t="str">
        <f>"Sales to "&amp;Variables!$B$27&amp;" in Canada"</f>
        <v>Sales to end users/large fleet operators in Canada</v>
      </c>
      <c r="P109" s="157" t="str">
        <f>"Ventes aux "&amp;Variables!$C$27&amp;" au Canada"</f>
        <v>Ventes aux utilisateurs finals/opérateurs de grande flotte au Canada</v>
      </c>
    </row>
    <row r="110" spans="1:16" s="157" customFormat="1" x14ac:dyDescent="0.25">
      <c r="A110" s="201"/>
      <c r="B110" s="763"/>
      <c r="C110" s="764"/>
      <c r="D110" s="764"/>
      <c r="E110" s="735" t="str">
        <f>IF(Intro!G$22="English","net delivered selling value (CAD)","valeur de vente nette rendue (CAD)")</f>
        <v>net delivered selling value (CAD)</v>
      </c>
      <c r="F110" s="735"/>
      <c r="G110" s="735"/>
      <c r="H110" s="280"/>
      <c r="I110" s="280"/>
      <c r="J110" s="280"/>
      <c r="K110" s="33"/>
      <c r="L110" s="34"/>
    </row>
    <row r="111" spans="1:16" s="157" customFormat="1" ht="15" thickBot="1" x14ac:dyDescent="0.3">
      <c r="A111" s="201"/>
      <c r="B111" s="765"/>
      <c r="C111" s="766"/>
      <c r="D111" s="766"/>
      <c r="E111" s="736" t="str">
        <f>"$ / "&amp;IF(Intro!$G$22="English",Variables!$B$24,Variables!$C$24)</f>
        <v>$ / unit</v>
      </c>
      <c r="F111" s="736"/>
      <c r="G111" s="736"/>
      <c r="H111" s="326" t="str">
        <f t="shared" ref="H111:J111" si="19">IF(H109=0,"-",H110/H109)</f>
        <v>-</v>
      </c>
      <c r="I111" s="326" t="str">
        <f t="shared" si="19"/>
        <v>-</v>
      </c>
      <c r="J111" s="326" t="str">
        <f t="shared" si="19"/>
        <v>-</v>
      </c>
      <c r="K111" s="33"/>
      <c r="L111" s="34"/>
    </row>
    <row r="112" spans="1:16" s="157" customFormat="1" x14ac:dyDescent="0.25">
      <c r="A112" s="201"/>
      <c r="B112" s="774" t="str">
        <f>IF(Intro!$G$22="English",O112,P112)</f>
        <v>Export sales</v>
      </c>
      <c r="C112" s="775"/>
      <c r="D112" s="775"/>
      <c r="E112" s="754" t="str">
        <f>IF(Intro!$G$22="English",Variables!$B$23,Variables!$C$23)</f>
        <v>units</v>
      </c>
      <c r="F112" s="754"/>
      <c r="G112" s="754"/>
      <c r="H112" s="282"/>
      <c r="I112" s="282"/>
      <c r="J112" s="282"/>
      <c r="K112" s="33"/>
      <c r="L112" s="34"/>
      <c r="O112" s="157" t="s">
        <v>578</v>
      </c>
      <c r="P112" s="157" t="s">
        <v>42</v>
      </c>
    </row>
    <row r="113" spans="1:16" s="157" customFormat="1" x14ac:dyDescent="0.25">
      <c r="A113" s="201"/>
      <c r="B113" s="757"/>
      <c r="C113" s="776"/>
      <c r="D113" s="776"/>
      <c r="E113" s="735" t="str">
        <f>IF(Intro!G$22="English","net delivered selling value (CAD)","valeur de vente nette rendue (CAD)")</f>
        <v>net delivered selling value (CAD)</v>
      </c>
      <c r="F113" s="735"/>
      <c r="G113" s="735"/>
      <c r="H113" s="280"/>
      <c r="I113" s="280"/>
      <c r="J113" s="280"/>
      <c r="K113" s="33"/>
      <c r="L113" s="34"/>
    </row>
    <row r="114" spans="1:16" s="157" customFormat="1" ht="15" thickBot="1" x14ac:dyDescent="0.3">
      <c r="A114" s="201"/>
      <c r="B114" s="759"/>
      <c r="C114" s="777"/>
      <c r="D114" s="777"/>
      <c r="E114" s="736" t="str">
        <f>"$ / "&amp;IF(Intro!$G$22="English",Variables!$B$24,Variables!$C$24)</f>
        <v>$ / unit</v>
      </c>
      <c r="F114" s="736"/>
      <c r="G114" s="736"/>
      <c r="H114" s="326" t="str">
        <f t="shared" ref="H114:J114" si="20">IF(H112=0,"-",H113/H112)</f>
        <v>-</v>
      </c>
      <c r="I114" s="326" t="str">
        <f t="shared" si="20"/>
        <v>-</v>
      </c>
      <c r="J114" s="326" t="str">
        <f t="shared" si="20"/>
        <v>-</v>
      </c>
      <c r="K114" s="33"/>
      <c r="L114" s="34"/>
    </row>
    <row r="115" spans="1:16" s="157" customFormat="1" x14ac:dyDescent="0.25">
      <c r="A115" s="201"/>
      <c r="B115" s="774" t="str">
        <f>IF(Intro!$G$22="English",O115,P115)</f>
        <v>Ending inventory (Do not include production for internal use or further internal processing.)</v>
      </c>
      <c r="C115" s="775"/>
      <c r="D115" s="775"/>
      <c r="E115" s="754" t="str">
        <f>IF(Intro!$G$22="English",Variables!$B$23,Variables!$C$23)</f>
        <v>units</v>
      </c>
      <c r="F115" s="754"/>
      <c r="G115" s="754"/>
      <c r="H115" s="282"/>
      <c r="I115" s="282"/>
      <c r="J115" s="282"/>
      <c r="K115" s="33"/>
      <c r="L115" s="34"/>
      <c r="O115" s="157" t="s">
        <v>871</v>
      </c>
      <c r="P115" s="157" t="s">
        <v>873</v>
      </c>
    </row>
    <row r="116" spans="1:16" s="157" customFormat="1" x14ac:dyDescent="0.25">
      <c r="A116" s="201"/>
      <c r="B116" s="757"/>
      <c r="C116" s="776"/>
      <c r="D116" s="776"/>
      <c r="E116" s="778" t="s">
        <v>572</v>
      </c>
      <c r="F116" s="778"/>
      <c r="G116" s="778"/>
      <c r="H116" s="280"/>
      <c r="I116" s="280"/>
      <c r="J116" s="280"/>
      <c r="K116" s="33"/>
      <c r="L116" s="34"/>
    </row>
    <row r="117" spans="1:16" s="157" customFormat="1" ht="15" thickBot="1" x14ac:dyDescent="0.3">
      <c r="A117" s="201"/>
      <c r="B117" s="759"/>
      <c r="C117" s="777"/>
      <c r="D117" s="777"/>
      <c r="E117" s="736" t="str">
        <f>"$ / "&amp;IF(Intro!$G$22="English",Variables!$B$24,Variables!$C$24)</f>
        <v>$ / unit</v>
      </c>
      <c r="F117" s="736"/>
      <c r="G117" s="736"/>
      <c r="H117" s="326" t="str">
        <f t="shared" ref="H117:J117" si="21">IF(H115=0,"-",H116/H115)</f>
        <v>-</v>
      </c>
      <c r="I117" s="326" t="str">
        <f t="shared" si="21"/>
        <v>-</v>
      </c>
      <c r="J117" s="326" t="str">
        <f t="shared" si="21"/>
        <v>-</v>
      </c>
      <c r="K117" s="33"/>
      <c r="L117" s="34"/>
    </row>
    <row r="118" spans="1:16" s="157" customFormat="1" x14ac:dyDescent="0.25">
      <c r="A118" s="201"/>
      <c r="B118" s="208"/>
      <c r="C118" s="209"/>
      <c r="D118" s="209"/>
      <c r="E118" s="209"/>
      <c r="F118" s="209"/>
      <c r="G118" s="209"/>
      <c r="H118" s="209"/>
      <c r="I118" s="209"/>
      <c r="J118" s="209"/>
      <c r="K118" s="209"/>
      <c r="L118" s="210"/>
    </row>
    <row r="119" spans="1:16" s="3" customFormat="1" x14ac:dyDescent="0.25">
      <c r="A119" s="14"/>
      <c r="B119" s="650" t="s">
        <v>26</v>
      </c>
      <c r="C119" s="651"/>
      <c r="D119" s="651"/>
      <c r="E119" s="651"/>
      <c r="F119" s="651"/>
      <c r="G119" s="651"/>
      <c r="H119" s="651"/>
      <c r="I119" s="651"/>
      <c r="J119" s="651"/>
      <c r="K119" s="651"/>
      <c r="L119" s="652"/>
      <c r="M119" s="217"/>
      <c r="O119" s="157"/>
    </row>
    <row r="120" spans="1:16" s="157" customFormat="1" x14ac:dyDescent="0.25">
      <c r="A120" s="201"/>
      <c r="B120" s="202"/>
      <c r="C120" s="203"/>
      <c r="D120" s="203"/>
      <c r="E120" s="203"/>
      <c r="F120" s="203"/>
      <c r="G120" s="203"/>
      <c r="H120" s="203"/>
      <c r="I120" s="203"/>
      <c r="J120" s="203"/>
      <c r="K120" s="203"/>
      <c r="L120" s="204"/>
    </row>
    <row r="121" spans="1:16" s="157" customFormat="1" x14ac:dyDescent="0.25">
      <c r="A121" s="201"/>
      <c r="B121" s="520" t="str">
        <f>IF(Intro!$G$22="English",O121,P121)</f>
        <v>Using data provided in Question 1 on the Pro 1 tab with the data provided in Question 1 on the Pro 2 tab, the questionnaire calculates ending inventory as follows:</v>
      </c>
      <c r="C121" s="521"/>
      <c r="D121" s="521"/>
      <c r="E121" s="521"/>
      <c r="F121" s="521"/>
      <c r="G121" s="521"/>
      <c r="H121" s="521"/>
      <c r="I121" s="521"/>
      <c r="J121" s="521"/>
      <c r="K121" s="521"/>
      <c r="L121" s="522"/>
      <c r="O121" s="157" t="s">
        <v>360</v>
      </c>
      <c r="P121" s="157" t="s">
        <v>608</v>
      </c>
    </row>
    <row r="122" spans="1:16" s="157" customFormat="1" x14ac:dyDescent="0.25">
      <c r="A122" s="201"/>
      <c r="B122" s="520"/>
      <c r="C122" s="521"/>
      <c r="D122" s="521"/>
      <c r="E122" s="521"/>
      <c r="F122" s="521"/>
      <c r="G122" s="521"/>
      <c r="H122" s="521"/>
      <c r="I122" s="521"/>
      <c r="J122" s="521"/>
      <c r="K122" s="521"/>
      <c r="L122" s="522"/>
    </row>
    <row r="123" spans="1:16" s="12" customFormat="1" x14ac:dyDescent="0.25">
      <c r="A123" s="14"/>
      <c r="B123" s="186"/>
      <c r="C123" s="187"/>
      <c r="D123" s="32"/>
      <c r="H123" s="723">
        <f>Variables!$B$6</f>
        <v>2023</v>
      </c>
      <c r="I123" s="723">
        <f>H123+1</f>
        <v>2024</v>
      </c>
      <c r="J123" s="723">
        <f>I123+1</f>
        <v>2025</v>
      </c>
      <c r="K123" s="33"/>
      <c r="L123" s="204"/>
      <c r="O123" s="13"/>
    </row>
    <row r="124" spans="1:16" s="12" customFormat="1" x14ac:dyDescent="0.25">
      <c r="A124" s="14"/>
      <c r="B124" s="262"/>
      <c r="C124" s="263"/>
      <c r="D124" s="32"/>
      <c r="H124" s="724"/>
      <c r="I124" s="724"/>
      <c r="J124" s="724"/>
      <c r="K124" s="33"/>
      <c r="L124" s="204"/>
      <c r="O124" s="13"/>
    </row>
    <row r="125" spans="1:16" s="157" customFormat="1" x14ac:dyDescent="0.25">
      <c r="A125" s="201"/>
      <c r="B125" s="526" t="str">
        <f>IF(Intro!$G$22="English",O125,P125)</f>
        <v>Ending inventory</v>
      </c>
      <c r="C125" s="527"/>
      <c r="D125" s="527"/>
      <c r="E125" s="527"/>
      <c r="F125" s="527"/>
      <c r="G125" s="271" t="str">
        <f>IF(Intro!$G$22="English",Variables!$B$23,Variables!$C$23)</f>
        <v>units</v>
      </c>
      <c r="H125" s="285">
        <f>H64+'Pro 1'!G43-'Pro 1'!G41-'Pro 2'!H69-'Pro 2'!H72-'Pro 2'!H76-'Pro 2'!H79-'Pro 2'!H84-'Pro 2'!H87-'Pro 2'!H91-'Pro 2'!H94-'Pro 2'!H99-'Pro 2'!H102-'Pro 2'!H106-'Pro 2'!H109-'Pro 2'!H112</f>
        <v>0</v>
      </c>
      <c r="I125" s="285">
        <f>I64+'Pro 1'!H43-'Pro 1'!H41-'Pro 2'!I69-'Pro 2'!I72-'Pro 2'!I76-'Pro 2'!I79-'Pro 2'!I84-'Pro 2'!I87-'Pro 2'!I91-'Pro 2'!I94-'Pro 2'!I99-'Pro 2'!I102-'Pro 2'!I106-'Pro 2'!I109-'Pro 2'!I112</f>
        <v>0</v>
      </c>
      <c r="J125" s="285">
        <f>J64+'Pro 1'!I43-'Pro 1'!I41-'Pro 2'!J69-'Pro 2'!J72-'Pro 2'!J76-'Pro 2'!J79-'Pro 2'!J84-'Pro 2'!J87-'Pro 2'!J91-'Pro 2'!J94-'Pro 2'!J99-'Pro 2'!J102-'Pro 2'!J106-'Pro 2'!J109-'Pro 2'!J112</f>
        <v>0</v>
      </c>
      <c r="K125" s="33"/>
      <c r="L125" s="204"/>
      <c r="O125" s="157" t="s">
        <v>167</v>
      </c>
      <c r="P125" s="157" t="s">
        <v>609</v>
      </c>
    </row>
    <row r="126" spans="1:16" s="157" customFormat="1" x14ac:dyDescent="0.25">
      <c r="A126" s="201"/>
      <c r="B126" s="559" t="str">
        <f>IF(Intro!$G$22="English",O126,P126)</f>
        <v>Difference between ending inventory in Question 1 on the Pro 2 tab and the calculated ending inventory</v>
      </c>
      <c r="C126" s="560"/>
      <c r="D126" s="560"/>
      <c r="E126" s="560"/>
      <c r="F126" s="560"/>
      <c r="G126" s="780" t="str">
        <f>IF(Intro!$G$22="English",Variables!$B$23,Variables!$C$23)</f>
        <v>units</v>
      </c>
      <c r="H126" s="782">
        <f>H115-H125</f>
        <v>0</v>
      </c>
      <c r="I126" s="782">
        <f>I115-I125</f>
        <v>0</v>
      </c>
      <c r="J126" s="782">
        <f>J115-J125</f>
        <v>0</v>
      </c>
      <c r="K126" s="33"/>
      <c r="L126" s="204"/>
      <c r="O126" s="157" t="s">
        <v>361</v>
      </c>
      <c r="P126" s="157" t="s">
        <v>610</v>
      </c>
    </row>
    <row r="127" spans="1:16" s="157" customFormat="1" x14ac:dyDescent="0.25">
      <c r="A127" s="201"/>
      <c r="B127" s="563"/>
      <c r="C127" s="564"/>
      <c r="D127" s="564"/>
      <c r="E127" s="564"/>
      <c r="F127" s="564"/>
      <c r="G127" s="781"/>
      <c r="H127" s="783"/>
      <c r="I127" s="783"/>
      <c r="J127" s="783"/>
      <c r="K127" s="33"/>
      <c r="L127" s="204"/>
    </row>
    <row r="128" spans="1:16" s="157" customFormat="1" x14ac:dyDescent="0.25">
      <c r="A128" s="201"/>
      <c r="B128" s="202"/>
      <c r="C128" s="203"/>
      <c r="D128" s="203"/>
      <c r="E128" s="203"/>
      <c r="F128" s="203"/>
      <c r="G128" s="203"/>
      <c r="H128" s="203"/>
      <c r="I128" s="203"/>
      <c r="J128" s="203"/>
      <c r="K128" s="203"/>
      <c r="L128" s="204"/>
    </row>
    <row r="129" spans="1:16" s="157" customFormat="1" x14ac:dyDescent="0.25">
      <c r="A129" s="201"/>
      <c r="B129" s="642" t="str">
        <f>IF(Intro!$G$22="English",O129,P129)</f>
        <v>If the volume of ending inventory in Question 1 on the Pro 2 tab differs from the calculated ending inventory, explain why there is a difference.</v>
      </c>
      <c r="C129" s="643"/>
      <c r="D129" s="643"/>
      <c r="E129" s="643"/>
      <c r="F129" s="643"/>
      <c r="G129" s="643"/>
      <c r="H129" s="643"/>
      <c r="I129" s="643"/>
      <c r="J129" s="643"/>
      <c r="K129" s="643"/>
      <c r="L129" s="644"/>
      <c r="O129" s="22" t="s">
        <v>362</v>
      </c>
      <c r="P129" s="157" t="s">
        <v>727</v>
      </c>
    </row>
    <row r="130" spans="1:16" s="157" customFormat="1" x14ac:dyDescent="0.25">
      <c r="A130" s="201"/>
      <c r="B130" s="202"/>
      <c r="C130" s="203"/>
      <c r="D130" s="203"/>
      <c r="E130" s="203"/>
      <c r="F130" s="203"/>
      <c r="G130" s="203"/>
      <c r="H130" s="203"/>
      <c r="I130" s="203"/>
      <c r="J130" s="203"/>
      <c r="K130" s="203"/>
      <c r="L130" s="204"/>
    </row>
    <row r="131" spans="1:16" s="3" customFormat="1" x14ac:dyDescent="0.25">
      <c r="A131" s="15"/>
      <c r="B131" s="657"/>
      <c r="C131" s="658"/>
      <c r="D131" s="658"/>
      <c r="E131" s="658"/>
      <c r="F131" s="658"/>
      <c r="G131" s="658"/>
      <c r="H131" s="658"/>
      <c r="I131" s="658"/>
      <c r="J131" s="658"/>
      <c r="K131" s="658"/>
      <c r="L131" s="659"/>
      <c r="M131" s="182"/>
      <c r="O131" s="176"/>
      <c r="P131" s="176"/>
    </row>
    <row r="132" spans="1:16" s="3" customFormat="1" x14ac:dyDescent="0.25">
      <c r="A132" s="15"/>
      <c r="B132" s="657"/>
      <c r="C132" s="658"/>
      <c r="D132" s="658"/>
      <c r="E132" s="658"/>
      <c r="F132" s="658"/>
      <c r="G132" s="658"/>
      <c r="H132" s="658"/>
      <c r="I132" s="658"/>
      <c r="J132" s="658"/>
      <c r="K132" s="658"/>
      <c r="L132" s="659"/>
      <c r="M132" s="182"/>
      <c r="O132" s="176"/>
      <c r="P132" s="176"/>
    </row>
    <row r="133" spans="1:16" s="3" customFormat="1" x14ac:dyDescent="0.25">
      <c r="A133" s="15"/>
      <c r="B133" s="657"/>
      <c r="C133" s="658"/>
      <c r="D133" s="658"/>
      <c r="E133" s="658"/>
      <c r="F133" s="658"/>
      <c r="G133" s="658"/>
      <c r="H133" s="658"/>
      <c r="I133" s="658"/>
      <c r="J133" s="658"/>
      <c r="K133" s="658"/>
      <c r="L133" s="659"/>
      <c r="M133" s="182"/>
      <c r="O133" s="176"/>
      <c r="P133" s="176"/>
    </row>
    <row r="134" spans="1:16" s="3" customFormat="1" x14ac:dyDescent="0.25">
      <c r="A134" s="15"/>
      <c r="B134" s="657"/>
      <c r="C134" s="658"/>
      <c r="D134" s="658"/>
      <c r="E134" s="658"/>
      <c r="F134" s="658"/>
      <c r="G134" s="658"/>
      <c r="H134" s="658"/>
      <c r="I134" s="658"/>
      <c r="J134" s="658"/>
      <c r="K134" s="658"/>
      <c r="L134" s="659"/>
      <c r="M134" s="182"/>
      <c r="O134" s="176"/>
      <c r="P134" s="176"/>
    </row>
    <row r="135" spans="1:16" s="3" customFormat="1" x14ac:dyDescent="0.25">
      <c r="A135" s="15"/>
      <c r="B135" s="657"/>
      <c r="C135" s="658"/>
      <c r="D135" s="658"/>
      <c r="E135" s="658"/>
      <c r="F135" s="658"/>
      <c r="G135" s="658"/>
      <c r="H135" s="658"/>
      <c r="I135" s="658"/>
      <c r="J135" s="658"/>
      <c r="K135" s="658"/>
      <c r="L135" s="659"/>
      <c r="M135" s="182"/>
      <c r="O135" s="176"/>
      <c r="P135" s="176"/>
    </row>
    <row r="136" spans="1:16" s="3" customFormat="1" x14ac:dyDescent="0.25">
      <c r="A136" s="15"/>
      <c r="B136" s="657"/>
      <c r="C136" s="658"/>
      <c r="D136" s="658"/>
      <c r="E136" s="658"/>
      <c r="F136" s="658"/>
      <c r="G136" s="658"/>
      <c r="H136" s="658"/>
      <c r="I136" s="658"/>
      <c r="J136" s="658"/>
      <c r="K136" s="658"/>
      <c r="L136" s="659"/>
      <c r="M136" s="182"/>
      <c r="O136" s="176"/>
      <c r="P136" s="176"/>
    </row>
    <row r="137" spans="1:16" s="3" customFormat="1" x14ac:dyDescent="0.25">
      <c r="A137" s="15"/>
      <c r="B137" s="657"/>
      <c r="C137" s="658"/>
      <c r="D137" s="658"/>
      <c r="E137" s="658"/>
      <c r="F137" s="658"/>
      <c r="G137" s="658"/>
      <c r="H137" s="658"/>
      <c r="I137" s="658"/>
      <c r="J137" s="658"/>
      <c r="K137" s="658"/>
      <c r="L137" s="659"/>
      <c r="M137" s="182"/>
      <c r="O137" s="176"/>
      <c r="P137" s="176"/>
    </row>
    <row r="138" spans="1:16" s="3" customFormat="1" x14ac:dyDescent="0.25">
      <c r="A138" s="15"/>
      <c r="B138" s="657"/>
      <c r="C138" s="658"/>
      <c r="D138" s="658"/>
      <c r="E138" s="658"/>
      <c r="F138" s="658"/>
      <c r="G138" s="658"/>
      <c r="H138" s="658"/>
      <c r="I138" s="658"/>
      <c r="J138" s="658"/>
      <c r="K138" s="658"/>
      <c r="L138" s="659"/>
      <c r="M138" s="182"/>
      <c r="O138" s="176"/>
      <c r="P138" s="176"/>
    </row>
    <row r="139" spans="1:16" s="157" customFormat="1" x14ac:dyDescent="0.25">
      <c r="A139" s="201"/>
      <c r="B139" s="208"/>
      <c r="C139" s="209"/>
      <c r="D139" s="209"/>
      <c r="E139" s="209"/>
      <c r="F139" s="209"/>
      <c r="G139" s="209"/>
      <c r="H139" s="209"/>
      <c r="I139" s="209"/>
      <c r="J139" s="209"/>
      <c r="K139" s="209"/>
      <c r="L139" s="210"/>
    </row>
    <row r="140" spans="1:16" s="3" customFormat="1" x14ac:dyDescent="0.25">
      <c r="A140" s="14"/>
      <c r="B140" s="650" t="s">
        <v>27</v>
      </c>
      <c r="C140" s="651"/>
      <c r="D140" s="651"/>
      <c r="E140" s="651"/>
      <c r="F140" s="651"/>
      <c r="G140" s="651"/>
      <c r="H140" s="651"/>
      <c r="I140" s="651"/>
      <c r="J140" s="651"/>
      <c r="K140" s="651"/>
      <c r="L140" s="652"/>
      <c r="M140" s="217"/>
      <c r="O140" s="157"/>
    </row>
    <row r="141" spans="1:16" s="157" customFormat="1" x14ac:dyDescent="0.25">
      <c r="A141" s="201"/>
      <c r="B141" s="202"/>
      <c r="C141" s="203"/>
      <c r="D141" s="203"/>
      <c r="E141" s="203"/>
      <c r="F141" s="203"/>
      <c r="G141" s="203"/>
      <c r="H141" s="203"/>
      <c r="I141" s="203"/>
      <c r="J141" s="203"/>
      <c r="K141" s="203"/>
      <c r="L141" s="204"/>
    </row>
    <row r="142" spans="1:16" s="157" customFormat="1" ht="48.75" customHeight="1" x14ac:dyDescent="0.25">
      <c r="A142" s="201"/>
      <c r="B142" s="520" t="str">
        <f>IF(Intro!$G$22="English",O142,P142)</f>
        <v xml:space="preserve">If your firm produces truck body kits, assemblies or subassemblies, provide the following percentages that would increase the price of a truck body kit, assembly or subassembly to the final price of a fully assembled truck body to be sold to distributors/dealers and end users/large fleet operators. </v>
      </c>
      <c r="C142" s="521"/>
      <c r="D142" s="521"/>
      <c r="E142" s="521"/>
      <c r="F142" s="521"/>
      <c r="G142" s="521"/>
      <c r="H142" s="521"/>
      <c r="I142" s="521"/>
      <c r="J142" s="521"/>
      <c r="K142" s="521"/>
      <c r="L142" s="522"/>
      <c r="O142" s="157" t="s">
        <v>841</v>
      </c>
      <c r="P142" s="157" t="s">
        <v>842</v>
      </c>
    </row>
    <row r="143" spans="1:16" s="157" customFormat="1" ht="35.25" customHeight="1" x14ac:dyDescent="0.25">
      <c r="A143" s="201"/>
      <c r="B143" s="520" t="str">
        <f>IF(Intro!$G$22="English",O143,P143)</f>
        <v>Note: Provide these percentages based on costs and margins. Should the percentages be unavailable, provide estimated percentages based on typical costs and margins.</v>
      </c>
      <c r="C143" s="521"/>
      <c r="D143" s="521"/>
      <c r="E143" s="521"/>
      <c r="F143" s="521"/>
      <c r="G143" s="521"/>
      <c r="H143" s="521"/>
      <c r="I143" s="521"/>
      <c r="J143" s="521"/>
      <c r="K143" s="521"/>
      <c r="L143" s="522"/>
      <c r="O143" s="157" t="s">
        <v>878</v>
      </c>
      <c r="P143" s="157" t="s">
        <v>879</v>
      </c>
    </row>
    <row r="144" spans="1:16" s="12" customFormat="1" x14ac:dyDescent="0.25">
      <c r="A144" s="14"/>
      <c r="B144" s="366"/>
      <c r="C144" s="367"/>
      <c r="D144" s="32"/>
      <c r="F144" s="723" t="str">
        <f>IF(Intro!$G$22="English",O153,P153)</f>
        <v>2023 percentages</v>
      </c>
      <c r="G144" s="723" t="str">
        <f>IF(Intro!$G$22="English",O154,P154)</f>
        <v>2024 percentages</v>
      </c>
      <c r="H144" s="723" t="str">
        <f>IF(Intro!$G$22="English",O144,P144)</f>
        <v>2025 percentages</v>
      </c>
      <c r="I144" s="176"/>
      <c r="J144" s="176"/>
      <c r="K144" s="176"/>
      <c r="L144" s="204"/>
      <c r="O144" s="13" t="s">
        <v>840</v>
      </c>
      <c r="P144" s="12" t="s">
        <v>843</v>
      </c>
    </row>
    <row r="145" spans="1:16" s="12" customFormat="1" ht="21.75" customHeight="1" x14ac:dyDescent="0.25">
      <c r="A145" s="14"/>
      <c r="B145" s="366"/>
      <c r="C145" s="367"/>
      <c r="D145" s="32"/>
      <c r="F145" s="724"/>
      <c r="G145" s="724"/>
      <c r="H145" s="724"/>
      <c r="I145" s="176"/>
      <c r="J145" s="176"/>
      <c r="K145" s="176"/>
      <c r="L145" s="204"/>
      <c r="O145" s="12" t="s">
        <v>853</v>
      </c>
      <c r="P145" s="12" t="s">
        <v>844</v>
      </c>
    </row>
    <row r="146" spans="1:16" s="12" customFormat="1" ht="21.75" customHeight="1" x14ac:dyDescent="0.25">
      <c r="A146" s="14"/>
      <c r="B146" s="388"/>
      <c r="C146" s="389"/>
      <c r="D146" s="32"/>
      <c r="F146" s="725" t="str">
        <f>IF(Intro!$G$22="English",O146,P146)</f>
        <v>Refrigerated units</v>
      </c>
      <c r="G146" s="726"/>
      <c r="H146" s="727"/>
      <c r="I146" s="176"/>
      <c r="J146" s="176"/>
      <c r="K146" s="176"/>
      <c r="L146" s="204"/>
      <c r="O146" s="359" t="s">
        <v>807</v>
      </c>
      <c r="P146" s="47" t="s">
        <v>808</v>
      </c>
    </row>
    <row r="147" spans="1:16" s="157" customFormat="1" ht="15" customHeight="1" x14ac:dyDescent="0.25">
      <c r="A147" s="201"/>
      <c r="B147" s="712" t="str">
        <f>IF(Intro!$G$22="English",O147,P147)</f>
        <v>Final assembly and mounting costs</v>
      </c>
      <c r="C147" s="713"/>
      <c r="D147" s="714"/>
      <c r="E147" s="390" t="s">
        <v>190</v>
      </c>
      <c r="F147" s="282"/>
      <c r="G147" s="385"/>
      <c r="H147" s="282"/>
      <c r="I147" s="176"/>
      <c r="J147" s="176"/>
      <c r="K147" s="176"/>
      <c r="L147" s="204"/>
      <c r="O147" s="384" t="s">
        <v>835</v>
      </c>
      <c r="P147" s="384" t="s">
        <v>845</v>
      </c>
    </row>
    <row r="148" spans="1:16" s="157" customFormat="1" ht="14.25" customHeight="1" x14ac:dyDescent="0.25">
      <c r="A148" s="201"/>
      <c r="B148" s="712" t="str">
        <f>IF(Intro!$G$22="English",O148,P148)</f>
        <v>General, selling and administrative costs</v>
      </c>
      <c r="C148" s="713"/>
      <c r="D148" s="714"/>
      <c r="E148" s="390" t="s">
        <v>190</v>
      </c>
      <c r="F148" s="280"/>
      <c r="G148" s="386"/>
      <c r="H148" s="280"/>
      <c r="I148" s="176"/>
      <c r="J148" s="176"/>
      <c r="K148" s="176"/>
      <c r="L148" s="204"/>
      <c r="O148" s="157" t="s">
        <v>836</v>
      </c>
      <c r="P148" s="157" t="s">
        <v>846</v>
      </c>
    </row>
    <row r="149" spans="1:16" s="157" customFormat="1" x14ac:dyDescent="0.25">
      <c r="A149" s="201"/>
      <c r="B149" s="712" t="str">
        <f>IF(Intro!$G$22="English",O149,P149)</f>
        <v>Profit margin</v>
      </c>
      <c r="C149" s="713"/>
      <c r="D149" s="714"/>
      <c r="E149" s="390" t="s">
        <v>190</v>
      </c>
      <c r="F149" s="280"/>
      <c r="G149" s="386"/>
      <c r="H149" s="280"/>
      <c r="I149" s="176"/>
      <c r="J149" s="176"/>
      <c r="K149" s="176"/>
      <c r="L149" s="204"/>
      <c r="O149" s="157" t="s">
        <v>837</v>
      </c>
      <c r="P149" s="157" t="s">
        <v>847</v>
      </c>
    </row>
    <row r="150" spans="1:16" s="157" customFormat="1" x14ac:dyDescent="0.25">
      <c r="A150" s="201"/>
      <c r="B150" s="712" t="str">
        <f>IF(Intro!$G$22="English",O150,P150)</f>
        <v>Freight costs</v>
      </c>
      <c r="C150" s="713"/>
      <c r="D150" s="714"/>
      <c r="E150" s="390" t="s">
        <v>190</v>
      </c>
      <c r="F150" s="282"/>
      <c r="G150" s="385"/>
      <c r="H150" s="282"/>
      <c r="I150" s="176"/>
      <c r="J150" s="176"/>
      <c r="K150" s="176"/>
      <c r="L150" s="204"/>
      <c r="O150" s="157" t="s">
        <v>838</v>
      </c>
      <c r="P150" s="157" t="s">
        <v>848</v>
      </c>
    </row>
    <row r="151" spans="1:16" s="157" customFormat="1" ht="14.25" customHeight="1" x14ac:dyDescent="0.25">
      <c r="A151" s="201"/>
      <c r="B151" s="712" t="str">
        <f>IF(Intro!$G$22="English",O151,P151)</f>
        <v>Other costs (if applicable)</v>
      </c>
      <c r="C151" s="713"/>
      <c r="D151" s="714"/>
      <c r="E151" s="390" t="s">
        <v>190</v>
      </c>
      <c r="F151" s="280"/>
      <c r="G151" s="386"/>
      <c r="H151" s="280"/>
      <c r="I151" s="176"/>
      <c r="J151" s="176"/>
      <c r="K151" s="176"/>
      <c r="L151" s="204"/>
      <c r="O151" s="157" t="s">
        <v>850</v>
      </c>
      <c r="P151" s="157" t="s">
        <v>849</v>
      </c>
    </row>
    <row r="152" spans="1:16" s="157" customFormat="1" ht="15" customHeight="1" x14ac:dyDescent="0.25">
      <c r="A152" s="201"/>
      <c r="B152" s="712" t="str">
        <f>IF(Intro!$G$22="English",O152,P152)</f>
        <v xml:space="preserve">List other additional costs: </v>
      </c>
      <c r="C152" s="713"/>
      <c r="D152" s="713"/>
      <c r="E152" s="391"/>
      <c r="F152" s="391"/>
      <c r="G152" s="391"/>
      <c r="H152" s="391"/>
      <c r="I152" s="176"/>
      <c r="J152" s="176"/>
      <c r="K152" s="203"/>
      <c r="L152" s="204"/>
      <c r="O152" s="157" t="s">
        <v>839</v>
      </c>
      <c r="P152" s="157" t="s">
        <v>851</v>
      </c>
    </row>
    <row r="153" spans="1:16" s="157" customFormat="1" ht="15" customHeight="1" x14ac:dyDescent="0.25">
      <c r="A153" s="201"/>
      <c r="B153" s="715"/>
      <c r="C153" s="716"/>
      <c r="D153" s="716"/>
      <c r="E153" s="716"/>
      <c r="F153" s="716"/>
      <c r="G153" s="717"/>
      <c r="H153" s="717"/>
      <c r="I153" s="717"/>
      <c r="J153" s="717"/>
      <c r="K153" s="717"/>
      <c r="L153" s="718"/>
      <c r="O153" s="13" t="s">
        <v>874</v>
      </c>
      <c r="P153" s="12" t="s">
        <v>875</v>
      </c>
    </row>
    <row r="154" spans="1:16" s="157" customFormat="1" ht="15" customHeight="1" x14ac:dyDescent="0.25">
      <c r="A154" s="201"/>
      <c r="B154" s="715"/>
      <c r="C154" s="716"/>
      <c r="D154" s="716"/>
      <c r="E154" s="716"/>
      <c r="F154" s="716"/>
      <c r="G154" s="716"/>
      <c r="H154" s="716"/>
      <c r="I154" s="716"/>
      <c r="J154" s="716"/>
      <c r="K154" s="716"/>
      <c r="L154" s="719"/>
      <c r="O154" s="13" t="s">
        <v>876</v>
      </c>
      <c r="P154" s="12" t="s">
        <v>877</v>
      </c>
    </row>
    <row r="155" spans="1:16" s="157" customFormat="1" ht="15" customHeight="1" x14ac:dyDescent="0.25">
      <c r="A155" s="201"/>
      <c r="B155" s="720"/>
      <c r="C155" s="721"/>
      <c r="D155" s="721"/>
      <c r="E155" s="721"/>
      <c r="F155" s="721"/>
      <c r="G155" s="721"/>
      <c r="H155" s="721"/>
      <c r="I155" s="721"/>
      <c r="J155" s="721"/>
      <c r="K155" s="721"/>
      <c r="L155" s="722"/>
    </row>
    <row r="156" spans="1:16" s="157" customFormat="1" ht="15" customHeight="1" x14ac:dyDescent="0.25">
      <c r="A156" s="201"/>
      <c r="B156" s="392"/>
      <c r="C156" s="176"/>
      <c r="D156" s="176"/>
      <c r="E156" s="176"/>
      <c r="F156" s="176"/>
      <c r="G156" s="176"/>
      <c r="H156" s="176"/>
      <c r="I156" s="176"/>
      <c r="J156" s="176"/>
      <c r="K156" s="176"/>
      <c r="L156" s="393"/>
    </row>
    <row r="157" spans="1:16" s="157" customFormat="1" ht="15" customHeight="1" x14ac:dyDescent="0.25">
      <c r="A157" s="201"/>
      <c r="B157" s="388"/>
      <c r="C157" s="389"/>
      <c r="D157" s="32"/>
      <c r="E157" s="12"/>
      <c r="F157" s="723" t="str">
        <f>IF(Intro!$G$22="English",O153,P153)</f>
        <v>2023 percentages</v>
      </c>
      <c r="G157" s="723" t="str">
        <f>IF(Intro!$G$22="English",O154,P154)</f>
        <v>2024 percentages</v>
      </c>
      <c r="H157" s="723" t="str">
        <f>IF(Intro!$G$22="English",O144,P144)</f>
        <v>2025 percentages</v>
      </c>
      <c r="I157" s="176"/>
      <c r="J157" s="176"/>
      <c r="K157" s="176"/>
      <c r="L157" s="204"/>
    </row>
    <row r="158" spans="1:16" s="157" customFormat="1" ht="15" customHeight="1" x14ac:dyDescent="0.25">
      <c r="A158" s="201"/>
      <c r="B158" s="388"/>
      <c r="C158" s="389"/>
      <c r="D158" s="32"/>
      <c r="E158" s="12"/>
      <c r="F158" s="724"/>
      <c r="G158" s="724"/>
      <c r="H158" s="724"/>
      <c r="I158" s="176"/>
      <c r="J158" s="176"/>
      <c r="K158" s="176"/>
      <c r="L158" s="204"/>
    </row>
    <row r="159" spans="1:16" s="157" customFormat="1" ht="15" customHeight="1" x14ac:dyDescent="0.25">
      <c r="A159" s="201"/>
      <c r="B159" s="388"/>
      <c r="C159" s="389"/>
      <c r="D159" s="32"/>
      <c r="E159" s="12"/>
      <c r="F159" s="725" t="str">
        <f>IF(Intro!$G$22="English",O159,P159)</f>
        <v>Dry freight units</v>
      </c>
      <c r="G159" s="726"/>
      <c r="H159" s="727"/>
      <c r="I159" s="176"/>
      <c r="J159" s="176"/>
      <c r="K159" s="176"/>
      <c r="L159" s="204"/>
      <c r="O159" s="359" t="s">
        <v>809</v>
      </c>
      <c r="P159" s="47" t="s">
        <v>852</v>
      </c>
    </row>
    <row r="160" spans="1:16" s="157" customFormat="1" ht="15" customHeight="1" x14ac:dyDescent="0.25">
      <c r="A160" s="201"/>
      <c r="B160" s="712" t="str">
        <f>IF(Intro!$G$22="English",O160,P160)</f>
        <v>Final assembly and mounting costs</v>
      </c>
      <c r="C160" s="713"/>
      <c r="D160" s="714"/>
      <c r="E160" s="390" t="s">
        <v>190</v>
      </c>
      <c r="F160" s="282"/>
      <c r="G160" s="385"/>
      <c r="H160" s="282"/>
      <c r="I160" s="176"/>
      <c r="J160" s="176"/>
      <c r="K160" s="176"/>
      <c r="L160" s="204"/>
      <c r="O160" s="384" t="s">
        <v>835</v>
      </c>
      <c r="P160" s="384" t="s">
        <v>845</v>
      </c>
    </row>
    <row r="161" spans="1:16" s="157" customFormat="1" ht="15" customHeight="1" x14ac:dyDescent="0.25">
      <c r="A161" s="201"/>
      <c r="B161" s="712" t="str">
        <f>IF(Intro!$G$22="English",O161,P161)</f>
        <v>General, selling and administrative costs</v>
      </c>
      <c r="C161" s="713"/>
      <c r="D161" s="714"/>
      <c r="E161" s="390" t="s">
        <v>190</v>
      </c>
      <c r="F161" s="280"/>
      <c r="G161" s="386"/>
      <c r="H161" s="280"/>
      <c r="I161" s="176"/>
      <c r="J161" s="176"/>
      <c r="K161" s="176"/>
      <c r="L161" s="204"/>
      <c r="O161" s="157" t="s">
        <v>836</v>
      </c>
      <c r="P161" s="157" t="s">
        <v>846</v>
      </c>
    </row>
    <row r="162" spans="1:16" s="157" customFormat="1" ht="15" customHeight="1" x14ac:dyDescent="0.25">
      <c r="A162" s="201"/>
      <c r="B162" s="712" t="str">
        <f>IF(Intro!$G$22="English",O162,P162)</f>
        <v>Profit margin</v>
      </c>
      <c r="C162" s="713"/>
      <c r="D162" s="714"/>
      <c r="E162" s="390" t="s">
        <v>190</v>
      </c>
      <c r="F162" s="280"/>
      <c r="G162" s="386"/>
      <c r="H162" s="280"/>
      <c r="I162" s="176"/>
      <c r="J162" s="176"/>
      <c r="K162" s="176"/>
      <c r="L162" s="204"/>
      <c r="O162" s="157" t="s">
        <v>837</v>
      </c>
      <c r="P162" s="157" t="s">
        <v>847</v>
      </c>
    </row>
    <row r="163" spans="1:16" s="157" customFormat="1" ht="15" customHeight="1" x14ac:dyDescent="0.25">
      <c r="A163" s="201"/>
      <c r="B163" s="712" t="str">
        <f>IF(Intro!$G$22="English",O163,P163)</f>
        <v>Freight costs</v>
      </c>
      <c r="C163" s="713"/>
      <c r="D163" s="714"/>
      <c r="E163" s="390" t="s">
        <v>190</v>
      </c>
      <c r="F163" s="282"/>
      <c r="G163" s="385"/>
      <c r="H163" s="282"/>
      <c r="I163" s="176"/>
      <c r="J163" s="176"/>
      <c r="K163" s="176"/>
      <c r="L163" s="204"/>
      <c r="O163" s="157" t="s">
        <v>838</v>
      </c>
      <c r="P163" s="157" t="s">
        <v>848</v>
      </c>
    </row>
    <row r="164" spans="1:16" s="157" customFormat="1" ht="15" customHeight="1" x14ac:dyDescent="0.25">
      <c r="A164" s="201"/>
      <c r="B164" s="712" t="str">
        <f>IF(Intro!$G$22="English",O164,P164)</f>
        <v>Other costs (if applicable)</v>
      </c>
      <c r="C164" s="713"/>
      <c r="D164" s="714"/>
      <c r="E164" s="390" t="s">
        <v>190</v>
      </c>
      <c r="F164" s="280"/>
      <c r="G164" s="386"/>
      <c r="H164" s="280"/>
      <c r="I164" s="176"/>
      <c r="J164" s="176"/>
      <c r="K164" s="176"/>
      <c r="L164" s="204"/>
      <c r="O164" s="157" t="s">
        <v>850</v>
      </c>
      <c r="P164" s="157" t="s">
        <v>849</v>
      </c>
    </row>
    <row r="165" spans="1:16" s="157" customFormat="1" ht="15" customHeight="1" x14ac:dyDescent="0.25">
      <c r="A165" s="201"/>
      <c r="B165" s="712" t="str">
        <f>IF(Intro!$G$22="English",O165,P165)</f>
        <v xml:space="preserve">List other additional costs: </v>
      </c>
      <c r="C165" s="713"/>
      <c r="D165" s="713"/>
      <c r="E165" s="391"/>
      <c r="F165" s="391"/>
      <c r="G165" s="391"/>
      <c r="H165" s="391"/>
      <c r="I165" s="176"/>
      <c r="J165" s="176"/>
      <c r="K165" s="203"/>
      <c r="L165" s="204"/>
      <c r="O165" s="157" t="s">
        <v>839</v>
      </c>
      <c r="P165" s="157" t="s">
        <v>851</v>
      </c>
    </row>
    <row r="166" spans="1:16" s="157" customFormat="1" ht="15" customHeight="1" x14ac:dyDescent="0.25">
      <c r="A166" s="201"/>
      <c r="B166" s="715"/>
      <c r="C166" s="716"/>
      <c r="D166" s="716"/>
      <c r="E166" s="716"/>
      <c r="F166" s="716"/>
      <c r="G166" s="717"/>
      <c r="H166" s="717"/>
      <c r="I166" s="717"/>
      <c r="J166" s="717"/>
      <c r="K166" s="717"/>
      <c r="L166" s="718"/>
    </row>
    <row r="167" spans="1:16" s="157" customFormat="1" ht="15" customHeight="1" x14ac:dyDescent="0.25">
      <c r="A167" s="201"/>
      <c r="B167" s="715"/>
      <c r="C167" s="716"/>
      <c r="D167" s="716"/>
      <c r="E167" s="716"/>
      <c r="F167" s="716"/>
      <c r="G167" s="716"/>
      <c r="H167" s="716"/>
      <c r="I167" s="716"/>
      <c r="J167" s="716"/>
      <c r="K167" s="716"/>
      <c r="L167" s="719"/>
    </row>
    <row r="168" spans="1:16" s="157" customFormat="1" ht="15" customHeight="1" x14ac:dyDescent="0.25">
      <c r="A168" s="201"/>
      <c r="B168" s="720"/>
      <c r="C168" s="721"/>
      <c r="D168" s="721"/>
      <c r="E168" s="721"/>
      <c r="F168" s="721"/>
      <c r="G168" s="721"/>
      <c r="H168" s="721"/>
      <c r="I168" s="721"/>
      <c r="J168" s="721"/>
      <c r="K168" s="721"/>
      <c r="L168" s="722"/>
    </row>
    <row r="169" spans="1:16" s="157" customFormat="1" ht="15" customHeight="1" x14ac:dyDescent="0.25">
      <c r="A169" s="201"/>
      <c r="B169" s="394"/>
      <c r="C169" s="176"/>
      <c r="D169" s="176"/>
      <c r="E169" s="176"/>
      <c r="F169" s="176"/>
      <c r="G169" s="176"/>
      <c r="H169" s="176"/>
      <c r="I169" s="176"/>
      <c r="J169" s="176"/>
      <c r="K169" s="176"/>
      <c r="L169" s="395"/>
    </row>
    <row r="170" spans="1:16" s="157" customFormat="1" ht="15" customHeight="1" x14ac:dyDescent="0.25">
      <c r="A170" s="201"/>
      <c r="B170" s="388"/>
      <c r="C170" s="389"/>
      <c r="D170" s="32"/>
      <c r="E170" s="12"/>
      <c r="F170" s="723" t="str">
        <f>IF(Intro!$G$22="English",O153,P153)</f>
        <v>2023 percentages</v>
      </c>
      <c r="G170" s="723" t="str">
        <f>IF(Intro!$G$22="English",O154,P154)</f>
        <v>2024 percentages</v>
      </c>
      <c r="H170" s="723" t="str">
        <f>IF(Intro!$G$22="English",O144,P144)</f>
        <v>2025 percentages</v>
      </c>
      <c r="I170" s="176"/>
      <c r="J170" s="176"/>
      <c r="K170" s="176"/>
      <c r="L170" s="204"/>
    </row>
    <row r="171" spans="1:16" s="157" customFormat="1" ht="15" customHeight="1" x14ac:dyDescent="0.25">
      <c r="A171" s="201"/>
      <c r="B171" s="388"/>
      <c r="C171" s="389"/>
      <c r="D171" s="32"/>
      <c r="E171" s="12"/>
      <c r="F171" s="724"/>
      <c r="G171" s="724"/>
      <c r="H171" s="724"/>
      <c r="I171" s="176"/>
      <c r="J171" s="176"/>
      <c r="K171" s="176"/>
      <c r="L171" s="204"/>
      <c r="O171" s="359"/>
      <c r="P171" s="47"/>
    </row>
    <row r="172" spans="1:16" s="157" customFormat="1" ht="15" customHeight="1" x14ac:dyDescent="0.25">
      <c r="A172" s="201"/>
      <c r="B172" s="388"/>
      <c r="C172" s="389"/>
      <c r="D172" s="32"/>
      <c r="E172" s="12"/>
      <c r="F172" s="725" t="str">
        <f>IF(Intro!$G$22="English",O172,P172)</f>
        <v>All other</v>
      </c>
      <c r="G172" s="726"/>
      <c r="H172" s="727"/>
      <c r="I172" s="176"/>
      <c r="J172" s="176"/>
      <c r="K172" s="176"/>
      <c r="L172" s="204"/>
      <c r="O172" s="359" t="s">
        <v>810</v>
      </c>
      <c r="P172" s="47" t="s">
        <v>811</v>
      </c>
    </row>
    <row r="173" spans="1:16" s="157" customFormat="1" ht="15" customHeight="1" x14ac:dyDescent="0.25">
      <c r="A173" s="201"/>
      <c r="B173" s="712" t="str">
        <f>IF(Intro!$G$22="English",O173,P173)</f>
        <v>Final assembly and mounting costs</v>
      </c>
      <c r="C173" s="713"/>
      <c r="D173" s="714"/>
      <c r="E173" s="390" t="s">
        <v>190</v>
      </c>
      <c r="F173" s="282"/>
      <c r="G173" s="385"/>
      <c r="H173" s="282"/>
      <c r="I173" s="176"/>
      <c r="J173" s="176"/>
      <c r="K173" s="176"/>
      <c r="L173" s="204"/>
      <c r="O173" s="384" t="s">
        <v>835</v>
      </c>
      <c r="P173" s="384" t="s">
        <v>845</v>
      </c>
    </row>
    <row r="174" spans="1:16" s="157" customFormat="1" ht="15" customHeight="1" x14ac:dyDescent="0.25">
      <c r="A174" s="201"/>
      <c r="B174" s="712" t="str">
        <f>IF(Intro!$G$22="English",O174,P174)</f>
        <v>General, selling and administrative costs</v>
      </c>
      <c r="C174" s="713"/>
      <c r="D174" s="714"/>
      <c r="E174" s="390" t="s">
        <v>190</v>
      </c>
      <c r="F174" s="280"/>
      <c r="G174" s="386"/>
      <c r="H174" s="280"/>
      <c r="I174" s="176"/>
      <c r="J174" s="176"/>
      <c r="K174" s="176"/>
      <c r="L174" s="204"/>
      <c r="O174" s="157" t="s">
        <v>836</v>
      </c>
      <c r="P174" s="157" t="s">
        <v>846</v>
      </c>
    </row>
    <row r="175" spans="1:16" s="157" customFormat="1" ht="15" customHeight="1" x14ac:dyDescent="0.25">
      <c r="A175" s="201"/>
      <c r="B175" s="712" t="str">
        <f>IF(Intro!$G$22="English",O175,P175)</f>
        <v>Profit margin</v>
      </c>
      <c r="C175" s="713"/>
      <c r="D175" s="714"/>
      <c r="E175" s="390" t="s">
        <v>190</v>
      </c>
      <c r="F175" s="280"/>
      <c r="G175" s="386"/>
      <c r="H175" s="280"/>
      <c r="I175" s="176"/>
      <c r="J175" s="176"/>
      <c r="K175" s="176"/>
      <c r="L175" s="204"/>
      <c r="O175" s="157" t="s">
        <v>837</v>
      </c>
      <c r="P175" s="157" t="s">
        <v>847</v>
      </c>
    </row>
    <row r="176" spans="1:16" s="157" customFormat="1" ht="15" customHeight="1" x14ac:dyDescent="0.25">
      <c r="A176" s="201"/>
      <c r="B176" s="712" t="str">
        <f>IF(Intro!$G$22="English",O176,P176)</f>
        <v>Freight costs</v>
      </c>
      <c r="C176" s="713"/>
      <c r="D176" s="714"/>
      <c r="E176" s="390" t="s">
        <v>190</v>
      </c>
      <c r="F176" s="282"/>
      <c r="G176" s="385"/>
      <c r="H176" s="282"/>
      <c r="I176" s="176"/>
      <c r="J176" s="176"/>
      <c r="K176" s="176"/>
      <c r="L176" s="204"/>
      <c r="O176" s="157" t="s">
        <v>838</v>
      </c>
      <c r="P176" s="157" t="s">
        <v>848</v>
      </c>
    </row>
    <row r="177" spans="1:16" s="157" customFormat="1" ht="15" customHeight="1" x14ac:dyDescent="0.25">
      <c r="A177" s="201"/>
      <c r="B177" s="712" t="str">
        <f>IF(Intro!$G$22="English",O177,P177)</f>
        <v>Other costs (if applicable)</v>
      </c>
      <c r="C177" s="713"/>
      <c r="D177" s="714"/>
      <c r="E177" s="390" t="s">
        <v>190</v>
      </c>
      <c r="F177" s="280"/>
      <c r="G177" s="386"/>
      <c r="H177" s="280"/>
      <c r="I177" s="176"/>
      <c r="J177" s="176"/>
      <c r="K177" s="176"/>
      <c r="L177" s="204"/>
      <c r="O177" s="157" t="s">
        <v>850</v>
      </c>
      <c r="P177" s="157" t="s">
        <v>849</v>
      </c>
    </row>
    <row r="178" spans="1:16" s="157" customFormat="1" ht="15" customHeight="1" x14ac:dyDescent="0.25">
      <c r="A178" s="201"/>
      <c r="B178" s="712" t="str">
        <f>IF(Intro!$G$22="English",O178,P178)</f>
        <v xml:space="preserve">List other additional costs: </v>
      </c>
      <c r="C178" s="713"/>
      <c r="D178" s="713"/>
      <c r="E178" s="391"/>
      <c r="F178" s="391"/>
      <c r="G178" s="391"/>
      <c r="H178" s="391"/>
      <c r="I178" s="176"/>
      <c r="J178" s="176"/>
      <c r="K178" s="203"/>
      <c r="L178" s="204"/>
      <c r="O178" s="157" t="s">
        <v>839</v>
      </c>
      <c r="P178" s="157" t="s">
        <v>851</v>
      </c>
    </row>
    <row r="179" spans="1:16" s="157" customFormat="1" ht="15" customHeight="1" x14ac:dyDescent="0.25">
      <c r="A179" s="201"/>
      <c r="B179" s="715"/>
      <c r="C179" s="716"/>
      <c r="D179" s="716"/>
      <c r="E179" s="716"/>
      <c r="F179" s="716"/>
      <c r="G179" s="717"/>
      <c r="H179" s="717"/>
      <c r="I179" s="717"/>
      <c r="J179" s="717"/>
      <c r="K179" s="717"/>
      <c r="L179" s="718"/>
    </row>
    <row r="180" spans="1:16" s="157" customFormat="1" ht="15" customHeight="1" x14ac:dyDescent="0.25">
      <c r="A180" s="201"/>
      <c r="B180" s="715"/>
      <c r="C180" s="716"/>
      <c r="D180" s="716"/>
      <c r="E180" s="716"/>
      <c r="F180" s="716"/>
      <c r="G180" s="716"/>
      <c r="H180" s="716"/>
      <c r="I180" s="716"/>
      <c r="J180" s="716"/>
      <c r="K180" s="716"/>
      <c r="L180" s="719"/>
    </row>
    <row r="181" spans="1:16" s="157" customFormat="1" ht="15" customHeight="1" x14ac:dyDescent="0.25">
      <c r="A181" s="201"/>
      <c r="B181" s="720"/>
      <c r="C181" s="721"/>
      <c r="D181" s="721"/>
      <c r="E181" s="721"/>
      <c r="F181" s="721"/>
      <c r="G181" s="721"/>
      <c r="H181" s="721"/>
      <c r="I181" s="721"/>
      <c r="J181" s="721"/>
      <c r="K181" s="721"/>
      <c r="L181" s="722"/>
    </row>
    <row r="182" spans="1:16" s="157" customFormat="1" ht="15" customHeight="1" x14ac:dyDescent="0.25">
      <c r="A182" s="201"/>
      <c r="B182" s="394"/>
      <c r="C182" s="176"/>
      <c r="D182" s="176"/>
      <c r="E182" s="176"/>
      <c r="F182" s="176"/>
      <c r="G182" s="176"/>
      <c r="H182" s="176"/>
      <c r="I182" s="176"/>
      <c r="J182" s="176"/>
      <c r="K182" s="176"/>
      <c r="L182" s="395"/>
    </row>
    <row r="183" spans="1:16" s="3" customFormat="1" x14ac:dyDescent="0.25">
      <c r="A183" s="14"/>
      <c r="B183" s="650" t="s">
        <v>28</v>
      </c>
      <c r="C183" s="651"/>
      <c r="D183" s="651"/>
      <c r="E183" s="651"/>
      <c r="F183" s="651"/>
      <c r="G183" s="651"/>
      <c r="H183" s="651"/>
      <c r="I183" s="651"/>
      <c r="J183" s="651"/>
      <c r="K183" s="651"/>
      <c r="L183" s="652"/>
      <c r="M183" s="217"/>
    </row>
    <row r="184" spans="1:16" s="157" customFormat="1" x14ac:dyDescent="0.25">
      <c r="A184" s="201"/>
      <c r="B184" s="202"/>
      <c r="C184" s="203"/>
      <c r="D184" s="203"/>
      <c r="E184" s="203"/>
      <c r="F184" s="203"/>
      <c r="G184" s="203"/>
      <c r="H184" s="203"/>
      <c r="I184" s="203"/>
      <c r="J184" s="203"/>
      <c r="K184" s="203"/>
      <c r="L184" s="204"/>
    </row>
    <row r="185" spans="1:16" s="157" customFormat="1" x14ac:dyDescent="0.25">
      <c r="A185" s="201"/>
      <c r="B185" s="520" t="str">
        <f>IF(Intro!$G$22="English",O185,P185)</f>
        <v>Describe how your firm determines the value of inventory. Provide any changes in the method of valuation or major write-downs of inventory that have occurred since January 1, 2023.</v>
      </c>
      <c r="C185" s="521"/>
      <c r="D185" s="521"/>
      <c r="E185" s="521"/>
      <c r="F185" s="521"/>
      <c r="G185" s="521"/>
      <c r="H185" s="521"/>
      <c r="I185" s="521"/>
      <c r="J185" s="521"/>
      <c r="K185" s="521"/>
      <c r="L185" s="522"/>
      <c r="O185" s="15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85" s="15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86" spans="1:16" s="157" customFormat="1" x14ac:dyDescent="0.25">
      <c r="A186" s="201"/>
      <c r="B186" s="520"/>
      <c r="C186" s="521"/>
      <c r="D186" s="521"/>
      <c r="E186" s="521"/>
      <c r="F186" s="521"/>
      <c r="G186" s="521"/>
      <c r="H186" s="521"/>
      <c r="I186" s="521"/>
      <c r="J186" s="521"/>
      <c r="K186" s="521"/>
      <c r="L186" s="522"/>
    </row>
    <row r="187" spans="1:16" s="157" customFormat="1" x14ac:dyDescent="0.25">
      <c r="A187" s="201"/>
      <c r="B187" s="202"/>
      <c r="C187" s="203"/>
      <c r="D187" s="203"/>
      <c r="E187" s="203"/>
      <c r="F187" s="203"/>
      <c r="G187" s="203"/>
      <c r="H187" s="203"/>
      <c r="I187" s="203"/>
      <c r="J187" s="203"/>
      <c r="K187" s="203"/>
      <c r="L187" s="204"/>
    </row>
    <row r="188" spans="1:16" s="3" customFormat="1" x14ac:dyDescent="0.25">
      <c r="A188" s="15"/>
      <c r="B188" s="657"/>
      <c r="C188" s="658"/>
      <c r="D188" s="658"/>
      <c r="E188" s="658"/>
      <c r="F188" s="658"/>
      <c r="G188" s="658"/>
      <c r="H188" s="658"/>
      <c r="I188" s="658"/>
      <c r="J188" s="658"/>
      <c r="K188" s="658"/>
      <c r="L188" s="659"/>
      <c r="M188" s="182"/>
      <c r="O188" s="176"/>
      <c r="P188" s="176"/>
    </row>
    <row r="189" spans="1:16" s="3" customFormat="1" x14ac:dyDescent="0.25">
      <c r="A189" s="15"/>
      <c r="B189" s="657"/>
      <c r="C189" s="658"/>
      <c r="D189" s="658"/>
      <c r="E189" s="658"/>
      <c r="F189" s="658"/>
      <c r="G189" s="658"/>
      <c r="H189" s="658"/>
      <c r="I189" s="658"/>
      <c r="J189" s="658"/>
      <c r="K189" s="658"/>
      <c r="L189" s="659"/>
      <c r="M189" s="182"/>
      <c r="O189" s="176"/>
      <c r="P189" s="176"/>
    </row>
    <row r="190" spans="1:16" s="3" customFormat="1" x14ac:dyDescent="0.25">
      <c r="A190" s="15"/>
      <c r="B190" s="657"/>
      <c r="C190" s="658"/>
      <c r="D190" s="658"/>
      <c r="E190" s="658"/>
      <c r="F190" s="658"/>
      <c r="G190" s="658"/>
      <c r="H190" s="658"/>
      <c r="I190" s="658"/>
      <c r="J190" s="658"/>
      <c r="K190" s="658"/>
      <c r="L190" s="659"/>
      <c r="M190" s="182"/>
      <c r="O190" s="176"/>
      <c r="P190" s="176"/>
    </row>
    <row r="191" spans="1:16" s="3" customFormat="1" x14ac:dyDescent="0.25">
      <c r="A191" s="15"/>
      <c r="B191" s="657"/>
      <c r="C191" s="658"/>
      <c r="D191" s="658"/>
      <c r="E191" s="658"/>
      <c r="F191" s="658"/>
      <c r="G191" s="658"/>
      <c r="H191" s="658"/>
      <c r="I191" s="658"/>
      <c r="J191" s="658"/>
      <c r="K191" s="658"/>
      <c r="L191" s="659"/>
      <c r="M191" s="182"/>
      <c r="O191" s="176"/>
      <c r="P191" s="176"/>
    </row>
    <row r="192" spans="1:16" s="3" customFormat="1" x14ac:dyDescent="0.25">
      <c r="A192" s="15"/>
      <c r="B192" s="657"/>
      <c r="C192" s="658"/>
      <c r="D192" s="658"/>
      <c r="E192" s="658"/>
      <c r="F192" s="658"/>
      <c r="G192" s="658"/>
      <c r="H192" s="658"/>
      <c r="I192" s="658"/>
      <c r="J192" s="658"/>
      <c r="K192" s="658"/>
      <c r="L192" s="659"/>
      <c r="M192" s="182"/>
      <c r="O192" s="176"/>
      <c r="P192" s="176"/>
    </row>
    <row r="193" spans="1:16" s="3" customFormat="1" x14ac:dyDescent="0.25">
      <c r="A193" s="15"/>
      <c r="B193" s="657"/>
      <c r="C193" s="658"/>
      <c r="D193" s="658"/>
      <c r="E193" s="658"/>
      <c r="F193" s="658"/>
      <c r="G193" s="658"/>
      <c r="H193" s="658"/>
      <c r="I193" s="658"/>
      <c r="J193" s="658"/>
      <c r="K193" s="658"/>
      <c r="L193" s="659"/>
      <c r="M193" s="182"/>
      <c r="O193" s="176"/>
      <c r="P193" s="176"/>
    </row>
    <row r="194" spans="1:16" s="3" customFormat="1" x14ac:dyDescent="0.25">
      <c r="A194" s="15"/>
      <c r="B194" s="657"/>
      <c r="C194" s="658"/>
      <c r="D194" s="658"/>
      <c r="E194" s="658"/>
      <c r="F194" s="658"/>
      <c r="G194" s="658"/>
      <c r="H194" s="658"/>
      <c r="I194" s="658"/>
      <c r="J194" s="658"/>
      <c r="K194" s="658"/>
      <c r="L194" s="659"/>
      <c r="M194" s="182"/>
      <c r="O194" s="176"/>
      <c r="P194" s="176"/>
    </row>
    <row r="195" spans="1:16" s="3" customFormat="1" x14ac:dyDescent="0.25">
      <c r="A195" s="15"/>
      <c r="B195" s="657"/>
      <c r="C195" s="658"/>
      <c r="D195" s="658"/>
      <c r="E195" s="658"/>
      <c r="F195" s="658"/>
      <c r="G195" s="658"/>
      <c r="H195" s="658"/>
      <c r="I195" s="658"/>
      <c r="J195" s="658"/>
      <c r="K195" s="658"/>
      <c r="L195" s="659"/>
      <c r="M195" s="182"/>
      <c r="O195" s="176"/>
      <c r="P195" s="176"/>
    </row>
    <row r="196" spans="1:16" s="157" customFormat="1" x14ac:dyDescent="0.25">
      <c r="A196" s="201"/>
      <c r="B196" s="208"/>
      <c r="C196" s="209"/>
      <c r="D196" s="209"/>
      <c r="E196" s="209"/>
      <c r="F196" s="209"/>
      <c r="G196" s="209"/>
      <c r="H196" s="209"/>
      <c r="I196" s="209"/>
      <c r="J196" s="209"/>
      <c r="K196" s="209"/>
      <c r="L196" s="210"/>
    </row>
    <row r="197" spans="1:16" s="3" customFormat="1" x14ac:dyDescent="0.25">
      <c r="A197" s="14"/>
      <c r="B197" s="650" t="s">
        <v>30</v>
      </c>
      <c r="C197" s="651"/>
      <c r="D197" s="651"/>
      <c r="E197" s="651"/>
      <c r="F197" s="651"/>
      <c r="G197" s="651"/>
      <c r="H197" s="651"/>
      <c r="I197" s="651"/>
      <c r="J197" s="651"/>
      <c r="K197" s="651"/>
      <c r="L197" s="652"/>
      <c r="M197" s="217"/>
    </row>
    <row r="198" spans="1:16" s="157" customFormat="1" x14ac:dyDescent="0.25">
      <c r="A198" s="201"/>
      <c r="B198" s="202"/>
      <c r="C198" s="203"/>
      <c r="D198" s="203"/>
      <c r="E198" s="203"/>
      <c r="F198" s="203"/>
      <c r="G198" s="203"/>
      <c r="H198" s="203"/>
      <c r="I198" s="203"/>
      <c r="J198" s="203"/>
      <c r="K198" s="203"/>
      <c r="L198" s="204"/>
    </row>
    <row r="199" spans="1:16" s="157" customFormat="1" x14ac:dyDescent="0.25">
      <c r="A199" s="201"/>
      <c r="B199" s="528" t="str">
        <f>IF(Intro!$G$22="English",O199,P199)</f>
        <v>Describe any changes in your firm’s inventory levels of the goods since January 1, 2023 and whether these changes impacted your firm’s ability to supply customers.</v>
      </c>
      <c r="C199" s="529"/>
      <c r="D199" s="529"/>
      <c r="E199" s="529"/>
      <c r="F199" s="529"/>
      <c r="G199" s="529"/>
      <c r="H199" s="529"/>
      <c r="I199" s="529"/>
      <c r="J199" s="529"/>
      <c r="K199" s="529"/>
      <c r="L199" s="530"/>
      <c r="O199" s="15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99" s="15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200" spans="1:16" s="157" customFormat="1" x14ac:dyDescent="0.25">
      <c r="A200" s="201"/>
      <c r="B200" s="528"/>
      <c r="C200" s="529"/>
      <c r="D200" s="529"/>
      <c r="E200" s="529"/>
      <c r="F200" s="529"/>
      <c r="G200" s="529"/>
      <c r="H200" s="529"/>
      <c r="I200" s="529"/>
      <c r="J200" s="529"/>
      <c r="K200" s="529"/>
      <c r="L200" s="530"/>
    </row>
    <row r="201" spans="1:16" s="157" customFormat="1" x14ac:dyDescent="0.25">
      <c r="A201" s="201"/>
      <c r="B201" s="202"/>
      <c r="C201" s="203"/>
      <c r="D201" s="203"/>
      <c r="E201" s="203"/>
      <c r="F201" s="203"/>
      <c r="G201" s="203"/>
      <c r="H201" s="203"/>
      <c r="I201" s="203"/>
      <c r="J201" s="203"/>
      <c r="K201" s="203"/>
      <c r="L201" s="204"/>
    </row>
    <row r="202" spans="1:16" s="3" customFormat="1" x14ac:dyDescent="0.25">
      <c r="A202" s="15"/>
      <c r="B202" s="657"/>
      <c r="C202" s="658"/>
      <c r="D202" s="658"/>
      <c r="E202" s="658"/>
      <c r="F202" s="658"/>
      <c r="G202" s="658"/>
      <c r="H202" s="658"/>
      <c r="I202" s="658"/>
      <c r="J202" s="658"/>
      <c r="K202" s="658"/>
      <c r="L202" s="659"/>
      <c r="M202" s="182"/>
      <c r="O202" s="176"/>
      <c r="P202" s="176"/>
    </row>
    <row r="203" spans="1:16" s="3" customFormat="1" x14ac:dyDescent="0.25">
      <c r="A203" s="15"/>
      <c r="B203" s="657"/>
      <c r="C203" s="658"/>
      <c r="D203" s="658"/>
      <c r="E203" s="658"/>
      <c r="F203" s="658"/>
      <c r="G203" s="658"/>
      <c r="H203" s="658"/>
      <c r="I203" s="658"/>
      <c r="J203" s="658"/>
      <c r="K203" s="658"/>
      <c r="L203" s="659"/>
      <c r="M203" s="182"/>
      <c r="O203" s="176"/>
      <c r="P203" s="176"/>
    </row>
    <row r="204" spans="1:16" s="3" customFormat="1" x14ac:dyDescent="0.25">
      <c r="A204" s="15"/>
      <c r="B204" s="657"/>
      <c r="C204" s="658"/>
      <c r="D204" s="658"/>
      <c r="E204" s="658"/>
      <c r="F204" s="658"/>
      <c r="G204" s="658"/>
      <c r="H204" s="658"/>
      <c r="I204" s="658"/>
      <c r="J204" s="658"/>
      <c r="K204" s="658"/>
      <c r="L204" s="659"/>
      <c r="M204" s="182"/>
      <c r="O204" s="176"/>
      <c r="P204" s="176"/>
    </row>
    <row r="205" spans="1:16" s="3" customFormat="1" x14ac:dyDescent="0.25">
      <c r="A205" s="15"/>
      <c r="B205" s="657"/>
      <c r="C205" s="658"/>
      <c r="D205" s="658"/>
      <c r="E205" s="658"/>
      <c r="F205" s="658"/>
      <c r="G205" s="658"/>
      <c r="H205" s="658"/>
      <c r="I205" s="658"/>
      <c r="J205" s="658"/>
      <c r="K205" s="658"/>
      <c r="L205" s="659"/>
      <c r="M205" s="182"/>
      <c r="O205" s="176"/>
      <c r="P205" s="176"/>
    </row>
    <row r="206" spans="1:16" s="3" customFormat="1" x14ac:dyDescent="0.25">
      <c r="A206" s="15"/>
      <c r="B206" s="657"/>
      <c r="C206" s="658"/>
      <c r="D206" s="658"/>
      <c r="E206" s="658"/>
      <c r="F206" s="658"/>
      <c r="G206" s="658"/>
      <c r="H206" s="658"/>
      <c r="I206" s="658"/>
      <c r="J206" s="658"/>
      <c r="K206" s="658"/>
      <c r="L206" s="659"/>
      <c r="M206" s="182"/>
      <c r="O206" s="176"/>
      <c r="P206" s="176"/>
    </row>
    <row r="207" spans="1:16" s="3" customFormat="1" x14ac:dyDescent="0.25">
      <c r="A207" s="15"/>
      <c r="B207" s="657"/>
      <c r="C207" s="658"/>
      <c r="D207" s="658"/>
      <c r="E207" s="658"/>
      <c r="F207" s="658"/>
      <c r="G207" s="658"/>
      <c r="H207" s="658"/>
      <c r="I207" s="658"/>
      <c r="J207" s="658"/>
      <c r="K207" s="658"/>
      <c r="L207" s="659"/>
      <c r="M207" s="182"/>
      <c r="O207" s="176"/>
      <c r="P207" s="176"/>
    </row>
    <row r="208" spans="1:16" s="3" customFormat="1" x14ac:dyDescent="0.25">
      <c r="A208" s="15"/>
      <c r="B208" s="657"/>
      <c r="C208" s="658"/>
      <c r="D208" s="658"/>
      <c r="E208" s="658"/>
      <c r="F208" s="658"/>
      <c r="G208" s="658"/>
      <c r="H208" s="658"/>
      <c r="I208" s="658"/>
      <c r="J208" s="658"/>
      <c r="K208" s="658"/>
      <c r="L208" s="659"/>
      <c r="M208" s="182"/>
      <c r="O208" s="176"/>
      <c r="P208" s="176"/>
    </row>
    <row r="209" spans="1:16" s="3" customFormat="1" x14ac:dyDescent="0.25">
      <c r="A209" s="15"/>
      <c r="B209" s="657"/>
      <c r="C209" s="658"/>
      <c r="D209" s="658"/>
      <c r="E209" s="658"/>
      <c r="F209" s="658"/>
      <c r="G209" s="658"/>
      <c r="H209" s="658"/>
      <c r="I209" s="658"/>
      <c r="J209" s="658"/>
      <c r="K209" s="658"/>
      <c r="L209" s="659"/>
      <c r="M209" s="182"/>
      <c r="O209" s="176"/>
      <c r="P209" s="176"/>
    </row>
    <row r="210" spans="1:16" s="157" customFormat="1" x14ac:dyDescent="0.25">
      <c r="A210" s="201"/>
      <c r="B210" s="208"/>
      <c r="C210" s="209"/>
      <c r="D210" s="209"/>
      <c r="E210" s="209"/>
      <c r="F210" s="209"/>
      <c r="G210" s="209"/>
      <c r="H210" s="209"/>
      <c r="I210" s="209"/>
      <c r="J210" s="209"/>
      <c r="K210" s="209"/>
      <c r="L210" s="210"/>
    </row>
    <row r="211" spans="1:16" s="3" customFormat="1" x14ac:dyDescent="0.25">
      <c r="A211" s="14"/>
      <c r="B211" s="650" t="s">
        <v>31</v>
      </c>
      <c r="C211" s="651"/>
      <c r="D211" s="651"/>
      <c r="E211" s="651"/>
      <c r="F211" s="651"/>
      <c r="G211" s="651"/>
      <c r="H211" s="651"/>
      <c r="I211" s="651"/>
      <c r="J211" s="651"/>
      <c r="K211" s="651"/>
      <c r="L211" s="652"/>
      <c r="M211" s="217"/>
    </row>
    <row r="212" spans="1:16" s="157" customFormat="1" x14ac:dyDescent="0.25">
      <c r="A212" s="201"/>
      <c r="B212" s="202"/>
      <c r="C212" s="203"/>
      <c r="D212" s="203"/>
      <c r="E212" s="203"/>
      <c r="F212" s="203"/>
      <c r="G212" s="203"/>
      <c r="H212" s="203"/>
      <c r="I212" s="203"/>
      <c r="J212" s="203"/>
      <c r="K212" s="203"/>
      <c r="L212" s="204"/>
    </row>
    <row r="213" spans="1:16" s="157" customFormat="1" x14ac:dyDescent="0.25">
      <c r="A213" s="201"/>
      <c r="B213" s="528" t="str">
        <f>IF(Intro!$G$22="English",O213,P213)</f>
        <v>Describe your firm’s plans to manage inventory levels, in the next two years. Provide the rationale and assumptions underlying these strategies and objectives.</v>
      </c>
      <c r="C213" s="529"/>
      <c r="D213" s="529"/>
      <c r="E213" s="529"/>
      <c r="F213" s="529"/>
      <c r="G213" s="529"/>
      <c r="H213" s="529"/>
      <c r="I213" s="529"/>
      <c r="J213" s="529"/>
      <c r="K213" s="529"/>
      <c r="L213" s="530"/>
      <c r="O213" s="157" t="s">
        <v>423</v>
      </c>
      <c r="P213" s="157" t="s">
        <v>200</v>
      </c>
    </row>
    <row r="214" spans="1:16" s="157" customFormat="1" x14ac:dyDescent="0.25">
      <c r="A214" s="201"/>
      <c r="B214" s="528"/>
      <c r="C214" s="529"/>
      <c r="D214" s="529"/>
      <c r="E214" s="529"/>
      <c r="F214" s="529"/>
      <c r="G214" s="529"/>
      <c r="H214" s="529"/>
      <c r="I214" s="529"/>
      <c r="J214" s="529"/>
      <c r="K214" s="529"/>
      <c r="L214" s="530"/>
    </row>
    <row r="215" spans="1:16" s="157" customFormat="1" x14ac:dyDescent="0.25">
      <c r="A215" s="201"/>
      <c r="B215" s="202"/>
      <c r="C215" s="203"/>
      <c r="D215" s="203"/>
      <c r="E215" s="203"/>
      <c r="F215" s="203"/>
      <c r="G215" s="203"/>
      <c r="H215" s="203"/>
      <c r="I215" s="203"/>
      <c r="J215" s="203"/>
      <c r="K215" s="203"/>
      <c r="L215" s="204"/>
    </row>
    <row r="216" spans="1:16" s="3" customFormat="1" x14ac:dyDescent="0.25">
      <c r="A216" s="15"/>
      <c r="B216" s="657"/>
      <c r="C216" s="658"/>
      <c r="D216" s="658"/>
      <c r="E216" s="658"/>
      <c r="F216" s="658"/>
      <c r="G216" s="658"/>
      <c r="H216" s="658"/>
      <c r="I216" s="658"/>
      <c r="J216" s="658"/>
      <c r="K216" s="658"/>
      <c r="L216" s="659"/>
      <c r="M216" s="182"/>
      <c r="O216" s="176"/>
      <c r="P216" s="176"/>
    </row>
    <row r="217" spans="1:16" s="3" customFormat="1" x14ac:dyDescent="0.25">
      <c r="A217" s="15"/>
      <c r="B217" s="657"/>
      <c r="C217" s="658"/>
      <c r="D217" s="658"/>
      <c r="E217" s="658"/>
      <c r="F217" s="658"/>
      <c r="G217" s="658"/>
      <c r="H217" s="658"/>
      <c r="I217" s="658"/>
      <c r="J217" s="658"/>
      <c r="K217" s="658"/>
      <c r="L217" s="659"/>
      <c r="M217" s="182"/>
      <c r="O217" s="176"/>
      <c r="P217" s="176"/>
    </row>
    <row r="218" spans="1:16" s="3" customFormat="1" x14ac:dyDescent="0.25">
      <c r="A218" s="15"/>
      <c r="B218" s="657"/>
      <c r="C218" s="658"/>
      <c r="D218" s="658"/>
      <c r="E218" s="658"/>
      <c r="F218" s="658"/>
      <c r="G218" s="658"/>
      <c r="H218" s="658"/>
      <c r="I218" s="658"/>
      <c r="J218" s="658"/>
      <c r="K218" s="658"/>
      <c r="L218" s="659"/>
      <c r="M218" s="182"/>
      <c r="O218" s="176"/>
      <c r="P218" s="176"/>
    </row>
    <row r="219" spans="1:16" s="3" customFormat="1" x14ac:dyDescent="0.25">
      <c r="A219" s="15"/>
      <c r="B219" s="657"/>
      <c r="C219" s="658"/>
      <c r="D219" s="658"/>
      <c r="E219" s="658"/>
      <c r="F219" s="658"/>
      <c r="G219" s="658"/>
      <c r="H219" s="658"/>
      <c r="I219" s="658"/>
      <c r="J219" s="658"/>
      <c r="K219" s="658"/>
      <c r="L219" s="659"/>
      <c r="M219" s="182"/>
      <c r="O219" s="176"/>
      <c r="P219" s="176"/>
    </row>
    <row r="220" spans="1:16" s="3" customFormat="1" x14ac:dyDescent="0.25">
      <c r="A220" s="15"/>
      <c r="B220" s="657"/>
      <c r="C220" s="658"/>
      <c r="D220" s="658"/>
      <c r="E220" s="658"/>
      <c r="F220" s="658"/>
      <c r="G220" s="658"/>
      <c r="H220" s="658"/>
      <c r="I220" s="658"/>
      <c r="J220" s="658"/>
      <c r="K220" s="658"/>
      <c r="L220" s="659"/>
      <c r="M220" s="182"/>
      <c r="O220" s="176"/>
      <c r="P220" s="176"/>
    </row>
    <row r="221" spans="1:16" s="3" customFormat="1" x14ac:dyDescent="0.25">
      <c r="A221" s="15"/>
      <c r="B221" s="657"/>
      <c r="C221" s="658"/>
      <c r="D221" s="658"/>
      <c r="E221" s="658"/>
      <c r="F221" s="658"/>
      <c r="G221" s="658"/>
      <c r="H221" s="658"/>
      <c r="I221" s="658"/>
      <c r="J221" s="658"/>
      <c r="K221" s="658"/>
      <c r="L221" s="659"/>
      <c r="M221" s="182"/>
      <c r="O221" s="176"/>
      <c r="P221" s="176"/>
    </row>
    <row r="222" spans="1:16" s="3" customFormat="1" x14ac:dyDescent="0.25">
      <c r="A222" s="15"/>
      <c r="B222" s="657"/>
      <c r="C222" s="658"/>
      <c r="D222" s="658"/>
      <c r="E222" s="658"/>
      <c r="F222" s="658"/>
      <c r="G222" s="658"/>
      <c r="H222" s="658"/>
      <c r="I222" s="658"/>
      <c r="J222" s="658"/>
      <c r="K222" s="658"/>
      <c r="L222" s="659"/>
      <c r="M222" s="182"/>
      <c r="O222" s="176"/>
      <c r="P222" s="176"/>
    </row>
    <row r="223" spans="1:16" s="3" customFormat="1" x14ac:dyDescent="0.25">
      <c r="A223" s="15"/>
      <c r="B223" s="657"/>
      <c r="C223" s="658"/>
      <c r="D223" s="658"/>
      <c r="E223" s="658"/>
      <c r="F223" s="658"/>
      <c r="G223" s="658"/>
      <c r="H223" s="658"/>
      <c r="I223" s="658"/>
      <c r="J223" s="658"/>
      <c r="K223" s="658"/>
      <c r="L223" s="659"/>
      <c r="M223" s="182"/>
      <c r="O223" s="176"/>
      <c r="P223" s="176"/>
    </row>
    <row r="224" spans="1:16" s="157" customFormat="1" x14ac:dyDescent="0.25">
      <c r="A224" s="201"/>
      <c r="B224" s="208"/>
      <c r="C224" s="209"/>
      <c r="D224" s="209"/>
      <c r="E224" s="209"/>
      <c r="F224" s="209"/>
      <c r="G224" s="209"/>
      <c r="H224" s="209"/>
      <c r="I224" s="209"/>
      <c r="J224" s="209"/>
      <c r="K224" s="209"/>
      <c r="L224" s="210"/>
    </row>
    <row r="225" spans="1:19" s="3" customFormat="1" x14ac:dyDescent="0.25">
      <c r="A225" s="14"/>
      <c r="B225" s="650" t="s">
        <v>33</v>
      </c>
      <c r="C225" s="651"/>
      <c r="D225" s="651"/>
      <c r="E225" s="651"/>
      <c r="F225" s="651"/>
      <c r="G225" s="651"/>
      <c r="H225" s="651"/>
      <c r="I225" s="651"/>
      <c r="J225" s="651"/>
      <c r="K225" s="651"/>
      <c r="L225" s="652"/>
      <c r="M225" s="217"/>
    </row>
    <row r="226" spans="1:19" s="157" customFormat="1" x14ac:dyDescent="0.25">
      <c r="A226" s="201"/>
      <c r="B226" s="202"/>
      <c r="C226" s="203"/>
      <c r="D226" s="203"/>
      <c r="E226" s="203"/>
      <c r="F226" s="203"/>
      <c r="G226" s="203"/>
      <c r="H226" s="203"/>
      <c r="I226" s="203"/>
      <c r="J226" s="203"/>
      <c r="K226" s="203"/>
      <c r="L226" s="204"/>
    </row>
    <row r="227" spans="1:19" s="157" customFormat="1" x14ac:dyDescent="0.25">
      <c r="A227" s="201"/>
      <c r="B227" s="520" t="str">
        <f>IF(Intro!$G$22="English",O227,P227)</f>
        <v>Describe the method used to value your firm's sales to Canadian or foreign associated firms.</v>
      </c>
      <c r="C227" s="521"/>
      <c r="D227" s="521"/>
      <c r="E227" s="521"/>
      <c r="F227" s="521"/>
      <c r="G227" s="521"/>
      <c r="H227" s="521"/>
      <c r="I227" s="521"/>
      <c r="J227" s="521"/>
      <c r="K227" s="521"/>
      <c r="L227" s="522"/>
      <c r="O227" s="157" t="s">
        <v>156</v>
      </c>
      <c r="P227" s="23" t="s">
        <v>157</v>
      </c>
    </row>
    <row r="228" spans="1:19" s="157" customFormat="1" x14ac:dyDescent="0.25">
      <c r="A228" s="201"/>
      <c r="B228" s="202"/>
      <c r="C228" s="203"/>
      <c r="D228" s="203"/>
      <c r="E228" s="203"/>
      <c r="F228" s="203"/>
      <c r="G228" s="203"/>
      <c r="H228" s="203"/>
      <c r="I228" s="203"/>
      <c r="J228" s="203"/>
      <c r="K228" s="203"/>
      <c r="L228" s="204"/>
    </row>
    <row r="229" spans="1:19" s="3" customFormat="1" x14ac:dyDescent="0.25">
      <c r="A229" s="15"/>
      <c r="B229" s="657"/>
      <c r="C229" s="658"/>
      <c r="D229" s="658"/>
      <c r="E229" s="658"/>
      <c r="F229" s="658"/>
      <c r="G229" s="658"/>
      <c r="H229" s="658"/>
      <c r="I229" s="658"/>
      <c r="J229" s="658"/>
      <c r="K229" s="658"/>
      <c r="L229" s="659"/>
      <c r="M229" s="182"/>
      <c r="O229" s="176"/>
      <c r="P229" s="176"/>
    </row>
    <row r="230" spans="1:19" s="3" customFormat="1" x14ac:dyDescent="0.25">
      <c r="A230" s="15"/>
      <c r="B230" s="657"/>
      <c r="C230" s="658"/>
      <c r="D230" s="658"/>
      <c r="E230" s="658"/>
      <c r="F230" s="658"/>
      <c r="G230" s="658"/>
      <c r="H230" s="658"/>
      <c r="I230" s="658"/>
      <c r="J230" s="658"/>
      <c r="K230" s="658"/>
      <c r="L230" s="659"/>
      <c r="M230" s="182"/>
      <c r="O230" s="176"/>
      <c r="P230" s="176"/>
    </row>
    <row r="231" spans="1:19" s="3" customFormat="1" x14ac:dyDescent="0.25">
      <c r="A231" s="15"/>
      <c r="B231" s="657"/>
      <c r="C231" s="658"/>
      <c r="D231" s="658"/>
      <c r="E231" s="658"/>
      <c r="F231" s="658"/>
      <c r="G231" s="658"/>
      <c r="H231" s="658"/>
      <c r="I231" s="658"/>
      <c r="J231" s="658"/>
      <c r="K231" s="658"/>
      <c r="L231" s="659"/>
      <c r="M231" s="182"/>
      <c r="O231" s="176"/>
      <c r="P231" s="176"/>
    </row>
    <row r="232" spans="1:19" s="3" customFormat="1" x14ac:dyDescent="0.25">
      <c r="A232" s="15"/>
      <c r="B232" s="657"/>
      <c r="C232" s="658"/>
      <c r="D232" s="658"/>
      <c r="E232" s="658"/>
      <c r="F232" s="658"/>
      <c r="G232" s="658"/>
      <c r="H232" s="658"/>
      <c r="I232" s="658"/>
      <c r="J232" s="658"/>
      <c r="K232" s="658"/>
      <c r="L232" s="659"/>
      <c r="M232" s="182"/>
      <c r="O232" s="176"/>
      <c r="P232" s="176"/>
    </row>
    <row r="233" spans="1:19" s="3" customFormat="1" x14ac:dyDescent="0.25">
      <c r="A233" s="15"/>
      <c r="B233" s="657"/>
      <c r="C233" s="658"/>
      <c r="D233" s="658"/>
      <c r="E233" s="658"/>
      <c r="F233" s="658"/>
      <c r="G233" s="658"/>
      <c r="H233" s="658"/>
      <c r="I233" s="658"/>
      <c r="J233" s="658"/>
      <c r="K233" s="658"/>
      <c r="L233" s="659"/>
      <c r="M233" s="182"/>
      <c r="O233" s="176"/>
      <c r="P233" s="176"/>
    </row>
    <row r="234" spans="1:19" s="3" customFormat="1" x14ac:dyDescent="0.25">
      <c r="A234" s="15"/>
      <c r="B234" s="657"/>
      <c r="C234" s="658"/>
      <c r="D234" s="658"/>
      <c r="E234" s="658"/>
      <c r="F234" s="658"/>
      <c r="G234" s="658"/>
      <c r="H234" s="658"/>
      <c r="I234" s="658"/>
      <c r="J234" s="658"/>
      <c r="K234" s="658"/>
      <c r="L234" s="659"/>
      <c r="M234" s="182"/>
      <c r="O234" s="176"/>
      <c r="P234" s="176"/>
    </row>
    <row r="235" spans="1:19" s="3" customFormat="1" x14ac:dyDescent="0.25">
      <c r="A235" s="15"/>
      <c r="B235" s="657"/>
      <c r="C235" s="658"/>
      <c r="D235" s="658"/>
      <c r="E235" s="658"/>
      <c r="F235" s="658"/>
      <c r="G235" s="658"/>
      <c r="H235" s="658"/>
      <c r="I235" s="658"/>
      <c r="J235" s="658"/>
      <c r="K235" s="658"/>
      <c r="L235" s="659"/>
      <c r="M235" s="182"/>
      <c r="O235" s="176"/>
      <c r="P235" s="176"/>
    </row>
    <row r="236" spans="1:19" s="3" customFormat="1" x14ac:dyDescent="0.25">
      <c r="A236" s="15"/>
      <c r="B236" s="657"/>
      <c r="C236" s="658"/>
      <c r="D236" s="658"/>
      <c r="E236" s="658"/>
      <c r="F236" s="658"/>
      <c r="G236" s="658"/>
      <c r="H236" s="658"/>
      <c r="I236" s="658"/>
      <c r="J236" s="658"/>
      <c r="K236" s="658"/>
      <c r="L236" s="659"/>
      <c r="M236" s="182"/>
      <c r="O236" s="176"/>
      <c r="P236" s="176"/>
    </row>
    <row r="237" spans="1:19" s="157" customFormat="1" x14ac:dyDescent="0.25">
      <c r="A237" s="201"/>
      <c r="B237" s="208"/>
      <c r="C237" s="209"/>
      <c r="D237" s="209"/>
      <c r="E237" s="209"/>
      <c r="F237" s="209"/>
      <c r="G237" s="209"/>
      <c r="H237" s="209"/>
      <c r="I237" s="209"/>
      <c r="J237" s="209"/>
      <c r="K237" s="209"/>
      <c r="L237" s="210"/>
    </row>
    <row r="238" spans="1:19" s="47" customFormat="1" x14ac:dyDescent="0.25">
      <c r="A238" s="46"/>
      <c r="B238" s="771" t="s">
        <v>34</v>
      </c>
      <c r="C238" s="772"/>
      <c r="D238" s="772"/>
      <c r="E238" s="772"/>
      <c r="F238" s="772"/>
      <c r="G238" s="772"/>
      <c r="H238" s="772"/>
      <c r="I238" s="772"/>
      <c r="J238" s="772"/>
      <c r="K238" s="772"/>
      <c r="L238" s="773"/>
      <c r="M238" s="198"/>
    </row>
    <row r="239" spans="1:19" s="156" customFormat="1" x14ac:dyDescent="0.25">
      <c r="A239" s="46"/>
      <c r="B239" s="227"/>
      <c r="C239" s="228"/>
      <c r="D239" s="228"/>
      <c r="E239" s="228"/>
      <c r="F239" s="228"/>
      <c r="G239" s="228"/>
      <c r="H239" s="228"/>
      <c r="I239" s="228"/>
      <c r="J239" s="228"/>
      <c r="K239" s="228"/>
      <c r="L239" s="229"/>
    </row>
    <row r="240" spans="1:19" s="156" customFormat="1" x14ac:dyDescent="0.25">
      <c r="A240" s="46"/>
      <c r="B240" s="768" t="str">
        <f>IF(Intro!$G$22="English",O240,P240)</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240" s="769"/>
      <c r="D240" s="769"/>
      <c r="E240" s="769"/>
      <c r="F240" s="769"/>
      <c r="G240" s="769"/>
      <c r="H240" s="769"/>
      <c r="I240" s="769"/>
      <c r="J240" s="769"/>
      <c r="K240" s="769"/>
      <c r="L240" s="770"/>
      <c r="O240" s="15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240" s="15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240" s="167"/>
      <c r="R240" s="167"/>
      <c r="S240" s="167"/>
    </row>
    <row r="241" spans="1:19" s="156" customFormat="1" x14ac:dyDescent="0.25">
      <c r="A241" s="46"/>
      <c r="B241" s="768"/>
      <c r="C241" s="769"/>
      <c r="D241" s="769"/>
      <c r="E241" s="769"/>
      <c r="F241" s="769"/>
      <c r="G241" s="769"/>
      <c r="H241" s="769"/>
      <c r="I241" s="769"/>
      <c r="J241" s="769"/>
      <c r="K241" s="769"/>
      <c r="L241" s="770"/>
      <c r="Q241" s="167"/>
      <c r="R241" s="167"/>
      <c r="S241" s="167"/>
    </row>
    <row r="242" spans="1:19" s="156" customFormat="1" x14ac:dyDescent="0.25">
      <c r="A242" s="46"/>
      <c r="B242" s="768"/>
      <c r="C242" s="769"/>
      <c r="D242" s="769"/>
      <c r="E242" s="769"/>
      <c r="F242" s="769"/>
      <c r="G242" s="769"/>
      <c r="H242" s="769"/>
      <c r="I242" s="769"/>
      <c r="J242" s="769"/>
      <c r="K242" s="769"/>
      <c r="L242" s="770"/>
      <c r="Q242" s="167"/>
      <c r="R242" s="167"/>
      <c r="S242" s="167"/>
    </row>
    <row r="243" spans="1:19" s="156" customFormat="1" x14ac:dyDescent="0.25">
      <c r="A243" s="46"/>
      <c r="B243" s="227"/>
      <c r="C243" s="228"/>
      <c r="D243" s="228"/>
      <c r="E243" s="228"/>
      <c r="F243" s="228"/>
      <c r="G243" s="228"/>
      <c r="H243" s="228"/>
      <c r="I243" s="228"/>
      <c r="J243" s="228"/>
      <c r="K243" s="228"/>
      <c r="L243" s="229"/>
    </row>
    <row r="244" spans="1:19" s="3" customFormat="1" x14ac:dyDescent="0.25">
      <c r="A244" s="15"/>
      <c r="B244" s="657"/>
      <c r="C244" s="658"/>
      <c r="D244" s="658"/>
      <c r="E244" s="658"/>
      <c r="F244" s="658"/>
      <c r="G244" s="658"/>
      <c r="H244" s="658"/>
      <c r="I244" s="658"/>
      <c r="J244" s="658"/>
      <c r="K244" s="658"/>
      <c r="L244" s="659"/>
      <c r="M244" s="182"/>
      <c r="O244" s="176"/>
      <c r="P244" s="176"/>
    </row>
    <row r="245" spans="1:19" s="3" customFormat="1" x14ac:dyDescent="0.25">
      <c r="A245" s="15"/>
      <c r="B245" s="657"/>
      <c r="C245" s="658"/>
      <c r="D245" s="658"/>
      <c r="E245" s="658"/>
      <c r="F245" s="658"/>
      <c r="G245" s="658"/>
      <c r="H245" s="658"/>
      <c r="I245" s="658"/>
      <c r="J245" s="658"/>
      <c r="K245" s="658"/>
      <c r="L245" s="659"/>
      <c r="M245" s="182"/>
      <c r="O245" s="176"/>
      <c r="P245" s="176"/>
    </row>
    <row r="246" spans="1:19" s="3" customFormat="1" x14ac:dyDescent="0.25">
      <c r="A246" s="15"/>
      <c r="B246" s="657"/>
      <c r="C246" s="658"/>
      <c r="D246" s="658"/>
      <c r="E246" s="658"/>
      <c r="F246" s="658"/>
      <c r="G246" s="658"/>
      <c r="H246" s="658"/>
      <c r="I246" s="658"/>
      <c r="J246" s="658"/>
      <c r="K246" s="658"/>
      <c r="L246" s="659"/>
      <c r="M246" s="182"/>
      <c r="O246" s="176"/>
      <c r="P246" s="176"/>
    </row>
    <row r="247" spans="1:19" s="3" customFormat="1" x14ac:dyDescent="0.25">
      <c r="A247" s="15"/>
      <c r="B247" s="657"/>
      <c r="C247" s="658"/>
      <c r="D247" s="658"/>
      <c r="E247" s="658"/>
      <c r="F247" s="658"/>
      <c r="G247" s="658"/>
      <c r="H247" s="658"/>
      <c r="I247" s="658"/>
      <c r="J247" s="658"/>
      <c r="K247" s="658"/>
      <c r="L247" s="659"/>
      <c r="M247" s="182"/>
      <c r="O247" s="176"/>
      <c r="P247" s="176"/>
    </row>
    <row r="248" spans="1:19" s="3" customFormat="1" x14ac:dyDescent="0.25">
      <c r="A248" s="15"/>
      <c r="B248" s="657"/>
      <c r="C248" s="658"/>
      <c r="D248" s="658"/>
      <c r="E248" s="658"/>
      <c r="F248" s="658"/>
      <c r="G248" s="658"/>
      <c r="H248" s="658"/>
      <c r="I248" s="658"/>
      <c r="J248" s="658"/>
      <c r="K248" s="658"/>
      <c r="L248" s="659"/>
      <c r="M248" s="182"/>
      <c r="O248" s="176"/>
      <c r="P248" s="176"/>
    </row>
    <row r="249" spans="1:19" s="3" customFormat="1" x14ac:dyDescent="0.25">
      <c r="A249" s="15"/>
      <c r="B249" s="657"/>
      <c r="C249" s="658"/>
      <c r="D249" s="658"/>
      <c r="E249" s="658"/>
      <c r="F249" s="658"/>
      <c r="G249" s="658"/>
      <c r="H249" s="658"/>
      <c r="I249" s="658"/>
      <c r="J249" s="658"/>
      <c r="K249" s="658"/>
      <c r="L249" s="659"/>
      <c r="M249" s="182"/>
      <c r="O249" s="176"/>
      <c r="P249" s="176"/>
    </row>
    <row r="250" spans="1:19" s="3" customFormat="1" x14ac:dyDescent="0.25">
      <c r="A250" s="15"/>
      <c r="B250" s="657"/>
      <c r="C250" s="658"/>
      <c r="D250" s="658"/>
      <c r="E250" s="658"/>
      <c r="F250" s="658"/>
      <c r="G250" s="658"/>
      <c r="H250" s="658"/>
      <c r="I250" s="658"/>
      <c r="J250" s="658"/>
      <c r="K250" s="658"/>
      <c r="L250" s="659"/>
      <c r="M250" s="182"/>
      <c r="O250" s="176"/>
      <c r="P250" s="176"/>
    </row>
    <row r="251" spans="1:19" s="3" customFormat="1" x14ac:dyDescent="0.25">
      <c r="A251" s="15"/>
      <c r="B251" s="657"/>
      <c r="C251" s="658"/>
      <c r="D251" s="658"/>
      <c r="E251" s="658"/>
      <c r="F251" s="658"/>
      <c r="G251" s="658"/>
      <c r="H251" s="658"/>
      <c r="I251" s="658"/>
      <c r="J251" s="658"/>
      <c r="K251" s="658"/>
      <c r="L251" s="659"/>
      <c r="M251" s="182"/>
      <c r="O251" s="176"/>
      <c r="P251" s="176"/>
    </row>
    <row r="252" spans="1:19" s="156" customFormat="1" x14ac:dyDescent="0.25">
      <c r="A252" s="46"/>
      <c r="B252" s="230"/>
      <c r="C252" s="231"/>
      <c r="D252" s="231"/>
      <c r="E252" s="231"/>
      <c r="F252" s="231"/>
      <c r="G252" s="231"/>
      <c r="H252" s="231"/>
      <c r="I252" s="231"/>
      <c r="J252" s="231"/>
      <c r="K252" s="231"/>
      <c r="L252" s="232"/>
    </row>
    <row r="253" spans="1:19" s="3" customFormat="1" x14ac:dyDescent="0.25">
      <c r="A253" s="14"/>
      <c r="B253" s="650" t="s">
        <v>35</v>
      </c>
      <c r="C253" s="651"/>
      <c r="D253" s="651"/>
      <c r="E253" s="651"/>
      <c r="F253" s="651"/>
      <c r="G253" s="651"/>
      <c r="H253" s="651"/>
      <c r="I253" s="651"/>
      <c r="J253" s="651"/>
      <c r="K253" s="651"/>
      <c r="L253" s="652"/>
      <c r="M253" s="217"/>
    </row>
    <row r="254" spans="1:19" s="157" customFormat="1" x14ac:dyDescent="0.25">
      <c r="A254" s="201"/>
      <c r="B254" s="202"/>
      <c r="C254" s="203"/>
      <c r="D254" s="203"/>
      <c r="E254" s="203"/>
      <c r="F254" s="203"/>
      <c r="G254" s="203"/>
      <c r="H254" s="203"/>
      <c r="I254" s="203"/>
      <c r="J254" s="203"/>
      <c r="K254" s="203"/>
      <c r="L254" s="204"/>
    </row>
    <row r="255" spans="1:19" s="157" customFormat="1" x14ac:dyDescent="0.25">
      <c r="A255" s="201"/>
      <c r="B255" s="642" t="str">
        <f>IF(Intro!$G$22="English",O255,P255)</f>
        <v>Provide the proportion of your total net delivered selling value for sales in Canada reported in Question 1 that is represented by delivery costs.</v>
      </c>
      <c r="C255" s="643"/>
      <c r="D255" s="643"/>
      <c r="E255" s="643"/>
      <c r="F255" s="643"/>
      <c r="G255" s="643"/>
      <c r="H255" s="643"/>
      <c r="I255" s="643"/>
      <c r="J255" s="643"/>
      <c r="K255" s="643"/>
      <c r="L255" s="644"/>
      <c r="O255" s="157" t="s">
        <v>580</v>
      </c>
      <c r="P255" s="180" t="s">
        <v>581</v>
      </c>
    </row>
    <row r="256" spans="1:19" s="157" customFormat="1" x14ac:dyDescent="0.25">
      <c r="A256" s="201"/>
      <c r="B256" s="202"/>
      <c r="C256" s="203"/>
      <c r="D256" s="203"/>
      <c r="E256" s="203"/>
      <c r="F256" s="203"/>
      <c r="G256" s="203"/>
      <c r="H256" s="203"/>
      <c r="I256" s="203"/>
      <c r="J256" s="203"/>
      <c r="K256" s="203"/>
      <c r="L256" s="204"/>
    </row>
    <row r="257" spans="1:16" s="12" customFormat="1" x14ac:dyDescent="0.25">
      <c r="A257" s="14"/>
      <c r="B257" s="186"/>
      <c r="C257" s="187"/>
      <c r="D257" s="32"/>
      <c r="E257" s="723">
        <f>Variables!$B$6</f>
        <v>2023</v>
      </c>
      <c r="F257" s="723">
        <f>E257+1</f>
        <v>2024</v>
      </c>
      <c r="G257" s="723">
        <f>F257+1</f>
        <v>2025</v>
      </c>
      <c r="H257" s="203"/>
      <c r="I257" s="203"/>
      <c r="J257" s="211"/>
      <c r="K257" s="211"/>
      <c r="L257" s="212"/>
      <c r="O257" s="13"/>
    </row>
    <row r="258" spans="1:16" s="12" customFormat="1" x14ac:dyDescent="0.25">
      <c r="A258" s="14"/>
      <c r="B258" s="262"/>
      <c r="C258" s="263"/>
      <c r="D258" s="32"/>
      <c r="E258" s="724"/>
      <c r="F258" s="724"/>
      <c r="G258" s="724"/>
      <c r="H258" s="203"/>
      <c r="I258" s="203"/>
      <c r="J258" s="211"/>
      <c r="K258" s="211"/>
      <c r="L258" s="212"/>
      <c r="O258" s="13"/>
    </row>
    <row r="259" spans="1:16" s="157" customFormat="1" x14ac:dyDescent="0.25">
      <c r="A259" s="201"/>
      <c r="B259" s="664" t="str">
        <f>IF(Intro!$G$22="English",O259,P259)</f>
        <v>Delivery Cost</v>
      </c>
      <c r="C259" s="665"/>
      <c r="D259" s="286" t="s">
        <v>190</v>
      </c>
      <c r="E259" s="280"/>
      <c r="F259" s="280"/>
      <c r="G259" s="280"/>
      <c r="H259" s="203"/>
      <c r="I259" s="203"/>
      <c r="J259" s="211"/>
      <c r="K259" s="211"/>
      <c r="L259" s="212"/>
      <c r="O259" s="157" t="s">
        <v>198</v>
      </c>
      <c r="P259" s="157" t="s">
        <v>199</v>
      </c>
    </row>
    <row r="260" spans="1:16" s="157" customFormat="1" x14ac:dyDescent="0.25">
      <c r="A260" s="201"/>
      <c r="B260" s="202"/>
      <c r="C260" s="203"/>
      <c r="D260" s="203"/>
      <c r="E260" s="203"/>
      <c r="F260" s="203"/>
      <c r="G260" s="203"/>
      <c r="H260" s="203"/>
      <c r="I260" s="203"/>
      <c r="J260" s="203"/>
      <c r="K260" s="203"/>
      <c r="L260" s="204"/>
    </row>
    <row r="261" spans="1:16" s="157" customFormat="1" x14ac:dyDescent="0.25">
      <c r="A261" s="201"/>
      <c r="B261" s="642" t="str">
        <f>IF(Intro!$G$22="English",O261,P261)</f>
        <v>Explain why the proportion of your domestic sales value represented by delivery costs has changed since January 1, 2023.</v>
      </c>
      <c r="C261" s="643"/>
      <c r="D261" s="643"/>
      <c r="E261" s="643"/>
      <c r="F261" s="643"/>
      <c r="G261" s="643"/>
      <c r="H261" s="643"/>
      <c r="I261" s="643"/>
      <c r="J261" s="643"/>
      <c r="K261" s="643"/>
      <c r="L261" s="644"/>
      <c r="O261" s="157" t="str">
        <f>"Explain why the proportion of your domestic sales value represented by delivery costs has changed since January 1, "&amp;Variables!B6&amp;"."</f>
        <v>Explain why the proportion of your domestic sales value represented by delivery costs has changed since January 1, 2023.</v>
      </c>
      <c r="P261" s="157"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62" spans="1:16" s="157" customFormat="1" x14ac:dyDescent="0.25">
      <c r="A262" s="201"/>
      <c r="B262" s="202"/>
      <c r="C262" s="203"/>
      <c r="D262" s="203"/>
      <c r="E262" s="203"/>
      <c r="F262" s="203"/>
      <c r="G262" s="203"/>
      <c r="H262" s="203"/>
      <c r="I262" s="203"/>
      <c r="J262" s="203"/>
      <c r="K262" s="203"/>
      <c r="L262" s="204"/>
    </row>
    <row r="263" spans="1:16" s="3" customFormat="1" x14ac:dyDescent="0.25">
      <c r="A263" s="15"/>
      <c r="B263" s="657"/>
      <c r="C263" s="658"/>
      <c r="D263" s="658"/>
      <c r="E263" s="658"/>
      <c r="F263" s="658"/>
      <c r="G263" s="658"/>
      <c r="H263" s="658"/>
      <c r="I263" s="658"/>
      <c r="J263" s="658"/>
      <c r="K263" s="658"/>
      <c r="L263" s="659"/>
      <c r="M263" s="182"/>
      <c r="O263" s="176"/>
      <c r="P263" s="176"/>
    </row>
    <row r="264" spans="1:16" s="3" customFormat="1" x14ac:dyDescent="0.25">
      <c r="A264" s="15"/>
      <c r="B264" s="657"/>
      <c r="C264" s="658"/>
      <c r="D264" s="658"/>
      <c r="E264" s="658"/>
      <c r="F264" s="658"/>
      <c r="G264" s="658"/>
      <c r="H264" s="658"/>
      <c r="I264" s="658"/>
      <c r="J264" s="658"/>
      <c r="K264" s="658"/>
      <c r="L264" s="659"/>
      <c r="M264" s="182"/>
      <c r="O264" s="176"/>
      <c r="P264" s="176"/>
    </row>
    <row r="265" spans="1:16" s="3" customFormat="1" x14ac:dyDescent="0.25">
      <c r="A265" s="15"/>
      <c r="B265" s="657"/>
      <c r="C265" s="658"/>
      <c r="D265" s="658"/>
      <c r="E265" s="658"/>
      <c r="F265" s="658"/>
      <c r="G265" s="658"/>
      <c r="H265" s="658"/>
      <c r="I265" s="658"/>
      <c r="J265" s="658"/>
      <c r="K265" s="658"/>
      <c r="L265" s="659"/>
      <c r="M265" s="182"/>
      <c r="O265" s="176"/>
      <c r="P265" s="176"/>
    </row>
    <row r="266" spans="1:16" s="3" customFormat="1" x14ac:dyDescent="0.25">
      <c r="A266" s="15"/>
      <c r="B266" s="657"/>
      <c r="C266" s="658"/>
      <c r="D266" s="658"/>
      <c r="E266" s="658"/>
      <c r="F266" s="658"/>
      <c r="G266" s="658"/>
      <c r="H266" s="658"/>
      <c r="I266" s="658"/>
      <c r="J266" s="658"/>
      <c r="K266" s="658"/>
      <c r="L266" s="659"/>
      <c r="M266" s="182"/>
      <c r="O266" s="176"/>
      <c r="P266" s="176"/>
    </row>
    <row r="267" spans="1:16" s="3" customFormat="1" x14ac:dyDescent="0.25">
      <c r="A267" s="15"/>
      <c r="B267" s="657"/>
      <c r="C267" s="658"/>
      <c r="D267" s="658"/>
      <c r="E267" s="658"/>
      <c r="F267" s="658"/>
      <c r="G267" s="658"/>
      <c r="H267" s="658"/>
      <c r="I267" s="658"/>
      <c r="J267" s="658"/>
      <c r="K267" s="658"/>
      <c r="L267" s="659"/>
      <c r="M267" s="182"/>
      <c r="O267" s="176"/>
      <c r="P267" s="176"/>
    </row>
    <row r="268" spans="1:16" s="3" customFormat="1" x14ac:dyDescent="0.25">
      <c r="A268" s="15"/>
      <c r="B268" s="657"/>
      <c r="C268" s="658"/>
      <c r="D268" s="658"/>
      <c r="E268" s="658"/>
      <c r="F268" s="658"/>
      <c r="G268" s="658"/>
      <c r="H268" s="658"/>
      <c r="I268" s="658"/>
      <c r="J268" s="658"/>
      <c r="K268" s="658"/>
      <c r="L268" s="659"/>
      <c r="M268" s="182"/>
      <c r="O268" s="176"/>
      <c r="P268" s="176"/>
    </row>
    <row r="269" spans="1:16" s="3" customFormat="1" x14ac:dyDescent="0.25">
      <c r="A269" s="15"/>
      <c r="B269" s="657"/>
      <c r="C269" s="658"/>
      <c r="D269" s="658"/>
      <c r="E269" s="658"/>
      <c r="F269" s="658"/>
      <c r="G269" s="658"/>
      <c r="H269" s="658"/>
      <c r="I269" s="658"/>
      <c r="J269" s="658"/>
      <c r="K269" s="658"/>
      <c r="L269" s="659"/>
      <c r="M269" s="182"/>
      <c r="O269" s="176"/>
      <c r="P269" s="176"/>
    </row>
    <row r="270" spans="1:16" s="3" customFormat="1" x14ac:dyDescent="0.25">
      <c r="A270" s="15"/>
      <c r="B270" s="657"/>
      <c r="C270" s="658"/>
      <c r="D270" s="658"/>
      <c r="E270" s="658"/>
      <c r="F270" s="658"/>
      <c r="G270" s="658"/>
      <c r="H270" s="658"/>
      <c r="I270" s="658"/>
      <c r="J270" s="658"/>
      <c r="K270" s="658"/>
      <c r="L270" s="659"/>
      <c r="M270" s="182"/>
      <c r="O270" s="176"/>
      <c r="P270" s="176"/>
    </row>
    <row r="271" spans="1:16" s="157" customFormat="1" x14ac:dyDescent="0.25">
      <c r="A271" s="201"/>
      <c r="B271" s="208"/>
      <c r="C271" s="209"/>
      <c r="D271" s="209"/>
      <c r="E271" s="209"/>
      <c r="F271" s="209"/>
      <c r="G271" s="209"/>
      <c r="H271" s="209"/>
      <c r="I271" s="209"/>
      <c r="J271" s="209"/>
      <c r="K271" s="209"/>
      <c r="L271" s="210"/>
    </row>
    <row r="272" spans="1:16" s="3" customFormat="1" x14ac:dyDescent="0.25">
      <c r="A272" s="14"/>
      <c r="B272" s="650" t="s">
        <v>36</v>
      </c>
      <c r="C272" s="651"/>
      <c r="D272" s="651"/>
      <c r="E272" s="651"/>
      <c r="F272" s="651"/>
      <c r="G272" s="651"/>
      <c r="H272" s="651"/>
      <c r="I272" s="651"/>
      <c r="J272" s="651"/>
      <c r="K272" s="651"/>
      <c r="L272" s="652"/>
      <c r="M272" s="217"/>
    </row>
    <row r="273" spans="1:16" s="157" customFormat="1" x14ac:dyDescent="0.25">
      <c r="A273" s="201"/>
      <c r="B273" s="202"/>
      <c r="C273" s="203"/>
      <c r="D273" s="203"/>
      <c r="E273" s="203"/>
      <c r="F273" s="203"/>
      <c r="G273" s="203"/>
      <c r="H273" s="203"/>
      <c r="I273" s="203"/>
      <c r="J273" s="203"/>
      <c r="K273" s="203"/>
      <c r="L273" s="204"/>
    </row>
    <row r="274" spans="1:16" s="157" customFormat="1" x14ac:dyDescent="0.25">
      <c r="A274" s="201"/>
      <c r="B274" s="520" t="str">
        <f>IF(Intro!$G$22="English",O274,P274)</f>
        <v>Provide your firm’s strategies and objectives for the next two years with respect to the domestic sales of domestic production of the goods. Provide the rationale and assumptions underlying these strategies and objectives.</v>
      </c>
      <c r="C274" s="521"/>
      <c r="D274" s="521"/>
      <c r="E274" s="521"/>
      <c r="F274" s="521"/>
      <c r="G274" s="521"/>
      <c r="H274" s="521"/>
      <c r="I274" s="521"/>
      <c r="J274" s="521"/>
      <c r="K274" s="521"/>
      <c r="L274" s="522"/>
      <c r="O274" s="157" t="s">
        <v>201</v>
      </c>
      <c r="P274" s="157" t="s">
        <v>202</v>
      </c>
    </row>
    <row r="275" spans="1:16" s="157" customFormat="1" x14ac:dyDescent="0.25">
      <c r="A275" s="201"/>
      <c r="B275" s="520"/>
      <c r="C275" s="521"/>
      <c r="D275" s="521"/>
      <c r="E275" s="521"/>
      <c r="F275" s="521"/>
      <c r="G275" s="521"/>
      <c r="H275" s="521"/>
      <c r="I275" s="521"/>
      <c r="J275" s="521"/>
      <c r="K275" s="521"/>
      <c r="L275" s="522"/>
    </row>
    <row r="276" spans="1:16" s="157" customFormat="1" x14ac:dyDescent="0.25">
      <c r="A276" s="201"/>
      <c r="B276" s="202"/>
      <c r="C276" s="203"/>
      <c r="D276" s="203"/>
      <c r="E276" s="203"/>
      <c r="F276" s="203"/>
      <c r="G276" s="203"/>
      <c r="H276" s="203"/>
      <c r="I276" s="203"/>
      <c r="J276" s="203"/>
      <c r="K276" s="203"/>
      <c r="L276" s="204"/>
    </row>
    <row r="277" spans="1:16" s="3" customFormat="1" x14ac:dyDescent="0.25">
      <c r="A277" s="15"/>
      <c r="B277" s="657"/>
      <c r="C277" s="658"/>
      <c r="D277" s="658"/>
      <c r="E277" s="658"/>
      <c r="F277" s="658"/>
      <c r="G277" s="658"/>
      <c r="H277" s="658"/>
      <c r="I277" s="658"/>
      <c r="J277" s="658"/>
      <c r="K277" s="658"/>
      <c r="L277" s="659"/>
      <c r="M277" s="182"/>
      <c r="O277" s="176"/>
      <c r="P277" s="176"/>
    </row>
    <row r="278" spans="1:16" s="3" customFormat="1" x14ac:dyDescent="0.25">
      <c r="A278" s="15"/>
      <c r="B278" s="657"/>
      <c r="C278" s="658"/>
      <c r="D278" s="658"/>
      <c r="E278" s="658"/>
      <c r="F278" s="658"/>
      <c r="G278" s="658"/>
      <c r="H278" s="658"/>
      <c r="I278" s="658"/>
      <c r="J278" s="658"/>
      <c r="K278" s="658"/>
      <c r="L278" s="659"/>
      <c r="M278" s="182"/>
      <c r="O278" s="176"/>
      <c r="P278" s="176"/>
    </row>
    <row r="279" spans="1:16" s="3" customFormat="1" x14ac:dyDescent="0.25">
      <c r="A279" s="15"/>
      <c r="B279" s="657"/>
      <c r="C279" s="658"/>
      <c r="D279" s="658"/>
      <c r="E279" s="658"/>
      <c r="F279" s="658"/>
      <c r="G279" s="658"/>
      <c r="H279" s="658"/>
      <c r="I279" s="658"/>
      <c r="J279" s="658"/>
      <c r="K279" s="658"/>
      <c r="L279" s="659"/>
      <c r="M279" s="182"/>
      <c r="O279" s="176"/>
      <c r="P279" s="176"/>
    </row>
    <row r="280" spans="1:16" s="3" customFormat="1" x14ac:dyDescent="0.25">
      <c r="A280" s="15"/>
      <c r="B280" s="657"/>
      <c r="C280" s="658"/>
      <c r="D280" s="658"/>
      <c r="E280" s="658"/>
      <c r="F280" s="658"/>
      <c r="G280" s="658"/>
      <c r="H280" s="658"/>
      <c r="I280" s="658"/>
      <c r="J280" s="658"/>
      <c r="K280" s="658"/>
      <c r="L280" s="659"/>
      <c r="M280" s="182"/>
      <c r="O280" s="176"/>
      <c r="P280" s="176"/>
    </row>
    <row r="281" spans="1:16" s="3" customFormat="1" x14ac:dyDescent="0.25">
      <c r="A281" s="15"/>
      <c r="B281" s="657"/>
      <c r="C281" s="658"/>
      <c r="D281" s="658"/>
      <c r="E281" s="658"/>
      <c r="F281" s="658"/>
      <c r="G281" s="658"/>
      <c r="H281" s="658"/>
      <c r="I281" s="658"/>
      <c r="J281" s="658"/>
      <c r="K281" s="658"/>
      <c r="L281" s="659"/>
      <c r="M281" s="182"/>
      <c r="O281" s="176"/>
      <c r="P281" s="176"/>
    </row>
    <row r="282" spans="1:16" s="3" customFormat="1" x14ac:dyDescent="0.25">
      <c r="A282" s="15"/>
      <c r="B282" s="657"/>
      <c r="C282" s="658"/>
      <c r="D282" s="658"/>
      <c r="E282" s="658"/>
      <c r="F282" s="658"/>
      <c r="G282" s="658"/>
      <c r="H282" s="658"/>
      <c r="I282" s="658"/>
      <c r="J282" s="658"/>
      <c r="K282" s="658"/>
      <c r="L282" s="659"/>
      <c r="M282" s="182"/>
      <c r="O282" s="176"/>
      <c r="P282" s="176"/>
    </row>
    <row r="283" spans="1:16" s="3" customFormat="1" x14ac:dyDescent="0.25">
      <c r="A283" s="15"/>
      <c r="B283" s="657"/>
      <c r="C283" s="658"/>
      <c r="D283" s="658"/>
      <c r="E283" s="658"/>
      <c r="F283" s="658"/>
      <c r="G283" s="658"/>
      <c r="H283" s="658"/>
      <c r="I283" s="658"/>
      <c r="J283" s="658"/>
      <c r="K283" s="658"/>
      <c r="L283" s="659"/>
      <c r="M283" s="182"/>
      <c r="O283" s="176"/>
      <c r="P283" s="176"/>
    </row>
    <row r="284" spans="1:16" s="3" customFormat="1" x14ac:dyDescent="0.25">
      <c r="A284" s="15"/>
      <c r="B284" s="657"/>
      <c r="C284" s="658"/>
      <c r="D284" s="658"/>
      <c r="E284" s="658"/>
      <c r="F284" s="658"/>
      <c r="G284" s="658"/>
      <c r="H284" s="658"/>
      <c r="I284" s="658"/>
      <c r="J284" s="658"/>
      <c r="K284" s="658"/>
      <c r="L284" s="659"/>
      <c r="M284" s="182"/>
      <c r="O284" s="176"/>
      <c r="P284" s="176"/>
    </row>
    <row r="285" spans="1:16" s="157" customFormat="1" x14ac:dyDescent="0.25">
      <c r="A285" s="201"/>
      <c r="B285" s="208"/>
      <c r="C285" s="209"/>
      <c r="D285" s="209"/>
      <c r="E285" s="209"/>
      <c r="F285" s="209"/>
      <c r="G285" s="209"/>
      <c r="H285" s="209"/>
      <c r="I285" s="209"/>
      <c r="J285" s="209"/>
      <c r="K285" s="209"/>
      <c r="L285" s="210"/>
    </row>
    <row r="286" spans="1:16" s="3" customFormat="1" x14ac:dyDescent="0.25">
      <c r="A286" s="14"/>
      <c r="B286" s="650" t="s">
        <v>37</v>
      </c>
      <c r="C286" s="651"/>
      <c r="D286" s="651"/>
      <c r="E286" s="651"/>
      <c r="F286" s="651"/>
      <c r="G286" s="651"/>
      <c r="H286" s="651"/>
      <c r="I286" s="651"/>
      <c r="J286" s="651"/>
      <c r="K286" s="651"/>
      <c r="L286" s="652"/>
      <c r="M286" s="217"/>
    </row>
    <row r="287" spans="1:16" s="157" customFormat="1" x14ac:dyDescent="0.25">
      <c r="A287" s="201"/>
      <c r="B287" s="202"/>
      <c r="C287" s="203"/>
      <c r="D287" s="203"/>
      <c r="E287" s="203"/>
      <c r="F287" s="203"/>
      <c r="G287" s="203"/>
      <c r="H287" s="203"/>
      <c r="I287" s="203"/>
      <c r="J287" s="203"/>
      <c r="K287" s="203"/>
      <c r="L287" s="204"/>
    </row>
    <row r="288" spans="1:16" s="157" customFormat="1" x14ac:dyDescent="0.25">
      <c r="A288" s="201"/>
      <c r="B288" s="520" t="str">
        <f>IF(Intro!$G$22="English",O288,P288)</f>
        <v>Provide your firm’s strategies and objectives for the next two years with respect to the pricing of the goods. Provide the rationale and assumptions underlying these strategies and objectives.</v>
      </c>
      <c r="C288" s="521"/>
      <c r="D288" s="521"/>
      <c r="E288" s="521"/>
      <c r="F288" s="521"/>
      <c r="G288" s="521"/>
      <c r="H288" s="521"/>
      <c r="I288" s="521"/>
      <c r="J288" s="521"/>
      <c r="K288" s="521"/>
      <c r="L288" s="522"/>
      <c r="O288" s="157" t="s">
        <v>363</v>
      </c>
      <c r="P288" s="157" t="s">
        <v>205</v>
      </c>
    </row>
    <row r="289" spans="1:16" s="157" customFormat="1" x14ac:dyDescent="0.25">
      <c r="A289" s="201"/>
      <c r="B289" s="520"/>
      <c r="C289" s="521"/>
      <c r="D289" s="521"/>
      <c r="E289" s="521"/>
      <c r="F289" s="521"/>
      <c r="G289" s="521"/>
      <c r="H289" s="521"/>
      <c r="I289" s="521"/>
      <c r="J289" s="521"/>
      <c r="K289" s="521"/>
      <c r="L289" s="522"/>
    </row>
    <row r="290" spans="1:16" s="157" customFormat="1" x14ac:dyDescent="0.25">
      <c r="A290" s="201"/>
      <c r="B290" s="202"/>
      <c r="C290" s="203"/>
      <c r="D290" s="203"/>
      <c r="E290" s="203"/>
      <c r="F290" s="203"/>
      <c r="G290" s="203"/>
      <c r="H290" s="203"/>
      <c r="I290" s="203"/>
      <c r="J290" s="203"/>
      <c r="K290" s="203"/>
      <c r="L290" s="204"/>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3" customFormat="1" x14ac:dyDescent="0.25">
      <c r="A297" s="15"/>
      <c r="B297" s="657"/>
      <c r="C297" s="658"/>
      <c r="D297" s="658"/>
      <c r="E297" s="658"/>
      <c r="F297" s="658"/>
      <c r="G297" s="658"/>
      <c r="H297" s="658"/>
      <c r="I297" s="658"/>
      <c r="J297" s="658"/>
      <c r="K297" s="658"/>
      <c r="L297" s="659"/>
      <c r="M297" s="182"/>
      <c r="O297" s="176"/>
      <c r="P297" s="176"/>
    </row>
    <row r="298" spans="1:16" s="3" customFormat="1" x14ac:dyDescent="0.25">
      <c r="A298" s="15"/>
      <c r="B298" s="657"/>
      <c r="C298" s="658"/>
      <c r="D298" s="658"/>
      <c r="E298" s="658"/>
      <c r="F298" s="658"/>
      <c r="G298" s="658"/>
      <c r="H298" s="658"/>
      <c r="I298" s="658"/>
      <c r="J298" s="658"/>
      <c r="K298" s="658"/>
      <c r="L298" s="659"/>
      <c r="M298" s="182"/>
      <c r="O298" s="176"/>
      <c r="P298" s="176"/>
    </row>
    <row r="299" spans="1:16" s="157" customFormat="1" x14ac:dyDescent="0.25">
      <c r="A299" s="201"/>
      <c r="B299" s="208"/>
      <c r="C299" s="209"/>
      <c r="D299" s="209"/>
      <c r="E299" s="209"/>
      <c r="F299" s="209"/>
      <c r="G299" s="209"/>
      <c r="H299" s="209"/>
      <c r="I299" s="209"/>
      <c r="J299" s="209"/>
      <c r="K299" s="209"/>
      <c r="L299" s="210"/>
    </row>
    <row r="300" spans="1:16" s="3" customFormat="1" x14ac:dyDescent="0.25">
      <c r="A300" s="14"/>
      <c r="B300" s="650" t="s">
        <v>38</v>
      </c>
      <c r="C300" s="651"/>
      <c r="D300" s="651"/>
      <c r="E300" s="651"/>
      <c r="F300" s="651"/>
      <c r="G300" s="651"/>
      <c r="H300" s="651"/>
      <c r="I300" s="651"/>
      <c r="J300" s="651"/>
      <c r="K300" s="651"/>
      <c r="L300" s="652"/>
      <c r="M300" s="217"/>
    </row>
    <row r="301" spans="1:16" s="157" customFormat="1" x14ac:dyDescent="0.25">
      <c r="A301" s="201"/>
      <c r="B301" s="202"/>
      <c r="C301" s="203"/>
      <c r="D301" s="203"/>
      <c r="E301" s="203"/>
      <c r="F301" s="203"/>
      <c r="G301" s="203"/>
      <c r="H301" s="203"/>
      <c r="I301" s="203"/>
      <c r="J301" s="203"/>
      <c r="K301" s="203"/>
      <c r="L301" s="204"/>
    </row>
    <row r="302" spans="1:16" s="157" customFormat="1" x14ac:dyDescent="0.25">
      <c r="A302" s="201"/>
      <c r="B302" s="520" t="str">
        <f>IF(Intro!$G$22="English",O302,P302)</f>
        <v>Provide your firm’s strategies and objectives for the next two years with respect to the export sales of the goods. Provide the rationale and assumptions underlying these strategies and objectives.</v>
      </c>
      <c r="C302" s="521"/>
      <c r="D302" s="521"/>
      <c r="E302" s="521"/>
      <c r="F302" s="521"/>
      <c r="G302" s="521"/>
      <c r="H302" s="521"/>
      <c r="I302" s="521"/>
      <c r="J302" s="521"/>
      <c r="K302" s="521"/>
      <c r="L302" s="522"/>
      <c r="O302" s="157" t="s">
        <v>203</v>
      </c>
      <c r="P302" s="157" t="s">
        <v>204</v>
      </c>
    </row>
    <row r="303" spans="1:16" s="157" customFormat="1" x14ac:dyDescent="0.25">
      <c r="A303" s="201"/>
      <c r="B303" s="520"/>
      <c r="C303" s="521"/>
      <c r="D303" s="521"/>
      <c r="E303" s="521"/>
      <c r="F303" s="521"/>
      <c r="G303" s="521"/>
      <c r="H303" s="521"/>
      <c r="I303" s="521"/>
      <c r="J303" s="521"/>
      <c r="K303" s="521"/>
      <c r="L303" s="522"/>
    </row>
    <row r="304" spans="1:16" s="157" customFormat="1" x14ac:dyDescent="0.25">
      <c r="A304" s="201"/>
      <c r="B304" s="202"/>
      <c r="C304" s="203"/>
      <c r="D304" s="203"/>
      <c r="E304" s="203"/>
      <c r="F304" s="203"/>
      <c r="G304" s="203"/>
      <c r="H304" s="203"/>
      <c r="I304" s="203"/>
      <c r="J304" s="203"/>
      <c r="K304" s="203"/>
      <c r="L304" s="204"/>
    </row>
    <row r="305" spans="1:16" s="3" customFormat="1" x14ac:dyDescent="0.25">
      <c r="A305" s="15"/>
      <c r="B305" s="657"/>
      <c r="C305" s="658"/>
      <c r="D305" s="658"/>
      <c r="E305" s="658"/>
      <c r="F305" s="658"/>
      <c r="G305" s="658"/>
      <c r="H305" s="658"/>
      <c r="I305" s="658"/>
      <c r="J305" s="658"/>
      <c r="K305" s="658"/>
      <c r="L305" s="659"/>
      <c r="M305" s="182"/>
      <c r="O305" s="176"/>
      <c r="P305" s="176"/>
    </row>
    <row r="306" spans="1:16" s="3" customFormat="1" x14ac:dyDescent="0.25">
      <c r="A306" s="15"/>
      <c r="B306" s="657"/>
      <c r="C306" s="658"/>
      <c r="D306" s="658"/>
      <c r="E306" s="658"/>
      <c r="F306" s="658"/>
      <c r="G306" s="658"/>
      <c r="H306" s="658"/>
      <c r="I306" s="658"/>
      <c r="J306" s="658"/>
      <c r="K306" s="658"/>
      <c r="L306" s="659"/>
      <c r="M306" s="182"/>
      <c r="O306" s="176"/>
      <c r="P306" s="176"/>
    </row>
    <row r="307" spans="1:16" s="3" customFormat="1" x14ac:dyDescent="0.25">
      <c r="A307" s="15"/>
      <c r="B307" s="657"/>
      <c r="C307" s="658"/>
      <c r="D307" s="658"/>
      <c r="E307" s="658"/>
      <c r="F307" s="658"/>
      <c r="G307" s="658"/>
      <c r="H307" s="658"/>
      <c r="I307" s="658"/>
      <c r="J307" s="658"/>
      <c r="K307" s="658"/>
      <c r="L307" s="659"/>
      <c r="M307" s="182"/>
      <c r="O307" s="176"/>
      <c r="P307" s="176"/>
    </row>
    <row r="308" spans="1:16" s="3" customFormat="1" x14ac:dyDescent="0.25">
      <c r="A308" s="15"/>
      <c r="B308" s="657"/>
      <c r="C308" s="658"/>
      <c r="D308" s="658"/>
      <c r="E308" s="658"/>
      <c r="F308" s="658"/>
      <c r="G308" s="658"/>
      <c r="H308" s="658"/>
      <c r="I308" s="658"/>
      <c r="J308" s="658"/>
      <c r="K308" s="658"/>
      <c r="L308" s="659"/>
      <c r="M308" s="182"/>
      <c r="O308" s="176"/>
      <c r="P308" s="176"/>
    </row>
    <row r="309" spans="1:16" s="3" customFormat="1" x14ac:dyDescent="0.25">
      <c r="A309" s="15"/>
      <c r="B309" s="657"/>
      <c r="C309" s="658"/>
      <c r="D309" s="658"/>
      <c r="E309" s="658"/>
      <c r="F309" s="658"/>
      <c r="G309" s="658"/>
      <c r="H309" s="658"/>
      <c r="I309" s="658"/>
      <c r="J309" s="658"/>
      <c r="K309" s="658"/>
      <c r="L309" s="659"/>
      <c r="M309" s="182"/>
      <c r="O309" s="176"/>
      <c r="P309" s="176"/>
    </row>
    <row r="310" spans="1:16" s="3" customFormat="1" x14ac:dyDescent="0.25">
      <c r="A310" s="15"/>
      <c r="B310" s="657"/>
      <c r="C310" s="658"/>
      <c r="D310" s="658"/>
      <c r="E310" s="658"/>
      <c r="F310" s="658"/>
      <c r="G310" s="658"/>
      <c r="H310" s="658"/>
      <c r="I310" s="658"/>
      <c r="J310" s="658"/>
      <c r="K310" s="658"/>
      <c r="L310" s="659"/>
      <c r="M310" s="182"/>
      <c r="O310" s="176"/>
      <c r="P310" s="176"/>
    </row>
    <row r="311" spans="1:16" s="3" customFormat="1" x14ac:dyDescent="0.25">
      <c r="A311" s="15"/>
      <c r="B311" s="657"/>
      <c r="C311" s="658"/>
      <c r="D311" s="658"/>
      <c r="E311" s="658"/>
      <c r="F311" s="658"/>
      <c r="G311" s="658"/>
      <c r="H311" s="658"/>
      <c r="I311" s="658"/>
      <c r="J311" s="658"/>
      <c r="K311" s="658"/>
      <c r="L311" s="659"/>
      <c r="M311" s="182"/>
      <c r="O311" s="176"/>
      <c r="P311" s="176"/>
    </row>
    <row r="312" spans="1:16" s="3" customFormat="1" x14ac:dyDescent="0.25">
      <c r="A312" s="15"/>
      <c r="B312" s="657"/>
      <c r="C312" s="658"/>
      <c r="D312" s="658"/>
      <c r="E312" s="658"/>
      <c r="F312" s="658"/>
      <c r="G312" s="658"/>
      <c r="H312" s="658"/>
      <c r="I312" s="658"/>
      <c r="J312" s="658"/>
      <c r="K312" s="658"/>
      <c r="L312" s="659"/>
      <c r="M312" s="182"/>
      <c r="O312" s="176"/>
      <c r="P312" s="176"/>
    </row>
    <row r="313" spans="1:16" s="157" customFormat="1" x14ac:dyDescent="0.25">
      <c r="A313" s="201"/>
      <c r="B313" s="208"/>
      <c r="C313" s="209"/>
      <c r="D313" s="209"/>
      <c r="E313" s="209"/>
      <c r="F313" s="209"/>
      <c r="G313" s="209"/>
      <c r="H313" s="209"/>
      <c r="I313" s="209"/>
      <c r="J313" s="209"/>
      <c r="K313" s="209"/>
      <c r="L313" s="210"/>
    </row>
    <row r="314" spans="1:16" s="3" customFormat="1" x14ac:dyDescent="0.25">
      <c r="A314" s="14"/>
      <c r="B314" s="219"/>
      <c r="C314" s="219"/>
      <c r="D314" s="219"/>
      <c r="E314" s="220"/>
      <c r="F314" s="220"/>
      <c r="G314" s="220"/>
      <c r="H314" s="220"/>
      <c r="I314" s="220"/>
      <c r="J314" s="220"/>
      <c r="K314" s="220"/>
      <c r="L314" s="220"/>
      <c r="M314" s="217"/>
    </row>
    <row r="315" spans="1:16" x14ac:dyDescent="0.25">
      <c r="B315" s="532" t="str">
        <f>IF(Intro!$G$22="English",O315,P315)</f>
        <v>REGIONAL SALES</v>
      </c>
      <c r="C315" s="533"/>
      <c r="D315" s="533"/>
      <c r="E315" s="533"/>
      <c r="F315" s="533"/>
      <c r="G315" s="533"/>
      <c r="H315" s="533"/>
      <c r="I315" s="533"/>
      <c r="J315" s="533"/>
      <c r="K315" s="533"/>
      <c r="L315" s="534"/>
      <c r="M315" s="157"/>
      <c r="O315" s="258" t="s">
        <v>675</v>
      </c>
      <c r="P315" s="258" t="s">
        <v>676</v>
      </c>
    </row>
    <row r="316" spans="1:16" x14ac:dyDescent="0.25">
      <c r="B316" s="669" t="s">
        <v>39</v>
      </c>
      <c r="C316" s="670"/>
      <c r="D316" s="670"/>
      <c r="E316" s="670"/>
      <c r="F316" s="670"/>
      <c r="G316" s="670"/>
      <c r="H316" s="670"/>
      <c r="I316" s="670"/>
      <c r="J316" s="670"/>
      <c r="K316" s="670"/>
      <c r="L316" s="671"/>
      <c r="M316" s="2"/>
    </row>
    <row r="317" spans="1:16" s="12" customFormat="1" x14ac:dyDescent="0.25">
      <c r="A317" s="14"/>
      <c r="B317" s="31"/>
      <c r="C317" s="32"/>
      <c r="D317" s="32"/>
      <c r="E317" s="33"/>
      <c r="F317" s="33"/>
      <c r="G317" s="33"/>
      <c r="H317" s="33"/>
      <c r="I317" s="33"/>
      <c r="J317" s="33"/>
      <c r="K317" s="33"/>
      <c r="L317" s="34"/>
    </row>
    <row r="318" spans="1:16" s="12" customFormat="1" x14ac:dyDescent="0.25">
      <c r="A318" s="14"/>
      <c r="B318" s="520" t="str">
        <f>IF(Intro!$G$22="English",O318,P318)</f>
        <v>Provide the regional distribution of your firm's volumes of domestic sales of the goods produced in Canada by your firm.</v>
      </c>
      <c r="C318" s="521"/>
      <c r="D318" s="521"/>
      <c r="E318" s="521"/>
      <c r="F318" s="521"/>
      <c r="G318" s="521"/>
      <c r="H318" s="521"/>
      <c r="I318" s="521"/>
      <c r="J318" s="521"/>
      <c r="K318" s="521"/>
      <c r="L318" s="522"/>
      <c r="O318" s="13" t="s">
        <v>442</v>
      </c>
      <c r="P318" s="12" t="s">
        <v>443</v>
      </c>
    </row>
    <row r="319" spans="1:16" s="12" customFormat="1" x14ac:dyDescent="0.25">
      <c r="A319" s="14"/>
      <c r="B319" s="186"/>
      <c r="C319" s="187"/>
      <c r="D319" s="32"/>
      <c r="E319" s="33"/>
      <c r="F319" s="33"/>
      <c r="G319" s="33"/>
      <c r="H319" s="33"/>
      <c r="I319" s="33"/>
      <c r="J319" s="33"/>
      <c r="K319" s="33"/>
      <c r="L319" s="34"/>
      <c r="O319" s="13"/>
    </row>
    <row r="320" spans="1:16" s="12" customFormat="1" x14ac:dyDescent="0.25">
      <c r="A320" s="14"/>
      <c r="B320" s="186"/>
      <c r="C320" s="187"/>
      <c r="F320" s="32"/>
      <c r="G320" s="711">
        <f>Variables!$B$6</f>
        <v>2023</v>
      </c>
      <c r="H320" s="711">
        <f>G320+1</f>
        <v>2024</v>
      </c>
      <c r="I320" s="711">
        <f>H320+1</f>
        <v>2025</v>
      </c>
      <c r="J320" s="33"/>
      <c r="K320" s="33"/>
      <c r="L320" s="212"/>
      <c r="O320" s="13"/>
    </row>
    <row r="321" spans="1:16" s="12" customFormat="1" x14ac:dyDescent="0.25">
      <c r="A321" s="14"/>
      <c r="B321" s="262"/>
      <c r="C321" s="263"/>
      <c r="F321" s="32"/>
      <c r="G321" s="711"/>
      <c r="H321" s="711"/>
      <c r="I321" s="711"/>
      <c r="J321" s="33"/>
      <c r="K321" s="33"/>
      <c r="L321" s="212"/>
      <c r="O321" s="13"/>
    </row>
    <row r="322" spans="1:16" s="157" customFormat="1" x14ac:dyDescent="0.25">
      <c r="A322" s="201"/>
      <c r="B322" s="572" t="str">
        <f>IF(Intro!$G$22="English",O322,P322)</f>
        <v>Atlantic Provinces</v>
      </c>
      <c r="C322" s="573"/>
      <c r="D322" s="573"/>
      <c r="E322" s="573"/>
      <c r="F322" s="271" t="s">
        <v>190</v>
      </c>
      <c r="G322" s="277"/>
      <c r="H322" s="277"/>
      <c r="I322" s="277"/>
      <c r="J322" s="33"/>
      <c r="K322" s="33"/>
      <c r="L322" s="212"/>
      <c r="O322" s="157" t="s">
        <v>106</v>
      </c>
      <c r="P322" s="157" t="s">
        <v>107</v>
      </c>
    </row>
    <row r="323" spans="1:16" s="157" customFormat="1" x14ac:dyDescent="0.25">
      <c r="A323" s="201"/>
      <c r="B323" s="572" t="str">
        <f>IF(Intro!$G$22="English",O323,P323)</f>
        <v xml:space="preserve">Quebec and Ontario </v>
      </c>
      <c r="C323" s="573"/>
      <c r="D323" s="573"/>
      <c r="E323" s="573"/>
      <c r="F323" s="271" t="s">
        <v>190</v>
      </c>
      <c r="G323" s="277"/>
      <c r="H323" s="277"/>
      <c r="I323" s="277"/>
      <c r="J323" s="33"/>
      <c r="K323" s="33"/>
      <c r="L323" s="212"/>
      <c r="O323" s="157" t="s">
        <v>105</v>
      </c>
      <c r="P323" s="157" t="s">
        <v>108</v>
      </c>
    </row>
    <row r="324" spans="1:16" s="157" customFormat="1" x14ac:dyDescent="0.25">
      <c r="A324" s="201"/>
      <c r="B324" s="572" t="str">
        <f>IF(Intro!$G$22="English",O324,P324)</f>
        <v>Manitoba and Saskatchewan</v>
      </c>
      <c r="C324" s="573"/>
      <c r="D324" s="573"/>
      <c r="E324" s="573"/>
      <c r="F324" s="271" t="s">
        <v>190</v>
      </c>
      <c r="G324" s="277"/>
      <c r="H324" s="277"/>
      <c r="I324" s="277"/>
      <c r="J324" s="33"/>
      <c r="K324" s="33"/>
      <c r="L324" s="212"/>
      <c r="O324" s="157" t="s">
        <v>104</v>
      </c>
      <c r="P324" s="157" t="s">
        <v>109</v>
      </c>
    </row>
    <row r="325" spans="1:16" s="157" customFormat="1" x14ac:dyDescent="0.25">
      <c r="A325" s="201"/>
      <c r="B325" s="572" t="str">
        <f>IF(Intro!$G$22="English",O325,P325)</f>
        <v>Alberta and British Columbia</v>
      </c>
      <c r="C325" s="573"/>
      <c r="D325" s="573"/>
      <c r="E325" s="573"/>
      <c r="F325" s="271" t="s">
        <v>190</v>
      </c>
      <c r="G325" s="277"/>
      <c r="H325" s="277"/>
      <c r="I325" s="277"/>
      <c r="J325" s="33"/>
      <c r="K325" s="33"/>
      <c r="L325" s="212"/>
      <c r="O325" s="157" t="s">
        <v>103</v>
      </c>
      <c r="P325" s="157" t="s">
        <v>110</v>
      </c>
    </row>
    <row r="326" spans="1:16" s="157" customFormat="1" x14ac:dyDescent="0.25">
      <c r="A326" s="201"/>
      <c r="B326" s="572" t="str">
        <f>IF(Intro!$G$22="English",O326,P326)</f>
        <v>Nunavut, Yukon and Northwest Territories</v>
      </c>
      <c r="C326" s="573"/>
      <c r="D326" s="573"/>
      <c r="E326" s="573"/>
      <c r="F326" s="271" t="s">
        <v>190</v>
      </c>
      <c r="G326" s="277"/>
      <c r="H326" s="277"/>
      <c r="I326" s="277"/>
      <c r="J326" s="33"/>
      <c r="K326" s="33"/>
      <c r="L326" s="212"/>
      <c r="O326" s="157" t="s">
        <v>102</v>
      </c>
      <c r="P326" s="157" t="s">
        <v>111</v>
      </c>
    </row>
    <row r="327" spans="1:16" s="181" customFormat="1" x14ac:dyDescent="0.25">
      <c r="A327" s="218"/>
      <c r="B327" s="572" t="str">
        <f>IF(Intro!$G$22="English",O327,P327)</f>
        <v>Unaccounted</v>
      </c>
      <c r="C327" s="573"/>
      <c r="D327" s="573"/>
      <c r="E327" s="573"/>
      <c r="F327" s="309" t="s">
        <v>190</v>
      </c>
      <c r="G327" s="285">
        <f>100-SUM(G322:G326)</f>
        <v>100</v>
      </c>
      <c r="H327" s="285">
        <f t="shared" ref="H327:I327" si="22">100-SUM(H322:H326)</f>
        <v>100</v>
      </c>
      <c r="I327" s="285">
        <f t="shared" si="22"/>
        <v>100</v>
      </c>
      <c r="J327" s="33"/>
      <c r="K327" s="33"/>
      <c r="L327" s="212"/>
      <c r="O327" s="181" t="s">
        <v>441</v>
      </c>
      <c r="P327" s="181" t="s">
        <v>611</v>
      </c>
    </row>
    <row r="328" spans="1:16" s="157" customFormat="1" x14ac:dyDescent="0.25">
      <c r="A328" s="201"/>
      <c r="B328" s="208"/>
      <c r="C328" s="209"/>
      <c r="D328" s="209"/>
      <c r="E328" s="209"/>
      <c r="F328" s="209"/>
      <c r="G328" s="209"/>
      <c r="H328" s="209"/>
      <c r="I328" s="209"/>
      <c r="J328" s="209"/>
      <c r="K328" s="209"/>
      <c r="L328" s="210"/>
    </row>
    <row r="329" spans="1:16" s="157" customFormat="1" x14ac:dyDescent="0.25">
      <c r="A329" s="201"/>
      <c r="B329" s="203"/>
      <c r="C329" s="203"/>
      <c r="D329" s="203"/>
      <c r="E329" s="203"/>
      <c r="F329" s="203"/>
      <c r="G329" s="203"/>
      <c r="H329" s="203"/>
      <c r="I329" s="203"/>
      <c r="J329" s="203"/>
      <c r="K329" s="203"/>
      <c r="L329" s="203"/>
    </row>
    <row r="330" spans="1:16" x14ac:dyDescent="0.25">
      <c r="B330" s="532" t="str">
        <f>IF(Intro!$G$22="English",O330,P330)</f>
        <v>SALES IN CANADA OF DOMESTIC PRODUCTION TO TOP FIVE ACCOUNTS</v>
      </c>
      <c r="C330" s="533"/>
      <c r="D330" s="533"/>
      <c r="E330" s="533"/>
      <c r="F330" s="533"/>
      <c r="G330" s="533"/>
      <c r="H330" s="533"/>
      <c r="I330" s="533"/>
      <c r="J330" s="533"/>
      <c r="K330" s="533"/>
      <c r="L330" s="534"/>
      <c r="M330" s="157"/>
      <c r="O330" s="2" t="s">
        <v>129</v>
      </c>
      <c r="P330" s="2" t="s">
        <v>128</v>
      </c>
    </row>
    <row r="331" spans="1:16" x14ac:dyDescent="0.25">
      <c r="B331" s="669" t="s">
        <v>297</v>
      </c>
      <c r="C331" s="670"/>
      <c r="D331" s="670"/>
      <c r="E331" s="670"/>
      <c r="F331" s="670"/>
      <c r="G331" s="670"/>
      <c r="H331" s="670"/>
      <c r="I331" s="670"/>
      <c r="J331" s="670"/>
      <c r="K331" s="670"/>
      <c r="L331" s="671"/>
      <c r="M331" s="2"/>
    </row>
    <row r="332" spans="1:16" s="12" customFormat="1" x14ac:dyDescent="0.25">
      <c r="A332" s="14"/>
      <c r="B332" s="31"/>
      <c r="C332" s="32"/>
      <c r="D332" s="32"/>
      <c r="E332" s="33"/>
      <c r="F332" s="33"/>
      <c r="G332" s="33"/>
      <c r="H332" s="33"/>
      <c r="I332" s="33"/>
      <c r="J332" s="33"/>
      <c r="K332" s="33"/>
      <c r="L332" s="34"/>
    </row>
    <row r="333" spans="1:16" s="12" customFormat="1" x14ac:dyDescent="0.25">
      <c r="A333" s="14"/>
      <c r="B333" s="520" t="str">
        <f>IF(Intro!$G$22="English",O333,P333)</f>
        <v>Identify your firm's five largest accounts for the goods produced and sold in Canada, by volume since Q1 - 2024.</v>
      </c>
      <c r="C333" s="521"/>
      <c r="D333" s="521"/>
      <c r="E333" s="521"/>
      <c r="F333" s="521"/>
      <c r="G333" s="521"/>
      <c r="H333" s="521"/>
      <c r="I333" s="521"/>
      <c r="J333" s="521"/>
      <c r="K333" s="521"/>
      <c r="L333" s="522"/>
      <c r="O333" s="13" t="str">
        <f>"Identify your firm's five largest accounts for the goods produced and sold in Canada, by volume since "&amp;E345&amp;"."</f>
        <v>Identify your firm's five largest accounts for the goods produced and sold in Canada, by volume since Q1 - 2024.</v>
      </c>
      <c r="P333" s="12" t="str">
        <f>"Indiquez les cinq plus importants clients de votre entreprise pour les marchandises, par volume produit et vendu au Canada, depuis "&amp;E345&amp;"."</f>
        <v>Indiquez les cinq plus importants clients de votre entreprise pour les marchandises, par volume produit et vendu au Canada, depuis Q1 - 2024.</v>
      </c>
    </row>
    <row r="334" spans="1:16" s="12" customFormat="1" x14ac:dyDescent="0.25">
      <c r="A334" s="14"/>
      <c r="B334" s="186"/>
      <c r="C334" s="187"/>
      <c r="D334" s="32"/>
      <c r="E334" s="33"/>
      <c r="F334" s="33"/>
      <c r="G334" s="33"/>
      <c r="H334" s="33"/>
      <c r="I334" s="33"/>
      <c r="J334" s="33"/>
      <c r="K334" s="33"/>
      <c r="L334" s="34"/>
      <c r="O334" s="13"/>
    </row>
    <row r="335" spans="1:16" s="12" customFormat="1" x14ac:dyDescent="0.25">
      <c r="A335" s="14"/>
      <c r="B335" s="268" t="str">
        <f>IF(Intro!$G$22="English",O335,P335)</f>
        <v>Account 1</v>
      </c>
      <c r="C335" s="750"/>
      <c r="D335" s="751"/>
      <c r="E335" s="751"/>
      <c r="F335" s="751"/>
      <c r="G335" s="751"/>
      <c r="H335" s="751"/>
      <c r="I335" s="751"/>
      <c r="J335" s="751"/>
      <c r="K335" s="751"/>
      <c r="L335" s="751"/>
      <c r="O335" s="13" t="s">
        <v>118</v>
      </c>
      <c r="P335" s="12" t="s">
        <v>119</v>
      </c>
    </row>
    <row r="336" spans="1:16" s="12" customFormat="1" x14ac:dyDescent="0.25">
      <c r="A336" s="14"/>
      <c r="B336" s="268" t="str">
        <f>IF(Intro!$G$22="English",O336,P336)</f>
        <v>Account 2</v>
      </c>
      <c r="C336" s="750"/>
      <c r="D336" s="751"/>
      <c r="E336" s="751"/>
      <c r="F336" s="751"/>
      <c r="G336" s="751"/>
      <c r="H336" s="751"/>
      <c r="I336" s="751"/>
      <c r="J336" s="751"/>
      <c r="K336" s="751"/>
      <c r="L336" s="751"/>
      <c r="O336" s="13" t="s">
        <v>120</v>
      </c>
      <c r="P336" s="12" t="s">
        <v>121</v>
      </c>
    </row>
    <row r="337" spans="1:16" s="12" customFormat="1" x14ac:dyDescent="0.25">
      <c r="A337" s="14"/>
      <c r="B337" s="268" t="str">
        <f>IF(Intro!$G$22="English",O337,P337)</f>
        <v>Account 3</v>
      </c>
      <c r="C337" s="750"/>
      <c r="D337" s="751"/>
      <c r="E337" s="751"/>
      <c r="F337" s="751"/>
      <c r="G337" s="751"/>
      <c r="H337" s="751"/>
      <c r="I337" s="751"/>
      <c r="J337" s="751"/>
      <c r="K337" s="751"/>
      <c r="L337" s="751"/>
      <c r="O337" s="13" t="s">
        <v>122</v>
      </c>
      <c r="P337" s="12" t="s">
        <v>123</v>
      </c>
    </row>
    <row r="338" spans="1:16" s="12" customFormat="1" x14ac:dyDescent="0.25">
      <c r="A338" s="14"/>
      <c r="B338" s="268" t="str">
        <f>IF(Intro!$G$22="English",O338,P338)</f>
        <v>Account 4</v>
      </c>
      <c r="C338" s="750"/>
      <c r="D338" s="751"/>
      <c r="E338" s="751"/>
      <c r="F338" s="751"/>
      <c r="G338" s="751"/>
      <c r="H338" s="751"/>
      <c r="I338" s="751"/>
      <c r="J338" s="751"/>
      <c r="K338" s="751"/>
      <c r="L338" s="751"/>
      <c r="O338" s="13" t="s">
        <v>124</v>
      </c>
      <c r="P338" s="12" t="s">
        <v>125</v>
      </c>
    </row>
    <row r="339" spans="1:16" s="12" customFormat="1" x14ac:dyDescent="0.25">
      <c r="A339" s="14"/>
      <c r="B339" s="268" t="str">
        <f>IF(Intro!$G$22="English",O339,P339)</f>
        <v>Account 5</v>
      </c>
      <c r="C339" s="750"/>
      <c r="D339" s="751"/>
      <c r="E339" s="751"/>
      <c r="F339" s="751"/>
      <c r="G339" s="751"/>
      <c r="H339" s="751"/>
      <c r="I339" s="751"/>
      <c r="J339" s="751"/>
      <c r="K339" s="751"/>
      <c r="L339" s="751"/>
      <c r="O339" s="13" t="s">
        <v>126</v>
      </c>
      <c r="P339" s="12" t="s">
        <v>127</v>
      </c>
    </row>
    <row r="340" spans="1:16" s="12" customFormat="1" x14ac:dyDescent="0.25">
      <c r="A340" s="14"/>
      <c r="B340" s="186"/>
      <c r="C340" s="187"/>
      <c r="D340" s="32"/>
      <c r="E340" s="33"/>
      <c r="F340" s="33"/>
      <c r="G340" s="33"/>
      <c r="H340" s="33"/>
      <c r="I340" s="33"/>
      <c r="J340" s="33"/>
      <c r="K340" s="33"/>
      <c r="L340" s="34"/>
      <c r="O340" s="13"/>
    </row>
    <row r="341" spans="1:16" x14ac:dyDescent="0.25">
      <c r="B341" s="650" t="s">
        <v>298</v>
      </c>
      <c r="C341" s="651"/>
      <c r="D341" s="651"/>
      <c r="E341" s="651"/>
      <c r="F341" s="651"/>
      <c r="G341" s="651"/>
      <c r="H341" s="651"/>
      <c r="I341" s="651"/>
      <c r="J341" s="651"/>
      <c r="K341" s="651"/>
      <c r="L341" s="652"/>
      <c r="M341" s="2"/>
    </row>
    <row r="342" spans="1:16" s="12" customFormat="1" x14ac:dyDescent="0.25">
      <c r="A342" s="14"/>
      <c r="B342" s="31"/>
      <c r="C342" s="32"/>
      <c r="D342" s="32"/>
      <c r="E342" s="33"/>
      <c r="F342" s="33"/>
      <c r="G342" s="33"/>
      <c r="H342" s="33"/>
      <c r="I342" s="33"/>
      <c r="J342" s="33"/>
      <c r="K342" s="33"/>
      <c r="L342" s="34"/>
    </row>
    <row r="343" spans="1:16" s="12" customFormat="1" x14ac:dyDescent="0.25">
      <c r="A343" s="14"/>
      <c r="B343" s="520" t="str">
        <f>IF(Intro!$G$22="English",O343,P343)</f>
        <v xml:space="preserve">Report the volume and value of domestic sales from domestic production for each account listed below: </v>
      </c>
      <c r="C343" s="521"/>
      <c r="D343" s="521"/>
      <c r="E343" s="521"/>
      <c r="F343" s="521"/>
      <c r="G343" s="521"/>
      <c r="H343" s="521"/>
      <c r="I343" s="521"/>
      <c r="J343" s="521"/>
      <c r="K343" s="521"/>
      <c r="L343" s="522"/>
      <c r="O343" s="13" t="s">
        <v>426</v>
      </c>
      <c r="P343" s="12" t="s">
        <v>607</v>
      </c>
    </row>
    <row r="344" spans="1:16" s="12" customFormat="1" x14ac:dyDescent="0.25">
      <c r="A344" s="14"/>
      <c r="B344" s="186"/>
      <c r="C344" s="187"/>
      <c r="D344" s="32"/>
      <c r="E344" s="33"/>
      <c r="F344" s="33"/>
      <c r="G344" s="33"/>
      <c r="H344" s="33"/>
      <c r="I344" s="33"/>
      <c r="J344" s="33"/>
      <c r="K344" s="33"/>
      <c r="L344" s="34"/>
      <c r="O344" s="13"/>
    </row>
    <row r="345" spans="1:16" s="12" customFormat="1" x14ac:dyDescent="0.25">
      <c r="A345" s="14"/>
      <c r="B345" s="275"/>
      <c r="C345" s="288"/>
      <c r="D345" s="289"/>
      <c r="E345" s="274" t="str">
        <f>IF(Intro!$G$22="English","Q","T")&amp;IF(MID(F345,2,1)&lt;&gt;"1",MID(F345,2,1)-1&amp;" - "&amp;MID(F345,6,4),"4 - "&amp;MID(F345,6,4)-1)</f>
        <v>Q1 - 2024</v>
      </c>
      <c r="F345" s="274" t="str">
        <f>IF(Intro!$G$22="English","Q","T")&amp;IF(MID(G345,2,1)&lt;&gt;"1",MID(G345,2,1)-1&amp;" - "&amp;MID(G345,6,4),"4 - "&amp;MID(G345,6,4)-1)</f>
        <v>Q2 - 2024</v>
      </c>
      <c r="G345" s="274" t="str">
        <f>IF(Intro!$G$22="English","Q","T")&amp;IF(MID(H345,2,1)&lt;&gt;"1",MID(H345,2,1)-1&amp;" - "&amp;MID(H345,6,4),"4 - "&amp;MID(H345,6,4)-1)</f>
        <v>Q3 - 2024</v>
      </c>
      <c r="H345" s="274" t="str">
        <f>IF(Intro!$G$22="English","Q","T")&amp;IF(MID(I345,2,1)&lt;&gt;"1",MID(I345,2,1)-1&amp;" - "&amp;MID(I345,6,4),"4 - "&amp;MID(I345,6,4)-1)</f>
        <v>Q4 - 2024</v>
      </c>
      <c r="I345" s="274" t="str">
        <f>IF(Intro!$G$22="English","Q","T")&amp;IF(MID(J345,2,1)&lt;&gt;"1",MID(J345,2,1)-1&amp;" - "&amp;MID(J345,6,4),"4 - "&amp;MID(J345,6,4)-1)</f>
        <v>Q1 - 2025</v>
      </c>
      <c r="J345" s="274" t="str">
        <f>IF(Intro!$G$22="English","Q","T")&amp;IF(MID(K345,2,1)&lt;&gt;"1",MID(K345,2,1)-1&amp;" - "&amp;MID(K345,6,4),"4 - "&amp;MID(K345,6,4)-1)</f>
        <v>Q2 - 2025</v>
      </c>
      <c r="K345" s="274" t="str">
        <f>IF(Intro!$G$22="English","Q","T")&amp;IF(MID(L345,2,1)&lt;&gt;"1",MID(L345,2,1)-1&amp;" - "&amp;MID(L345,6,4),"4 - "&amp;MID(L345,6,4)-1)</f>
        <v>Q3 - 2025</v>
      </c>
      <c r="L345" s="284" t="str">
        <f>IF(Intro!$G$22="English",O345,P345)</f>
        <v>Q4 - 2025</v>
      </c>
      <c r="O345" s="13" t="s">
        <v>812</v>
      </c>
      <c r="P345" s="12" t="s">
        <v>813</v>
      </c>
    </row>
    <row r="346" spans="1:16" s="12" customFormat="1" x14ac:dyDescent="0.25">
      <c r="A346" s="14"/>
      <c r="B346" s="743" t="str">
        <f>IF(Intro!$G$22="English",O346,P346)</f>
        <v xml:space="preserve">Account 1 - </v>
      </c>
      <c r="C346" s="744"/>
      <c r="D346" s="744"/>
      <c r="E346" s="744"/>
      <c r="F346" s="744"/>
      <c r="G346" s="744"/>
      <c r="H346" s="744"/>
      <c r="I346" s="744"/>
      <c r="J346" s="744"/>
      <c r="K346" s="744"/>
      <c r="L346" s="745"/>
      <c r="O346" s="157" t="str">
        <f>"Account 1 - "&amp;$C335</f>
        <v xml:space="preserve">Account 1 - </v>
      </c>
      <c r="P346" s="157" t="str">
        <f>"Client 1 - "&amp;$C335</f>
        <v xml:space="preserve">Client 1 - </v>
      </c>
    </row>
    <row r="347" spans="1:16" s="157" customFormat="1" x14ac:dyDescent="0.25">
      <c r="A347" s="201"/>
      <c r="B347" s="741" t="str">
        <f>IF(Intro!$G$22="English",Variables!$B$23,Variables!$C$23)</f>
        <v>units</v>
      </c>
      <c r="C347" s="742"/>
      <c r="D347" s="742"/>
      <c r="E347" s="277"/>
      <c r="F347" s="277"/>
      <c r="G347" s="277"/>
      <c r="H347" s="277"/>
      <c r="I347" s="277"/>
      <c r="J347" s="277"/>
      <c r="K347" s="277"/>
      <c r="L347" s="287"/>
    </row>
    <row r="348" spans="1:16" s="157" customFormat="1" x14ac:dyDescent="0.25">
      <c r="A348" s="201"/>
      <c r="B348" s="747" t="str">
        <f>IF(Intro!G$22="English","net delivered selling value (CAD)","valeur de vente nette rendue (CAD)")</f>
        <v>net delivered selling value (CAD)</v>
      </c>
      <c r="C348" s="746"/>
      <c r="D348" s="746"/>
      <c r="E348" s="277"/>
      <c r="F348" s="277"/>
      <c r="G348" s="277"/>
      <c r="H348" s="277"/>
      <c r="I348" s="277"/>
      <c r="J348" s="277"/>
      <c r="K348" s="277"/>
      <c r="L348" s="287"/>
    </row>
    <row r="349" spans="1:16" s="157" customFormat="1" x14ac:dyDescent="0.25">
      <c r="A349" s="201"/>
      <c r="B349" s="741" t="str">
        <f>"$ / "&amp;IF(Intro!$G$22="English",Variables!$B$24,Variables!$C$24)</f>
        <v>$ / unit</v>
      </c>
      <c r="C349" s="746"/>
      <c r="D349" s="746"/>
      <c r="E349" s="327" t="str">
        <f>IF(E347=0,"-",E348/E347)</f>
        <v>-</v>
      </c>
      <c r="F349" s="327" t="str">
        <f>IF(F347=0,"-",F348/F347)</f>
        <v>-</v>
      </c>
      <c r="G349" s="327" t="str">
        <f>IF(G347=0,"-",G348/G347)</f>
        <v>-</v>
      </c>
      <c r="H349" s="327" t="str">
        <f t="shared" ref="H349:L349" si="23">IF(H347=0,"-",H348/H347)</f>
        <v>-</v>
      </c>
      <c r="I349" s="327" t="str">
        <f t="shared" si="23"/>
        <v>-</v>
      </c>
      <c r="J349" s="327" t="str">
        <f t="shared" si="23"/>
        <v>-</v>
      </c>
      <c r="K349" s="327" t="str">
        <f t="shared" si="23"/>
        <v>-</v>
      </c>
      <c r="L349" s="328" t="str">
        <f t="shared" si="23"/>
        <v>-</v>
      </c>
    </row>
    <row r="350" spans="1:16" s="157" customFormat="1" x14ac:dyDescent="0.25">
      <c r="A350" s="201"/>
      <c r="B350" s="743" t="str">
        <f>IF(Intro!$G$22="English",O350,P350)</f>
        <v xml:space="preserve">Account 2 - </v>
      </c>
      <c r="C350" s="744"/>
      <c r="D350" s="744"/>
      <c r="E350" s="744"/>
      <c r="F350" s="744"/>
      <c r="G350" s="744"/>
      <c r="H350" s="744"/>
      <c r="I350" s="744"/>
      <c r="J350" s="744"/>
      <c r="K350" s="744"/>
      <c r="L350" s="745"/>
      <c r="O350" s="157" t="str">
        <f>"Account 2 - "&amp;$C336</f>
        <v xml:space="preserve">Account 2 - </v>
      </c>
      <c r="P350" s="157" t="str">
        <f>"Client 2 - "&amp;$C336</f>
        <v xml:space="preserve">Client 2 - </v>
      </c>
    </row>
    <row r="351" spans="1:16" s="157" customFormat="1" x14ac:dyDescent="0.25">
      <c r="A351" s="201"/>
      <c r="B351" s="741" t="str">
        <f>IF(Intro!$G$22="English",Variables!$B$23,Variables!$C$23)</f>
        <v>units</v>
      </c>
      <c r="C351" s="742"/>
      <c r="D351" s="742"/>
      <c r="E351" s="277"/>
      <c r="F351" s="277"/>
      <c r="G351" s="277"/>
      <c r="H351" s="277"/>
      <c r="I351" s="277"/>
      <c r="J351" s="277"/>
      <c r="K351" s="277"/>
      <c r="L351" s="287"/>
    </row>
    <row r="352" spans="1:16" s="157" customFormat="1" x14ac:dyDescent="0.25">
      <c r="A352" s="201"/>
      <c r="B352" s="747" t="str">
        <f>IF(Intro!G$22="English","net delivered selling value (CAD)","valeur de vente nette rendue (CAD)")</f>
        <v>net delivered selling value (CAD)</v>
      </c>
      <c r="C352" s="746"/>
      <c r="D352" s="746"/>
      <c r="E352" s="277"/>
      <c r="F352" s="277"/>
      <c r="G352" s="277"/>
      <c r="H352" s="277"/>
      <c r="I352" s="277"/>
      <c r="J352" s="277"/>
      <c r="K352" s="277"/>
      <c r="L352" s="287"/>
    </row>
    <row r="353" spans="1:19" s="157" customFormat="1" x14ac:dyDescent="0.25">
      <c r="A353" s="201"/>
      <c r="B353" s="741" t="str">
        <f>"$ / "&amp;IF(Intro!$G$22="English",Variables!$B$24,Variables!$C$24)</f>
        <v>$ / unit</v>
      </c>
      <c r="C353" s="746"/>
      <c r="D353" s="746"/>
      <c r="E353" s="327" t="str">
        <f>IF(E351=0,"-",E352/E351)</f>
        <v>-</v>
      </c>
      <c r="F353" s="327" t="str">
        <f t="shared" ref="F353:L353" si="24">IF(F351=0,"-",F352/F351)</f>
        <v>-</v>
      </c>
      <c r="G353" s="327" t="str">
        <f t="shared" si="24"/>
        <v>-</v>
      </c>
      <c r="H353" s="327" t="str">
        <f t="shared" si="24"/>
        <v>-</v>
      </c>
      <c r="I353" s="327" t="str">
        <f t="shared" si="24"/>
        <v>-</v>
      </c>
      <c r="J353" s="327" t="str">
        <f t="shared" si="24"/>
        <v>-</v>
      </c>
      <c r="K353" s="327" t="str">
        <f t="shared" si="24"/>
        <v>-</v>
      </c>
      <c r="L353" s="328" t="str">
        <f t="shared" si="24"/>
        <v>-</v>
      </c>
    </row>
    <row r="354" spans="1:19" s="157" customFormat="1" x14ac:dyDescent="0.25">
      <c r="A354" s="201"/>
      <c r="B354" s="743" t="str">
        <f>IF(Intro!$G$22="English",O354,P354)</f>
        <v xml:space="preserve">Account 3 - </v>
      </c>
      <c r="C354" s="744"/>
      <c r="D354" s="744"/>
      <c r="E354" s="744"/>
      <c r="F354" s="744"/>
      <c r="G354" s="744"/>
      <c r="H354" s="744"/>
      <c r="I354" s="744"/>
      <c r="J354" s="744"/>
      <c r="K354" s="744"/>
      <c r="L354" s="745"/>
      <c r="O354" s="157" t="str">
        <f>"Account 3 - "&amp;$C337</f>
        <v xml:space="preserve">Account 3 - </v>
      </c>
      <c r="P354" s="157" t="str">
        <f>"Client 3 - "&amp;$C337</f>
        <v xml:space="preserve">Client 3 - </v>
      </c>
    </row>
    <row r="355" spans="1:19" s="157" customFormat="1" x14ac:dyDescent="0.25">
      <c r="A355" s="201"/>
      <c r="B355" s="741" t="str">
        <f>IF(Intro!$G$22="English",Variables!$B$23,Variables!$C$23)</f>
        <v>units</v>
      </c>
      <c r="C355" s="742"/>
      <c r="D355" s="742"/>
      <c r="E355" s="277"/>
      <c r="F355" s="277"/>
      <c r="G355" s="277"/>
      <c r="H355" s="277"/>
      <c r="I355" s="277"/>
      <c r="J355" s="277"/>
      <c r="K355" s="277"/>
      <c r="L355" s="287"/>
    </row>
    <row r="356" spans="1:19" s="157" customFormat="1" x14ac:dyDescent="0.25">
      <c r="A356" s="201"/>
      <c r="B356" s="747" t="str">
        <f>IF(Intro!G$22="English","net delivered selling value (CAD)","valeur de vente nette rendue (CAD)")</f>
        <v>net delivered selling value (CAD)</v>
      </c>
      <c r="C356" s="746"/>
      <c r="D356" s="746"/>
      <c r="E356" s="277"/>
      <c r="F356" s="277"/>
      <c r="G356" s="277"/>
      <c r="H356" s="277"/>
      <c r="I356" s="277"/>
      <c r="J356" s="277"/>
      <c r="K356" s="277"/>
      <c r="L356" s="287"/>
    </row>
    <row r="357" spans="1:19" s="157" customFormat="1" x14ac:dyDescent="0.25">
      <c r="A357" s="201"/>
      <c r="B357" s="741" t="str">
        <f>"$ / "&amp;IF(Intro!$G$22="English",Variables!$B$24,Variables!$C$24)</f>
        <v>$ / unit</v>
      </c>
      <c r="C357" s="746"/>
      <c r="D357" s="746"/>
      <c r="E357" s="327" t="str">
        <f>IF(E355=0,"-",E356/E355)</f>
        <v>-</v>
      </c>
      <c r="F357" s="327" t="str">
        <f t="shared" ref="F357:L357" si="25">IF(F355=0,"-",F356/F355)</f>
        <v>-</v>
      </c>
      <c r="G357" s="327" t="str">
        <f t="shared" si="25"/>
        <v>-</v>
      </c>
      <c r="H357" s="327" t="str">
        <f t="shared" si="25"/>
        <v>-</v>
      </c>
      <c r="I357" s="327" t="str">
        <f t="shared" si="25"/>
        <v>-</v>
      </c>
      <c r="J357" s="327" t="str">
        <f t="shared" si="25"/>
        <v>-</v>
      </c>
      <c r="K357" s="327" t="str">
        <f t="shared" si="25"/>
        <v>-</v>
      </c>
      <c r="L357" s="328" t="str">
        <f t="shared" si="25"/>
        <v>-</v>
      </c>
    </row>
    <row r="358" spans="1:19" s="157" customFormat="1" x14ac:dyDescent="0.25">
      <c r="A358" s="201"/>
      <c r="B358" s="743" t="str">
        <f>IF(Intro!$G$22="English",O358,P358)</f>
        <v xml:space="preserve">Account 4 - </v>
      </c>
      <c r="C358" s="744"/>
      <c r="D358" s="744"/>
      <c r="E358" s="744"/>
      <c r="F358" s="744"/>
      <c r="G358" s="744"/>
      <c r="H358" s="744"/>
      <c r="I358" s="744"/>
      <c r="J358" s="744"/>
      <c r="K358" s="744"/>
      <c r="L358" s="745"/>
      <c r="O358" s="157" t="str">
        <f>"Account 4 - "&amp;$C338</f>
        <v xml:space="preserve">Account 4 - </v>
      </c>
      <c r="P358" s="157" t="str">
        <f>"Client 4 - "&amp;$C338</f>
        <v xml:space="preserve">Client 4 - </v>
      </c>
    </row>
    <row r="359" spans="1:19" s="157" customFormat="1" x14ac:dyDescent="0.25">
      <c r="A359" s="201"/>
      <c r="B359" s="741" t="str">
        <f>IF(Intro!$G$22="English",Variables!$B$23,Variables!$C$23)</f>
        <v>units</v>
      </c>
      <c r="C359" s="742"/>
      <c r="D359" s="742"/>
      <c r="E359" s="277"/>
      <c r="F359" s="277"/>
      <c r="G359" s="277"/>
      <c r="H359" s="277"/>
      <c r="I359" s="277"/>
      <c r="J359" s="277"/>
      <c r="K359" s="277"/>
      <c r="L359" s="287"/>
    </row>
    <row r="360" spans="1:19" s="157" customFormat="1" x14ac:dyDescent="0.25">
      <c r="A360" s="201"/>
      <c r="B360" s="747" t="str">
        <f>IF(Intro!G$22="English","net delivered selling value (CAD)","valeur de vente nette rendue (CAD)")</f>
        <v>net delivered selling value (CAD)</v>
      </c>
      <c r="C360" s="746"/>
      <c r="D360" s="746"/>
      <c r="E360" s="277"/>
      <c r="F360" s="277"/>
      <c r="G360" s="277"/>
      <c r="H360" s="277"/>
      <c r="I360" s="277"/>
      <c r="J360" s="277"/>
      <c r="K360" s="277"/>
      <c r="L360" s="287"/>
    </row>
    <row r="361" spans="1:19" s="157" customFormat="1" x14ac:dyDescent="0.25">
      <c r="A361" s="201"/>
      <c r="B361" s="741" t="str">
        <f>"$ / "&amp;IF(Intro!$G$22="English",Variables!$B$24,Variables!$C$24)</f>
        <v>$ / unit</v>
      </c>
      <c r="C361" s="746"/>
      <c r="D361" s="746"/>
      <c r="E361" s="327" t="str">
        <f>IF(E359=0,"-",E360/E359)</f>
        <v>-</v>
      </c>
      <c r="F361" s="327" t="str">
        <f t="shared" ref="F361:L361" si="26">IF(F359=0,"-",F360/F359)</f>
        <v>-</v>
      </c>
      <c r="G361" s="327" t="str">
        <f t="shared" si="26"/>
        <v>-</v>
      </c>
      <c r="H361" s="327" t="str">
        <f t="shared" si="26"/>
        <v>-</v>
      </c>
      <c r="I361" s="327" t="str">
        <f t="shared" si="26"/>
        <v>-</v>
      </c>
      <c r="J361" s="327" t="str">
        <f t="shared" si="26"/>
        <v>-</v>
      </c>
      <c r="K361" s="327" t="str">
        <f t="shared" si="26"/>
        <v>-</v>
      </c>
      <c r="L361" s="328" t="str">
        <f t="shared" si="26"/>
        <v>-</v>
      </c>
    </row>
    <row r="362" spans="1:19" s="157" customFormat="1" x14ac:dyDescent="0.25">
      <c r="A362" s="201"/>
      <c r="B362" s="743" t="str">
        <f>IF(Intro!$G$22="English",O362,P362)</f>
        <v xml:space="preserve">Account 5 - </v>
      </c>
      <c r="C362" s="744"/>
      <c r="D362" s="744"/>
      <c r="E362" s="744"/>
      <c r="F362" s="744"/>
      <c r="G362" s="744"/>
      <c r="H362" s="744"/>
      <c r="I362" s="744"/>
      <c r="J362" s="744"/>
      <c r="K362" s="744"/>
      <c r="L362" s="745"/>
      <c r="O362" s="157" t="str">
        <f>"Account 5 - "&amp;$C339</f>
        <v xml:space="preserve">Account 5 - </v>
      </c>
      <c r="P362" s="157" t="str">
        <f>"Client 5 - "&amp;$C339</f>
        <v xml:space="preserve">Client 5 - </v>
      </c>
    </row>
    <row r="363" spans="1:19" s="157" customFormat="1" x14ac:dyDescent="0.25">
      <c r="A363" s="201"/>
      <c r="B363" s="741" t="str">
        <f>IF(Intro!$G$22="English",Variables!$B$23,Variables!$C$23)</f>
        <v>units</v>
      </c>
      <c r="C363" s="742"/>
      <c r="D363" s="742"/>
      <c r="E363" s="277"/>
      <c r="F363" s="277"/>
      <c r="G363" s="277"/>
      <c r="H363" s="277"/>
      <c r="I363" s="277"/>
      <c r="J363" s="277"/>
      <c r="K363" s="277"/>
      <c r="L363" s="287"/>
    </row>
    <row r="364" spans="1:19" s="157" customFormat="1" x14ac:dyDescent="0.25">
      <c r="A364" s="201"/>
      <c r="B364" s="747" t="str">
        <f>IF(Intro!G$22="English","net delivered selling value (CAD)","valeur de vente nette rendue (CAD)")</f>
        <v>net delivered selling value (CAD)</v>
      </c>
      <c r="C364" s="746"/>
      <c r="D364" s="746"/>
      <c r="E364" s="277"/>
      <c r="F364" s="277"/>
      <c r="G364" s="277"/>
      <c r="H364" s="277"/>
      <c r="I364" s="277"/>
      <c r="J364" s="277"/>
      <c r="K364" s="277"/>
      <c r="L364" s="287"/>
    </row>
    <row r="365" spans="1:19" s="157" customFormat="1" x14ac:dyDescent="0.25">
      <c r="A365" s="201"/>
      <c r="B365" s="741" t="str">
        <f>"$ / "&amp;IF(Intro!$G$22="English",Variables!$B$24,Variables!$C$24)</f>
        <v>$ / unit</v>
      </c>
      <c r="C365" s="746"/>
      <c r="D365" s="746"/>
      <c r="E365" s="327" t="str">
        <f>IF(E363=0,"-",E364/E363)</f>
        <v>-</v>
      </c>
      <c r="F365" s="327" t="str">
        <f t="shared" ref="F365:L365" si="27">IF(F363=0,"-",F364/F363)</f>
        <v>-</v>
      </c>
      <c r="G365" s="327" t="str">
        <f t="shared" si="27"/>
        <v>-</v>
      </c>
      <c r="H365" s="327" t="str">
        <f t="shared" si="27"/>
        <v>-</v>
      </c>
      <c r="I365" s="327" t="str">
        <f t="shared" si="27"/>
        <v>-</v>
      </c>
      <c r="J365" s="327" t="str">
        <f t="shared" si="27"/>
        <v>-</v>
      </c>
      <c r="K365" s="327" t="str">
        <f t="shared" si="27"/>
        <v>-</v>
      </c>
      <c r="L365" s="328" t="str">
        <f t="shared" si="27"/>
        <v>-</v>
      </c>
    </row>
    <row r="366" spans="1:19" s="157" customFormat="1" x14ac:dyDescent="0.25">
      <c r="A366" s="201"/>
      <c r="B366" s="262"/>
      <c r="C366" s="263"/>
      <c r="D366" s="263"/>
      <c r="E366" s="39"/>
      <c r="F366" s="39"/>
      <c r="G366" s="39"/>
      <c r="H366" s="39"/>
      <c r="I366" s="39"/>
      <c r="J366" s="39"/>
      <c r="K366" s="39"/>
      <c r="L366" s="40"/>
    </row>
    <row r="367" spans="1:19" s="157" customFormat="1" x14ac:dyDescent="0.25">
      <c r="A367" s="201"/>
      <c r="B367" s="520" t="str">
        <f>IF(Intro!$G$22="English",O367,P367)</f>
        <v>In the table below, “Error” means that the total sales to your firm’s top five accounts for that period exceed your firm’s total domestic sales for that period. Therefore, please modify the above data.</v>
      </c>
      <c r="C367" s="521"/>
      <c r="D367" s="521"/>
      <c r="E367" s="521"/>
      <c r="F367" s="521"/>
      <c r="G367" s="521"/>
      <c r="H367" s="521"/>
      <c r="I367" s="521"/>
      <c r="J367" s="521"/>
      <c r="K367" s="521"/>
      <c r="L367" s="522"/>
      <c r="O367" s="157" t="s">
        <v>424</v>
      </c>
      <c r="P367" s="157" t="s">
        <v>612</v>
      </c>
      <c r="Q367" s="182"/>
      <c r="R367" s="182"/>
      <c r="S367" s="182"/>
    </row>
    <row r="368" spans="1:19" s="157" customFormat="1" x14ac:dyDescent="0.25">
      <c r="A368" s="201"/>
      <c r="B368" s="520"/>
      <c r="C368" s="521"/>
      <c r="D368" s="521"/>
      <c r="E368" s="521"/>
      <c r="F368" s="521"/>
      <c r="G368" s="521"/>
      <c r="H368" s="521"/>
      <c r="I368" s="521"/>
      <c r="J368" s="521"/>
      <c r="K368" s="521"/>
      <c r="L368" s="522"/>
      <c r="Q368" s="182"/>
      <c r="R368" s="182"/>
      <c r="S368" s="182"/>
    </row>
    <row r="369" spans="1:19" s="157" customFormat="1" x14ac:dyDescent="0.25">
      <c r="A369" s="201"/>
      <c r="B369" s="186"/>
      <c r="C369" s="187"/>
      <c r="D369" s="187"/>
      <c r="E369" s="39"/>
      <c r="F369" s="39"/>
      <c r="G369" s="39"/>
      <c r="H369" s="39"/>
      <c r="I369" s="39"/>
      <c r="J369" s="39"/>
      <c r="K369" s="39"/>
      <c r="L369" s="40"/>
      <c r="Q369" s="182"/>
      <c r="R369" s="182"/>
      <c r="S369" s="182"/>
    </row>
    <row r="370" spans="1:19" s="12" customFormat="1" x14ac:dyDescent="0.25">
      <c r="A370" s="14"/>
      <c r="B370" s="186"/>
      <c r="C370" s="187"/>
      <c r="D370" s="32"/>
      <c r="F370" s="354">
        <f>H320</f>
        <v>2024</v>
      </c>
      <c r="G370" s="323">
        <f>I320</f>
        <v>2025</v>
      </c>
      <c r="H370" s="39"/>
      <c r="I370" s="211"/>
      <c r="J370" s="306"/>
      <c r="K370" s="306"/>
      <c r="L370" s="356"/>
      <c r="O370" s="157" t="s">
        <v>713</v>
      </c>
      <c r="P370" s="157" t="s">
        <v>736</v>
      </c>
    </row>
    <row r="371" spans="1:19" s="157" customFormat="1" x14ac:dyDescent="0.25">
      <c r="A371" s="201"/>
      <c r="B371" s="748" t="str">
        <f>IF(Intro!$G$22="English",O371,P371)</f>
        <v>Verification</v>
      </c>
      <c r="C371" s="752" t="str">
        <f>IF(Intro!$G$22="English",Variables!$B$23,Variables!$C$23)</f>
        <v>units</v>
      </c>
      <c r="D371" s="753"/>
      <c r="E371" s="753"/>
      <c r="F371" s="360" t="str">
        <f>IF(SUM(E347:H347,E351:H351,E355:H355,E359:H359,E363:H363)&gt;SUM(I69,I72,I84,I87,I99,I102),$O372,$O373)</f>
        <v>Okay</v>
      </c>
      <c r="G371" s="355" t="str">
        <f>IF(SUM(I347:L347,I351:L351,I355:L355,I359:L359,I363:L363)&gt;SUM(J69,J72,J84,J87,J99,J102),$O372,$O373)</f>
        <v>Okay</v>
      </c>
      <c r="H371" s="39"/>
      <c r="I371" s="211"/>
      <c r="J371" s="211"/>
      <c r="K371" s="211"/>
      <c r="L371" s="212"/>
      <c r="O371" s="157" t="s">
        <v>79</v>
      </c>
      <c r="P371" s="157" t="s">
        <v>206</v>
      </c>
    </row>
    <row r="372" spans="1:19" s="157" customFormat="1" ht="14.25" customHeight="1" x14ac:dyDescent="0.25">
      <c r="A372" s="201"/>
      <c r="B372" s="748"/>
      <c r="C372" s="752" t="str">
        <f>IF(Intro!G$22="English","net delivered selling value (CAD)","valeur de vente nette rendue (CAD)")</f>
        <v>net delivered selling value (CAD)</v>
      </c>
      <c r="D372" s="753"/>
      <c r="E372" s="753"/>
      <c r="F372" s="360" t="str">
        <f>IF(SUM(E348:H348,E352:H352,E356:H356,E360:H360,E364:H364)&gt;SUM(I70,I73,I85,I88,I100,I103),$O372,$O373)</f>
        <v>Okay</v>
      </c>
      <c r="G372" s="355" t="str">
        <f>IF(SUM(I348:L348,I352:L352,I356:L356,I360:L360,I364:L364)&gt;SUM(J70,J73,J85,J88,J100,J103),$O372,$O373)</f>
        <v>Okay</v>
      </c>
      <c r="H372" s="39"/>
      <c r="I372" s="211"/>
      <c r="J372" s="211"/>
      <c r="K372" s="211"/>
      <c r="L372" s="212"/>
      <c r="O372" s="157" t="s">
        <v>794</v>
      </c>
      <c r="P372" s="157" t="s">
        <v>796</v>
      </c>
    </row>
    <row r="373" spans="1:19" s="157" customFormat="1" x14ac:dyDescent="0.25">
      <c r="A373" s="201"/>
      <c r="B373" s="208"/>
      <c r="C373" s="209"/>
      <c r="D373" s="209"/>
      <c r="E373" s="209"/>
      <c r="F373" s="209"/>
      <c r="G373" s="209"/>
      <c r="H373" s="209"/>
      <c r="I373" s="209"/>
      <c r="J373" s="209"/>
      <c r="K373" s="209"/>
      <c r="L373" s="210"/>
      <c r="O373" s="157" t="s">
        <v>795</v>
      </c>
      <c r="P373" s="157" t="s">
        <v>797</v>
      </c>
    </row>
    <row r="374" spans="1:19" s="3" customFormat="1" x14ac:dyDescent="0.25">
      <c r="A374" s="14"/>
      <c r="B374" s="41"/>
      <c r="C374" s="41"/>
      <c r="D374" s="219"/>
      <c r="E374" s="220"/>
      <c r="F374" s="220"/>
      <c r="G374" s="220"/>
      <c r="H374" s="220"/>
      <c r="I374" s="220"/>
      <c r="J374" s="220"/>
      <c r="K374" s="220"/>
      <c r="L374" s="220"/>
      <c r="M374" s="217"/>
    </row>
    <row r="375" spans="1:19" x14ac:dyDescent="0.25">
      <c r="B375" s="532" t="str">
        <f>IF(Intro!$G$22="English",O375,P375)</f>
        <v>SALES IN CANADA OF DOMESTIC PRODUCTION OF BENCHMARK PRODUCTS</v>
      </c>
      <c r="C375" s="533"/>
      <c r="D375" s="533"/>
      <c r="E375" s="533"/>
      <c r="F375" s="533"/>
      <c r="G375" s="533"/>
      <c r="H375" s="533"/>
      <c r="I375" s="533"/>
      <c r="J375" s="533"/>
      <c r="K375" s="533"/>
      <c r="L375" s="534"/>
      <c r="M375" s="157"/>
      <c r="O375" s="2" t="s">
        <v>715</v>
      </c>
      <c r="P375" s="2" t="s">
        <v>716</v>
      </c>
    </row>
    <row r="376" spans="1:19" x14ac:dyDescent="0.25">
      <c r="B376" s="669" t="s">
        <v>299</v>
      </c>
      <c r="C376" s="670"/>
      <c r="D376" s="670"/>
      <c r="E376" s="670"/>
      <c r="F376" s="670"/>
      <c r="G376" s="670"/>
      <c r="H376" s="670"/>
      <c r="I376" s="670"/>
      <c r="J376" s="670"/>
      <c r="K376" s="670"/>
      <c r="L376" s="671"/>
      <c r="M376" s="2"/>
    </row>
    <row r="377" spans="1:19" s="12" customFormat="1" x14ac:dyDescent="0.25">
      <c r="A377" s="14"/>
      <c r="B377" s="31"/>
      <c r="C377" s="32"/>
      <c r="D377" s="32"/>
      <c r="E377" s="33"/>
      <c r="F377" s="33"/>
      <c r="G377" s="33"/>
      <c r="H377" s="33"/>
      <c r="I377" s="33"/>
      <c r="J377" s="33"/>
      <c r="K377" s="33"/>
      <c r="L377" s="34"/>
    </row>
    <row r="378" spans="1:19" s="12" customFormat="1" x14ac:dyDescent="0.25">
      <c r="A378" s="14"/>
      <c r="B378" s="520" t="str">
        <f>IF(Intro!$G$22="English",O378,P378)</f>
        <v xml:space="preserve">Report the volume and value of domestic sales from domestic production for each benchmark product listed below: </v>
      </c>
      <c r="C378" s="521"/>
      <c r="D378" s="521"/>
      <c r="E378" s="521"/>
      <c r="F378" s="521"/>
      <c r="G378" s="521"/>
      <c r="H378" s="521"/>
      <c r="I378" s="521"/>
      <c r="J378" s="521"/>
      <c r="K378" s="521"/>
      <c r="L378" s="522"/>
      <c r="O378" s="13" t="s">
        <v>427</v>
      </c>
      <c r="P378" s="12" t="s">
        <v>365</v>
      </c>
    </row>
    <row r="379" spans="1:19" s="12" customFormat="1" x14ac:dyDescent="0.25">
      <c r="A379" s="14"/>
      <c r="B379" s="186"/>
      <c r="C379" s="187"/>
      <c r="D379" s="32"/>
      <c r="E379" s="33"/>
      <c r="F379" s="33"/>
      <c r="G379" s="33"/>
      <c r="H379" s="33"/>
      <c r="I379" s="33"/>
      <c r="J379" s="33"/>
      <c r="K379" s="33"/>
      <c r="L379" s="34"/>
      <c r="O379" s="13"/>
    </row>
    <row r="380" spans="1:19" s="12" customFormat="1" x14ac:dyDescent="0.25">
      <c r="A380" s="14"/>
      <c r="B380" s="275"/>
      <c r="C380" s="288"/>
      <c r="D380" s="289"/>
      <c r="E380" s="274" t="str">
        <f>E345</f>
        <v>Q1 - 2024</v>
      </c>
      <c r="F380" s="274" t="str">
        <f t="shared" ref="F380:L380" si="28">F345</f>
        <v>Q2 - 2024</v>
      </c>
      <c r="G380" s="274" t="str">
        <f t="shared" si="28"/>
        <v>Q3 - 2024</v>
      </c>
      <c r="H380" s="274" t="str">
        <f t="shared" si="28"/>
        <v>Q4 - 2024</v>
      </c>
      <c r="I380" s="274" t="str">
        <f t="shared" si="28"/>
        <v>Q1 - 2025</v>
      </c>
      <c r="J380" s="274" t="str">
        <f t="shared" si="28"/>
        <v>Q2 - 2025</v>
      </c>
      <c r="K380" s="274" t="str">
        <f t="shared" si="28"/>
        <v>Q3 - 2025</v>
      </c>
      <c r="L380" s="284" t="str">
        <f t="shared" si="28"/>
        <v>Q4 - 2025</v>
      </c>
      <c r="O380" s="13"/>
    </row>
    <row r="381" spans="1:19" s="12" customFormat="1" x14ac:dyDescent="0.25">
      <c r="A381" s="14"/>
      <c r="B381" s="738" t="str">
        <f>IF(Intro!$G$22="English",O383,P383)</f>
        <v>Refrigerated truck bodies, without reefers or heaters - 10ft to 18ft</v>
      </c>
      <c r="C381" s="739"/>
      <c r="D381" s="739"/>
      <c r="E381" s="739"/>
      <c r="F381" s="739"/>
      <c r="G381" s="739"/>
      <c r="H381" s="739"/>
      <c r="I381" s="739"/>
      <c r="J381" s="739"/>
      <c r="K381" s="739"/>
      <c r="L381" s="740"/>
      <c r="O381" s="13"/>
    </row>
    <row r="382" spans="1:19" s="12" customFormat="1" x14ac:dyDescent="0.25">
      <c r="A382" s="14"/>
      <c r="B382" s="738"/>
      <c r="C382" s="739"/>
      <c r="D382" s="739"/>
      <c r="E382" s="739"/>
      <c r="F382" s="739"/>
      <c r="G382" s="739"/>
      <c r="H382" s="739"/>
      <c r="I382" s="739"/>
      <c r="J382" s="739"/>
      <c r="K382" s="739"/>
      <c r="L382" s="740"/>
      <c r="O382" s="13"/>
    </row>
    <row r="383" spans="1:19" s="157" customFormat="1" x14ac:dyDescent="0.25">
      <c r="A383" s="201"/>
      <c r="B383" s="741" t="str">
        <f>IF(Intro!$G$22="English",Variables!$B$23,Variables!$C$23)</f>
        <v>units</v>
      </c>
      <c r="C383" s="742"/>
      <c r="D383" s="742"/>
      <c r="E383" s="277"/>
      <c r="F383" s="277"/>
      <c r="G383" s="277"/>
      <c r="H383" s="277"/>
      <c r="I383" s="277"/>
      <c r="J383" s="277"/>
      <c r="K383" s="277"/>
      <c r="L383" s="287"/>
      <c r="O383" s="157" t="str">
        <f>Variables!B30</f>
        <v>Refrigerated truck bodies, without reefers or heaters - 10ft to 18ft</v>
      </c>
      <c r="P383" s="157" t="str">
        <f>Variables!C30</f>
        <v>Les carrosseries de camions réfrigérées, sans les frigorífiques ni chauffage - 10 à 18pi</v>
      </c>
    </row>
    <row r="384" spans="1:19" s="157" customFormat="1" x14ac:dyDescent="0.25">
      <c r="A384" s="201"/>
      <c r="B384" s="747" t="str">
        <f>IF(Intro!G$22="English","net delivered selling value (CAD)","valeur de vente nette rendue (CAD)")</f>
        <v>net delivered selling value (CAD)</v>
      </c>
      <c r="C384" s="749"/>
      <c r="D384" s="749"/>
      <c r="E384" s="277"/>
      <c r="F384" s="277"/>
      <c r="G384" s="277"/>
      <c r="H384" s="277"/>
      <c r="I384" s="277"/>
      <c r="J384" s="277"/>
      <c r="K384" s="277"/>
      <c r="L384" s="287"/>
    </row>
    <row r="385" spans="1:16" s="157" customFormat="1" x14ac:dyDescent="0.25">
      <c r="A385" s="201"/>
      <c r="B385" s="741" t="str">
        <f>"$ / "&amp;IF(Intro!$G$22="English",Variables!$B$24,Variables!$C$24)</f>
        <v>$ / unit</v>
      </c>
      <c r="C385" s="742"/>
      <c r="D385" s="742"/>
      <c r="E385" s="327" t="str">
        <f>IF(E383=0,"-",E384/E383)</f>
        <v>-</v>
      </c>
      <c r="F385" s="327" t="str">
        <f t="shared" ref="F385:L385" si="29">IF(F383=0,"-",F384/F383)</f>
        <v>-</v>
      </c>
      <c r="G385" s="327" t="str">
        <f t="shared" si="29"/>
        <v>-</v>
      </c>
      <c r="H385" s="327" t="str">
        <f t="shared" si="29"/>
        <v>-</v>
      </c>
      <c r="I385" s="327" t="str">
        <f t="shared" si="29"/>
        <v>-</v>
      </c>
      <c r="J385" s="327" t="str">
        <f t="shared" si="29"/>
        <v>-</v>
      </c>
      <c r="K385" s="327" t="str">
        <f t="shared" si="29"/>
        <v>-</v>
      </c>
      <c r="L385" s="328" t="str">
        <f t="shared" si="29"/>
        <v>-</v>
      </c>
    </row>
    <row r="386" spans="1:16" s="157" customFormat="1" x14ac:dyDescent="0.25">
      <c r="A386" s="14"/>
      <c r="B386" s="738" t="str">
        <f>IF(Intro!$G$22="English",O388,P388)</f>
        <v>Refrigerated truck bodies, without reefers or heaters - 20ft to 24ft</v>
      </c>
      <c r="C386" s="739"/>
      <c r="D386" s="739"/>
      <c r="E386" s="739"/>
      <c r="F386" s="739"/>
      <c r="G386" s="739"/>
      <c r="H386" s="739"/>
      <c r="I386" s="739"/>
      <c r="J386" s="739"/>
      <c r="K386" s="739"/>
      <c r="L386" s="740"/>
    </row>
    <row r="387" spans="1:16" s="157" customFormat="1" x14ac:dyDescent="0.25">
      <c r="A387" s="14"/>
      <c r="B387" s="738"/>
      <c r="C387" s="739"/>
      <c r="D387" s="739"/>
      <c r="E387" s="739"/>
      <c r="F387" s="739"/>
      <c r="G387" s="739"/>
      <c r="H387" s="739"/>
      <c r="I387" s="739"/>
      <c r="J387" s="739"/>
      <c r="K387" s="739"/>
      <c r="L387" s="740"/>
    </row>
    <row r="388" spans="1:16" s="157" customFormat="1" x14ac:dyDescent="0.25">
      <c r="A388" s="201"/>
      <c r="B388" s="741" t="str">
        <f>IF(Intro!$G$22="English",Variables!$B$23,Variables!$C$23)</f>
        <v>units</v>
      </c>
      <c r="C388" s="742"/>
      <c r="D388" s="742"/>
      <c r="E388" s="277"/>
      <c r="F388" s="277"/>
      <c r="G388" s="277"/>
      <c r="H388" s="277"/>
      <c r="I388" s="277"/>
      <c r="J388" s="277"/>
      <c r="K388" s="277"/>
      <c r="L388" s="287"/>
      <c r="O388" s="157" t="str">
        <f>Variables!B31</f>
        <v>Refrigerated truck bodies, without reefers or heaters - 20ft to 24ft</v>
      </c>
      <c r="P388" s="157" t="str">
        <f>Variables!C31</f>
        <v>Les carrosseries de camions réfrigérées, sans les frigorífiques ni chauffage - 20 à 24pi</v>
      </c>
    </row>
    <row r="389" spans="1:16" s="157" customFormat="1" x14ac:dyDescent="0.25">
      <c r="A389" s="201"/>
      <c r="B389" s="747" t="str">
        <f>IF(Intro!G$22="English","net delivered selling value (CAD)","valeur de vente nette rendue (CAD)")</f>
        <v>net delivered selling value (CAD)</v>
      </c>
      <c r="C389" s="749"/>
      <c r="D389" s="749"/>
      <c r="E389" s="277"/>
      <c r="F389" s="277"/>
      <c r="G389" s="277"/>
      <c r="H389" s="277"/>
      <c r="I389" s="277"/>
      <c r="J389" s="277"/>
      <c r="K389" s="277"/>
      <c r="L389" s="287"/>
    </row>
    <row r="390" spans="1:16" s="157" customFormat="1" x14ac:dyDescent="0.25">
      <c r="A390" s="201"/>
      <c r="B390" s="741" t="str">
        <f>"$ / "&amp;IF(Intro!$G$22="English",Variables!$B$24,Variables!$C$24)</f>
        <v>$ / unit</v>
      </c>
      <c r="C390" s="742"/>
      <c r="D390" s="742"/>
      <c r="E390" s="327" t="str">
        <f t="shared" ref="E390:L390" si="30">IF(E388=0,"-",E389/E388)</f>
        <v>-</v>
      </c>
      <c r="F390" s="327" t="str">
        <f t="shared" si="30"/>
        <v>-</v>
      </c>
      <c r="G390" s="327" t="str">
        <f t="shared" si="30"/>
        <v>-</v>
      </c>
      <c r="H390" s="327" t="str">
        <f t="shared" si="30"/>
        <v>-</v>
      </c>
      <c r="I390" s="327" t="str">
        <f t="shared" si="30"/>
        <v>-</v>
      </c>
      <c r="J390" s="327" t="str">
        <f t="shared" si="30"/>
        <v>-</v>
      </c>
      <c r="K390" s="327" t="str">
        <f t="shared" si="30"/>
        <v>-</v>
      </c>
      <c r="L390" s="328" t="str">
        <f t="shared" si="30"/>
        <v>-</v>
      </c>
    </row>
    <row r="391" spans="1:16" s="157" customFormat="1" x14ac:dyDescent="0.25">
      <c r="A391" s="14"/>
      <c r="B391" s="738" t="str">
        <f>IF(Intro!$G$22="English",O393,P393)</f>
        <v>Refrigerated truck bodies, without reefers or heaters - 26ft to 30ft</v>
      </c>
      <c r="C391" s="739"/>
      <c r="D391" s="739"/>
      <c r="E391" s="739"/>
      <c r="F391" s="739"/>
      <c r="G391" s="739"/>
      <c r="H391" s="739"/>
      <c r="I391" s="739"/>
      <c r="J391" s="739"/>
      <c r="K391" s="739"/>
      <c r="L391" s="740"/>
    </row>
    <row r="392" spans="1:16" s="157" customFormat="1" x14ac:dyDescent="0.25">
      <c r="A392" s="14"/>
      <c r="B392" s="738"/>
      <c r="C392" s="739"/>
      <c r="D392" s="739"/>
      <c r="E392" s="739"/>
      <c r="F392" s="739"/>
      <c r="G392" s="739"/>
      <c r="H392" s="739"/>
      <c r="I392" s="739"/>
      <c r="J392" s="739"/>
      <c r="K392" s="739"/>
      <c r="L392" s="740"/>
    </row>
    <row r="393" spans="1:16" s="157" customFormat="1" x14ac:dyDescent="0.25">
      <c r="A393" s="201"/>
      <c r="B393" s="741" t="str">
        <f>IF(Intro!$G$22="English",Variables!$B$23,Variables!$C$23)</f>
        <v>units</v>
      </c>
      <c r="C393" s="742"/>
      <c r="D393" s="742"/>
      <c r="E393" s="277"/>
      <c r="F393" s="277"/>
      <c r="G393" s="277"/>
      <c r="H393" s="277"/>
      <c r="I393" s="277"/>
      <c r="J393" s="277"/>
      <c r="K393" s="277"/>
      <c r="L393" s="287"/>
      <c r="O393" s="157" t="str">
        <f>Variables!B32</f>
        <v>Refrigerated truck bodies, without reefers or heaters - 26ft to 30ft</v>
      </c>
      <c r="P393" s="157" t="str">
        <f>Variables!C32</f>
        <v>Les carrosseries de camions réfrigérées, sans les frigorífiques ni chauffage - 26 à 30pi</v>
      </c>
    </row>
    <row r="394" spans="1:16" s="157" customFormat="1" x14ac:dyDescent="0.25">
      <c r="A394" s="201"/>
      <c r="B394" s="747" t="str">
        <f>IF(Intro!G$22="English","net delivered selling value (CAD)","valeur de vente nette rendue (CAD)")</f>
        <v>net delivered selling value (CAD)</v>
      </c>
      <c r="C394" s="749"/>
      <c r="D394" s="749"/>
      <c r="E394" s="277"/>
      <c r="F394" s="277"/>
      <c r="G394" s="277"/>
      <c r="H394" s="277"/>
      <c r="I394" s="277"/>
      <c r="J394" s="277"/>
      <c r="K394" s="277"/>
      <c r="L394" s="287"/>
    </row>
    <row r="395" spans="1:16" s="157" customFormat="1" x14ac:dyDescent="0.25">
      <c r="A395" s="201"/>
      <c r="B395" s="741" t="str">
        <f>"$ / "&amp;IF(Intro!$G$22="English",Variables!$B$24,Variables!$C$24)</f>
        <v>$ / unit</v>
      </c>
      <c r="C395" s="742"/>
      <c r="D395" s="742"/>
      <c r="E395" s="327" t="str">
        <f t="shared" ref="E395:L395" si="31">IF(E393=0,"-",E394/E393)</f>
        <v>-</v>
      </c>
      <c r="F395" s="327" t="str">
        <f t="shared" si="31"/>
        <v>-</v>
      </c>
      <c r="G395" s="327" t="str">
        <f t="shared" si="31"/>
        <v>-</v>
      </c>
      <c r="H395" s="327" t="str">
        <f t="shared" si="31"/>
        <v>-</v>
      </c>
      <c r="I395" s="327" t="str">
        <f t="shared" si="31"/>
        <v>-</v>
      </c>
      <c r="J395" s="327" t="str">
        <f t="shared" si="31"/>
        <v>-</v>
      </c>
      <c r="K395" s="327" t="str">
        <f t="shared" si="31"/>
        <v>-</v>
      </c>
      <c r="L395" s="328" t="str">
        <f t="shared" si="31"/>
        <v>-</v>
      </c>
    </row>
    <row r="396" spans="1:16" s="157" customFormat="1" x14ac:dyDescent="0.25">
      <c r="A396" s="14"/>
      <c r="B396" s="738" t="str">
        <f>IF(Intro!$G$22="English",O398,P398)</f>
        <v>Dry freight van truck bodies, without reefers or heaters - 10ft to18ft</v>
      </c>
      <c r="C396" s="739"/>
      <c r="D396" s="739"/>
      <c r="E396" s="739"/>
      <c r="F396" s="739"/>
      <c r="G396" s="739"/>
      <c r="H396" s="739"/>
      <c r="I396" s="739"/>
      <c r="J396" s="739"/>
      <c r="K396" s="739"/>
      <c r="L396" s="740"/>
    </row>
    <row r="397" spans="1:16" s="157" customFormat="1" x14ac:dyDescent="0.25">
      <c r="A397" s="14"/>
      <c r="B397" s="738"/>
      <c r="C397" s="739"/>
      <c r="D397" s="739"/>
      <c r="E397" s="739"/>
      <c r="F397" s="739"/>
      <c r="G397" s="739"/>
      <c r="H397" s="739"/>
      <c r="I397" s="739"/>
      <c r="J397" s="739"/>
      <c r="K397" s="739"/>
      <c r="L397" s="740"/>
    </row>
    <row r="398" spans="1:16" s="157" customFormat="1" x14ac:dyDescent="0.25">
      <c r="A398" s="201"/>
      <c r="B398" s="741" t="str">
        <f>IF(Intro!$G$22="English",Variables!$B$23,Variables!$C$23)</f>
        <v>units</v>
      </c>
      <c r="C398" s="742"/>
      <c r="D398" s="742"/>
      <c r="E398" s="277"/>
      <c r="F398" s="277"/>
      <c r="G398" s="277"/>
      <c r="H398" s="277"/>
      <c r="I398" s="277"/>
      <c r="J398" s="277"/>
      <c r="K398" s="277"/>
      <c r="L398" s="287"/>
      <c r="O398" s="157" t="str">
        <f>Variables!B33</f>
        <v>Dry freight van truck bodies, without reefers or heaters - 10ft to18ft</v>
      </c>
      <c r="P398" s="157" t="str">
        <f>Variables!C33</f>
        <v>Les carrosseries des fourgons secs, sans les frigorífiques ni chauffage - 10 à 18pi</v>
      </c>
    </row>
    <row r="399" spans="1:16" s="157" customFormat="1" x14ac:dyDescent="0.25">
      <c r="A399" s="201"/>
      <c r="B399" s="747" t="str">
        <f>IF(Intro!G$22="English","net delivered selling value (CAD)","valeur de vente nette rendue (CAD)")</f>
        <v>net delivered selling value (CAD)</v>
      </c>
      <c r="C399" s="749"/>
      <c r="D399" s="749"/>
      <c r="E399" s="277"/>
      <c r="F399" s="277"/>
      <c r="G399" s="277"/>
      <c r="H399" s="277"/>
      <c r="I399" s="277"/>
      <c r="J399" s="277"/>
      <c r="K399" s="277"/>
      <c r="L399" s="287"/>
    </row>
    <row r="400" spans="1:16" s="157" customFormat="1" x14ac:dyDescent="0.25">
      <c r="A400" s="201"/>
      <c r="B400" s="741" t="str">
        <f>"$ / "&amp;IF(Intro!$G$22="English",Variables!$B$24,Variables!$C$24)</f>
        <v>$ / unit</v>
      </c>
      <c r="C400" s="742"/>
      <c r="D400" s="742"/>
      <c r="E400" s="327" t="str">
        <f t="shared" ref="E400:L400" si="32">IF(E398=0,"-",E399/E398)</f>
        <v>-</v>
      </c>
      <c r="F400" s="327" t="str">
        <f t="shared" si="32"/>
        <v>-</v>
      </c>
      <c r="G400" s="327" t="str">
        <f t="shared" si="32"/>
        <v>-</v>
      </c>
      <c r="H400" s="327" t="str">
        <f t="shared" si="32"/>
        <v>-</v>
      </c>
      <c r="I400" s="327" t="str">
        <f t="shared" si="32"/>
        <v>-</v>
      </c>
      <c r="J400" s="327" t="str">
        <f t="shared" si="32"/>
        <v>-</v>
      </c>
      <c r="K400" s="327" t="str">
        <f t="shared" si="32"/>
        <v>-</v>
      </c>
      <c r="L400" s="328" t="str">
        <f t="shared" si="32"/>
        <v>-</v>
      </c>
    </row>
    <row r="401" spans="1:16" s="157" customFormat="1" x14ac:dyDescent="0.25">
      <c r="A401" s="14"/>
      <c r="B401" s="738" t="str">
        <f>IF(Intro!$G$22="English",O403,P403)</f>
        <v>Dry freight van truck bodies, without reefers or heaters - 20ft to 24ft</v>
      </c>
      <c r="C401" s="739"/>
      <c r="D401" s="739"/>
      <c r="E401" s="739"/>
      <c r="F401" s="739"/>
      <c r="G401" s="739"/>
      <c r="H401" s="739"/>
      <c r="I401" s="739"/>
      <c r="J401" s="739"/>
      <c r="K401" s="739"/>
      <c r="L401" s="740"/>
    </row>
    <row r="402" spans="1:16" s="157" customFormat="1" x14ac:dyDescent="0.25">
      <c r="A402" s="14"/>
      <c r="B402" s="738"/>
      <c r="C402" s="739"/>
      <c r="D402" s="739"/>
      <c r="E402" s="739"/>
      <c r="F402" s="739"/>
      <c r="G402" s="739"/>
      <c r="H402" s="739"/>
      <c r="I402" s="739"/>
      <c r="J402" s="739"/>
      <c r="K402" s="739"/>
      <c r="L402" s="740"/>
    </row>
    <row r="403" spans="1:16" s="157" customFormat="1" x14ac:dyDescent="0.25">
      <c r="A403" s="201"/>
      <c r="B403" s="741" t="str">
        <f>IF(Intro!$G$22="English",Variables!$B$23,Variables!$C$23)</f>
        <v>units</v>
      </c>
      <c r="C403" s="742"/>
      <c r="D403" s="742"/>
      <c r="E403" s="277"/>
      <c r="F403" s="277"/>
      <c r="G403" s="277"/>
      <c r="H403" s="277"/>
      <c r="I403" s="277"/>
      <c r="J403" s="277"/>
      <c r="K403" s="277"/>
      <c r="L403" s="287"/>
      <c r="O403" s="157" t="str">
        <f>Variables!B34</f>
        <v>Dry freight van truck bodies, without reefers or heaters - 20ft to 24ft</v>
      </c>
      <c r="P403" s="157" t="str">
        <f>Variables!C34</f>
        <v>Les carrosseries des fourgons secs, sans les frigorífiques ni chauffage - 20 à 24pi</v>
      </c>
    </row>
    <row r="404" spans="1:16" s="157" customFormat="1" x14ac:dyDescent="0.25">
      <c r="A404" s="201"/>
      <c r="B404" s="747" t="str">
        <f>IF(Intro!G$22="English","net delivered selling value (CAD)","valeur de vente nette rendue (CAD)")</f>
        <v>net delivered selling value (CAD)</v>
      </c>
      <c r="C404" s="749"/>
      <c r="D404" s="749"/>
      <c r="E404" s="277"/>
      <c r="F404" s="277"/>
      <c r="G404" s="277"/>
      <c r="H404" s="277"/>
      <c r="I404" s="277"/>
      <c r="J404" s="277"/>
      <c r="K404" s="277"/>
      <c r="L404" s="287"/>
    </row>
    <row r="405" spans="1:16" s="157" customFormat="1" x14ac:dyDescent="0.25">
      <c r="A405" s="201"/>
      <c r="B405" s="741" t="str">
        <f>"$ / "&amp;IF(Intro!$G$22="English",Variables!$B$24,Variables!$C$24)</f>
        <v>$ / unit</v>
      </c>
      <c r="C405" s="742"/>
      <c r="D405" s="742"/>
      <c r="E405" s="327" t="str">
        <f t="shared" ref="E405:L405" si="33">IF(E403=0,"-",E404/E403)</f>
        <v>-</v>
      </c>
      <c r="F405" s="327" t="str">
        <f t="shared" si="33"/>
        <v>-</v>
      </c>
      <c r="G405" s="327" t="str">
        <f t="shared" si="33"/>
        <v>-</v>
      </c>
      <c r="H405" s="327" t="str">
        <f t="shared" si="33"/>
        <v>-</v>
      </c>
      <c r="I405" s="327" t="str">
        <f t="shared" si="33"/>
        <v>-</v>
      </c>
      <c r="J405" s="327" t="str">
        <f t="shared" si="33"/>
        <v>-</v>
      </c>
      <c r="K405" s="327" t="str">
        <f t="shared" si="33"/>
        <v>-</v>
      </c>
      <c r="L405" s="328" t="str">
        <f t="shared" si="33"/>
        <v>-</v>
      </c>
    </row>
    <row r="406" spans="1:16" s="157" customFormat="1" x14ac:dyDescent="0.25">
      <c r="A406" s="14"/>
      <c r="B406" s="738" t="str">
        <f>IF(Intro!$G$22="English",O408,P408)</f>
        <v>Dry freight van truck bodies, without reefers or heaters - 26ft to 30ft</v>
      </c>
      <c r="C406" s="739"/>
      <c r="D406" s="739"/>
      <c r="E406" s="739"/>
      <c r="F406" s="739"/>
      <c r="G406" s="739"/>
      <c r="H406" s="739"/>
      <c r="I406" s="739"/>
      <c r="J406" s="739"/>
      <c r="K406" s="739"/>
      <c r="L406" s="740"/>
    </row>
    <row r="407" spans="1:16" s="157" customFormat="1" x14ac:dyDescent="0.25">
      <c r="A407" s="14"/>
      <c r="B407" s="738"/>
      <c r="C407" s="739"/>
      <c r="D407" s="739"/>
      <c r="E407" s="739"/>
      <c r="F407" s="739"/>
      <c r="G407" s="739"/>
      <c r="H407" s="739"/>
      <c r="I407" s="739"/>
      <c r="J407" s="739"/>
      <c r="K407" s="739"/>
      <c r="L407" s="740"/>
    </row>
    <row r="408" spans="1:16" s="157" customFormat="1" x14ac:dyDescent="0.25">
      <c r="A408" s="201"/>
      <c r="B408" s="741" t="str">
        <f>IF(Intro!$G$22="English",Variables!$B$23,Variables!$C$23)</f>
        <v>units</v>
      </c>
      <c r="C408" s="742"/>
      <c r="D408" s="742"/>
      <c r="E408" s="277"/>
      <c r="F408" s="277"/>
      <c r="G408" s="277"/>
      <c r="H408" s="277"/>
      <c r="I408" s="277"/>
      <c r="J408" s="277"/>
      <c r="K408" s="277"/>
      <c r="L408" s="287"/>
      <c r="O408" s="157" t="str">
        <f>Variables!B35</f>
        <v>Dry freight van truck bodies, without reefers or heaters - 26ft to 30ft</v>
      </c>
      <c r="P408" s="157" t="str">
        <f>Variables!C35</f>
        <v>Les carrosseries des fourgons secs, sans les frigorífiques ni chauffage - 26 à 30pi</v>
      </c>
    </row>
    <row r="409" spans="1:16" s="157" customFormat="1" x14ac:dyDescent="0.25">
      <c r="A409" s="201"/>
      <c r="B409" s="747" t="str">
        <f>IF(Intro!G$22="English","net delivered selling value (CAD)","valeur de vente nette rendue (CAD)")</f>
        <v>net delivered selling value (CAD)</v>
      </c>
      <c r="C409" s="749"/>
      <c r="D409" s="749"/>
      <c r="E409" s="277"/>
      <c r="F409" s="277"/>
      <c r="G409" s="277"/>
      <c r="H409" s="277"/>
      <c r="I409" s="277"/>
      <c r="J409" s="277"/>
      <c r="K409" s="277"/>
      <c r="L409" s="287"/>
    </row>
    <row r="410" spans="1:16" s="157" customFormat="1" x14ac:dyDescent="0.25">
      <c r="A410" s="201"/>
      <c r="B410" s="741" t="str">
        <f>"$ / "&amp;IF(Intro!$G$22="English",Variables!$B$24,Variables!$C$24)</f>
        <v>$ / unit</v>
      </c>
      <c r="C410" s="742"/>
      <c r="D410" s="742"/>
      <c r="E410" s="327" t="str">
        <f t="shared" ref="E410:L410" si="34">IF(E408=0,"-",E409/E408)</f>
        <v>-</v>
      </c>
      <c r="F410" s="327" t="str">
        <f t="shared" si="34"/>
        <v>-</v>
      </c>
      <c r="G410" s="327" t="str">
        <f t="shared" si="34"/>
        <v>-</v>
      </c>
      <c r="H410" s="327" t="str">
        <f t="shared" si="34"/>
        <v>-</v>
      </c>
      <c r="I410" s="327" t="str">
        <f t="shared" si="34"/>
        <v>-</v>
      </c>
      <c r="J410" s="327" t="str">
        <f t="shared" si="34"/>
        <v>-</v>
      </c>
      <c r="K410" s="327" t="str">
        <f t="shared" si="34"/>
        <v>-</v>
      </c>
      <c r="L410" s="328" t="str">
        <f t="shared" si="34"/>
        <v>-</v>
      </c>
    </row>
    <row r="411" spans="1:16" s="157" customFormat="1" hidden="1" x14ac:dyDescent="0.25">
      <c r="A411" s="14"/>
      <c r="B411" s="738" t="str">
        <f>IF(Intro!$G$22="English",O413,P413)</f>
        <v>BMP7</v>
      </c>
      <c r="C411" s="739"/>
      <c r="D411" s="739"/>
      <c r="E411" s="739"/>
      <c r="F411" s="739"/>
      <c r="G411" s="739"/>
      <c r="H411" s="739"/>
      <c r="I411" s="739"/>
      <c r="J411" s="739"/>
      <c r="K411" s="739"/>
      <c r="L411" s="740"/>
    </row>
    <row r="412" spans="1:16" s="157" customFormat="1" hidden="1" x14ac:dyDescent="0.25">
      <c r="A412" s="14"/>
      <c r="B412" s="738"/>
      <c r="C412" s="739"/>
      <c r="D412" s="739"/>
      <c r="E412" s="739"/>
      <c r="F412" s="739"/>
      <c r="G412" s="739"/>
      <c r="H412" s="739"/>
      <c r="I412" s="739"/>
      <c r="J412" s="739"/>
      <c r="K412" s="739"/>
      <c r="L412" s="740"/>
    </row>
    <row r="413" spans="1:16" s="157" customFormat="1" hidden="1" x14ac:dyDescent="0.25">
      <c r="A413" s="201"/>
      <c r="B413" s="741" t="str">
        <f>IF(Intro!$G$22="English",Variables!$B$23,Variables!$C$23)</f>
        <v>units</v>
      </c>
      <c r="C413" s="742"/>
      <c r="D413" s="742"/>
      <c r="E413" s="277"/>
      <c r="F413" s="277"/>
      <c r="G413" s="277"/>
      <c r="H413" s="277"/>
      <c r="I413" s="277"/>
      <c r="J413" s="277"/>
      <c r="K413" s="277"/>
      <c r="L413" s="287"/>
      <c r="O413" s="157" t="str">
        <f>Variables!B36</f>
        <v>BMP7</v>
      </c>
      <c r="P413" s="157" t="str">
        <f>Variables!C36</f>
        <v>BMP7</v>
      </c>
    </row>
    <row r="414" spans="1:16" s="157" customFormat="1" hidden="1" x14ac:dyDescent="0.25">
      <c r="A414" s="201"/>
      <c r="B414" s="747" t="str">
        <f>IF(Intro!G$22="English","net delivered selling value (CAD)","valeur de vente nette rendue (CAD)")</f>
        <v>net delivered selling value (CAD)</v>
      </c>
      <c r="C414" s="749"/>
      <c r="D414" s="749"/>
      <c r="E414" s="277"/>
      <c r="F414" s="277"/>
      <c r="G414" s="277"/>
      <c r="H414" s="277"/>
      <c r="I414" s="277"/>
      <c r="J414" s="277"/>
      <c r="K414" s="277"/>
      <c r="L414" s="287"/>
    </row>
    <row r="415" spans="1:16" s="157" customFormat="1" hidden="1" x14ac:dyDescent="0.25">
      <c r="A415" s="201"/>
      <c r="B415" s="741" t="str">
        <f>"$ / "&amp;IF(Intro!$G$22="English",Variables!$B$24,Variables!$C$24)</f>
        <v>$ / unit</v>
      </c>
      <c r="C415" s="742"/>
      <c r="D415" s="742"/>
      <c r="E415" s="327" t="str">
        <f t="shared" ref="E415:L415" si="35">IF(E413=0,"-",E414/E413)</f>
        <v>-</v>
      </c>
      <c r="F415" s="327" t="str">
        <f t="shared" si="35"/>
        <v>-</v>
      </c>
      <c r="G415" s="327" t="str">
        <f t="shared" si="35"/>
        <v>-</v>
      </c>
      <c r="H415" s="327" t="str">
        <f t="shared" si="35"/>
        <v>-</v>
      </c>
      <c r="I415" s="327" t="str">
        <f t="shared" si="35"/>
        <v>-</v>
      </c>
      <c r="J415" s="327" t="str">
        <f t="shared" si="35"/>
        <v>-</v>
      </c>
      <c r="K415" s="327" t="str">
        <f t="shared" si="35"/>
        <v>-</v>
      </c>
      <c r="L415" s="328" t="str">
        <f t="shared" si="35"/>
        <v>-</v>
      </c>
    </row>
    <row r="416" spans="1:16" s="157" customFormat="1" hidden="1" x14ac:dyDescent="0.25">
      <c r="A416" s="14"/>
      <c r="B416" s="738" t="str">
        <f>IF(Intro!$G$22="English",O418,P418)</f>
        <v>BMP8</v>
      </c>
      <c r="C416" s="739"/>
      <c r="D416" s="739"/>
      <c r="E416" s="739"/>
      <c r="F416" s="739"/>
      <c r="G416" s="739"/>
      <c r="H416" s="739"/>
      <c r="I416" s="739"/>
      <c r="J416" s="739"/>
      <c r="K416" s="739"/>
      <c r="L416" s="740"/>
    </row>
    <row r="417" spans="1:19" s="157" customFormat="1" hidden="1" x14ac:dyDescent="0.25">
      <c r="A417" s="14"/>
      <c r="B417" s="738"/>
      <c r="C417" s="739"/>
      <c r="D417" s="739"/>
      <c r="E417" s="739"/>
      <c r="F417" s="739"/>
      <c r="G417" s="739"/>
      <c r="H417" s="739"/>
      <c r="I417" s="739"/>
      <c r="J417" s="739"/>
      <c r="K417" s="739"/>
      <c r="L417" s="740"/>
    </row>
    <row r="418" spans="1:19" s="157" customFormat="1" hidden="1" x14ac:dyDescent="0.25">
      <c r="A418" s="201"/>
      <c r="B418" s="741" t="str">
        <f>IF(Intro!$G$22="English",Variables!$B$23,Variables!$C$23)</f>
        <v>units</v>
      </c>
      <c r="C418" s="742"/>
      <c r="D418" s="742"/>
      <c r="E418" s="277"/>
      <c r="F418" s="277"/>
      <c r="G418" s="277"/>
      <c r="H418" s="277"/>
      <c r="I418" s="277"/>
      <c r="J418" s="277"/>
      <c r="K418" s="277"/>
      <c r="L418" s="287"/>
      <c r="O418" s="157" t="str">
        <f>Variables!B37</f>
        <v>BMP8</v>
      </c>
      <c r="P418" s="157" t="str">
        <f>Variables!C37</f>
        <v>BMP8</v>
      </c>
    </row>
    <row r="419" spans="1:19" s="157" customFormat="1" hidden="1" x14ac:dyDescent="0.25">
      <c r="A419" s="201"/>
      <c r="B419" s="747" t="str">
        <f>IF(Intro!G$22="English","net delivered selling value (CAD)","valeur de vente nette rendue (CAD)")</f>
        <v>net delivered selling value (CAD)</v>
      </c>
      <c r="C419" s="749"/>
      <c r="D419" s="749"/>
      <c r="E419" s="277"/>
      <c r="F419" s="277"/>
      <c r="G419" s="277"/>
      <c r="H419" s="277"/>
      <c r="I419" s="277"/>
      <c r="J419" s="277"/>
      <c r="K419" s="277"/>
      <c r="L419" s="287"/>
    </row>
    <row r="420" spans="1:19" s="157" customFormat="1" hidden="1" x14ac:dyDescent="0.25">
      <c r="A420" s="201"/>
      <c r="B420" s="741" t="str">
        <f>"$ / "&amp;IF(Intro!$G$22="English",Variables!$B$24,Variables!$C$24)</f>
        <v>$ / unit</v>
      </c>
      <c r="C420" s="742"/>
      <c r="D420" s="742"/>
      <c r="E420" s="327" t="str">
        <f t="shared" ref="E420:L420" si="36">IF(E418=0,"-",E419/E418)</f>
        <v>-</v>
      </c>
      <c r="F420" s="327" t="str">
        <f t="shared" si="36"/>
        <v>-</v>
      </c>
      <c r="G420" s="327" t="str">
        <f t="shared" si="36"/>
        <v>-</v>
      </c>
      <c r="H420" s="327" t="str">
        <f t="shared" si="36"/>
        <v>-</v>
      </c>
      <c r="I420" s="327" t="str">
        <f t="shared" si="36"/>
        <v>-</v>
      </c>
      <c r="J420" s="327" t="str">
        <f t="shared" si="36"/>
        <v>-</v>
      </c>
      <c r="K420" s="327" t="str">
        <f t="shared" si="36"/>
        <v>-</v>
      </c>
      <c r="L420" s="328" t="str">
        <f t="shared" si="36"/>
        <v>-</v>
      </c>
    </row>
    <row r="421" spans="1:19" s="157" customFormat="1" x14ac:dyDescent="0.25">
      <c r="A421" s="201"/>
      <c r="B421" s="262"/>
      <c r="C421" s="263"/>
      <c r="D421" s="263"/>
      <c r="E421" s="39"/>
      <c r="F421" s="39"/>
      <c r="G421" s="39"/>
      <c r="H421" s="39"/>
      <c r="I421" s="39"/>
      <c r="J421" s="39"/>
      <c r="K421" s="39"/>
      <c r="L421" s="40"/>
    </row>
    <row r="422" spans="1:19" s="157" customFormat="1" x14ac:dyDescent="0.25">
      <c r="A422" s="201"/>
      <c r="B422" s="520" t="str">
        <f>IF(Intro!$G$22="English",O422,P422)</f>
        <v>In the table below, “Error” means that the total sales to your firm's benchmark products exceed your firm's total domestic sales for that period. Therefore, please modify the above data.</v>
      </c>
      <c r="C422" s="521"/>
      <c r="D422" s="521"/>
      <c r="E422" s="521"/>
      <c r="F422" s="521"/>
      <c r="G422" s="521"/>
      <c r="H422" s="521"/>
      <c r="I422" s="521"/>
      <c r="J422" s="521"/>
      <c r="K422" s="521"/>
      <c r="L422" s="522"/>
      <c r="O422" s="157" t="s">
        <v>425</v>
      </c>
      <c r="P422" s="157" t="s">
        <v>392</v>
      </c>
      <c r="Q422" s="182"/>
      <c r="R422" s="182"/>
      <c r="S422" s="182"/>
    </row>
    <row r="423" spans="1:19" s="157" customFormat="1" x14ac:dyDescent="0.25">
      <c r="A423" s="201"/>
      <c r="B423" s="520"/>
      <c r="C423" s="521"/>
      <c r="D423" s="521"/>
      <c r="E423" s="521"/>
      <c r="F423" s="521"/>
      <c r="G423" s="521"/>
      <c r="H423" s="521"/>
      <c r="I423" s="521"/>
      <c r="J423" s="521"/>
      <c r="K423" s="521"/>
      <c r="L423" s="522"/>
      <c r="Q423" s="182"/>
      <c r="R423" s="182"/>
      <c r="S423" s="182"/>
    </row>
    <row r="424" spans="1:19" s="157" customFormat="1" x14ac:dyDescent="0.25">
      <c r="A424" s="201"/>
      <c r="B424" s="186"/>
      <c r="C424" s="187"/>
      <c r="D424" s="187"/>
      <c r="E424" s="39"/>
      <c r="F424" s="39"/>
      <c r="G424" s="39"/>
      <c r="H424" s="39"/>
      <c r="I424" s="39"/>
      <c r="J424" s="39"/>
      <c r="K424" s="39"/>
      <c r="L424" s="40"/>
      <c r="Q424" s="182"/>
      <c r="R424" s="182"/>
      <c r="S424" s="182"/>
    </row>
    <row r="425" spans="1:19" s="12" customFormat="1" x14ac:dyDescent="0.25">
      <c r="A425" s="14"/>
      <c r="B425" s="186"/>
      <c r="C425" s="187"/>
      <c r="D425" s="32"/>
      <c r="F425" s="274">
        <f>F370</f>
        <v>2024</v>
      </c>
      <c r="G425" s="274">
        <f>G370</f>
        <v>2025</v>
      </c>
      <c r="H425" s="39"/>
      <c r="I425" s="39"/>
      <c r="J425" s="306"/>
      <c r="K425" s="306"/>
      <c r="L425" s="356"/>
      <c r="O425" s="157"/>
      <c r="P425" s="157"/>
    </row>
    <row r="426" spans="1:19" s="157" customFormat="1" x14ac:dyDescent="0.25">
      <c r="A426" s="201"/>
      <c r="B426" s="779" t="str">
        <f>B371</f>
        <v>Verification</v>
      </c>
      <c r="C426" s="742" t="str">
        <f>IF(Intro!$G$22="English",Variables!$B$23,Variables!$C$23)</f>
        <v>units</v>
      </c>
      <c r="D426" s="742"/>
      <c r="E426" s="742"/>
      <c r="F426" s="290" t="str">
        <f>IF(SUM(E383:H383,E388:H388,E393:H393,E398:H398,E403:H403,E408:H408,E413:H413,E418:H418)&gt;SUM(I69,I72,I84,I87,I99,I102),$O372,$O373)</f>
        <v>Okay</v>
      </c>
      <c r="G426" s="290" t="str">
        <f>IF(SUM(I383:L383,I388:L388,I393:L393,I398:L398,I403:L403,I408:L408,I413:L413,I418:L418)&gt;SUM(J69,J72,J84,J87,J99,J102),$O372,$O373)</f>
        <v>Okay</v>
      </c>
      <c r="H426" s="39"/>
      <c r="I426" s="39"/>
      <c r="J426" s="211"/>
      <c r="K426" s="211"/>
      <c r="L426" s="212"/>
    </row>
    <row r="427" spans="1:19" s="157" customFormat="1" x14ac:dyDescent="0.25">
      <c r="A427" s="201"/>
      <c r="B427" s="779"/>
      <c r="C427" s="749" t="str">
        <f>IF(Intro!G$22="English","net delivered selling value (CAD)","valeur de vente nette rendue (CAD)")</f>
        <v>net delivered selling value (CAD)</v>
      </c>
      <c r="D427" s="749"/>
      <c r="E427" s="749"/>
      <c r="F427" s="290" t="str">
        <f>IF(SUM(E384:H384,E389:H389,E394:H394,E399:H399,E404:H404,E409:H409,E414:H414,E419:H419)&gt;SUM(I70,I73,I85,I88,I100,I103),$O372,$O373)</f>
        <v>Okay</v>
      </c>
      <c r="G427" s="290" t="str">
        <f>IF(SUM(I384:L384,I389:L389,I394:L394,I399:L399,I404:L404,I409:L409,I414:L414,I419:L419)&gt;SUM(J70,J73,J85,J88,J100,J103),$O372,$O373)</f>
        <v>Okay</v>
      </c>
      <c r="H427" s="39"/>
      <c r="I427" s="39"/>
      <c r="J427" s="211"/>
      <c r="K427" s="211"/>
      <c r="L427" s="212"/>
    </row>
    <row r="428" spans="1:19" s="157" customFormat="1" x14ac:dyDescent="0.25">
      <c r="A428" s="201"/>
      <c r="B428" s="208"/>
      <c r="C428" s="209"/>
      <c r="D428" s="209"/>
      <c r="E428" s="209"/>
      <c r="F428" s="209"/>
      <c r="G428" s="209"/>
      <c r="H428" s="209"/>
      <c r="I428" s="209"/>
      <c r="J428" s="209"/>
      <c r="K428" s="209"/>
      <c r="L428" s="210"/>
    </row>
    <row r="429" spans="1:19" s="3" customFormat="1" x14ac:dyDescent="0.25">
      <c r="A429" s="14"/>
      <c r="B429" s="233"/>
      <c r="C429" s="233"/>
      <c r="D429" s="219"/>
      <c r="E429" s="220"/>
      <c r="F429" s="220"/>
      <c r="G429" s="220"/>
      <c r="H429" s="220"/>
      <c r="I429" s="220"/>
      <c r="J429" s="220"/>
      <c r="K429" s="220"/>
      <c r="L429" s="220"/>
      <c r="M429" s="217"/>
    </row>
    <row r="430" spans="1:19" s="183" customFormat="1" x14ac:dyDescent="0.25">
      <c r="A430" s="213"/>
      <c r="B430" s="214"/>
      <c r="C430" s="214"/>
      <c r="D430" s="215"/>
      <c r="E430" s="215"/>
      <c r="F430" s="215"/>
      <c r="G430" s="215"/>
      <c r="H430" s="215"/>
      <c r="I430" s="215"/>
      <c r="J430" s="215"/>
      <c r="K430" s="215"/>
      <c r="L430" s="215"/>
      <c r="N430" s="216"/>
    </row>
    <row r="431" spans="1:19" s="183" customFormat="1" x14ac:dyDescent="0.25">
      <c r="A431" s="213"/>
      <c r="B431" s="214"/>
      <c r="C431" s="214"/>
      <c r="D431" s="215"/>
      <c r="E431" s="215"/>
      <c r="F431" s="215"/>
      <c r="G431" s="215"/>
      <c r="H431" s="215"/>
      <c r="I431" s="215"/>
      <c r="J431" s="215"/>
      <c r="K431" s="215"/>
      <c r="L431" s="215"/>
      <c r="N431" s="216"/>
    </row>
    <row r="432" spans="1:19" s="183" customFormat="1" x14ac:dyDescent="0.25">
      <c r="A432" s="213"/>
      <c r="B432" s="214"/>
      <c r="C432" s="214"/>
      <c r="D432" s="215"/>
      <c r="E432" s="215"/>
      <c r="F432" s="215"/>
      <c r="G432" s="215"/>
      <c r="H432" s="215"/>
      <c r="I432" s="215"/>
      <c r="J432" s="215"/>
      <c r="K432" s="215"/>
      <c r="L432" s="215"/>
      <c r="N432" s="216"/>
    </row>
    <row r="433" spans="1:14" s="183" customFormat="1" x14ac:dyDescent="0.25">
      <c r="A433" s="213"/>
      <c r="B433" s="214"/>
      <c r="C433" s="214"/>
      <c r="D433" s="215"/>
      <c r="E433" s="215"/>
      <c r="F433" s="215"/>
      <c r="G433" s="215"/>
      <c r="H433" s="215"/>
      <c r="I433" s="215"/>
      <c r="J433" s="215"/>
      <c r="K433" s="215"/>
      <c r="L433" s="215"/>
      <c r="N433" s="216"/>
    </row>
    <row r="434" spans="1:14" s="183" customFormat="1" x14ac:dyDescent="0.25">
      <c r="A434" s="213"/>
      <c r="B434" s="214"/>
      <c r="C434" s="214"/>
      <c r="D434" s="215"/>
      <c r="E434" s="215"/>
      <c r="F434" s="215"/>
      <c r="G434" s="215"/>
      <c r="H434" s="215"/>
      <c r="I434" s="215"/>
      <c r="J434" s="215"/>
      <c r="K434" s="215"/>
      <c r="L434" s="215"/>
      <c r="N434" s="216"/>
    </row>
    <row r="435" spans="1:14" s="183" customFormat="1" x14ac:dyDescent="0.25">
      <c r="A435" s="213"/>
      <c r="B435" s="214"/>
      <c r="C435" s="214"/>
      <c r="D435" s="215"/>
      <c r="E435" s="215"/>
      <c r="F435" s="215"/>
      <c r="G435" s="215"/>
      <c r="H435" s="215"/>
      <c r="I435" s="215"/>
      <c r="J435" s="215"/>
      <c r="K435" s="215"/>
      <c r="L435" s="215"/>
      <c r="N435" s="216"/>
    </row>
    <row r="436" spans="1:14" s="183" customFormat="1" x14ac:dyDescent="0.25">
      <c r="A436" s="213"/>
      <c r="B436" s="214"/>
      <c r="C436" s="214"/>
      <c r="D436" s="215"/>
      <c r="E436" s="215"/>
      <c r="F436" s="215"/>
      <c r="G436" s="215"/>
      <c r="H436" s="215"/>
      <c r="I436" s="215"/>
      <c r="J436" s="215"/>
      <c r="K436" s="215"/>
      <c r="L436" s="215"/>
      <c r="N436" s="216"/>
    </row>
    <row r="437" spans="1:14" s="183" customFormat="1" x14ac:dyDescent="0.25">
      <c r="A437" s="213"/>
      <c r="B437" s="214"/>
      <c r="C437" s="214"/>
      <c r="D437" s="215"/>
      <c r="E437" s="215"/>
      <c r="F437" s="215"/>
      <c r="G437" s="215"/>
      <c r="H437" s="215"/>
      <c r="I437" s="215"/>
      <c r="J437" s="215"/>
      <c r="K437" s="215"/>
      <c r="L437" s="215"/>
      <c r="N437" s="216"/>
    </row>
    <row r="438" spans="1:14" s="183" customFormat="1" x14ac:dyDescent="0.25">
      <c r="A438" s="213"/>
      <c r="B438" s="214"/>
      <c r="C438" s="214"/>
      <c r="D438" s="215"/>
      <c r="E438" s="215"/>
      <c r="F438" s="215"/>
      <c r="G438" s="215"/>
      <c r="H438" s="215"/>
      <c r="I438" s="215"/>
      <c r="J438" s="215"/>
      <c r="K438" s="215"/>
      <c r="L438" s="215"/>
      <c r="N438" s="216"/>
    </row>
    <row r="439" spans="1:14" s="183" customFormat="1" x14ac:dyDescent="0.25">
      <c r="A439" s="213"/>
      <c r="B439" s="214"/>
      <c r="C439" s="214"/>
      <c r="D439" s="215"/>
      <c r="E439" s="215"/>
      <c r="F439" s="215"/>
      <c r="G439" s="215"/>
      <c r="H439" s="215"/>
      <c r="I439" s="215"/>
      <c r="J439" s="215"/>
      <c r="K439" s="215"/>
      <c r="L439" s="215"/>
      <c r="N439" s="216"/>
    </row>
    <row r="440" spans="1:14" s="183" customFormat="1" x14ac:dyDescent="0.25">
      <c r="A440" s="213"/>
      <c r="B440" s="214"/>
      <c r="C440" s="214"/>
      <c r="D440" s="215"/>
      <c r="E440" s="215"/>
      <c r="F440" s="215"/>
      <c r="G440" s="215"/>
      <c r="H440" s="215"/>
      <c r="I440" s="215"/>
      <c r="J440" s="215"/>
      <c r="K440" s="215"/>
      <c r="L440" s="215"/>
      <c r="N440" s="216"/>
    </row>
    <row r="441" spans="1:14" s="183" customFormat="1" x14ac:dyDescent="0.25">
      <c r="A441" s="213"/>
      <c r="B441" s="214"/>
      <c r="C441" s="214"/>
      <c r="D441" s="215"/>
      <c r="E441" s="215"/>
      <c r="F441" s="215"/>
      <c r="G441" s="215"/>
      <c r="H441" s="215"/>
      <c r="I441" s="215"/>
      <c r="J441" s="215"/>
      <c r="K441" s="215"/>
      <c r="L441" s="215"/>
      <c r="N441" s="216"/>
    </row>
    <row r="442" spans="1:14" s="183" customFormat="1" x14ac:dyDescent="0.25">
      <c r="A442" s="213"/>
      <c r="B442" s="214"/>
      <c r="C442" s="214"/>
      <c r="D442" s="215"/>
      <c r="E442" s="215"/>
      <c r="F442" s="215"/>
      <c r="G442" s="215"/>
      <c r="H442" s="215"/>
      <c r="I442" s="215"/>
      <c r="J442" s="215"/>
      <c r="K442" s="215"/>
      <c r="L442" s="215"/>
      <c r="N442" s="216"/>
    </row>
    <row r="443" spans="1:14" s="183" customFormat="1" x14ac:dyDescent="0.25">
      <c r="A443" s="213"/>
      <c r="B443" s="214"/>
      <c r="C443" s="214"/>
      <c r="D443" s="215"/>
      <c r="E443" s="215"/>
      <c r="F443" s="215"/>
      <c r="G443" s="215"/>
      <c r="H443" s="215"/>
      <c r="I443" s="215"/>
      <c r="J443" s="215"/>
      <c r="K443" s="215"/>
      <c r="L443" s="215"/>
      <c r="N443" s="216"/>
    </row>
    <row r="444" spans="1:14" s="183" customFormat="1" x14ac:dyDescent="0.25">
      <c r="A444" s="213"/>
      <c r="B444" s="214"/>
      <c r="C444" s="214"/>
      <c r="D444" s="215"/>
      <c r="E444" s="215"/>
      <c r="F444" s="215"/>
      <c r="G444" s="215"/>
      <c r="H444" s="215"/>
      <c r="I444" s="215"/>
      <c r="J444" s="215"/>
      <c r="K444" s="215"/>
      <c r="L444" s="215"/>
      <c r="N444" s="216"/>
    </row>
    <row r="445" spans="1:14" s="183" customFormat="1" x14ac:dyDescent="0.25">
      <c r="A445" s="213"/>
      <c r="B445" s="214"/>
      <c r="C445" s="214"/>
      <c r="D445" s="215"/>
      <c r="E445" s="215"/>
      <c r="F445" s="215"/>
      <c r="G445" s="215"/>
      <c r="H445" s="215"/>
      <c r="I445" s="215"/>
      <c r="J445" s="215"/>
      <c r="K445" s="215"/>
      <c r="L445" s="215"/>
      <c r="N445" s="216"/>
    </row>
    <row r="446" spans="1:14" s="183" customFormat="1" x14ac:dyDescent="0.25">
      <c r="A446" s="213"/>
      <c r="B446" s="214"/>
      <c r="C446" s="214"/>
      <c r="D446" s="215"/>
      <c r="E446" s="215"/>
      <c r="F446" s="215"/>
      <c r="G446" s="215"/>
      <c r="H446" s="215"/>
      <c r="I446" s="215"/>
      <c r="J446" s="215"/>
      <c r="K446" s="215"/>
      <c r="L446" s="215"/>
      <c r="N446" s="216"/>
    </row>
    <row r="447" spans="1:14" s="183" customFormat="1" x14ac:dyDescent="0.25">
      <c r="A447" s="213"/>
      <c r="B447" s="214"/>
      <c r="C447" s="214"/>
      <c r="D447" s="215"/>
      <c r="E447" s="215"/>
      <c r="F447" s="215"/>
      <c r="G447" s="215"/>
      <c r="H447" s="215"/>
      <c r="I447" s="215"/>
      <c r="J447" s="215"/>
      <c r="K447" s="215"/>
      <c r="L447" s="215"/>
      <c r="N447" s="216"/>
    </row>
    <row r="448" spans="1:14" s="183" customFormat="1" x14ac:dyDescent="0.25">
      <c r="A448" s="213"/>
      <c r="B448" s="214"/>
      <c r="C448" s="214"/>
      <c r="D448" s="215"/>
      <c r="E448" s="215"/>
      <c r="F448" s="215"/>
      <c r="G448" s="215"/>
      <c r="H448" s="215"/>
      <c r="I448" s="215"/>
      <c r="J448" s="215"/>
      <c r="K448" s="215"/>
      <c r="L448" s="215"/>
      <c r="N448" s="216"/>
    </row>
    <row r="449" spans="1:14" s="183" customFormat="1" x14ac:dyDescent="0.25">
      <c r="A449" s="213"/>
      <c r="B449" s="214"/>
      <c r="C449" s="214"/>
      <c r="D449" s="215"/>
      <c r="E449" s="215"/>
      <c r="F449" s="215"/>
      <c r="G449" s="215"/>
      <c r="H449" s="215"/>
      <c r="I449" s="215"/>
      <c r="J449" s="215"/>
      <c r="K449" s="215"/>
      <c r="L449" s="215"/>
      <c r="N449" s="216"/>
    </row>
    <row r="450" spans="1:14" s="183" customFormat="1" x14ac:dyDescent="0.25">
      <c r="A450" s="213"/>
      <c r="B450" s="214"/>
      <c r="C450" s="214"/>
      <c r="D450" s="215"/>
      <c r="E450" s="215"/>
      <c r="F450" s="215"/>
      <c r="G450" s="215"/>
      <c r="H450" s="215"/>
      <c r="I450" s="215"/>
      <c r="J450" s="215"/>
      <c r="K450" s="215"/>
      <c r="L450" s="215"/>
      <c r="N450" s="216"/>
    </row>
  </sheetData>
  <sheetProtection algorithmName="SHA-512" hashValue="coeyizGBlzn7R76jHT5j4wO5xwRBAvgE3nXuuNjW7/YbYt8uFT+vlafHlgyvq258NogK1Yw9J1KPKEkVPkGQDA==" saltValue="3ZIYG5szYaVHU8bkgDAQzQ==" spinCount="100000" sheet="1" objects="1" scenarios="1" selectLockedCells="1"/>
  <mergeCells count="283">
    <mergeCell ref="B22:L22"/>
    <mergeCell ref="H24:H25"/>
    <mergeCell ref="I24:I25"/>
    <mergeCell ref="J24:J25"/>
    <mergeCell ref="E28:G28"/>
    <mergeCell ref="E29:G29"/>
    <mergeCell ref="B58:L58"/>
    <mergeCell ref="B119:L119"/>
    <mergeCell ref="B76:D78"/>
    <mergeCell ref="E76:G76"/>
    <mergeCell ref="E77:G77"/>
    <mergeCell ref="E78:G78"/>
    <mergeCell ref="B79:D81"/>
    <mergeCell ref="E79:G79"/>
    <mergeCell ref="E80:G80"/>
    <mergeCell ref="E81:G81"/>
    <mergeCell ref="B91:D93"/>
    <mergeCell ref="E91:G91"/>
    <mergeCell ref="E92:G92"/>
    <mergeCell ref="E93:G93"/>
    <mergeCell ref="B94:D96"/>
    <mergeCell ref="E110:G110"/>
    <mergeCell ref="E111:G111"/>
    <mergeCell ref="E102:G102"/>
    <mergeCell ref="B253:L253"/>
    <mergeCell ref="B272:L272"/>
    <mergeCell ref="I62:I63"/>
    <mergeCell ref="J62:J63"/>
    <mergeCell ref="B126:F127"/>
    <mergeCell ref="G126:G127"/>
    <mergeCell ref="H126:H127"/>
    <mergeCell ref="I126:I127"/>
    <mergeCell ref="J126:J127"/>
    <mergeCell ref="B129:L129"/>
    <mergeCell ref="E65:G65"/>
    <mergeCell ref="E66:G66"/>
    <mergeCell ref="E74:G74"/>
    <mergeCell ref="E101:G101"/>
    <mergeCell ref="B102:D104"/>
    <mergeCell ref="E85:G85"/>
    <mergeCell ref="E86:G86"/>
    <mergeCell ref="B106:D108"/>
    <mergeCell ref="E106:G106"/>
    <mergeCell ref="E107:G107"/>
    <mergeCell ref="E108:G108"/>
    <mergeCell ref="B67:J67"/>
    <mergeCell ref="B109:D111"/>
    <mergeCell ref="E109:G109"/>
    <mergeCell ref="C426:E426"/>
    <mergeCell ref="B330:L330"/>
    <mergeCell ref="B326:E326"/>
    <mergeCell ref="B327:E327"/>
    <mergeCell ref="B131:L138"/>
    <mergeCell ref="B188:L195"/>
    <mergeCell ref="B202:L209"/>
    <mergeCell ref="B216:L223"/>
    <mergeCell ref="B229:L236"/>
    <mergeCell ref="B244:L251"/>
    <mergeCell ref="B263:L270"/>
    <mergeCell ref="B277:L284"/>
    <mergeCell ref="B291:L298"/>
    <mergeCell ref="B305:L312"/>
    <mergeCell ref="E257:E258"/>
    <mergeCell ref="F257:F258"/>
    <mergeCell ref="G257:G258"/>
    <mergeCell ref="B416:L417"/>
    <mergeCell ref="B422:L423"/>
    <mergeCell ref="B302:L303"/>
    <mergeCell ref="G320:G321"/>
    <mergeCell ref="H320:H321"/>
    <mergeCell ref="I320:I321"/>
    <mergeCell ref="B183:L183"/>
    <mergeCell ref="C427:E427"/>
    <mergeCell ref="B420:D420"/>
    <mergeCell ref="B414:D414"/>
    <mergeCell ref="B415:D415"/>
    <mergeCell ref="B388:D388"/>
    <mergeCell ref="B393:D393"/>
    <mergeCell ref="B398:D398"/>
    <mergeCell ref="B403:D403"/>
    <mergeCell ref="B408:D408"/>
    <mergeCell ref="B418:D418"/>
    <mergeCell ref="B419:D419"/>
    <mergeCell ref="B400:D400"/>
    <mergeCell ref="B404:D404"/>
    <mergeCell ref="B405:D405"/>
    <mergeCell ref="B409:D409"/>
    <mergeCell ref="B410:D410"/>
    <mergeCell ref="B413:D413"/>
    <mergeCell ref="B389:D389"/>
    <mergeCell ref="B390:D390"/>
    <mergeCell ref="B394:D394"/>
    <mergeCell ref="B395:D395"/>
    <mergeCell ref="B399:D399"/>
    <mergeCell ref="B391:L392"/>
    <mergeCell ref="B426:B427"/>
    <mergeCell ref="B318:L318"/>
    <mergeCell ref="B333:L333"/>
    <mergeCell ref="E69:G69"/>
    <mergeCell ref="B125:F125"/>
    <mergeCell ref="B322:E322"/>
    <mergeCell ref="B323:E323"/>
    <mergeCell ref="B324:E324"/>
    <mergeCell ref="B325:E325"/>
    <mergeCell ref="E112:G112"/>
    <mergeCell ref="E113:G113"/>
    <mergeCell ref="B315:L315"/>
    <mergeCell ref="H123:H124"/>
    <mergeCell ref="I123:I124"/>
    <mergeCell ref="J123:J124"/>
    <mergeCell ref="B121:L122"/>
    <mergeCell ref="B300:L300"/>
    <mergeCell ref="B316:L316"/>
    <mergeCell ref="B331:L331"/>
    <mergeCell ref="B112:D114"/>
    <mergeCell ref="B115:D117"/>
    <mergeCell ref="E116:G116"/>
    <mergeCell ref="E117:G117"/>
    <mergeCell ref="B274:L275"/>
    <mergeCell ref="B197:L197"/>
    <mergeCell ref="B10:L10"/>
    <mergeCell ref="B12:L12"/>
    <mergeCell ref="B15:L15"/>
    <mergeCell ref="B13:L14"/>
    <mergeCell ref="H62:H63"/>
    <mergeCell ref="B185:L186"/>
    <mergeCell ref="B199:L200"/>
    <mergeCell ref="B213:L214"/>
    <mergeCell ref="B240:L242"/>
    <mergeCell ref="B87:D89"/>
    <mergeCell ref="E87:G87"/>
    <mergeCell ref="E88:G88"/>
    <mergeCell ref="E89:G89"/>
    <mergeCell ref="E72:G72"/>
    <mergeCell ref="E73:G73"/>
    <mergeCell ref="B69:D71"/>
    <mergeCell ref="B72:D74"/>
    <mergeCell ref="B99:D101"/>
    <mergeCell ref="E99:G99"/>
    <mergeCell ref="E100:G100"/>
    <mergeCell ref="B211:L211"/>
    <mergeCell ref="B225:L225"/>
    <mergeCell ref="B238:L238"/>
    <mergeCell ref="B20:L20"/>
    <mergeCell ref="B341:L341"/>
    <mergeCell ref="B376:L376"/>
    <mergeCell ref="B288:L289"/>
    <mergeCell ref="B286:L286"/>
    <mergeCell ref="B4:L4"/>
    <mergeCell ref="B5:L5"/>
    <mergeCell ref="B6:L6"/>
    <mergeCell ref="B227:L227"/>
    <mergeCell ref="B255:L255"/>
    <mergeCell ref="B261:L261"/>
    <mergeCell ref="B259:C259"/>
    <mergeCell ref="E114:G114"/>
    <mergeCell ref="E115:G115"/>
    <mergeCell ref="B16:L16"/>
    <mergeCell ref="B17:L17"/>
    <mergeCell ref="B60:L60"/>
    <mergeCell ref="B64:D66"/>
    <mergeCell ref="E64:G64"/>
    <mergeCell ref="E70:G70"/>
    <mergeCell ref="E71:G71"/>
    <mergeCell ref="B84:D86"/>
    <mergeCell ref="E84:G84"/>
    <mergeCell ref="B8:L8"/>
    <mergeCell ref="B9:L9"/>
    <mergeCell ref="C339:L339"/>
    <mergeCell ref="C335:L335"/>
    <mergeCell ref="C336:L336"/>
    <mergeCell ref="C337:L337"/>
    <mergeCell ref="C338:L338"/>
    <mergeCell ref="B343:L343"/>
    <mergeCell ref="B378:L378"/>
    <mergeCell ref="B363:D363"/>
    <mergeCell ref="B364:D364"/>
    <mergeCell ref="B365:D365"/>
    <mergeCell ref="C371:E371"/>
    <mergeCell ref="C372:E372"/>
    <mergeCell ref="B347:D347"/>
    <mergeCell ref="B348:D348"/>
    <mergeCell ref="B367:L368"/>
    <mergeCell ref="B356:D356"/>
    <mergeCell ref="B357:D357"/>
    <mergeCell ref="B359:D359"/>
    <mergeCell ref="B360:D360"/>
    <mergeCell ref="B354:L354"/>
    <mergeCell ref="B358:L358"/>
    <mergeCell ref="B361:D361"/>
    <mergeCell ref="B362:L362"/>
    <mergeCell ref="B375:L375"/>
    <mergeCell ref="B411:L412"/>
    <mergeCell ref="B383:D383"/>
    <mergeCell ref="B346:L346"/>
    <mergeCell ref="B350:L350"/>
    <mergeCell ref="B349:D349"/>
    <mergeCell ref="B351:D351"/>
    <mergeCell ref="B352:D352"/>
    <mergeCell ref="B353:D353"/>
    <mergeCell ref="B355:D355"/>
    <mergeCell ref="B406:L407"/>
    <mergeCell ref="B371:B372"/>
    <mergeCell ref="B381:L382"/>
    <mergeCell ref="B386:L387"/>
    <mergeCell ref="B384:D384"/>
    <mergeCell ref="B385:D385"/>
    <mergeCell ref="B396:L397"/>
    <mergeCell ref="B401:L402"/>
    <mergeCell ref="E52:G52"/>
    <mergeCell ref="E53:G53"/>
    <mergeCell ref="E54:G54"/>
    <mergeCell ref="E103:G103"/>
    <mergeCell ref="B142:L142"/>
    <mergeCell ref="B143:L143"/>
    <mergeCell ref="B140:L140"/>
    <mergeCell ref="H144:H145"/>
    <mergeCell ref="F144:F145"/>
    <mergeCell ref="G144:G145"/>
    <mergeCell ref="E104:G104"/>
    <mergeCell ref="E94:G94"/>
    <mergeCell ref="E95:G95"/>
    <mergeCell ref="E96:G96"/>
    <mergeCell ref="B98:J98"/>
    <mergeCell ref="E26:J26"/>
    <mergeCell ref="E27:J27"/>
    <mergeCell ref="E31:J31"/>
    <mergeCell ref="E36:J36"/>
    <mergeCell ref="E37:J37"/>
    <mergeCell ref="E41:J41"/>
    <mergeCell ref="E46:J46"/>
    <mergeCell ref="E47:J47"/>
    <mergeCell ref="E51:J51"/>
    <mergeCell ref="E44:G44"/>
    <mergeCell ref="E48:G48"/>
    <mergeCell ref="E49:G49"/>
    <mergeCell ref="E50:G50"/>
    <mergeCell ref="E30:G30"/>
    <mergeCell ref="E32:G32"/>
    <mergeCell ref="E33:G33"/>
    <mergeCell ref="E34:G34"/>
    <mergeCell ref="E38:G38"/>
    <mergeCell ref="E39:G39"/>
    <mergeCell ref="E40:G40"/>
    <mergeCell ref="E42:G42"/>
    <mergeCell ref="E43:G43"/>
    <mergeCell ref="B163:D163"/>
    <mergeCell ref="B153:L155"/>
    <mergeCell ref="B105:J105"/>
    <mergeCell ref="B68:J68"/>
    <mergeCell ref="B75:J75"/>
    <mergeCell ref="B82:J82"/>
    <mergeCell ref="B83:J83"/>
    <mergeCell ref="B90:J90"/>
    <mergeCell ref="B97:J97"/>
    <mergeCell ref="B147:D147"/>
    <mergeCell ref="B148:D148"/>
    <mergeCell ref="B149:D149"/>
    <mergeCell ref="F146:H146"/>
    <mergeCell ref="B150:D150"/>
    <mergeCell ref="B151:D151"/>
    <mergeCell ref="B152:D152"/>
    <mergeCell ref="F157:F158"/>
    <mergeCell ref="G157:G158"/>
    <mergeCell ref="H157:H158"/>
    <mergeCell ref="F159:H159"/>
    <mergeCell ref="B160:D160"/>
    <mergeCell ref="B161:D161"/>
    <mergeCell ref="B162:D162"/>
    <mergeCell ref="B175:D175"/>
    <mergeCell ref="B176:D176"/>
    <mergeCell ref="B177:D177"/>
    <mergeCell ref="B178:D178"/>
    <mergeCell ref="B179:L181"/>
    <mergeCell ref="B164:D164"/>
    <mergeCell ref="B165:D165"/>
    <mergeCell ref="B166:L168"/>
    <mergeCell ref="F170:F171"/>
    <mergeCell ref="G170:G171"/>
    <mergeCell ref="H170:H171"/>
    <mergeCell ref="F172:H172"/>
    <mergeCell ref="B173:D173"/>
    <mergeCell ref="B174:D174"/>
  </mergeCells>
  <phoneticPr fontId="18" type="noConversion"/>
  <conditionalFormatting sqref="F371:G372">
    <cfRule type="cellIs" dxfId="3" priority="2" operator="equal">
      <formula>"Error"</formula>
    </cfRule>
  </conditionalFormatting>
  <conditionalFormatting sqref="F426:G427">
    <cfRule type="cellIs" dxfId="2" priority="1" operator="equal">
      <formula>"Error"</formula>
    </cfRule>
  </conditionalFormatting>
  <dataValidations xWindow="417" yWindow="363"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335:C339"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L64:L117 E363:L365 E259:I259 G322:K327 F371:H372 E418:L420 F426:H427 E347:L349 E351:L353 E355:L357 E359:L361 E383:L385 E388:L390 E393:L395 E398:L400 E403:L405 E408:L410 E413:L415 H64:K66 H91:K96 H76:K81 H69:K74 H84:K89 H99:K104 H106:K117 H125:L126 E27 E31 H28:K30 H32:K35 L152 E37 H38:K40 H42:K45 E41 E47 H48:K50 H52:K54 E51 F147:L151 L165 F160:L164 L178 F173:L177"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31:B133 B188 B202 B216 B229 B244 B263 B277 B291 B305 B191:B192 B205:B206" xr:uid="{0E1763AA-C851-4790-9B75-66F32446FBF7}">
      <formula1>1000</formula1>
    </dataValidation>
  </dataValidations>
  <printOptions horizontalCentered="1"/>
  <pageMargins left="0.25" right="0.25" top="0.75" bottom="0.75" header="0.3" footer="0.3"/>
  <pageSetup scale="63" firstPageNumber="19" fitToHeight="0" orientation="portrait" r:id="rId1"/>
  <headerFooter>
    <oddFooter>&amp;L&amp;A</oddFooter>
  </headerFooter>
  <rowBreaks count="5" manualBreakCount="5">
    <brk id="139" min="1" max="11" man="1"/>
    <brk id="224" min="1" max="11" man="1"/>
    <brk id="285" min="1" max="11" man="1"/>
    <brk id="340" min="1" max="11" man="1"/>
    <brk id="3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401"/>
  <sheetViews>
    <sheetView showGridLines="0" topLeftCell="A250" workbookViewId="0">
      <selection activeCell="B79" sqref="B79:L86"/>
    </sheetView>
  </sheetViews>
  <sheetFormatPr defaultColWidth="9.28515625" defaultRowHeight="14.25" x14ac:dyDescent="0.25"/>
  <cols>
    <col min="1" max="1" width="1.7109375" style="14" customWidth="1"/>
    <col min="2" max="2" width="12.28515625" style="26" customWidth="1"/>
    <col min="3" max="4" width="10.28515625" style="26" customWidth="1"/>
    <col min="5" max="11" width="14.5703125" style="26" customWidth="1"/>
    <col min="12" max="12" width="12.28515625" style="26" customWidth="1"/>
    <col min="13" max="13" width="6.28515625" style="1" customWidth="1"/>
    <col min="14" max="14" width="9.28515625" style="2" customWidth="1"/>
    <col min="15" max="16" width="30.5703125" style="2" hidden="1" customWidth="1"/>
    <col min="17" max="17" width="8.5703125" style="2" customWidth="1"/>
    <col min="18" max="20" width="9.28515625" style="2" customWidth="1"/>
    <col min="21" max="16384" width="9.28515625" style="2"/>
  </cols>
  <sheetData>
    <row r="1" spans="1:16" x14ac:dyDescent="0.25">
      <c r="O1" s="3" t="s">
        <v>168</v>
      </c>
      <c r="P1" s="3" t="s">
        <v>169</v>
      </c>
    </row>
    <row r="2" spans="1:16" x14ac:dyDescent="0.25">
      <c r="B2" s="27" t="str">
        <f>'Pro 1'!B2</f>
        <v>PROTECTED</v>
      </c>
      <c r="C2" s="27"/>
      <c r="D2" s="27"/>
      <c r="O2" s="9"/>
      <c r="P2" s="9"/>
    </row>
    <row r="3" spans="1:16" x14ac:dyDescent="0.25">
      <c r="B3" s="28"/>
      <c r="C3" s="28"/>
      <c r="D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TRUCK BODIES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The following questions refer to the goods as defined in the product description on the Intro tab.</v>
      </c>
      <c r="C8" s="655"/>
      <c r="D8" s="655"/>
      <c r="E8" s="655"/>
      <c r="F8" s="655"/>
      <c r="G8" s="655"/>
      <c r="H8" s="655"/>
      <c r="I8" s="655"/>
      <c r="J8" s="655"/>
      <c r="K8" s="655"/>
      <c r="L8" s="655"/>
      <c r="M8" s="17"/>
      <c r="N8" s="17"/>
      <c r="O8" s="19"/>
      <c r="P8" s="19"/>
    </row>
    <row r="9" spans="1:16" s="18" customFormat="1" x14ac:dyDescent="0.25">
      <c r="A9" s="20"/>
      <c r="B9" s="655" t="str">
        <f>Public!B9</f>
        <v xml:space="preserve">Product information and a glossary of terms can be found in the Info tab.
</v>
      </c>
      <c r="C9" s="655"/>
      <c r="D9" s="655"/>
      <c r="E9" s="655"/>
      <c r="F9" s="655"/>
      <c r="G9" s="655"/>
      <c r="H9" s="655"/>
      <c r="I9" s="655"/>
      <c r="J9" s="655"/>
      <c r="K9" s="655"/>
      <c r="L9" s="655"/>
      <c r="M9" s="17"/>
      <c r="N9" s="17"/>
      <c r="O9" s="19"/>
    </row>
    <row r="10" spans="1:16" s="18" customFormat="1" x14ac:dyDescent="0.25">
      <c r="A10" s="20"/>
      <c r="B10" s="655" t="str">
        <f>'Pro 1'!B10</f>
        <v xml:space="preserve">Use the AddPro tab if more space is needed.
</v>
      </c>
      <c r="C10" s="655"/>
      <c r="D10" s="655"/>
      <c r="E10" s="655"/>
      <c r="F10" s="655"/>
      <c r="G10" s="655"/>
      <c r="H10" s="655"/>
      <c r="I10" s="655"/>
      <c r="J10" s="655"/>
      <c r="K10" s="655"/>
      <c r="L10" s="655"/>
      <c r="M10" s="17"/>
      <c r="N10" s="17"/>
      <c r="O10" s="19"/>
      <c r="P10" s="19"/>
    </row>
    <row r="11" spans="1:16" s="18" customFormat="1" x14ac:dyDescent="0.25">
      <c r="A11" s="20"/>
      <c r="B11" s="192"/>
      <c r="C11" s="192"/>
      <c r="D11" s="192"/>
      <c r="E11" s="38"/>
      <c r="F11" s="38"/>
      <c r="G11" s="38"/>
      <c r="H11" s="38"/>
      <c r="I11" s="38"/>
      <c r="J11" s="38"/>
      <c r="K11" s="38"/>
      <c r="L11" s="38"/>
      <c r="M11" s="17"/>
      <c r="N11" s="17"/>
      <c r="O11" s="19"/>
      <c r="P11" s="19"/>
    </row>
    <row r="12" spans="1:16" s="18" customFormat="1" x14ac:dyDescent="0.25">
      <c r="A12" s="20"/>
      <c r="B12" s="655" t="str">
        <f>'Pro 2'!B12</f>
        <v>For the questions in this tab, note the following:</v>
      </c>
      <c r="C12" s="655"/>
      <c r="D12" s="655"/>
      <c r="E12" s="655"/>
      <c r="F12" s="655"/>
      <c r="G12" s="655"/>
      <c r="H12" s="655"/>
      <c r="I12" s="655"/>
      <c r="J12" s="655"/>
      <c r="K12" s="655"/>
      <c r="L12" s="655"/>
      <c r="M12" s="17"/>
      <c r="N12" s="17"/>
      <c r="O12" s="19"/>
      <c r="P12" s="19"/>
    </row>
    <row r="13" spans="1:16" s="18" customFormat="1" x14ac:dyDescent="0.25">
      <c r="A13" s="175"/>
      <c r="B13" s="812" t="str">
        <f>IF(Intro!$G$22="English",O13,P13)</f>
        <v xml:space="preserve">• The statements are to be prepared using a full absorption costing method and are to be reported on a calendar-year basis. 
</v>
      </c>
      <c r="C13" s="812"/>
      <c r="D13" s="812"/>
      <c r="E13" s="812"/>
      <c r="F13" s="812"/>
      <c r="G13" s="812"/>
      <c r="H13" s="812"/>
      <c r="I13" s="812"/>
      <c r="J13" s="812"/>
      <c r="K13" s="812"/>
      <c r="L13" s="812"/>
      <c r="M13" s="17"/>
      <c r="N13" s="17"/>
      <c r="O13" s="19" t="s">
        <v>602</v>
      </c>
      <c r="P13" s="11" t="s">
        <v>603</v>
      </c>
    </row>
    <row r="14" spans="1:16" s="18" customFormat="1" x14ac:dyDescent="0.25">
      <c r="A14" s="20"/>
      <c r="B14" s="655" t="str">
        <f>'Pro 2'!B17</f>
        <v>• Report all values in Canadian dollars (CAD).</v>
      </c>
      <c r="C14" s="655"/>
      <c r="D14" s="655"/>
      <c r="E14" s="655"/>
      <c r="F14" s="655"/>
      <c r="G14" s="655"/>
      <c r="H14" s="655"/>
      <c r="I14" s="655"/>
      <c r="J14" s="655"/>
      <c r="K14" s="655"/>
      <c r="L14" s="655"/>
      <c r="M14" s="17"/>
      <c r="N14" s="17"/>
      <c r="O14" s="19"/>
      <c r="P14" s="19"/>
    </row>
    <row r="15" spans="1:16" s="10" customFormat="1" x14ac:dyDescent="0.25">
      <c r="A15" s="20"/>
      <c r="B15" s="29"/>
      <c r="C15" s="29"/>
      <c r="D15" s="29"/>
      <c r="E15" s="30"/>
      <c r="F15" s="30"/>
      <c r="G15" s="30"/>
      <c r="H15" s="30"/>
      <c r="I15" s="30"/>
      <c r="J15" s="30"/>
      <c r="K15" s="30"/>
      <c r="L15" s="30"/>
      <c r="O15" s="11"/>
      <c r="P15" s="11"/>
    </row>
    <row r="16" spans="1:16" x14ac:dyDescent="0.25">
      <c r="B16" s="532" t="str">
        <f>IF(Intro!$G$22="English",O16,P16)</f>
        <v>INCOME STATEMENT FOR TOTAL FIRM</v>
      </c>
      <c r="C16" s="533"/>
      <c r="D16" s="533"/>
      <c r="E16" s="533"/>
      <c r="F16" s="533"/>
      <c r="G16" s="533"/>
      <c r="H16" s="533"/>
      <c r="I16" s="533"/>
      <c r="J16" s="533"/>
      <c r="K16" s="533"/>
      <c r="L16" s="534"/>
      <c r="M16" s="157"/>
      <c r="O16" s="2" t="s">
        <v>46</v>
      </c>
      <c r="P16" s="2" t="s">
        <v>47</v>
      </c>
    </row>
    <row r="17" spans="1:16" x14ac:dyDescent="0.25">
      <c r="B17" s="669" t="s">
        <v>20</v>
      </c>
      <c r="C17" s="670"/>
      <c r="D17" s="670"/>
      <c r="E17" s="670"/>
      <c r="F17" s="670"/>
      <c r="G17" s="670"/>
      <c r="H17" s="670"/>
      <c r="I17" s="670"/>
      <c r="J17" s="670"/>
      <c r="K17" s="670"/>
      <c r="L17" s="671"/>
      <c r="M17" s="2"/>
    </row>
    <row r="18" spans="1:16" s="12" customFormat="1" x14ac:dyDescent="0.25">
      <c r="A18" s="14"/>
      <c r="B18" s="31"/>
      <c r="C18" s="32"/>
      <c r="D18" s="32"/>
      <c r="E18" s="33"/>
      <c r="F18" s="33"/>
      <c r="G18" s="33"/>
      <c r="H18" s="33"/>
      <c r="I18" s="33"/>
      <c r="J18" s="33"/>
      <c r="K18" s="33"/>
      <c r="L18" s="34"/>
    </row>
    <row r="19" spans="1:16" s="12" customFormat="1" x14ac:dyDescent="0.25">
      <c r="A19" s="14"/>
      <c r="B19" s="520" t="str">
        <f>IF(Intro!$G$22="English",O19,P19)</f>
        <v>Complete the income statement for your total firm. Report total results for all products sold by your firm, including but not limited to the goods. These amounts should correspond to those reported in your firm's audited financial statements.</v>
      </c>
      <c r="C19" s="521"/>
      <c r="D19" s="521"/>
      <c r="E19" s="521"/>
      <c r="F19" s="521"/>
      <c r="G19" s="521"/>
      <c r="H19" s="521"/>
      <c r="I19" s="521"/>
      <c r="J19" s="521"/>
      <c r="K19" s="521"/>
      <c r="L19" s="522"/>
      <c r="O19" s="13" t="s">
        <v>207</v>
      </c>
      <c r="P19" s="12" t="s">
        <v>208</v>
      </c>
    </row>
    <row r="20" spans="1:16" s="12" customFormat="1" x14ac:dyDescent="0.25">
      <c r="A20" s="14"/>
      <c r="B20" s="520"/>
      <c r="C20" s="521"/>
      <c r="D20" s="521"/>
      <c r="E20" s="521"/>
      <c r="F20" s="521"/>
      <c r="G20" s="521"/>
      <c r="H20" s="521"/>
      <c r="I20" s="521"/>
      <c r="J20" s="521"/>
      <c r="K20" s="521"/>
      <c r="L20" s="522"/>
      <c r="O20" s="13"/>
    </row>
    <row r="21" spans="1:16" s="12" customFormat="1" x14ac:dyDescent="0.25">
      <c r="A21" s="14"/>
      <c r="B21" s="186"/>
      <c r="C21" s="187"/>
      <c r="D21" s="32"/>
      <c r="E21" s="33"/>
      <c r="F21" s="33"/>
      <c r="G21" s="33"/>
      <c r="H21" s="33"/>
      <c r="I21" s="33"/>
      <c r="J21" s="33"/>
      <c r="K21" s="33"/>
      <c r="L21" s="34"/>
      <c r="O21" s="13"/>
    </row>
    <row r="22" spans="1:16" s="12" customFormat="1" x14ac:dyDescent="0.25">
      <c r="A22" s="14"/>
      <c r="B22" s="186"/>
      <c r="C22" s="187"/>
      <c r="D22" s="32"/>
      <c r="G22" s="711">
        <f>Variables!$B$6</f>
        <v>2023</v>
      </c>
      <c r="H22" s="711">
        <f>G22+1</f>
        <v>2024</v>
      </c>
      <c r="I22" s="711">
        <f>H22+1</f>
        <v>2025</v>
      </c>
      <c r="J22" s="33"/>
      <c r="K22" s="33"/>
      <c r="L22" s="212"/>
      <c r="O22" s="13"/>
    </row>
    <row r="23" spans="1:16" s="12" customFormat="1" x14ac:dyDescent="0.25">
      <c r="A23" s="14"/>
      <c r="B23" s="262"/>
      <c r="C23" s="263"/>
      <c r="D23" s="32"/>
      <c r="G23" s="711"/>
      <c r="H23" s="711"/>
      <c r="I23" s="711"/>
      <c r="J23" s="33"/>
      <c r="K23" s="33"/>
      <c r="L23" s="212"/>
      <c r="O23" s="13"/>
    </row>
    <row r="24" spans="1:16" s="157" customFormat="1" x14ac:dyDescent="0.25">
      <c r="A24" s="201"/>
      <c r="B24" s="798" t="str">
        <f>IF(Intro!$G$22="English",O24,P24)</f>
        <v xml:space="preserve">Net Sales Value </v>
      </c>
      <c r="C24" s="799"/>
      <c r="D24" s="799"/>
      <c r="E24" s="800"/>
      <c r="F24" s="286" t="s">
        <v>572</v>
      </c>
      <c r="G24" s="280"/>
      <c r="H24" s="280"/>
      <c r="I24" s="280"/>
      <c r="J24" s="33"/>
      <c r="K24" s="33"/>
      <c r="L24" s="212"/>
      <c r="O24" s="157" t="s">
        <v>48</v>
      </c>
      <c r="P24" s="157" t="s">
        <v>73</v>
      </c>
    </row>
    <row r="25" spans="1:16" s="157" customFormat="1" x14ac:dyDescent="0.25">
      <c r="A25" s="201"/>
      <c r="B25" s="798" t="str">
        <f>IF(Intro!$G$22="English",O25,P25)</f>
        <v xml:space="preserve">Cost of Goods Sold </v>
      </c>
      <c r="C25" s="799"/>
      <c r="D25" s="799"/>
      <c r="E25" s="800"/>
      <c r="F25" s="286" t="s">
        <v>572</v>
      </c>
      <c r="G25" s="280"/>
      <c r="H25" s="280"/>
      <c r="I25" s="280"/>
      <c r="J25" s="33"/>
      <c r="K25" s="33"/>
      <c r="L25" s="212"/>
      <c r="O25" s="157" t="s">
        <v>49</v>
      </c>
      <c r="P25" s="157" t="s">
        <v>50</v>
      </c>
    </row>
    <row r="26" spans="1:16" s="181" customFormat="1" x14ac:dyDescent="0.25">
      <c r="A26" s="218"/>
      <c r="B26" s="813" t="str">
        <f>IF(Intro!$G$22="English",O26,P26)</f>
        <v>Gross Margin (Loss)</v>
      </c>
      <c r="C26" s="814"/>
      <c r="D26" s="814"/>
      <c r="E26" s="815"/>
      <c r="F26" s="286" t="s">
        <v>572</v>
      </c>
      <c r="G26" s="291">
        <f>G24-G25</f>
        <v>0</v>
      </c>
      <c r="H26" s="291">
        <f>H24-H25</f>
        <v>0</v>
      </c>
      <c r="I26" s="291">
        <f>I24-I25</f>
        <v>0</v>
      </c>
      <c r="J26" s="33"/>
      <c r="K26" s="33"/>
      <c r="L26" s="212"/>
      <c r="O26" s="181" t="s">
        <v>51</v>
      </c>
      <c r="P26" s="181" t="s">
        <v>52</v>
      </c>
    </row>
    <row r="27" spans="1:16" s="157" customFormat="1" x14ac:dyDescent="0.25">
      <c r="A27" s="201"/>
      <c r="B27" s="798" t="str">
        <f>IF(Intro!$G$22="English",O27,P27)</f>
        <v xml:space="preserve">General, Selling, and Administrative Expenses </v>
      </c>
      <c r="C27" s="799"/>
      <c r="D27" s="799"/>
      <c r="E27" s="800"/>
      <c r="F27" s="286" t="s">
        <v>572</v>
      </c>
      <c r="G27" s="280"/>
      <c r="H27" s="280"/>
      <c r="I27" s="280"/>
      <c r="J27" s="33"/>
      <c r="K27" s="33"/>
      <c r="L27" s="212"/>
      <c r="O27" s="157" t="s">
        <v>53</v>
      </c>
      <c r="P27" s="157" t="s">
        <v>54</v>
      </c>
    </row>
    <row r="28" spans="1:16" s="157" customFormat="1" x14ac:dyDescent="0.25">
      <c r="A28" s="201"/>
      <c r="B28" s="798" t="str">
        <f>IF(Intro!$G$22="English",O28,P28)</f>
        <v xml:space="preserve">Financial Expenses </v>
      </c>
      <c r="C28" s="799"/>
      <c r="D28" s="799"/>
      <c r="E28" s="800"/>
      <c r="F28" s="286" t="s">
        <v>572</v>
      </c>
      <c r="G28" s="280"/>
      <c r="H28" s="280"/>
      <c r="I28" s="280"/>
      <c r="J28" s="33"/>
      <c r="K28" s="33"/>
      <c r="L28" s="212"/>
      <c r="O28" s="157" t="s">
        <v>55</v>
      </c>
      <c r="P28" s="157" t="s">
        <v>56</v>
      </c>
    </row>
    <row r="29" spans="1:16" s="157" customFormat="1" x14ac:dyDescent="0.25">
      <c r="A29" s="201"/>
      <c r="B29" s="798" t="str">
        <f>IF(Intro!$G$22="English",O29,P29)</f>
        <v>Other Expenses</v>
      </c>
      <c r="C29" s="799"/>
      <c r="D29" s="799"/>
      <c r="E29" s="800"/>
      <c r="F29" s="286" t="s">
        <v>572</v>
      </c>
      <c r="G29" s="280"/>
      <c r="H29" s="280"/>
      <c r="I29" s="280"/>
      <c r="J29" s="33"/>
      <c r="K29" s="33"/>
      <c r="L29" s="212"/>
      <c r="O29" s="157" t="s">
        <v>116</v>
      </c>
      <c r="P29" s="157" t="s">
        <v>117</v>
      </c>
    </row>
    <row r="30" spans="1:16" s="181" customFormat="1" x14ac:dyDescent="0.25">
      <c r="A30" s="218"/>
      <c r="B30" s="813" t="str">
        <f>IF(Intro!$G$22="English",O30,P30)</f>
        <v>Net Income (Loss) Before Taxes</v>
      </c>
      <c r="C30" s="814"/>
      <c r="D30" s="814"/>
      <c r="E30" s="815"/>
      <c r="F30" s="286" t="s">
        <v>572</v>
      </c>
      <c r="G30" s="291">
        <f>G26-G27-G28-G29</f>
        <v>0</v>
      </c>
      <c r="H30" s="291">
        <f>H26-H27-H28-H29</f>
        <v>0</v>
      </c>
      <c r="I30" s="291">
        <f>I26-I27-I28-I29</f>
        <v>0</v>
      </c>
      <c r="J30" s="33"/>
      <c r="K30" s="33"/>
      <c r="L30" s="212"/>
      <c r="O30" s="181" t="s">
        <v>57</v>
      </c>
      <c r="P30" s="181" t="s">
        <v>58</v>
      </c>
    </row>
    <row r="31" spans="1:16" s="181" customFormat="1" x14ac:dyDescent="0.25">
      <c r="A31" s="218"/>
      <c r="B31" s="336"/>
      <c r="C31" s="337"/>
      <c r="D31" s="337"/>
      <c r="E31" s="337"/>
      <c r="F31" s="338"/>
      <c r="G31" s="338"/>
      <c r="H31" s="338"/>
      <c r="I31" s="338"/>
      <c r="J31" s="338"/>
      <c r="K31" s="338"/>
      <c r="L31" s="212"/>
    </row>
    <row r="32" spans="1:16" s="47" customFormat="1" x14ac:dyDescent="0.25">
      <c r="A32" s="339"/>
      <c r="B32" s="340" t="str">
        <f>IF(Intro!$G$22="English",O32,P32)</f>
        <v>Describe "Other expenses".</v>
      </c>
      <c r="L32" s="334"/>
      <c r="O32" s="156" t="s">
        <v>745</v>
      </c>
      <c r="P32" s="156" t="s">
        <v>746</v>
      </c>
    </row>
    <row r="33" spans="1:16" s="47" customFormat="1" x14ac:dyDescent="0.25">
      <c r="A33" s="339"/>
      <c r="B33" s="341"/>
      <c r="C33" s="166"/>
      <c r="L33" s="334"/>
      <c r="O33" s="156"/>
      <c r="P33" s="156"/>
    </row>
    <row r="34" spans="1:16" s="47" customFormat="1" x14ac:dyDescent="0.25">
      <c r="A34" s="339"/>
      <c r="B34" s="822"/>
      <c r="C34" s="823"/>
      <c r="D34" s="823"/>
      <c r="E34" s="823"/>
      <c r="F34" s="823"/>
      <c r="G34" s="823"/>
      <c r="H34" s="823"/>
      <c r="I34" s="823"/>
      <c r="J34" s="823"/>
      <c r="K34" s="823"/>
      <c r="L34" s="824"/>
      <c r="O34" s="156"/>
      <c r="P34" s="156"/>
    </row>
    <row r="35" spans="1:16" s="47" customFormat="1" x14ac:dyDescent="0.25">
      <c r="A35" s="339"/>
      <c r="B35" s="822"/>
      <c r="C35" s="823"/>
      <c r="D35" s="823"/>
      <c r="E35" s="823"/>
      <c r="F35" s="823"/>
      <c r="G35" s="823"/>
      <c r="H35" s="823"/>
      <c r="I35" s="823"/>
      <c r="J35" s="823"/>
      <c r="K35" s="823"/>
      <c r="L35" s="824"/>
      <c r="O35" s="156"/>
      <c r="P35" s="156"/>
    </row>
    <row r="36" spans="1:16" s="47" customFormat="1" x14ac:dyDescent="0.25">
      <c r="A36" s="339"/>
      <c r="B36" s="822"/>
      <c r="C36" s="823"/>
      <c r="D36" s="823"/>
      <c r="E36" s="823"/>
      <c r="F36" s="823"/>
      <c r="G36" s="823"/>
      <c r="H36" s="823"/>
      <c r="I36" s="823"/>
      <c r="J36" s="823"/>
      <c r="K36" s="823"/>
      <c r="L36" s="824"/>
      <c r="O36" s="156"/>
      <c r="P36" s="156"/>
    </row>
    <row r="37" spans="1:16" s="47" customFormat="1" x14ac:dyDescent="0.25">
      <c r="A37" s="339"/>
      <c r="B37" s="822"/>
      <c r="C37" s="823"/>
      <c r="D37" s="823"/>
      <c r="E37" s="823"/>
      <c r="F37" s="823"/>
      <c r="G37" s="823"/>
      <c r="H37" s="823"/>
      <c r="I37" s="823"/>
      <c r="J37" s="823"/>
      <c r="K37" s="823"/>
      <c r="L37" s="824"/>
      <c r="O37" s="156"/>
      <c r="P37" s="156"/>
    </row>
    <row r="38" spans="1:16" s="47" customFormat="1" x14ac:dyDescent="0.25">
      <c r="A38" s="339"/>
      <c r="B38" s="822"/>
      <c r="C38" s="823"/>
      <c r="D38" s="823"/>
      <c r="E38" s="823"/>
      <c r="F38" s="823"/>
      <c r="G38" s="823"/>
      <c r="H38" s="823"/>
      <c r="I38" s="823"/>
      <c r="J38" s="823"/>
      <c r="K38" s="823"/>
      <c r="L38" s="824"/>
      <c r="O38" s="156"/>
      <c r="P38" s="156"/>
    </row>
    <row r="39" spans="1:16" s="47" customFormat="1" x14ac:dyDescent="0.25">
      <c r="A39" s="339"/>
      <c r="B39" s="822"/>
      <c r="C39" s="823"/>
      <c r="D39" s="823"/>
      <c r="E39" s="823"/>
      <c r="F39" s="823"/>
      <c r="G39" s="823"/>
      <c r="H39" s="823"/>
      <c r="I39" s="823"/>
      <c r="J39" s="823"/>
      <c r="K39" s="823"/>
      <c r="L39" s="824"/>
      <c r="O39" s="156"/>
      <c r="P39" s="156"/>
    </row>
    <row r="40" spans="1:16" s="47" customFormat="1" x14ac:dyDescent="0.25">
      <c r="A40" s="339"/>
      <c r="B40" s="822"/>
      <c r="C40" s="823"/>
      <c r="D40" s="823"/>
      <c r="E40" s="823"/>
      <c r="F40" s="823"/>
      <c r="G40" s="823"/>
      <c r="H40" s="823"/>
      <c r="I40" s="823"/>
      <c r="J40" s="823"/>
      <c r="K40" s="823"/>
      <c r="L40" s="824"/>
      <c r="O40" s="156"/>
      <c r="P40" s="156"/>
    </row>
    <row r="41" spans="1:16" s="47" customFormat="1" x14ac:dyDescent="0.25">
      <c r="A41" s="339"/>
      <c r="B41" s="822"/>
      <c r="C41" s="823"/>
      <c r="D41" s="823"/>
      <c r="E41" s="823"/>
      <c r="F41" s="823"/>
      <c r="G41" s="823"/>
      <c r="H41" s="823"/>
      <c r="I41" s="823"/>
      <c r="J41" s="823"/>
      <c r="K41" s="823"/>
      <c r="L41" s="824"/>
      <c r="O41" s="156"/>
      <c r="P41" s="156"/>
    </row>
    <row r="42" spans="1:16" s="47" customFormat="1" x14ac:dyDescent="0.25">
      <c r="A42" s="339"/>
      <c r="B42" s="342"/>
      <c r="C42" s="343"/>
      <c r="D42" s="343"/>
      <c r="E42" s="343"/>
      <c r="F42" s="344"/>
      <c r="G42" s="345"/>
      <c r="H42" s="345"/>
      <c r="I42" s="345"/>
      <c r="J42" s="345"/>
      <c r="K42" s="345"/>
      <c r="L42" s="212"/>
      <c r="O42" s="156"/>
      <c r="P42" s="156"/>
    </row>
    <row r="43" spans="1:16" s="47" customFormat="1" x14ac:dyDescent="0.25">
      <c r="A43" s="339"/>
      <c r="B43" s="768" t="str">
        <f>IF(Intro!$G$22="English",O43,P43)</f>
        <v>Explain any large changes between periods and any irregularities such as negative amounts in the amounts reported above.</v>
      </c>
      <c r="C43" s="784"/>
      <c r="D43" s="784"/>
      <c r="E43" s="784"/>
      <c r="F43" s="784"/>
      <c r="G43" s="784"/>
      <c r="H43" s="784"/>
      <c r="I43" s="784"/>
      <c r="J43" s="784"/>
      <c r="K43" s="784"/>
      <c r="L43" s="770"/>
      <c r="O43" s="156" t="s">
        <v>747</v>
      </c>
      <c r="P43" s="156" t="s">
        <v>748</v>
      </c>
    </row>
    <row r="44" spans="1:16" s="47" customFormat="1" x14ac:dyDescent="0.25">
      <c r="A44" s="339"/>
      <c r="B44" s="333"/>
      <c r="C44" s="166"/>
      <c r="D44" s="166"/>
      <c r="E44" s="166"/>
      <c r="L44" s="212"/>
      <c r="O44" s="156"/>
      <c r="P44" s="156"/>
    </row>
    <row r="45" spans="1:16" s="47" customFormat="1" x14ac:dyDescent="0.25">
      <c r="A45" s="339"/>
      <c r="B45" s="819"/>
      <c r="C45" s="820"/>
      <c r="D45" s="820"/>
      <c r="E45" s="820"/>
      <c r="F45" s="820"/>
      <c r="G45" s="820"/>
      <c r="H45" s="820"/>
      <c r="I45" s="820"/>
      <c r="J45" s="820"/>
      <c r="K45" s="820"/>
      <c r="L45" s="821"/>
      <c r="O45" s="156"/>
      <c r="P45" s="156"/>
    </row>
    <row r="46" spans="1:16" s="47" customFormat="1" x14ac:dyDescent="0.25">
      <c r="A46" s="339"/>
      <c r="B46" s="819"/>
      <c r="C46" s="820"/>
      <c r="D46" s="820"/>
      <c r="E46" s="820"/>
      <c r="F46" s="820"/>
      <c r="G46" s="820"/>
      <c r="H46" s="820"/>
      <c r="I46" s="820"/>
      <c r="J46" s="820"/>
      <c r="K46" s="820"/>
      <c r="L46" s="821"/>
      <c r="O46" s="156"/>
      <c r="P46" s="156"/>
    </row>
    <row r="47" spans="1:16" s="47" customFormat="1" x14ac:dyDescent="0.25">
      <c r="A47" s="339"/>
      <c r="B47" s="819"/>
      <c r="C47" s="820"/>
      <c r="D47" s="820"/>
      <c r="E47" s="820"/>
      <c r="F47" s="820"/>
      <c r="G47" s="820"/>
      <c r="H47" s="820"/>
      <c r="I47" s="820"/>
      <c r="J47" s="820"/>
      <c r="K47" s="820"/>
      <c r="L47" s="821"/>
      <c r="O47" s="156"/>
      <c r="P47" s="156"/>
    </row>
    <row r="48" spans="1:16" s="47" customFormat="1" x14ac:dyDescent="0.25">
      <c r="A48" s="339"/>
      <c r="B48" s="819"/>
      <c r="C48" s="820"/>
      <c r="D48" s="820"/>
      <c r="E48" s="820"/>
      <c r="F48" s="820"/>
      <c r="G48" s="820"/>
      <c r="H48" s="820"/>
      <c r="I48" s="820"/>
      <c r="J48" s="820"/>
      <c r="K48" s="820"/>
      <c r="L48" s="821"/>
      <c r="O48" s="156"/>
      <c r="P48" s="156"/>
    </row>
    <row r="49" spans="1:16" s="47" customFormat="1" x14ac:dyDescent="0.25">
      <c r="A49" s="339"/>
      <c r="B49" s="819"/>
      <c r="C49" s="820"/>
      <c r="D49" s="820"/>
      <c r="E49" s="820"/>
      <c r="F49" s="820"/>
      <c r="G49" s="820"/>
      <c r="H49" s="820"/>
      <c r="I49" s="820"/>
      <c r="J49" s="820"/>
      <c r="K49" s="820"/>
      <c r="L49" s="821"/>
      <c r="O49" s="156"/>
      <c r="P49" s="156"/>
    </row>
    <row r="50" spans="1:16" s="47" customFormat="1" x14ac:dyDescent="0.25">
      <c r="A50" s="339"/>
      <c r="B50" s="819"/>
      <c r="C50" s="820"/>
      <c r="D50" s="820"/>
      <c r="E50" s="820"/>
      <c r="F50" s="820"/>
      <c r="G50" s="820"/>
      <c r="H50" s="820"/>
      <c r="I50" s="820"/>
      <c r="J50" s="820"/>
      <c r="K50" s="820"/>
      <c r="L50" s="821"/>
      <c r="O50" s="156"/>
      <c r="P50" s="156"/>
    </row>
    <row r="51" spans="1:16" s="47" customFormat="1" x14ac:dyDescent="0.25">
      <c r="A51" s="339"/>
      <c r="B51" s="819"/>
      <c r="C51" s="820"/>
      <c r="D51" s="820"/>
      <c r="E51" s="820"/>
      <c r="F51" s="820"/>
      <c r="G51" s="820"/>
      <c r="H51" s="820"/>
      <c r="I51" s="820"/>
      <c r="J51" s="820"/>
      <c r="K51" s="820"/>
      <c r="L51" s="821"/>
      <c r="O51" s="156"/>
      <c r="P51" s="156"/>
    </row>
    <row r="52" spans="1:16" s="47" customFormat="1" x14ac:dyDescent="0.25">
      <c r="A52" s="339"/>
      <c r="B52" s="819"/>
      <c r="C52" s="820"/>
      <c r="D52" s="820"/>
      <c r="E52" s="820"/>
      <c r="F52" s="820"/>
      <c r="G52" s="820"/>
      <c r="H52" s="820"/>
      <c r="I52" s="820"/>
      <c r="J52" s="820"/>
      <c r="K52" s="820"/>
      <c r="L52" s="821"/>
      <c r="O52" s="156"/>
      <c r="P52" s="156"/>
    </row>
    <row r="53" spans="1:16" s="157" customFormat="1" x14ac:dyDescent="0.25">
      <c r="A53" s="201"/>
      <c r="B53" s="208"/>
      <c r="C53" s="209"/>
      <c r="D53" s="209"/>
      <c r="E53" s="209"/>
      <c r="F53" s="209"/>
      <c r="G53" s="209"/>
      <c r="H53" s="209"/>
      <c r="I53" s="209"/>
      <c r="J53" s="209"/>
      <c r="K53" s="209"/>
      <c r="L53" s="210"/>
    </row>
    <row r="54" spans="1:16" s="3" customFormat="1" x14ac:dyDescent="0.25">
      <c r="A54" s="14"/>
      <c r="B54" s="650" t="s">
        <v>21</v>
      </c>
      <c r="C54" s="651"/>
      <c r="D54" s="651"/>
      <c r="E54" s="651"/>
      <c r="F54" s="651"/>
      <c r="G54" s="651"/>
      <c r="H54" s="651"/>
      <c r="I54" s="651"/>
      <c r="J54" s="651"/>
      <c r="K54" s="651"/>
      <c r="L54" s="652"/>
      <c r="M54" s="217"/>
      <c r="O54" s="157"/>
    </row>
    <row r="55" spans="1:16" s="157" customFormat="1" x14ac:dyDescent="0.25">
      <c r="A55" s="201"/>
      <c r="B55" s="202"/>
      <c r="C55" s="203"/>
      <c r="D55" s="203"/>
      <c r="E55" s="203"/>
      <c r="F55" s="203"/>
      <c r="G55" s="203"/>
      <c r="H55" s="203"/>
      <c r="I55" s="203"/>
      <c r="J55" s="203"/>
      <c r="K55" s="203"/>
      <c r="L55" s="204"/>
    </row>
    <row r="56" spans="1:16" s="157" customFormat="1" x14ac:dyDescent="0.25">
      <c r="A56" s="201"/>
      <c r="B56" s="528" t="str">
        <f>IF(Intro!$G$22="English",O56,P56)</f>
        <v>Submit audited financial statements for your total firm for each fiscal year since January 1, 2023. If unavailable, provide the equivalent unaudited statements.</v>
      </c>
      <c r="C56" s="529"/>
      <c r="D56" s="529"/>
      <c r="E56" s="529"/>
      <c r="F56" s="529"/>
      <c r="G56" s="529"/>
      <c r="H56" s="529"/>
      <c r="I56" s="529"/>
      <c r="J56" s="529"/>
      <c r="K56" s="529"/>
      <c r="L56" s="530"/>
      <c r="O56" s="15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7" customFormat="1" x14ac:dyDescent="0.25">
      <c r="A57" s="201"/>
      <c r="B57" s="528"/>
      <c r="C57" s="529"/>
      <c r="D57" s="529"/>
      <c r="E57" s="529"/>
      <c r="F57" s="529"/>
      <c r="G57" s="529"/>
      <c r="H57" s="529"/>
      <c r="I57" s="529"/>
      <c r="J57" s="529"/>
      <c r="K57" s="529"/>
      <c r="L57" s="530"/>
    </row>
    <row r="58" spans="1:16" s="157" customFormat="1" x14ac:dyDescent="0.25">
      <c r="A58" s="201"/>
      <c r="B58" s="208"/>
      <c r="C58" s="209"/>
      <c r="D58" s="209"/>
      <c r="E58" s="209"/>
      <c r="F58" s="209"/>
      <c r="G58" s="209"/>
      <c r="H58" s="209"/>
      <c r="I58" s="209"/>
      <c r="J58" s="209"/>
      <c r="K58" s="209"/>
      <c r="L58" s="210"/>
    </row>
    <row r="59" spans="1:16" s="3" customFormat="1" x14ac:dyDescent="0.25">
      <c r="A59" s="14"/>
      <c r="B59" s="219"/>
      <c r="C59" s="219"/>
      <c r="D59" s="219"/>
      <c r="E59" s="220"/>
      <c r="F59" s="220"/>
      <c r="G59" s="220"/>
      <c r="H59" s="220"/>
      <c r="I59" s="220"/>
      <c r="J59" s="220"/>
      <c r="K59" s="220"/>
      <c r="L59" s="220"/>
      <c r="M59" s="217"/>
    </row>
    <row r="60" spans="1:16" x14ac:dyDescent="0.25">
      <c r="B60" s="816" t="str">
        <f>IF(Intro!$G$22="English",O60,P60)</f>
        <v>COST OF GOODS MANUFACTURED OF THE GOODS</v>
      </c>
      <c r="C60" s="817"/>
      <c r="D60" s="817"/>
      <c r="E60" s="817"/>
      <c r="F60" s="817"/>
      <c r="G60" s="817"/>
      <c r="H60" s="817"/>
      <c r="I60" s="817"/>
      <c r="J60" s="817"/>
      <c r="K60" s="817"/>
      <c r="L60" s="818"/>
      <c r="M60" s="157"/>
      <c r="O60" s="258" t="s">
        <v>681</v>
      </c>
      <c r="P60" s="258" t="s">
        <v>682</v>
      </c>
    </row>
    <row r="61" spans="1:16" x14ac:dyDescent="0.25">
      <c r="B61" s="650" t="s">
        <v>26</v>
      </c>
      <c r="C61" s="651"/>
      <c r="D61" s="651"/>
      <c r="E61" s="651"/>
      <c r="F61" s="651"/>
      <c r="G61" s="651"/>
      <c r="H61" s="651"/>
      <c r="I61" s="651"/>
      <c r="J61" s="651"/>
      <c r="K61" s="651"/>
      <c r="L61" s="652"/>
      <c r="M61" s="2"/>
    </row>
    <row r="62" spans="1:16" s="12" customFormat="1" x14ac:dyDescent="0.25">
      <c r="A62" s="14"/>
      <c r="B62" s="31"/>
      <c r="C62" s="32"/>
      <c r="D62" s="32"/>
      <c r="E62" s="33"/>
      <c r="F62" s="33"/>
      <c r="G62" s="33"/>
      <c r="H62" s="33"/>
      <c r="I62" s="33"/>
      <c r="J62" s="33"/>
      <c r="K62" s="33"/>
      <c r="L62" s="34"/>
    </row>
    <row r="63" spans="1:16" s="12" customFormat="1" x14ac:dyDescent="0.25">
      <c r="A63" s="14"/>
      <c r="B63" s="520" t="str">
        <f>IF(Intro!$G$22="English",O63,P63)</f>
        <v xml:space="preserve">Complete the statement of the cost of goods manufactured for your firm's sales in Canada and export sales of the goods produced in Canada. </v>
      </c>
      <c r="C63" s="521"/>
      <c r="D63" s="521"/>
      <c r="E63" s="521"/>
      <c r="F63" s="521"/>
      <c r="G63" s="521"/>
      <c r="H63" s="521"/>
      <c r="I63" s="521"/>
      <c r="J63" s="521"/>
      <c r="K63" s="521"/>
      <c r="L63" s="522"/>
      <c r="O63" s="13" t="s">
        <v>428</v>
      </c>
      <c r="P63" s="12" t="s">
        <v>161</v>
      </c>
    </row>
    <row r="64" spans="1:16" s="12" customFormat="1" x14ac:dyDescent="0.25">
      <c r="A64" s="14"/>
      <c r="B64" s="186"/>
      <c r="C64" s="187"/>
      <c r="D64" s="32"/>
      <c r="E64" s="33"/>
      <c r="F64" s="33"/>
      <c r="G64" s="33"/>
      <c r="H64" s="33"/>
      <c r="I64" s="33"/>
      <c r="J64" s="33"/>
      <c r="K64" s="33"/>
      <c r="L64" s="34"/>
      <c r="O64" s="13"/>
    </row>
    <row r="65" spans="1:16" s="12" customFormat="1" x14ac:dyDescent="0.25">
      <c r="A65" s="14"/>
      <c r="B65" s="811" t="str">
        <f>IF(Intro!$G$22="English",O65,P65)</f>
        <v>For Sale in Canada</v>
      </c>
      <c r="C65" s="711"/>
      <c r="D65" s="711"/>
      <c r="E65" s="711"/>
      <c r="F65" s="711"/>
      <c r="G65" s="711"/>
      <c r="H65" s="711">
        <f>Variables!$B$6</f>
        <v>2023</v>
      </c>
      <c r="I65" s="711">
        <f>H65+1</f>
        <v>2024</v>
      </c>
      <c r="J65" s="711">
        <f>I65+1</f>
        <v>2025</v>
      </c>
      <c r="K65" s="33"/>
      <c r="L65" s="34"/>
      <c r="O65" s="13" t="s">
        <v>43</v>
      </c>
      <c r="P65" s="13" t="s">
        <v>44</v>
      </c>
    </row>
    <row r="66" spans="1:16" s="12" customFormat="1" x14ac:dyDescent="0.25">
      <c r="A66" s="14"/>
      <c r="B66" s="811"/>
      <c r="C66" s="711"/>
      <c r="D66" s="711"/>
      <c r="E66" s="711"/>
      <c r="F66" s="711"/>
      <c r="G66" s="711"/>
      <c r="H66" s="711"/>
      <c r="I66" s="711"/>
      <c r="J66" s="711"/>
      <c r="K66" s="33"/>
      <c r="L66" s="34"/>
      <c r="O66" s="13"/>
      <c r="P66" s="13"/>
    </row>
    <row r="67" spans="1:16" s="157" customFormat="1" x14ac:dyDescent="0.25">
      <c r="A67" s="201"/>
      <c r="B67" s="794" t="str">
        <f>IF(Intro!$G$22="English",O67,P67)</f>
        <v xml:space="preserve">Beginning Inventory of Goods in Process </v>
      </c>
      <c r="C67" s="795"/>
      <c r="D67" s="795"/>
      <c r="E67" s="795"/>
      <c r="F67" s="795"/>
      <c r="G67" s="271" t="s">
        <v>572</v>
      </c>
      <c r="H67" s="277"/>
      <c r="I67" s="277"/>
      <c r="J67" s="277"/>
      <c r="K67" s="33"/>
      <c r="L67" s="34"/>
      <c r="O67" s="157" t="s">
        <v>59</v>
      </c>
      <c r="P67" s="157" t="s">
        <v>60</v>
      </c>
    </row>
    <row r="68" spans="1:16" s="157" customFormat="1" x14ac:dyDescent="0.25">
      <c r="A68" s="201"/>
      <c r="B68" s="794" t="str">
        <f>IF(Intro!$G$22="English",O68,P68)</f>
        <v xml:space="preserve">Direct material used 1 - </v>
      </c>
      <c r="C68" s="804"/>
      <c r="D68" s="804"/>
      <c r="E68" s="804"/>
      <c r="F68" s="804"/>
      <c r="G68" s="271" t="s">
        <v>572</v>
      </c>
      <c r="H68" s="277"/>
      <c r="I68" s="277"/>
      <c r="J68" s="277"/>
      <c r="K68" s="33"/>
      <c r="L68" s="34"/>
      <c r="O68" s="13" t="str">
        <f>"Direct material used 1 - "&amp;Public!D165</f>
        <v xml:space="preserve">Direct material used 1 - </v>
      </c>
      <c r="P68" s="12" t="str">
        <f>"La matière directe utilisée 1 - "&amp;Public!D165</f>
        <v xml:space="preserve">La matière directe utilisée 1 - </v>
      </c>
    </row>
    <row r="69" spans="1:16" s="157" customFormat="1" x14ac:dyDescent="0.25">
      <c r="A69" s="201"/>
      <c r="B69" s="794" t="str">
        <f>IF(Intro!$G$22="English",O69,P69)</f>
        <v xml:space="preserve">Direct material used 2 - </v>
      </c>
      <c r="C69" s="804"/>
      <c r="D69" s="804"/>
      <c r="E69" s="804"/>
      <c r="F69" s="804"/>
      <c r="G69" s="271" t="s">
        <v>572</v>
      </c>
      <c r="H69" s="277"/>
      <c r="I69" s="277"/>
      <c r="J69" s="277"/>
      <c r="K69" s="33"/>
      <c r="L69" s="34"/>
      <c r="O69" s="13" t="str">
        <f>"Direct material used 2 - "&amp;Public!D166</f>
        <v xml:space="preserve">Direct material used 2 - </v>
      </c>
      <c r="P69" s="12" t="str">
        <f>"La matière directe utilisée 2 - "&amp;Public!D166</f>
        <v xml:space="preserve">La matière directe utilisée 2 - </v>
      </c>
    </row>
    <row r="70" spans="1:16" s="157" customFormat="1" x14ac:dyDescent="0.25">
      <c r="A70" s="201"/>
      <c r="B70" s="794" t="str">
        <f>IF(Intro!$G$22="English",O70,P70)</f>
        <v xml:space="preserve">Direct material used 3 - </v>
      </c>
      <c r="C70" s="804"/>
      <c r="D70" s="804"/>
      <c r="E70" s="804"/>
      <c r="F70" s="804"/>
      <c r="G70" s="271" t="s">
        <v>572</v>
      </c>
      <c r="H70" s="277"/>
      <c r="I70" s="277"/>
      <c r="J70" s="277"/>
      <c r="K70" s="33"/>
      <c r="L70" s="34"/>
      <c r="O70" s="13" t="str">
        <f>"Direct material used 3 - "&amp;Public!D167</f>
        <v xml:space="preserve">Direct material used 3 - </v>
      </c>
      <c r="P70" s="12" t="str">
        <f>"La matière directe utilisée 3 - "&amp;Public!D167</f>
        <v xml:space="preserve">La matière directe utilisée 3 - </v>
      </c>
    </row>
    <row r="71" spans="1:16" s="157" customFormat="1" x14ac:dyDescent="0.25">
      <c r="A71" s="201"/>
      <c r="B71" s="794" t="str">
        <f>IF(Intro!$G$22="English",O71,P71)</f>
        <v xml:space="preserve">All Other Direct Materials Used </v>
      </c>
      <c r="C71" s="804"/>
      <c r="D71" s="804"/>
      <c r="E71" s="804"/>
      <c r="F71" s="804"/>
      <c r="G71" s="271" t="s">
        <v>572</v>
      </c>
      <c r="H71" s="277"/>
      <c r="I71" s="277"/>
      <c r="J71" s="277"/>
      <c r="K71" s="33"/>
      <c r="L71" s="34"/>
      <c r="O71" s="157" t="s">
        <v>61</v>
      </c>
      <c r="P71" s="157" t="s">
        <v>62</v>
      </c>
    </row>
    <row r="72" spans="1:16" s="157" customFormat="1" x14ac:dyDescent="0.25">
      <c r="A72" s="201"/>
      <c r="B72" s="794" t="str">
        <f>IF(Intro!$G$22="English",O72,P72)</f>
        <v>Direct Employment Wages Paid</v>
      </c>
      <c r="C72" s="804"/>
      <c r="D72" s="804"/>
      <c r="E72" s="804"/>
      <c r="F72" s="804"/>
      <c r="G72" s="271" t="s">
        <v>572</v>
      </c>
      <c r="H72" s="277"/>
      <c r="I72" s="277"/>
      <c r="J72" s="277"/>
      <c r="K72" s="33"/>
      <c r="L72" s="34"/>
      <c r="O72" s="157" t="s">
        <v>63</v>
      </c>
      <c r="P72" s="157" t="s">
        <v>64</v>
      </c>
    </row>
    <row r="73" spans="1:16" s="157" customFormat="1" x14ac:dyDescent="0.25">
      <c r="A73" s="201"/>
      <c r="B73" s="794" t="str">
        <f>IF(Intro!$G$22="English",O73,P73)</f>
        <v xml:space="preserve">Factory overhead </v>
      </c>
      <c r="C73" s="804"/>
      <c r="D73" s="804"/>
      <c r="E73" s="804"/>
      <c r="F73" s="804"/>
      <c r="G73" s="271" t="s">
        <v>572</v>
      </c>
      <c r="H73" s="277"/>
      <c r="I73" s="277"/>
      <c r="J73" s="277"/>
      <c r="K73" s="33"/>
      <c r="L73" s="34"/>
      <c r="O73" s="157" t="s">
        <v>429</v>
      </c>
      <c r="P73" s="157" t="s">
        <v>65</v>
      </c>
    </row>
    <row r="74" spans="1:16" s="157" customFormat="1" x14ac:dyDescent="0.25">
      <c r="A74" s="201"/>
      <c r="B74" s="794" t="str">
        <f>IF(Intro!$G$22="English",O74,P74)</f>
        <v>Ending Inventory of Goods in Process</v>
      </c>
      <c r="C74" s="804"/>
      <c r="D74" s="804"/>
      <c r="E74" s="804"/>
      <c r="F74" s="804"/>
      <c r="G74" s="271" t="s">
        <v>572</v>
      </c>
      <c r="H74" s="277"/>
      <c r="I74" s="277"/>
      <c r="J74" s="277"/>
      <c r="K74" s="33"/>
      <c r="L74" s="34"/>
      <c r="O74" s="157" t="s">
        <v>217</v>
      </c>
      <c r="P74" s="157" t="s">
        <v>613</v>
      </c>
    </row>
    <row r="75" spans="1:16" s="181" customFormat="1" x14ac:dyDescent="0.25">
      <c r="A75" s="218"/>
      <c r="B75" s="796" t="str">
        <f>IF(Intro!$G$22="English",O75,P75)</f>
        <v>Cost of Goods Manufactured</v>
      </c>
      <c r="C75" s="804"/>
      <c r="D75" s="804"/>
      <c r="E75" s="804"/>
      <c r="F75" s="804"/>
      <c r="G75" s="271" t="s">
        <v>572</v>
      </c>
      <c r="H75" s="278">
        <f>H67+H68+H69+H70+H71+H72+H73-H74</f>
        <v>0</v>
      </c>
      <c r="I75" s="278">
        <f t="shared" ref="I75:J75" si="0">I67+I68+I69+I70+I71+I72+I73-I74</f>
        <v>0</v>
      </c>
      <c r="J75" s="278">
        <f t="shared" si="0"/>
        <v>0</v>
      </c>
      <c r="K75" s="33"/>
      <c r="L75" s="34"/>
      <c r="O75" s="181" t="s">
        <v>66</v>
      </c>
      <c r="P75" s="181" t="s">
        <v>67</v>
      </c>
    </row>
    <row r="76" spans="1:16" s="12" customFormat="1" x14ac:dyDescent="0.25">
      <c r="A76" s="14"/>
      <c r="B76" s="186"/>
      <c r="C76" s="187"/>
      <c r="G76" s="32"/>
      <c r="H76" s="33"/>
      <c r="I76" s="33"/>
      <c r="J76" s="33"/>
      <c r="K76" s="33"/>
      <c r="L76" s="34"/>
      <c r="O76" s="13"/>
    </row>
    <row r="77" spans="1:16" s="47" customFormat="1" x14ac:dyDescent="0.25">
      <c r="A77" s="339"/>
      <c r="B77" s="768" t="str">
        <f>B43</f>
        <v>Explain any large changes between periods and any irregularities such as negative amounts in the amounts reported above.</v>
      </c>
      <c r="C77" s="784"/>
      <c r="D77" s="784"/>
      <c r="E77" s="784"/>
      <c r="F77" s="784"/>
      <c r="G77" s="784"/>
      <c r="H77" s="784"/>
      <c r="I77" s="784"/>
      <c r="J77" s="784"/>
      <c r="K77" s="784"/>
      <c r="L77" s="770"/>
      <c r="O77" s="156"/>
      <c r="P77" s="156"/>
    </row>
    <row r="78" spans="1:16" s="47" customFormat="1" x14ac:dyDescent="0.25">
      <c r="A78" s="339"/>
      <c r="B78" s="333"/>
      <c r="C78" s="166"/>
      <c r="D78" s="166"/>
      <c r="E78" s="166"/>
      <c r="F78" s="166"/>
      <c r="L78" s="346"/>
    </row>
    <row r="79" spans="1:16" s="47" customFormat="1" x14ac:dyDescent="0.25">
      <c r="A79" s="339"/>
      <c r="B79" s="819"/>
      <c r="C79" s="820"/>
      <c r="D79" s="820"/>
      <c r="E79" s="820"/>
      <c r="F79" s="820"/>
      <c r="G79" s="820"/>
      <c r="H79" s="820"/>
      <c r="I79" s="820"/>
      <c r="J79" s="820"/>
      <c r="K79" s="820"/>
      <c r="L79" s="821"/>
    </row>
    <row r="80" spans="1:16" s="47" customFormat="1" x14ac:dyDescent="0.25">
      <c r="A80" s="339"/>
      <c r="B80" s="819"/>
      <c r="C80" s="820"/>
      <c r="D80" s="820"/>
      <c r="E80" s="820"/>
      <c r="F80" s="820"/>
      <c r="G80" s="820"/>
      <c r="H80" s="820"/>
      <c r="I80" s="820"/>
      <c r="J80" s="820"/>
      <c r="K80" s="820"/>
      <c r="L80" s="821"/>
      <c r="O80" s="156"/>
      <c r="P80" s="156"/>
    </row>
    <row r="81" spans="1:16" s="47" customFormat="1" x14ac:dyDescent="0.25">
      <c r="A81" s="339"/>
      <c r="B81" s="819"/>
      <c r="C81" s="820"/>
      <c r="D81" s="820"/>
      <c r="E81" s="820"/>
      <c r="F81" s="820"/>
      <c r="G81" s="820"/>
      <c r="H81" s="820"/>
      <c r="I81" s="820"/>
      <c r="J81" s="820"/>
      <c r="K81" s="820"/>
      <c r="L81" s="821"/>
      <c r="O81" s="156"/>
      <c r="P81" s="156"/>
    </row>
    <row r="82" spans="1:16" s="47" customFormat="1" x14ac:dyDescent="0.25">
      <c r="A82" s="339"/>
      <c r="B82" s="819"/>
      <c r="C82" s="820"/>
      <c r="D82" s="820"/>
      <c r="E82" s="820"/>
      <c r="F82" s="820"/>
      <c r="G82" s="820"/>
      <c r="H82" s="820"/>
      <c r="I82" s="820"/>
      <c r="J82" s="820"/>
      <c r="K82" s="820"/>
      <c r="L82" s="821"/>
      <c r="O82" s="156"/>
      <c r="P82" s="156"/>
    </row>
    <row r="83" spans="1:16" s="47" customFormat="1" x14ac:dyDescent="0.25">
      <c r="A83" s="339"/>
      <c r="B83" s="819"/>
      <c r="C83" s="820"/>
      <c r="D83" s="820"/>
      <c r="E83" s="820"/>
      <c r="F83" s="820"/>
      <c r="G83" s="820"/>
      <c r="H83" s="820"/>
      <c r="I83" s="820"/>
      <c r="J83" s="820"/>
      <c r="K83" s="820"/>
      <c r="L83" s="821"/>
    </row>
    <row r="84" spans="1:16" s="47" customFormat="1" x14ac:dyDescent="0.25">
      <c r="A84" s="339"/>
      <c r="B84" s="819"/>
      <c r="C84" s="820"/>
      <c r="D84" s="820"/>
      <c r="E84" s="820"/>
      <c r="F84" s="820"/>
      <c r="G84" s="820"/>
      <c r="H84" s="820"/>
      <c r="I84" s="820"/>
      <c r="J84" s="820"/>
      <c r="K84" s="820"/>
      <c r="L84" s="821"/>
    </row>
    <row r="85" spans="1:16" s="47" customFormat="1" x14ac:dyDescent="0.25">
      <c r="A85" s="339"/>
      <c r="B85" s="819"/>
      <c r="C85" s="820"/>
      <c r="D85" s="820"/>
      <c r="E85" s="820"/>
      <c r="F85" s="820"/>
      <c r="G85" s="820"/>
      <c r="H85" s="820"/>
      <c r="I85" s="820"/>
      <c r="J85" s="820"/>
      <c r="K85" s="820"/>
      <c r="L85" s="821"/>
    </row>
    <row r="86" spans="1:16" s="47" customFormat="1" x14ac:dyDescent="0.25">
      <c r="A86" s="339"/>
      <c r="B86" s="819"/>
      <c r="C86" s="820"/>
      <c r="D86" s="820"/>
      <c r="E86" s="820"/>
      <c r="F86" s="820"/>
      <c r="G86" s="820"/>
      <c r="H86" s="820"/>
      <c r="I86" s="820"/>
      <c r="J86" s="820"/>
      <c r="K86" s="820"/>
      <c r="L86" s="821"/>
    </row>
    <row r="87" spans="1:16" s="156" customFormat="1" x14ac:dyDescent="0.25">
      <c r="A87" s="46"/>
      <c r="B87" s="335"/>
      <c r="C87" s="347"/>
      <c r="G87" s="172"/>
      <c r="H87" s="173"/>
      <c r="I87" s="173"/>
      <c r="J87" s="173"/>
      <c r="K87" s="173"/>
      <c r="L87" s="174"/>
      <c r="O87" s="170"/>
    </row>
    <row r="88" spans="1:16" s="12" customFormat="1" x14ac:dyDescent="0.25">
      <c r="A88" s="14"/>
      <c r="B88" s="811" t="str">
        <f>IF(Intro!$G$22="English",O88,P88)</f>
        <v>For Export Sales</v>
      </c>
      <c r="C88" s="711"/>
      <c r="D88" s="711"/>
      <c r="E88" s="711"/>
      <c r="F88" s="711"/>
      <c r="G88" s="711"/>
      <c r="H88" s="711">
        <f>Variables!$B$6</f>
        <v>2023</v>
      </c>
      <c r="I88" s="711">
        <f>H88+1</f>
        <v>2024</v>
      </c>
      <c r="J88" s="711">
        <f>I88+1</f>
        <v>2025</v>
      </c>
      <c r="K88" s="33"/>
      <c r="L88" s="174"/>
      <c r="O88" s="13" t="s">
        <v>218</v>
      </c>
      <c r="P88" s="13" t="s">
        <v>219</v>
      </c>
    </row>
    <row r="89" spans="1:16" s="12" customFormat="1" x14ac:dyDescent="0.25">
      <c r="A89" s="14"/>
      <c r="B89" s="811"/>
      <c r="C89" s="711"/>
      <c r="D89" s="711"/>
      <c r="E89" s="711"/>
      <c r="F89" s="711"/>
      <c r="G89" s="711"/>
      <c r="H89" s="711"/>
      <c r="I89" s="711"/>
      <c r="J89" s="711"/>
      <c r="K89" s="33"/>
      <c r="L89" s="174"/>
      <c r="O89" s="13"/>
      <c r="P89" s="13"/>
    </row>
    <row r="90" spans="1:16" s="157" customFormat="1" x14ac:dyDescent="0.25">
      <c r="A90" s="201"/>
      <c r="B90" s="794" t="str">
        <f t="shared" ref="B90:B98" si="1">B67</f>
        <v xml:space="preserve">Beginning Inventory of Goods in Process </v>
      </c>
      <c r="C90" s="795"/>
      <c r="D90" s="795"/>
      <c r="E90" s="795"/>
      <c r="F90" s="795"/>
      <c r="G90" s="286" t="s">
        <v>572</v>
      </c>
      <c r="H90" s="280"/>
      <c r="I90" s="280"/>
      <c r="J90" s="280"/>
      <c r="K90" s="33"/>
      <c r="L90" s="174"/>
    </row>
    <row r="91" spans="1:16" s="157" customFormat="1" ht="14.25" customHeight="1" x14ac:dyDescent="0.25">
      <c r="A91" s="201"/>
      <c r="B91" s="794" t="str">
        <f t="shared" si="1"/>
        <v xml:space="preserve">Direct material used 1 - </v>
      </c>
      <c r="C91" s="795"/>
      <c r="D91" s="795"/>
      <c r="E91" s="795"/>
      <c r="F91" s="795"/>
      <c r="G91" s="286" t="s">
        <v>572</v>
      </c>
      <c r="H91" s="280"/>
      <c r="I91" s="280"/>
      <c r="J91" s="280"/>
      <c r="K91" s="33"/>
      <c r="L91" s="174"/>
      <c r="O91" s="13"/>
      <c r="P91" s="12"/>
    </row>
    <row r="92" spans="1:16" s="157" customFormat="1" ht="14.25" customHeight="1" x14ac:dyDescent="0.25">
      <c r="A92" s="201"/>
      <c r="B92" s="794" t="str">
        <f t="shared" si="1"/>
        <v xml:space="preserve">Direct material used 2 - </v>
      </c>
      <c r="C92" s="795"/>
      <c r="D92" s="795"/>
      <c r="E92" s="795"/>
      <c r="F92" s="795"/>
      <c r="G92" s="286" t="s">
        <v>572</v>
      </c>
      <c r="H92" s="280"/>
      <c r="I92" s="280"/>
      <c r="J92" s="280"/>
      <c r="K92" s="33"/>
      <c r="L92" s="174"/>
      <c r="O92" s="13"/>
      <c r="P92" s="12"/>
    </row>
    <row r="93" spans="1:16" s="157" customFormat="1" ht="14.25" customHeight="1" x14ac:dyDescent="0.25">
      <c r="A93" s="201"/>
      <c r="B93" s="794" t="str">
        <f t="shared" si="1"/>
        <v xml:space="preserve">Direct material used 3 - </v>
      </c>
      <c r="C93" s="795"/>
      <c r="D93" s="795"/>
      <c r="E93" s="795"/>
      <c r="F93" s="795"/>
      <c r="G93" s="286" t="s">
        <v>572</v>
      </c>
      <c r="H93" s="280"/>
      <c r="I93" s="280"/>
      <c r="J93" s="280"/>
      <c r="K93" s="33"/>
      <c r="L93" s="174"/>
      <c r="O93" s="13"/>
      <c r="P93" s="12"/>
    </row>
    <row r="94" spans="1:16" s="157" customFormat="1" ht="14.25" customHeight="1" x14ac:dyDescent="0.25">
      <c r="A94" s="201"/>
      <c r="B94" s="794" t="str">
        <f t="shared" si="1"/>
        <v xml:space="preserve">All Other Direct Materials Used </v>
      </c>
      <c r="C94" s="795"/>
      <c r="D94" s="795"/>
      <c r="E94" s="795"/>
      <c r="F94" s="795"/>
      <c r="G94" s="286" t="s">
        <v>572</v>
      </c>
      <c r="H94" s="280"/>
      <c r="I94" s="280"/>
      <c r="J94" s="280"/>
      <c r="K94" s="33"/>
      <c r="L94" s="174"/>
    </row>
    <row r="95" spans="1:16" s="157" customFormat="1" ht="14.25" customHeight="1" x14ac:dyDescent="0.25">
      <c r="A95" s="201"/>
      <c r="B95" s="794" t="str">
        <f t="shared" si="1"/>
        <v>Direct Employment Wages Paid</v>
      </c>
      <c r="C95" s="795"/>
      <c r="D95" s="795"/>
      <c r="E95" s="795"/>
      <c r="F95" s="795"/>
      <c r="G95" s="286" t="s">
        <v>572</v>
      </c>
      <c r="H95" s="280"/>
      <c r="I95" s="280"/>
      <c r="J95" s="280"/>
      <c r="K95" s="33"/>
      <c r="L95" s="174"/>
    </row>
    <row r="96" spans="1:16" s="157" customFormat="1" ht="14.25" customHeight="1" x14ac:dyDescent="0.25">
      <c r="A96" s="201"/>
      <c r="B96" s="794" t="str">
        <f t="shared" si="1"/>
        <v xml:space="preserve">Factory overhead </v>
      </c>
      <c r="C96" s="795"/>
      <c r="D96" s="795"/>
      <c r="E96" s="795"/>
      <c r="F96" s="795"/>
      <c r="G96" s="286" t="s">
        <v>572</v>
      </c>
      <c r="H96" s="280"/>
      <c r="I96" s="280"/>
      <c r="J96" s="280"/>
      <c r="K96" s="33"/>
      <c r="L96" s="174"/>
    </row>
    <row r="97" spans="1:16" s="157" customFormat="1" ht="14.25" customHeight="1" x14ac:dyDescent="0.25">
      <c r="A97" s="201"/>
      <c r="B97" s="794" t="str">
        <f t="shared" si="1"/>
        <v>Ending Inventory of Goods in Process</v>
      </c>
      <c r="C97" s="795"/>
      <c r="D97" s="795"/>
      <c r="E97" s="795"/>
      <c r="F97" s="795"/>
      <c r="G97" s="286" t="s">
        <v>572</v>
      </c>
      <c r="H97" s="280"/>
      <c r="I97" s="280"/>
      <c r="J97" s="280"/>
      <c r="K97" s="33"/>
      <c r="L97" s="174"/>
    </row>
    <row r="98" spans="1:16" s="181" customFormat="1" ht="14.25" customHeight="1" x14ac:dyDescent="0.25">
      <c r="A98" s="218"/>
      <c r="B98" s="796" t="str">
        <f t="shared" si="1"/>
        <v>Cost of Goods Manufactured</v>
      </c>
      <c r="C98" s="797"/>
      <c r="D98" s="797"/>
      <c r="E98" s="797"/>
      <c r="F98" s="797"/>
      <c r="G98" s="286" t="s">
        <v>572</v>
      </c>
      <c r="H98" s="291">
        <f>H90+H91+H92+H93+H94+H95+H96-H97</f>
        <v>0</v>
      </c>
      <c r="I98" s="291">
        <f t="shared" ref="I98" si="2">I90+I91+I92+I93+I94+I95+I96-I97</f>
        <v>0</v>
      </c>
      <c r="J98" s="291">
        <f t="shared" ref="J98" si="3">J90+J91+J92+J93+J94+J95+J96-J97</f>
        <v>0</v>
      </c>
      <c r="K98" s="33"/>
      <c r="L98" s="174"/>
    </row>
    <row r="99" spans="1:16" s="157" customFormat="1" x14ac:dyDescent="0.25">
      <c r="A99" s="201"/>
      <c r="B99" s="202"/>
      <c r="C99" s="203"/>
      <c r="D99" s="203"/>
      <c r="E99" s="203"/>
      <c r="F99" s="203"/>
      <c r="G99" s="203"/>
      <c r="H99" s="203"/>
      <c r="I99" s="203"/>
      <c r="J99" s="203"/>
      <c r="K99" s="203"/>
      <c r="L99" s="204"/>
    </row>
    <row r="100" spans="1:16" s="47" customFormat="1" x14ac:dyDescent="0.25">
      <c r="A100" s="339"/>
      <c r="B100" s="768" t="str">
        <f>B43</f>
        <v>Explain any large changes between periods and any irregularities such as negative amounts in the amounts reported above.</v>
      </c>
      <c r="C100" s="769"/>
      <c r="D100" s="769"/>
      <c r="E100" s="769"/>
      <c r="F100" s="769"/>
      <c r="G100" s="769"/>
      <c r="H100" s="769"/>
      <c r="I100" s="769"/>
      <c r="J100" s="769"/>
      <c r="K100" s="769"/>
      <c r="L100" s="770"/>
      <c r="O100" s="156"/>
      <c r="P100" s="156"/>
    </row>
    <row r="101" spans="1:16" s="47" customFormat="1" x14ac:dyDescent="0.25">
      <c r="A101" s="339"/>
      <c r="B101" s="333"/>
      <c r="C101" s="166"/>
      <c r="D101" s="166"/>
      <c r="E101" s="166"/>
      <c r="F101" s="166"/>
      <c r="L101" s="346"/>
    </row>
    <row r="102" spans="1:16" s="47" customFormat="1" x14ac:dyDescent="0.25">
      <c r="A102" s="339"/>
      <c r="B102" s="819"/>
      <c r="C102" s="820"/>
      <c r="D102" s="820"/>
      <c r="E102" s="820"/>
      <c r="F102" s="820"/>
      <c r="G102" s="820"/>
      <c r="H102" s="820"/>
      <c r="I102" s="820"/>
      <c r="J102" s="820"/>
      <c r="K102" s="820"/>
      <c r="L102" s="821"/>
    </row>
    <row r="103" spans="1:16" s="47" customFormat="1" x14ac:dyDescent="0.25">
      <c r="A103" s="339"/>
      <c r="B103" s="819"/>
      <c r="C103" s="820"/>
      <c r="D103" s="820"/>
      <c r="E103" s="820"/>
      <c r="F103" s="820"/>
      <c r="G103" s="820"/>
      <c r="H103" s="820"/>
      <c r="I103" s="820"/>
      <c r="J103" s="820"/>
      <c r="K103" s="820"/>
      <c r="L103" s="821"/>
      <c r="O103" s="156"/>
      <c r="P103" s="156"/>
    </row>
    <row r="104" spans="1:16" s="47" customFormat="1" x14ac:dyDescent="0.25">
      <c r="A104" s="339"/>
      <c r="B104" s="819"/>
      <c r="C104" s="820"/>
      <c r="D104" s="820"/>
      <c r="E104" s="820"/>
      <c r="F104" s="820"/>
      <c r="G104" s="820"/>
      <c r="H104" s="820"/>
      <c r="I104" s="820"/>
      <c r="J104" s="820"/>
      <c r="K104" s="820"/>
      <c r="L104" s="821"/>
      <c r="O104" s="156"/>
      <c r="P104" s="156"/>
    </row>
    <row r="105" spans="1:16" s="47" customFormat="1" x14ac:dyDescent="0.25">
      <c r="A105" s="339"/>
      <c r="B105" s="819"/>
      <c r="C105" s="820"/>
      <c r="D105" s="820"/>
      <c r="E105" s="820"/>
      <c r="F105" s="820"/>
      <c r="G105" s="820"/>
      <c r="H105" s="820"/>
      <c r="I105" s="820"/>
      <c r="J105" s="820"/>
      <c r="K105" s="820"/>
      <c r="L105" s="821"/>
      <c r="O105" s="156"/>
      <c r="P105" s="156"/>
    </row>
    <row r="106" spans="1:16" s="47" customFormat="1" x14ac:dyDescent="0.25">
      <c r="A106" s="339"/>
      <c r="B106" s="819"/>
      <c r="C106" s="820"/>
      <c r="D106" s="820"/>
      <c r="E106" s="820"/>
      <c r="F106" s="820"/>
      <c r="G106" s="820"/>
      <c r="H106" s="820"/>
      <c r="I106" s="820"/>
      <c r="J106" s="820"/>
      <c r="K106" s="820"/>
      <c r="L106" s="821"/>
    </row>
    <row r="107" spans="1:16" s="47" customFormat="1" x14ac:dyDescent="0.25">
      <c r="A107" s="339"/>
      <c r="B107" s="819"/>
      <c r="C107" s="820"/>
      <c r="D107" s="820"/>
      <c r="E107" s="820"/>
      <c r="F107" s="820"/>
      <c r="G107" s="820"/>
      <c r="H107" s="820"/>
      <c r="I107" s="820"/>
      <c r="J107" s="820"/>
      <c r="K107" s="820"/>
      <c r="L107" s="821"/>
    </row>
    <row r="108" spans="1:16" s="47" customFormat="1" x14ac:dyDescent="0.25">
      <c r="A108" s="339"/>
      <c r="B108" s="819"/>
      <c r="C108" s="820"/>
      <c r="D108" s="820"/>
      <c r="E108" s="820"/>
      <c r="F108" s="820"/>
      <c r="G108" s="820"/>
      <c r="H108" s="820"/>
      <c r="I108" s="820"/>
      <c r="J108" s="820"/>
      <c r="K108" s="820"/>
      <c r="L108" s="821"/>
    </row>
    <row r="109" spans="1:16" s="47" customFormat="1" x14ac:dyDescent="0.25">
      <c r="A109" s="339"/>
      <c r="B109" s="819"/>
      <c r="C109" s="820"/>
      <c r="D109" s="820"/>
      <c r="E109" s="820"/>
      <c r="F109" s="820"/>
      <c r="G109" s="820"/>
      <c r="H109" s="820"/>
      <c r="I109" s="820"/>
      <c r="J109" s="820"/>
      <c r="K109" s="820"/>
      <c r="L109" s="821"/>
    </row>
    <row r="110" spans="1:16" s="156" customFormat="1" x14ac:dyDescent="0.25">
      <c r="A110" s="46"/>
      <c r="B110" s="335"/>
      <c r="C110" s="347"/>
      <c r="G110" s="172"/>
      <c r="H110" s="173"/>
      <c r="I110" s="173"/>
      <c r="J110" s="173"/>
      <c r="K110" s="173"/>
      <c r="L110" s="174"/>
      <c r="O110" s="170"/>
    </row>
    <row r="111" spans="1:16" s="3" customFormat="1" x14ac:dyDescent="0.25">
      <c r="A111" s="14"/>
      <c r="B111" s="650" t="s">
        <v>27</v>
      </c>
      <c r="C111" s="651"/>
      <c r="D111" s="651"/>
      <c r="E111" s="651"/>
      <c r="F111" s="651"/>
      <c r="G111" s="651"/>
      <c r="H111" s="651"/>
      <c r="I111" s="651"/>
      <c r="J111" s="651"/>
      <c r="K111" s="651"/>
      <c r="L111" s="652"/>
      <c r="M111" s="217"/>
    </row>
    <row r="112" spans="1:16" s="157" customFormat="1" x14ac:dyDescent="0.25">
      <c r="A112" s="201"/>
      <c r="B112" s="202"/>
      <c r="C112" s="203"/>
      <c r="D112" s="203"/>
      <c r="E112" s="203"/>
      <c r="F112" s="203"/>
      <c r="G112" s="203"/>
      <c r="H112" s="203"/>
      <c r="I112" s="203"/>
      <c r="J112" s="203"/>
      <c r="K112" s="203"/>
      <c r="L112" s="204"/>
    </row>
    <row r="113" spans="1:16" s="157" customFormat="1" x14ac:dyDescent="0.25">
      <c r="A113" s="201"/>
      <c r="B113" s="528" t="str">
        <f>IF(Intro!$G$22="English",O113,P113)</f>
        <v>Describe your firm’s plans to manage the cost of direct materials for the next two years. Provide the rationale and assumptions underlying these strategies and objectives.</v>
      </c>
      <c r="C113" s="529"/>
      <c r="D113" s="529"/>
      <c r="E113" s="529"/>
      <c r="F113" s="529"/>
      <c r="G113" s="529"/>
      <c r="H113" s="529"/>
      <c r="I113" s="529"/>
      <c r="J113" s="529"/>
      <c r="K113" s="529"/>
      <c r="L113" s="530"/>
      <c r="O113" s="157" t="s">
        <v>573</v>
      </c>
      <c r="P113" s="157" t="s">
        <v>260</v>
      </c>
    </row>
    <row r="114" spans="1:16" s="157" customFormat="1" x14ac:dyDescent="0.25">
      <c r="A114" s="201"/>
      <c r="B114" s="528"/>
      <c r="C114" s="529"/>
      <c r="D114" s="529"/>
      <c r="E114" s="529"/>
      <c r="F114" s="529"/>
      <c r="G114" s="529"/>
      <c r="H114" s="529"/>
      <c r="I114" s="529"/>
      <c r="J114" s="529"/>
      <c r="K114" s="529"/>
      <c r="L114" s="530"/>
    </row>
    <row r="115" spans="1:16" s="157" customFormat="1" x14ac:dyDescent="0.25">
      <c r="A115" s="201"/>
      <c r="B115" s="202"/>
      <c r="C115" s="203"/>
      <c r="D115" s="203"/>
      <c r="E115" s="203"/>
      <c r="F115" s="203"/>
      <c r="G115" s="203"/>
      <c r="H115" s="203"/>
      <c r="I115" s="203"/>
      <c r="J115" s="203"/>
      <c r="K115" s="203"/>
      <c r="L115" s="204"/>
    </row>
    <row r="116" spans="1:16" s="3" customFormat="1" x14ac:dyDescent="0.25">
      <c r="A116" s="15"/>
      <c r="B116" s="657"/>
      <c r="C116" s="658"/>
      <c r="D116" s="658"/>
      <c r="E116" s="658"/>
      <c r="F116" s="658"/>
      <c r="G116" s="658"/>
      <c r="H116" s="658"/>
      <c r="I116" s="658"/>
      <c r="J116" s="658"/>
      <c r="K116" s="658"/>
      <c r="L116" s="659"/>
      <c r="M116" s="182"/>
      <c r="O116" s="176"/>
      <c r="P116" s="176"/>
    </row>
    <row r="117" spans="1:16" s="3" customFormat="1" x14ac:dyDescent="0.25">
      <c r="A117" s="15"/>
      <c r="B117" s="657"/>
      <c r="C117" s="658"/>
      <c r="D117" s="658"/>
      <c r="E117" s="658"/>
      <c r="F117" s="658"/>
      <c r="G117" s="658"/>
      <c r="H117" s="658"/>
      <c r="I117" s="658"/>
      <c r="J117" s="658"/>
      <c r="K117" s="658"/>
      <c r="L117" s="659"/>
      <c r="M117" s="182"/>
      <c r="O117" s="176"/>
      <c r="P117" s="176"/>
    </row>
    <row r="118" spans="1:16" s="3" customFormat="1" x14ac:dyDescent="0.25">
      <c r="A118" s="15"/>
      <c r="B118" s="657"/>
      <c r="C118" s="658"/>
      <c r="D118" s="658"/>
      <c r="E118" s="658"/>
      <c r="F118" s="658"/>
      <c r="G118" s="658"/>
      <c r="H118" s="658"/>
      <c r="I118" s="658"/>
      <c r="J118" s="658"/>
      <c r="K118" s="658"/>
      <c r="L118" s="659"/>
      <c r="M118" s="182"/>
      <c r="O118" s="176"/>
      <c r="P118" s="176"/>
    </row>
    <row r="119" spans="1:16" s="3" customFormat="1" x14ac:dyDescent="0.25">
      <c r="A119" s="15"/>
      <c r="B119" s="657"/>
      <c r="C119" s="658"/>
      <c r="D119" s="658"/>
      <c r="E119" s="658"/>
      <c r="F119" s="658"/>
      <c r="G119" s="658"/>
      <c r="H119" s="658"/>
      <c r="I119" s="658"/>
      <c r="J119" s="658"/>
      <c r="K119" s="658"/>
      <c r="L119" s="659"/>
      <c r="M119" s="182"/>
      <c r="O119" s="176"/>
      <c r="P119" s="176"/>
    </row>
    <row r="120" spans="1:16" s="3" customFormat="1" x14ac:dyDescent="0.25">
      <c r="A120" s="15"/>
      <c r="B120" s="657"/>
      <c r="C120" s="658"/>
      <c r="D120" s="658"/>
      <c r="E120" s="658"/>
      <c r="F120" s="658"/>
      <c r="G120" s="658"/>
      <c r="H120" s="658"/>
      <c r="I120" s="658"/>
      <c r="J120" s="658"/>
      <c r="K120" s="658"/>
      <c r="L120" s="659"/>
      <c r="M120" s="182"/>
      <c r="O120" s="176"/>
      <c r="P120" s="176"/>
    </row>
    <row r="121" spans="1:16" s="3" customFormat="1" x14ac:dyDescent="0.25">
      <c r="A121" s="15"/>
      <c r="B121" s="657"/>
      <c r="C121" s="658"/>
      <c r="D121" s="658"/>
      <c r="E121" s="658"/>
      <c r="F121" s="658"/>
      <c r="G121" s="658"/>
      <c r="H121" s="658"/>
      <c r="I121" s="658"/>
      <c r="J121" s="658"/>
      <c r="K121" s="658"/>
      <c r="L121" s="659"/>
      <c r="M121" s="182"/>
      <c r="O121" s="176"/>
      <c r="P121" s="176"/>
    </row>
    <row r="122" spans="1:16" s="3" customFormat="1" x14ac:dyDescent="0.25">
      <c r="A122" s="15"/>
      <c r="B122" s="657"/>
      <c r="C122" s="658"/>
      <c r="D122" s="658"/>
      <c r="E122" s="658"/>
      <c r="F122" s="658"/>
      <c r="G122" s="658"/>
      <c r="H122" s="658"/>
      <c r="I122" s="658"/>
      <c r="J122" s="658"/>
      <c r="K122" s="658"/>
      <c r="L122" s="659"/>
      <c r="M122" s="182"/>
      <c r="O122" s="176"/>
      <c r="P122" s="176"/>
    </row>
    <row r="123" spans="1:16" s="3" customFormat="1" x14ac:dyDescent="0.25">
      <c r="A123" s="15"/>
      <c r="B123" s="657"/>
      <c r="C123" s="658"/>
      <c r="D123" s="658"/>
      <c r="E123" s="658"/>
      <c r="F123" s="658"/>
      <c r="G123" s="658"/>
      <c r="H123" s="658"/>
      <c r="I123" s="658"/>
      <c r="J123" s="658"/>
      <c r="K123" s="658"/>
      <c r="L123" s="659"/>
      <c r="M123" s="182"/>
      <c r="O123" s="176"/>
      <c r="P123" s="176"/>
    </row>
    <row r="124" spans="1:16" s="157" customFormat="1" x14ac:dyDescent="0.25">
      <c r="A124" s="201"/>
      <c r="B124" s="208"/>
      <c r="C124" s="209"/>
      <c r="D124" s="209"/>
      <c r="E124" s="209"/>
      <c r="F124" s="209"/>
      <c r="G124" s="209"/>
      <c r="H124" s="209"/>
      <c r="I124" s="209"/>
      <c r="J124" s="209"/>
      <c r="K124" s="209"/>
      <c r="L124" s="210"/>
    </row>
    <row r="125" spans="1:16" x14ac:dyDescent="0.25">
      <c r="B125" s="650" t="s">
        <v>28</v>
      </c>
      <c r="C125" s="651"/>
      <c r="D125" s="651"/>
      <c r="E125" s="651"/>
      <c r="F125" s="651"/>
      <c r="G125" s="651"/>
      <c r="H125" s="651"/>
      <c r="I125" s="651"/>
      <c r="J125" s="651"/>
      <c r="K125" s="651"/>
      <c r="L125" s="652"/>
      <c r="M125" s="2"/>
    </row>
    <row r="126" spans="1:16" s="12" customFormat="1" x14ac:dyDescent="0.25">
      <c r="A126" s="14"/>
      <c r="B126" s="31"/>
      <c r="C126" s="32"/>
      <c r="D126" s="32"/>
      <c r="E126" s="33"/>
      <c r="F126" s="33"/>
      <c r="G126" s="33"/>
      <c r="H126" s="33"/>
      <c r="I126" s="33"/>
      <c r="J126" s="33"/>
      <c r="K126" s="33"/>
      <c r="L126" s="34"/>
    </row>
    <row r="127" spans="1:16" s="12" customFormat="1" x14ac:dyDescent="0.25">
      <c r="A127" s="14"/>
      <c r="B127" s="520" t="str">
        <f>IF(Intro!$G$22="English",O127,P127)</f>
        <v>Provide your firm's employment, hours worked and wages paid with regard to the production of the goods. Include employment used in the production for domestic sales, for export sales, and for internal use or further processing.</v>
      </c>
      <c r="C127" s="521"/>
      <c r="D127" s="521"/>
      <c r="E127" s="521"/>
      <c r="F127" s="521"/>
      <c r="G127" s="521"/>
      <c r="H127" s="521"/>
      <c r="I127" s="521"/>
      <c r="J127" s="521"/>
      <c r="K127" s="521"/>
      <c r="L127" s="522"/>
      <c r="O127" s="13" t="s">
        <v>220</v>
      </c>
      <c r="P127" s="12" t="s">
        <v>435</v>
      </c>
    </row>
    <row r="128" spans="1:16" s="12" customFormat="1" x14ac:dyDescent="0.25">
      <c r="A128" s="14"/>
      <c r="B128" s="520"/>
      <c r="C128" s="521"/>
      <c r="D128" s="521"/>
      <c r="E128" s="521"/>
      <c r="F128" s="521"/>
      <c r="G128" s="521"/>
      <c r="H128" s="521"/>
      <c r="I128" s="521"/>
      <c r="J128" s="521"/>
      <c r="K128" s="521"/>
      <c r="L128" s="522"/>
      <c r="O128" s="13"/>
    </row>
    <row r="129" spans="1:16" s="12" customFormat="1" x14ac:dyDescent="0.25">
      <c r="A129" s="14"/>
      <c r="B129" s="520" t="str">
        <f>IF(Intro!$G$22="English",O129,P129)</f>
        <v>Note - Direct wages paid for domestic sales and exports sales are provided by the response in Question 3 above.</v>
      </c>
      <c r="C129" s="521"/>
      <c r="D129" s="521"/>
      <c r="E129" s="521"/>
      <c r="F129" s="521"/>
      <c r="G129" s="521"/>
      <c r="H129" s="521"/>
      <c r="I129" s="521"/>
      <c r="J129" s="521"/>
      <c r="K129" s="521"/>
      <c r="L129" s="522"/>
      <c r="O129" s="13" t="s">
        <v>1044</v>
      </c>
      <c r="P129" s="12" t="s">
        <v>1045</v>
      </c>
    </row>
    <row r="130" spans="1:16" s="12" customFormat="1" x14ac:dyDescent="0.25">
      <c r="A130" s="14"/>
      <c r="B130" s="186"/>
      <c r="C130" s="187"/>
      <c r="D130" s="32"/>
      <c r="E130" s="33"/>
      <c r="F130" s="33"/>
      <c r="G130" s="33"/>
      <c r="H130" s="33"/>
      <c r="I130" s="33"/>
      <c r="J130" s="33"/>
      <c r="K130" s="33"/>
      <c r="L130" s="34"/>
      <c r="O130" s="13"/>
    </row>
    <row r="131" spans="1:16" s="12" customFormat="1" x14ac:dyDescent="0.25">
      <c r="A131" s="14"/>
      <c r="B131" s="805" t="str">
        <f>IF(Intro!$G$22="English",O131,P131)</f>
        <v>Number of employees</v>
      </c>
      <c r="C131" s="806"/>
      <c r="D131" s="806"/>
      <c r="E131" s="806"/>
      <c r="F131" s="806"/>
      <c r="G131" s="807"/>
      <c r="H131" s="723">
        <f>Variables!$B$6</f>
        <v>2023</v>
      </c>
      <c r="I131" s="723">
        <f>H131+1</f>
        <v>2024</v>
      </c>
      <c r="J131" s="723">
        <f>I131+1</f>
        <v>2025</v>
      </c>
      <c r="K131" s="33"/>
      <c r="L131" s="34"/>
      <c r="O131" s="13" t="s">
        <v>430</v>
      </c>
      <c r="P131" s="13" t="s">
        <v>221</v>
      </c>
    </row>
    <row r="132" spans="1:16" s="12" customFormat="1" x14ac:dyDescent="0.25">
      <c r="A132" s="14"/>
      <c r="B132" s="808"/>
      <c r="C132" s="809"/>
      <c r="D132" s="809"/>
      <c r="E132" s="809"/>
      <c r="F132" s="809"/>
      <c r="G132" s="810"/>
      <c r="H132" s="724"/>
      <c r="I132" s="724"/>
      <c r="J132" s="724"/>
      <c r="K132" s="33"/>
      <c r="L132" s="34"/>
      <c r="O132" s="13"/>
      <c r="P132" s="13"/>
    </row>
    <row r="133" spans="1:16" s="157" customFormat="1" x14ac:dyDescent="0.25">
      <c r="A133" s="201"/>
      <c r="B133" s="794" t="str">
        <f>IF(Intro!$G$22="English",O133,P133)</f>
        <v>Direct Employment</v>
      </c>
      <c r="C133" s="795"/>
      <c r="D133" s="795"/>
      <c r="E133" s="795"/>
      <c r="F133" s="795"/>
      <c r="G133" s="286" t="s">
        <v>222</v>
      </c>
      <c r="H133" s="280"/>
      <c r="I133" s="280"/>
      <c r="J133" s="280"/>
      <c r="K133" s="33"/>
      <c r="L133" s="34"/>
      <c r="O133" s="157" t="s">
        <v>68</v>
      </c>
      <c r="P133" s="157" t="s">
        <v>69</v>
      </c>
    </row>
    <row r="134" spans="1:16" s="157" customFormat="1" x14ac:dyDescent="0.25">
      <c r="A134" s="201"/>
      <c r="B134" s="794" t="str">
        <f>IF(Intro!$G$22="English",O134,P134)</f>
        <v>Indirect Employment</v>
      </c>
      <c r="C134" s="795"/>
      <c r="D134" s="795"/>
      <c r="E134" s="795"/>
      <c r="F134" s="795"/>
      <c r="G134" s="286" t="s">
        <v>222</v>
      </c>
      <c r="H134" s="280"/>
      <c r="I134" s="280"/>
      <c r="J134" s="280"/>
      <c r="K134" s="33"/>
      <c r="L134" s="34"/>
      <c r="O134" s="13" t="s">
        <v>70</v>
      </c>
      <c r="P134" s="12" t="s">
        <v>71</v>
      </c>
    </row>
    <row r="135" spans="1:16" s="181" customFormat="1" x14ac:dyDescent="0.25">
      <c r="A135" s="218"/>
      <c r="B135" s="796" t="str">
        <f>IF(Intro!$G$22="English",O135,P135)</f>
        <v>Total</v>
      </c>
      <c r="C135" s="797"/>
      <c r="D135" s="797"/>
      <c r="E135" s="797"/>
      <c r="F135" s="797"/>
      <c r="G135" s="292" t="s">
        <v>222</v>
      </c>
      <c r="H135" s="291">
        <f>H133+H134</f>
        <v>0</v>
      </c>
      <c r="I135" s="291">
        <f t="shared" ref="I135:J135" si="4">I133+I134</f>
        <v>0</v>
      </c>
      <c r="J135" s="291">
        <f t="shared" si="4"/>
        <v>0</v>
      </c>
      <c r="K135" s="33"/>
      <c r="L135" s="34"/>
      <c r="O135" s="4" t="s">
        <v>45</v>
      </c>
      <c r="P135" s="4" t="s">
        <v>45</v>
      </c>
    </row>
    <row r="136" spans="1:16" s="12" customFormat="1" x14ac:dyDescent="0.25">
      <c r="A136" s="14"/>
      <c r="B136" s="186"/>
      <c r="C136" s="187"/>
      <c r="G136" s="32"/>
      <c r="H136" s="33"/>
      <c r="I136" s="33"/>
      <c r="J136" s="33"/>
      <c r="K136" s="33"/>
      <c r="L136" s="34"/>
      <c r="O136" s="13"/>
    </row>
    <row r="137" spans="1:16" s="12" customFormat="1" x14ac:dyDescent="0.25">
      <c r="A137" s="14"/>
      <c r="B137" s="805" t="str">
        <f>IF(Intro!$G$22="English",O137,P137)</f>
        <v>Number of Hours Worked</v>
      </c>
      <c r="C137" s="806"/>
      <c r="D137" s="806"/>
      <c r="E137" s="806"/>
      <c r="F137" s="806"/>
      <c r="G137" s="807"/>
      <c r="H137" s="723">
        <f>Variables!$B$6</f>
        <v>2023</v>
      </c>
      <c r="I137" s="723">
        <f>H137+1</f>
        <v>2024</v>
      </c>
      <c r="J137" s="723">
        <f>I137+1</f>
        <v>2025</v>
      </c>
      <c r="K137" s="33"/>
      <c r="L137" s="34"/>
      <c r="O137" s="13" t="s">
        <v>223</v>
      </c>
      <c r="P137" s="13" t="s">
        <v>224</v>
      </c>
    </row>
    <row r="138" spans="1:16" s="12" customFormat="1" x14ac:dyDescent="0.25">
      <c r="A138" s="14"/>
      <c r="B138" s="808"/>
      <c r="C138" s="809"/>
      <c r="D138" s="809"/>
      <c r="E138" s="809"/>
      <c r="F138" s="809"/>
      <c r="G138" s="810"/>
      <c r="H138" s="724"/>
      <c r="I138" s="724"/>
      <c r="J138" s="724"/>
      <c r="K138" s="33"/>
      <c r="L138" s="34"/>
      <c r="O138" s="13"/>
      <c r="P138" s="13"/>
    </row>
    <row r="139" spans="1:16" s="157" customFormat="1" x14ac:dyDescent="0.25">
      <c r="A139" s="201"/>
      <c r="B139" s="794" t="str">
        <f>B133</f>
        <v>Direct Employment</v>
      </c>
      <c r="C139" s="795"/>
      <c r="D139" s="795"/>
      <c r="E139" s="795"/>
      <c r="F139" s="795"/>
      <c r="G139" s="286" t="s">
        <v>222</v>
      </c>
      <c r="H139" s="280"/>
      <c r="I139" s="280"/>
      <c r="J139" s="280"/>
      <c r="K139" s="33"/>
      <c r="L139" s="34"/>
    </row>
    <row r="140" spans="1:16" s="157" customFormat="1" x14ac:dyDescent="0.25">
      <c r="A140" s="201"/>
      <c r="B140" s="794" t="str">
        <f>B134</f>
        <v>Indirect Employment</v>
      </c>
      <c r="C140" s="795"/>
      <c r="D140" s="795"/>
      <c r="E140" s="795"/>
      <c r="F140" s="795"/>
      <c r="G140" s="286" t="s">
        <v>222</v>
      </c>
      <c r="H140" s="280"/>
      <c r="I140" s="280"/>
      <c r="J140" s="280"/>
      <c r="K140" s="33"/>
      <c r="L140" s="34"/>
      <c r="O140" s="13"/>
      <c r="P140" s="12"/>
    </row>
    <row r="141" spans="1:16" s="181" customFormat="1" x14ac:dyDescent="0.25">
      <c r="A141" s="218"/>
      <c r="B141" s="796" t="str">
        <f>B135</f>
        <v>Total</v>
      </c>
      <c r="C141" s="797"/>
      <c r="D141" s="797"/>
      <c r="E141" s="797"/>
      <c r="F141" s="797"/>
      <c r="G141" s="292" t="s">
        <v>222</v>
      </c>
      <c r="H141" s="291">
        <f>H139+H140</f>
        <v>0</v>
      </c>
      <c r="I141" s="291">
        <f t="shared" ref="I141" si="5">I139+I140</f>
        <v>0</v>
      </c>
      <c r="J141" s="291">
        <f t="shared" ref="J141" si="6">J139+J140</f>
        <v>0</v>
      </c>
      <c r="K141" s="33"/>
      <c r="L141" s="34"/>
      <c r="O141" s="4"/>
      <c r="P141" s="4"/>
    </row>
    <row r="142" spans="1:16" s="12" customFormat="1" x14ac:dyDescent="0.25">
      <c r="A142" s="14"/>
      <c r="B142" s="186"/>
      <c r="C142" s="187"/>
      <c r="G142" s="32"/>
      <c r="H142" s="33"/>
      <c r="I142" s="33"/>
      <c r="J142" s="33"/>
      <c r="K142" s="33"/>
      <c r="L142" s="34"/>
      <c r="O142" s="13"/>
    </row>
    <row r="143" spans="1:16" s="12" customFormat="1" x14ac:dyDescent="0.25">
      <c r="A143" s="14"/>
      <c r="B143" s="805" t="str">
        <f>IF(Intro!$G$22="English",O143,P143)</f>
        <v>Wages paid</v>
      </c>
      <c r="C143" s="806"/>
      <c r="D143" s="806"/>
      <c r="E143" s="806"/>
      <c r="F143" s="806"/>
      <c r="G143" s="807"/>
      <c r="H143" s="723">
        <f>Variables!$B$6</f>
        <v>2023</v>
      </c>
      <c r="I143" s="723">
        <f>H143+1</f>
        <v>2024</v>
      </c>
      <c r="J143" s="723">
        <f>I143+1</f>
        <v>2025</v>
      </c>
      <c r="K143" s="33"/>
      <c r="L143" s="34"/>
      <c r="O143" s="13" t="s">
        <v>431</v>
      </c>
      <c r="P143" s="13" t="s">
        <v>432</v>
      </c>
    </row>
    <row r="144" spans="1:16" s="12" customFormat="1" x14ac:dyDescent="0.25">
      <c r="A144" s="14"/>
      <c r="B144" s="808"/>
      <c r="C144" s="809"/>
      <c r="D144" s="809"/>
      <c r="E144" s="809"/>
      <c r="F144" s="809"/>
      <c r="G144" s="810"/>
      <c r="H144" s="724"/>
      <c r="I144" s="724"/>
      <c r="J144" s="724"/>
      <c r="K144" s="33"/>
      <c r="L144" s="34"/>
      <c r="O144" s="13"/>
      <c r="P144" s="13"/>
    </row>
    <row r="145" spans="1:16" s="157" customFormat="1" x14ac:dyDescent="0.25">
      <c r="A145" s="201"/>
      <c r="B145" s="794" t="str">
        <f>IF(Intro!$G$22="English",O145,P145)</f>
        <v>Direct Employment - Domestic and Export Sales</v>
      </c>
      <c r="C145" s="795"/>
      <c r="D145" s="795"/>
      <c r="E145" s="795"/>
      <c r="F145" s="795"/>
      <c r="G145" s="286" t="s">
        <v>572</v>
      </c>
      <c r="H145" s="281">
        <f>H72+H95</f>
        <v>0</v>
      </c>
      <c r="I145" s="281">
        <f>I72+I95</f>
        <v>0</v>
      </c>
      <c r="J145" s="281">
        <f>J72+J95</f>
        <v>0</v>
      </c>
      <c r="K145" s="33"/>
      <c r="L145" s="34"/>
      <c r="O145" s="157" t="s">
        <v>225</v>
      </c>
      <c r="P145" s="157" t="s">
        <v>226</v>
      </c>
    </row>
    <row r="146" spans="1:16" s="157" customFormat="1" x14ac:dyDescent="0.25">
      <c r="A146" s="201"/>
      <c r="B146" s="794" t="str">
        <f>IF(Intro!$G$22="English",O146,P146)</f>
        <v>Direct Employment - Internal Use or Further Internal Processing</v>
      </c>
      <c r="C146" s="795"/>
      <c r="D146" s="795"/>
      <c r="E146" s="795"/>
      <c r="F146" s="795"/>
      <c r="G146" s="286" t="s">
        <v>572</v>
      </c>
      <c r="H146" s="280"/>
      <c r="I146" s="280"/>
      <c r="J146" s="280"/>
      <c r="K146" s="33"/>
      <c r="L146" s="34"/>
      <c r="O146" s="157" t="s">
        <v>227</v>
      </c>
      <c r="P146" s="157" t="s">
        <v>228</v>
      </c>
    </row>
    <row r="147" spans="1:16" s="157" customFormat="1" x14ac:dyDescent="0.25">
      <c r="A147" s="201"/>
      <c r="B147" s="794" t="str">
        <f>B134</f>
        <v>Indirect Employment</v>
      </c>
      <c r="C147" s="795"/>
      <c r="D147" s="795"/>
      <c r="E147" s="795"/>
      <c r="F147" s="795"/>
      <c r="G147" s="286" t="s">
        <v>572</v>
      </c>
      <c r="H147" s="280"/>
      <c r="I147" s="280"/>
      <c r="J147" s="280"/>
      <c r="K147" s="33"/>
      <c r="L147" s="34"/>
      <c r="O147" s="13"/>
      <c r="P147" s="12"/>
    </row>
    <row r="148" spans="1:16" s="181" customFormat="1" x14ac:dyDescent="0.25">
      <c r="A148" s="218"/>
      <c r="B148" s="796" t="str">
        <f>B135</f>
        <v>Total</v>
      </c>
      <c r="C148" s="797"/>
      <c r="D148" s="797"/>
      <c r="E148" s="797"/>
      <c r="F148" s="797"/>
      <c r="G148" s="286" t="s">
        <v>572</v>
      </c>
      <c r="H148" s="291">
        <f>H145+H146+H147</f>
        <v>0</v>
      </c>
      <c r="I148" s="291">
        <f t="shared" ref="I148:J148" si="7">I145+I146+I147</f>
        <v>0</v>
      </c>
      <c r="J148" s="291">
        <f t="shared" si="7"/>
        <v>0</v>
      </c>
      <c r="K148" s="33"/>
      <c r="L148" s="34"/>
      <c r="O148" s="4"/>
      <c r="P148" s="4"/>
    </row>
    <row r="149" spans="1:16" s="157" customFormat="1" x14ac:dyDescent="0.25">
      <c r="A149" s="201"/>
      <c r="B149" s="202"/>
      <c r="C149" s="203"/>
      <c r="D149" s="203"/>
      <c r="E149" s="203"/>
      <c r="F149" s="203"/>
      <c r="G149" s="203"/>
      <c r="H149" s="203"/>
      <c r="I149" s="203"/>
      <c r="J149" s="203"/>
      <c r="K149" s="203"/>
      <c r="L149" s="204"/>
    </row>
    <row r="150" spans="1:16" s="12" customFormat="1" ht="14.1" customHeight="1" x14ac:dyDescent="0.25">
      <c r="A150" s="14"/>
      <c r="B150" s="520" t="str">
        <f>IF(Intro!$G$22="English",O150,P150)</f>
        <v>Note - The following amounts are calculated using the above responses and the production volume in question 1 of the Pro 1 tab. If the amounts are incorrect, modify your responses to the previous questions.</v>
      </c>
      <c r="C150" s="521"/>
      <c r="D150" s="521"/>
      <c r="E150" s="521"/>
      <c r="F150" s="521"/>
      <c r="G150" s="521"/>
      <c r="H150" s="521"/>
      <c r="I150" s="521"/>
      <c r="J150" s="521"/>
      <c r="K150" s="521"/>
      <c r="L150" s="522"/>
      <c r="O150" s="170" t="s">
        <v>751</v>
      </c>
      <c r="P150" s="156" t="s">
        <v>752</v>
      </c>
    </row>
    <row r="151" spans="1:16" s="12" customFormat="1" x14ac:dyDescent="0.25">
      <c r="A151" s="53"/>
      <c r="B151" s="520"/>
      <c r="C151" s="521"/>
      <c r="D151" s="521"/>
      <c r="E151" s="521"/>
      <c r="F151" s="521"/>
      <c r="G151" s="521"/>
      <c r="H151" s="521"/>
      <c r="I151" s="521"/>
      <c r="J151" s="521"/>
      <c r="K151" s="521"/>
      <c r="L151" s="522"/>
      <c r="O151" s="13"/>
    </row>
    <row r="152" spans="1:16" s="12" customFormat="1" x14ac:dyDescent="0.25">
      <c r="A152" s="14"/>
      <c r="B152" s="221"/>
      <c r="C152" s="222"/>
      <c r="G152" s="222"/>
      <c r="H152" s="711">
        <f>Variables!$B$6</f>
        <v>2023</v>
      </c>
      <c r="I152" s="711">
        <f>H152+1</f>
        <v>2024</v>
      </c>
      <c r="J152" s="711">
        <f>I152+1</f>
        <v>2025</v>
      </c>
      <c r="K152" s="33"/>
      <c r="L152" s="34"/>
      <c r="O152" s="13"/>
      <c r="P152" s="13"/>
    </row>
    <row r="153" spans="1:16" s="12" customFormat="1" x14ac:dyDescent="0.25">
      <c r="A153" s="14"/>
      <c r="B153" s="221"/>
      <c r="C153" s="222"/>
      <c r="G153" s="293"/>
      <c r="H153" s="711"/>
      <c r="I153" s="711"/>
      <c r="J153" s="711"/>
      <c r="K153" s="33"/>
      <c r="L153" s="34"/>
      <c r="O153" s="13"/>
      <c r="P153" s="13"/>
    </row>
    <row r="154" spans="1:16" s="157" customFormat="1" x14ac:dyDescent="0.25">
      <c r="A154" s="201"/>
      <c r="B154" s="798" t="str">
        <f>IF(Intro!$G$22="English",O154,P154)</f>
        <v>Production Volume per Direct Employee</v>
      </c>
      <c r="C154" s="799"/>
      <c r="D154" s="799"/>
      <c r="E154" s="799"/>
      <c r="F154" s="800"/>
      <c r="G154" s="286" t="str">
        <f>Variables!B23</f>
        <v>units</v>
      </c>
      <c r="H154" s="281">
        <f>IF(H133=0,0,'Pro 1'!G43/'Pro 3'!H133)</f>
        <v>0</v>
      </c>
      <c r="I154" s="281">
        <f>IF(I133=0,0,'Pro 1'!H43/'Pro 3'!I133)</f>
        <v>0</v>
      </c>
      <c r="J154" s="281">
        <f>IF(J133=0,0,'Pro 1'!I43/'Pro 3'!J133)</f>
        <v>0</v>
      </c>
      <c r="K154" s="33"/>
      <c r="L154" s="34"/>
      <c r="O154" s="157" t="s">
        <v>229</v>
      </c>
      <c r="P154" s="157" t="s">
        <v>230</v>
      </c>
    </row>
    <row r="155" spans="1:16" s="157" customFormat="1" x14ac:dyDescent="0.25">
      <c r="A155" s="201"/>
      <c r="B155" s="798" t="str">
        <f>IF(Intro!$G$22="English",O155,P155)</f>
        <v>Production Volume per Direct Employment Hours Worked</v>
      </c>
      <c r="C155" s="799"/>
      <c r="D155" s="799"/>
      <c r="E155" s="799"/>
      <c r="F155" s="800"/>
      <c r="G155" s="286" t="str">
        <f>Variables!B23</f>
        <v>units</v>
      </c>
      <c r="H155" s="281">
        <f>IF(H139=0,0,'Pro 1'!G43/'Pro 3'!H139)</f>
        <v>0</v>
      </c>
      <c r="I155" s="281">
        <f>IF(I139=0,0,'Pro 1'!H43/'Pro 3'!I139)</f>
        <v>0</v>
      </c>
      <c r="J155" s="281">
        <f>IF(J139=0,0,'Pro 1'!I43/'Pro 3'!J139)</f>
        <v>0</v>
      </c>
      <c r="K155" s="33"/>
      <c r="L155" s="34"/>
      <c r="O155" s="13" t="s">
        <v>231</v>
      </c>
      <c r="P155" s="12" t="s">
        <v>737</v>
      </c>
    </row>
    <row r="156" spans="1:16" s="157" customFormat="1" x14ac:dyDescent="0.25">
      <c r="A156" s="201"/>
      <c r="B156" s="798" t="str">
        <f>IF(Intro!$G$22="English",O156,P156)</f>
        <v>Total Wages per Direct Employee</v>
      </c>
      <c r="C156" s="799"/>
      <c r="D156" s="799"/>
      <c r="E156" s="799"/>
      <c r="F156" s="800"/>
      <c r="G156" s="286" t="s">
        <v>572</v>
      </c>
      <c r="H156" s="281">
        <f>IF(H133=0,0,(H146+H145)/H133)</f>
        <v>0</v>
      </c>
      <c r="I156" s="281">
        <f>IF(I133=0,0,(I146+I145)/I133)</f>
        <v>0</v>
      </c>
      <c r="J156" s="281">
        <f>IF(J133=0,0,(J146+J145)/J133)</f>
        <v>0</v>
      </c>
      <c r="K156" s="33"/>
      <c r="L156" s="34"/>
      <c r="O156" s="157" t="s">
        <v>232</v>
      </c>
      <c r="P156" s="157" t="s">
        <v>233</v>
      </c>
    </row>
    <row r="157" spans="1:16" s="157" customFormat="1" x14ac:dyDescent="0.25">
      <c r="A157" s="201"/>
      <c r="B157" s="798" t="str">
        <f>IF(Intro!$G$22="English",O157,P157)</f>
        <v>Total Wages per Indirect Employee</v>
      </c>
      <c r="C157" s="799"/>
      <c r="D157" s="799"/>
      <c r="E157" s="799"/>
      <c r="F157" s="800"/>
      <c r="G157" s="286" t="s">
        <v>572</v>
      </c>
      <c r="H157" s="281">
        <f>IF(H134=0,0,H147/H134)</f>
        <v>0</v>
      </c>
      <c r="I157" s="281">
        <f>IF(I134=0,0,I147/I134)</f>
        <v>0</v>
      </c>
      <c r="J157" s="281">
        <f>IF(J134=0,0,J147/J134)</f>
        <v>0</v>
      </c>
      <c r="K157" s="33"/>
      <c r="L157" s="34"/>
      <c r="O157" s="157" t="s">
        <v>234</v>
      </c>
      <c r="P157" s="157" t="s">
        <v>235</v>
      </c>
    </row>
    <row r="158" spans="1:16" s="157" customFormat="1" x14ac:dyDescent="0.25">
      <c r="A158" s="201"/>
      <c r="B158" s="798" t="str">
        <f>IF(Intro!$G$22="English",O158,P158)</f>
        <v>Hourly Wages per Direct Employee</v>
      </c>
      <c r="C158" s="799"/>
      <c r="D158" s="799"/>
      <c r="E158" s="799"/>
      <c r="F158" s="800"/>
      <c r="G158" s="286" t="s">
        <v>572</v>
      </c>
      <c r="H158" s="281">
        <f>IF(H139=0,0,(H145+H146)/H139)</f>
        <v>0</v>
      </c>
      <c r="I158" s="281">
        <f>IF(I139=0,0,(I145+I146)/I139)</f>
        <v>0</v>
      </c>
      <c r="J158" s="281">
        <f>IF(J139=0,0,(J145+J146)/J139)</f>
        <v>0</v>
      </c>
      <c r="K158" s="33"/>
      <c r="L158" s="34"/>
      <c r="O158" s="157" t="s">
        <v>236</v>
      </c>
      <c r="P158" s="157" t="s">
        <v>433</v>
      </c>
    </row>
    <row r="159" spans="1:16" s="157" customFormat="1" x14ac:dyDescent="0.25">
      <c r="A159" s="201"/>
      <c r="B159" s="798" t="str">
        <f>IF(Intro!$G$22="English",O159,P159)</f>
        <v>Hourly Wages per Indirect Employee</v>
      </c>
      <c r="C159" s="799"/>
      <c r="D159" s="799"/>
      <c r="E159" s="799"/>
      <c r="F159" s="800"/>
      <c r="G159" s="286" t="s">
        <v>572</v>
      </c>
      <c r="H159" s="281">
        <f>IF(H140=0,0,H147/H140)</f>
        <v>0</v>
      </c>
      <c r="I159" s="281">
        <f>IF(I140=0,0,I147/I140)</f>
        <v>0</v>
      </c>
      <c r="J159" s="281">
        <f>IF(J140=0,0,J147/J140)</f>
        <v>0</v>
      </c>
      <c r="K159" s="33"/>
      <c r="L159" s="34"/>
      <c r="O159" s="157" t="s">
        <v>237</v>
      </c>
      <c r="P159" s="157" t="s">
        <v>434</v>
      </c>
    </row>
    <row r="160" spans="1:16" s="12" customFormat="1" x14ac:dyDescent="0.25">
      <c r="A160" s="14"/>
      <c r="B160" s="186"/>
      <c r="C160" s="187"/>
      <c r="D160" s="32"/>
      <c r="E160" s="33"/>
      <c r="F160" s="33"/>
      <c r="G160" s="33"/>
      <c r="H160" s="33"/>
      <c r="I160" s="33"/>
      <c r="J160" s="33"/>
      <c r="K160" s="33"/>
      <c r="L160" s="34"/>
      <c r="O160" s="13"/>
    </row>
    <row r="161" spans="1:16" s="3" customFormat="1" x14ac:dyDescent="0.25">
      <c r="A161" s="14"/>
      <c r="B161" s="650" t="s">
        <v>30</v>
      </c>
      <c r="C161" s="651"/>
      <c r="D161" s="651"/>
      <c r="E161" s="651"/>
      <c r="F161" s="651"/>
      <c r="G161" s="651"/>
      <c r="H161" s="651"/>
      <c r="I161" s="651"/>
      <c r="J161" s="651"/>
      <c r="K161" s="651"/>
      <c r="L161" s="652"/>
      <c r="M161" s="217"/>
    </row>
    <row r="162" spans="1:16" s="157" customFormat="1" x14ac:dyDescent="0.25">
      <c r="A162" s="201"/>
      <c r="B162" s="202"/>
      <c r="C162" s="203"/>
      <c r="D162" s="203"/>
      <c r="E162" s="203"/>
      <c r="F162" s="203"/>
      <c r="G162" s="203"/>
      <c r="H162" s="203"/>
      <c r="I162" s="203"/>
      <c r="J162" s="203"/>
      <c r="K162" s="203"/>
      <c r="L162" s="204"/>
    </row>
    <row r="163" spans="1:16" s="157" customFormat="1" x14ac:dyDescent="0.25">
      <c r="A163" s="201"/>
      <c r="B163" s="520" t="str">
        <f>IF(Intro!$G$22="English",O163,P163)</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3" s="521"/>
      <c r="D163" s="521"/>
      <c r="E163" s="521"/>
      <c r="F163" s="521"/>
      <c r="G163" s="521"/>
      <c r="H163" s="521"/>
      <c r="I163" s="521"/>
      <c r="J163" s="521"/>
      <c r="K163" s="521"/>
      <c r="L163" s="522"/>
      <c r="O163" s="15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5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57" customFormat="1" x14ac:dyDescent="0.25">
      <c r="A164" s="201"/>
      <c r="B164" s="520"/>
      <c r="C164" s="521"/>
      <c r="D164" s="521"/>
      <c r="E164" s="521"/>
      <c r="F164" s="521"/>
      <c r="G164" s="521"/>
      <c r="H164" s="521"/>
      <c r="I164" s="521"/>
      <c r="J164" s="521"/>
      <c r="K164" s="521"/>
      <c r="L164" s="522"/>
      <c r="O164" s="157" t="s">
        <v>696</v>
      </c>
      <c r="P164" s="13" t="s">
        <v>697</v>
      </c>
    </row>
    <row r="165" spans="1:16" s="157" customFormat="1" x14ac:dyDescent="0.25">
      <c r="A165" s="201"/>
      <c r="B165" s="520"/>
      <c r="C165" s="521"/>
      <c r="D165" s="521"/>
      <c r="E165" s="521"/>
      <c r="F165" s="521"/>
      <c r="G165" s="521"/>
      <c r="H165" s="521"/>
      <c r="I165" s="521"/>
      <c r="J165" s="521"/>
      <c r="K165" s="521"/>
      <c r="L165" s="522"/>
      <c r="O165" s="157" t="s">
        <v>238</v>
      </c>
      <c r="P165" s="157" t="s">
        <v>239</v>
      </c>
    </row>
    <row r="166" spans="1:16" s="157" customFormat="1" x14ac:dyDescent="0.25">
      <c r="A166" s="201"/>
      <c r="B166" s="202"/>
      <c r="C166" s="203"/>
      <c r="D166" s="203"/>
      <c r="E166" s="203"/>
      <c r="F166" s="203"/>
      <c r="G166" s="203"/>
      <c r="H166" s="203"/>
      <c r="I166" s="203"/>
      <c r="J166" s="203"/>
      <c r="K166" s="203"/>
      <c r="L166" s="204"/>
      <c r="O166" s="157" t="s">
        <v>240</v>
      </c>
      <c r="P166" s="157" t="s">
        <v>241</v>
      </c>
    </row>
    <row r="167" spans="1:16" s="12" customFormat="1" x14ac:dyDescent="0.25">
      <c r="A167" s="14"/>
      <c r="B167" s="802" t="str">
        <f>IF(Intro!$G$22="English",O164,P164)</f>
        <v>Event</v>
      </c>
      <c r="C167" s="723" t="str">
        <f>IF(Intro!$G$22="English",O165,P165)</f>
        <v>Year</v>
      </c>
      <c r="D167" s="723" t="str">
        <f>IF(Intro!$G$22="English",O166,P166)</f>
        <v>Duration</v>
      </c>
      <c r="E167" s="711" t="str">
        <f>IF(Intro!$G$22="English",O167,P167)</f>
        <v>Number of Direct Employees Affected</v>
      </c>
      <c r="F167" s="711"/>
      <c r="G167" s="711" t="str">
        <f>IF(Intro!$G$22="English",O168,P168)</f>
        <v>Cause</v>
      </c>
      <c r="H167" s="711"/>
      <c r="I167" s="711"/>
      <c r="J167" s="711"/>
      <c r="K167" s="711"/>
      <c r="L167" s="801"/>
      <c r="O167" s="157" t="s">
        <v>341</v>
      </c>
      <c r="P167" s="157" t="s">
        <v>342</v>
      </c>
    </row>
    <row r="168" spans="1:16" s="12" customFormat="1" x14ac:dyDescent="0.25">
      <c r="A168" s="14"/>
      <c r="B168" s="803"/>
      <c r="C168" s="724"/>
      <c r="D168" s="724"/>
      <c r="E168" s="711"/>
      <c r="F168" s="711"/>
      <c r="G168" s="711"/>
      <c r="H168" s="711"/>
      <c r="I168" s="711"/>
      <c r="J168" s="711"/>
      <c r="K168" s="711"/>
      <c r="L168" s="801"/>
      <c r="O168" s="13" t="s">
        <v>242</v>
      </c>
      <c r="P168" s="13" t="s">
        <v>243</v>
      </c>
    </row>
    <row r="169" spans="1:16" s="157" customFormat="1" x14ac:dyDescent="0.25">
      <c r="A169" s="201"/>
      <c r="B169" s="779" t="str">
        <f>IF(Intro!$G$22="English",O169,P169)</f>
        <v>Event 1</v>
      </c>
      <c r="C169" s="543"/>
      <c r="D169" s="541"/>
      <c r="E169" s="541"/>
      <c r="F169" s="541"/>
      <c r="G169" s="541"/>
      <c r="H169" s="541"/>
      <c r="I169" s="541"/>
      <c r="J169" s="541"/>
      <c r="K169" s="541"/>
      <c r="L169" s="542"/>
      <c r="O169" s="13" t="s">
        <v>244</v>
      </c>
      <c r="P169" s="13" t="s">
        <v>245</v>
      </c>
    </row>
    <row r="170" spans="1:16" s="157" customFormat="1" x14ac:dyDescent="0.25">
      <c r="A170" s="201"/>
      <c r="B170" s="779"/>
      <c r="C170" s="543"/>
      <c r="D170" s="541"/>
      <c r="E170" s="541"/>
      <c r="F170" s="541"/>
      <c r="G170" s="541"/>
      <c r="H170" s="541"/>
      <c r="I170" s="541"/>
      <c r="J170" s="541"/>
      <c r="K170" s="541"/>
      <c r="L170" s="542"/>
      <c r="O170" s="13"/>
      <c r="P170" s="13"/>
    </row>
    <row r="171" spans="1:16" s="157" customFormat="1" x14ac:dyDescent="0.25">
      <c r="A171" s="201"/>
      <c r="B171" s="779"/>
      <c r="C171" s="543"/>
      <c r="D171" s="541"/>
      <c r="E171" s="541"/>
      <c r="F171" s="541"/>
      <c r="G171" s="541"/>
      <c r="H171" s="541"/>
      <c r="I171" s="541"/>
      <c r="J171" s="541"/>
      <c r="K171" s="541"/>
      <c r="L171" s="542"/>
      <c r="O171" s="13"/>
      <c r="P171" s="13"/>
    </row>
    <row r="172" spans="1:16" s="157" customFormat="1" x14ac:dyDescent="0.25">
      <c r="A172" s="201"/>
      <c r="B172" s="779"/>
      <c r="C172" s="543"/>
      <c r="D172" s="541"/>
      <c r="E172" s="541"/>
      <c r="F172" s="541"/>
      <c r="G172" s="541"/>
      <c r="H172" s="541"/>
      <c r="I172" s="541"/>
      <c r="J172" s="541"/>
      <c r="K172" s="541"/>
      <c r="L172" s="542"/>
      <c r="O172" s="13"/>
      <c r="P172" s="13"/>
    </row>
    <row r="173" spans="1:16" s="157" customFormat="1" x14ac:dyDescent="0.25">
      <c r="A173" s="201"/>
      <c r="B173" s="779"/>
      <c r="C173" s="543"/>
      <c r="D173" s="541"/>
      <c r="E173" s="541"/>
      <c r="F173" s="541"/>
      <c r="G173" s="541"/>
      <c r="H173" s="541"/>
      <c r="I173" s="541"/>
      <c r="J173" s="541"/>
      <c r="K173" s="541"/>
      <c r="L173" s="542"/>
      <c r="O173" s="13"/>
      <c r="P173" s="13"/>
    </row>
    <row r="174" spans="1:16" s="157" customFormat="1" x14ac:dyDescent="0.25">
      <c r="A174" s="201"/>
      <c r="B174" s="779"/>
      <c r="C174" s="543"/>
      <c r="D174" s="541"/>
      <c r="E174" s="541"/>
      <c r="F174" s="541"/>
      <c r="G174" s="541"/>
      <c r="H174" s="541"/>
      <c r="I174" s="541"/>
      <c r="J174" s="541"/>
      <c r="K174" s="541"/>
      <c r="L174" s="542"/>
      <c r="O174" s="13"/>
      <c r="P174" s="13"/>
    </row>
    <row r="175" spans="1:16" s="157" customFormat="1" x14ac:dyDescent="0.25">
      <c r="A175" s="201"/>
      <c r="B175" s="779"/>
      <c r="C175" s="543"/>
      <c r="D175" s="541"/>
      <c r="E175" s="541"/>
      <c r="F175" s="541"/>
      <c r="G175" s="541"/>
      <c r="H175" s="541"/>
      <c r="I175" s="541"/>
      <c r="J175" s="541"/>
      <c r="K175" s="541"/>
      <c r="L175" s="542"/>
      <c r="O175" s="13"/>
      <c r="P175" s="13"/>
    </row>
    <row r="176" spans="1:16" s="157" customFormat="1" x14ac:dyDescent="0.25">
      <c r="A176" s="201"/>
      <c r="B176" s="779"/>
      <c r="C176" s="543"/>
      <c r="D176" s="541"/>
      <c r="E176" s="541"/>
      <c r="F176" s="541"/>
      <c r="G176" s="541"/>
      <c r="H176" s="541"/>
      <c r="I176" s="541"/>
      <c r="J176" s="541"/>
      <c r="K176" s="541"/>
      <c r="L176" s="542"/>
      <c r="O176" s="13"/>
      <c r="P176" s="13"/>
    </row>
    <row r="177" spans="1:16" s="157" customFormat="1" x14ac:dyDescent="0.25">
      <c r="A177" s="201"/>
      <c r="B177" s="779"/>
      <c r="C177" s="543"/>
      <c r="D177" s="541"/>
      <c r="E177" s="541"/>
      <c r="F177" s="541"/>
      <c r="G177" s="541"/>
      <c r="H177" s="541"/>
      <c r="I177" s="541"/>
      <c r="J177" s="541"/>
      <c r="K177" s="541"/>
      <c r="L177" s="542"/>
      <c r="O177" s="13"/>
      <c r="P177" s="13"/>
    </row>
    <row r="178" spans="1:16" s="157" customFormat="1" x14ac:dyDescent="0.25">
      <c r="A178" s="201"/>
      <c r="B178" s="779"/>
      <c r="C178" s="543"/>
      <c r="D178" s="541"/>
      <c r="E178" s="541"/>
      <c r="F178" s="541"/>
      <c r="G178" s="541"/>
      <c r="H178" s="541"/>
      <c r="I178" s="541"/>
      <c r="J178" s="541"/>
      <c r="K178" s="541"/>
      <c r="L178" s="542"/>
      <c r="O178" s="13"/>
      <c r="P178" s="13"/>
    </row>
    <row r="179" spans="1:16" s="157" customFormat="1" x14ac:dyDescent="0.25">
      <c r="A179" s="201"/>
      <c r="B179" s="779" t="str">
        <f>IF(Intro!$G$22="English",O179,P179)</f>
        <v>Event 2</v>
      </c>
      <c r="C179" s="543"/>
      <c r="D179" s="541"/>
      <c r="E179" s="541"/>
      <c r="F179" s="541"/>
      <c r="G179" s="541"/>
      <c r="H179" s="541"/>
      <c r="I179" s="541"/>
      <c r="J179" s="541"/>
      <c r="K179" s="541"/>
      <c r="L179" s="542"/>
      <c r="O179" s="13" t="s">
        <v>246</v>
      </c>
      <c r="P179" s="13" t="s">
        <v>247</v>
      </c>
    </row>
    <row r="180" spans="1:16" s="157" customFormat="1" x14ac:dyDescent="0.25">
      <c r="A180" s="201"/>
      <c r="B180" s="779"/>
      <c r="C180" s="543"/>
      <c r="D180" s="541"/>
      <c r="E180" s="541"/>
      <c r="F180" s="541"/>
      <c r="G180" s="541"/>
      <c r="H180" s="541"/>
      <c r="I180" s="541"/>
      <c r="J180" s="541"/>
      <c r="K180" s="541"/>
      <c r="L180" s="542"/>
    </row>
    <row r="181" spans="1:16" s="157" customFormat="1" x14ac:dyDescent="0.25">
      <c r="A181" s="201"/>
      <c r="B181" s="779"/>
      <c r="C181" s="543"/>
      <c r="D181" s="541"/>
      <c r="E181" s="541"/>
      <c r="F181" s="541"/>
      <c r="G181" s="541"/>
      <c r="H181" s="541"/>
      <c r="I181" s="541"/>
      <c r="J181" s="541"/>
      <c r="K181" s="541"/>
      <c r="L181" s="542"/>
    </row>
    <row r="182" spans="1:16" s="157" customFormat="1" x14ac:dyDescent="0.25">
      <c r="A182" s="201"/>
      <c r="B182" s="779"/>
      <c r="C182" s="543"/>
      <c r="D182" s="541"/>
      <c r="E182" s="541"/>
      <c r="F182" s="541"/>
      <c r="G182" s="541"/>
      <c r="H182" s="541"/>
      <c r="I182" s="541"/>
      <c r="J182" s="541"/>
      <c r="K182" s="541"/>
      <c r="L182" s="542"/>
      <c r="O182" s="13"/>
      <c r="P182" s="13"/>
    </row>
    <row r="183" spans="1:16" s="157" customFormat="1" x14ac:dyDescent="0.25">
      <c r="A183" s="201"/>
      <c r="B183" s="779"/>
      <c r="C183" s="543"/>
      <c r="D183" s="541"/>
      <c r="E183" s="541"/>
      <c r="F183" s="541"/>
      <c r="G183" s="541"/>
      <c r="H183" s="541"/>
      <c r="I183" s="541"/>
      <c r="J183" s="541"/>
      <c r="K183" s="541"/>
      <c r="L183" s="542"/>
      <c r="O183" s="13"/>
      <c r="P183" s="13"/>
    </row>
    <row r="184" spans="1:16" s="157" customFormat="1" x14ac:dyDescent="0.25">
      <c r="A184" s="201"/>
      <c r="B184" s="779"/>
      <c r="C184" s="543"/>
      <c r="D184" s="541"/>
      <c r="E184" s="541"/>
      <c r="F184" s="541"/>
      <c r="G184" s="541"/>
      <c r="H184" s="541"/>
      <c r="I184" s="541"/>
      <c r="J184" s="541"/>
      <c r="K184" s="541"/>
      <c r="L184" s="542"/>
      <c r="O184" s="13"/>
      <c r="P184" s="13"/>
    </row>
    <row r="185" spans="1:16" s="157" customFormat="1" x14ac:dyDescent="0.25">
      <c r="A185" s="201"/>
      <c r="B185" s="779"/>
      <c r="C185" s="543"/>
      <c r="D185" s="541"/>
      <c r="E185" s="541"/>
      <c r="F185" s="541"/>
      <c r="G185" s="541"/>
      <c r="H185" s="541"/>
      <c r="I185" s="541"/>
      <c r="J185" s="541"/>
      <c r="K185" s="541"/>
      <c r="L185" s="542"/>
      <c r="O185" s="13"/>
      <c r="P185" s="13"/>
    </row>
    <row r="186" spans="1:16" s="157" customFormat="1" x14ac:dyDescent="0.25">
      <c r="A186" s="201"/>
      <c r="B186" s="779"/>
      <c r="C186" s="543"/>
      <c r="D186" s="541"/>
      <c r="E186" s="541"/>
      <c r="F186" s="541"/>
      <c r="G186" s="541"/>
      <c r="H186" s="541"/>
      <c r="I186" s="541"/>
      <c r="J186" s="541"/>
      <c r="K186" s="541"/>
      <c r="L186" s="542"/>
      <c r="O186" s="13"/>
      <c r="P186" s="13"/>
    </row>
    <row r="187" spans="1:16" s="157" customFormat="1" x14ac:dyDescent="0.25">
      <c r="A187" s="201"/>
      <c r="B187" s="779"/>
      <c r="C187" s="543"/>
      <c r="D187" s="541"/>
      <c r="E187" s="541"/>
      <c r="F187" s="541"/>
      <c r="G187" s="541"/>
      <c r="H187" s="541"/>
      <c r="I187" s="541"/>
      <c r="J187" s="541"/>
      <c r="K187" s="541"/>
      <c r="L187" s="542"/>
      <c r="O187" s="13"/>
      <c r="P187" s="13"/>
    </row>
    <row r="188" spans="1:16" s="157" customFormat="1" x14ac:dyDescent="0.25">
      <c r="A188" s="201"/>
      <c r="B188" s="779"/>
      <c r="C188" s="543"/>
      <c r="D188" s="541"/>
      <c r="E188" s="541"/>
      <c r="F188" s="541"/>
      <c r="G188" s="541"/>
      <c r="H188" s="541"/>
      <c r="I188" s="541"/>
      <c r="J188" s="541"/>
      <c r="K188" s="541"/>
      <c r="L188" s="542"/>
      <c r="O188" s="13"/>
      <c r="P188" s="13"/>
    </row>
    <row r="189" spans="1:16" s="157" customFormat="1" x14ac:dyDescent="0.25">
      <c r="A189" s="201"/>
      <c r="B189" s="779" t="str">
        <f>IF(Intro!$G$22="English",O189,P189)</f>
        <v>Event 3</v>
      </c>
      <c r="C189" s="543"/>
      <c r="D189" s="541"/>
      <c r="E189" s="541"/>
      <c r="F189" s="541"/>
      <c r="G189" s="541"/>
      <c r="H189" s="541"/>
      <c r="I189" s="541"/>
      <c r="J189" s="541"/>
      <c r="K189" s="541"/>
      <c r="L189" s="542"/>
      <c r="O189" s="13" t="s">
        <v>248</v>
      </c>
      <c r="P189" s="13" t="s">
        <v>249</v>
      </c>
    </row>
    <row r="190" spans="1:16" s="157" customFormat="1" x14ac:dyDescent="0.25">
      <c r="A190" s="201"/>
      <c r="B190" s="779"/>
      <c r="C190" s="543"/>
      <c r="D190" s="541"/>
      <c r="E190" s="541"/>
      <c r="F190" s="541"/>
      <c r="G190" s="541"/>
      <c r="H190" s="541"/>
      <c r="I190" s="541"/>
      <c r="J190" s="541"/>
      <c r="K190" s="541"/>
      <c r="L190" s="542"/>
    </row>
    <row r="191" spans="1:16" s="157" customFormat="1" x14ac:dyDescent="0.25">
      <c r="A191" s="201"/>
      <c r="B191" s="779"/>
      <c r="C191" s="543"/>
      <c r="D191" s="541"/>
      <c r="E191" s="541"/>
      <c r="F191" s="541"/>
      <c r="G191" s="541"/>
      <c r="H191" s="541"/>
      <c r="I191" s="541"/>
      <c r="J191" s="541"/>
      <c r="K191" s="541"/>
      <c r="L191" s="542"/>
      <c r="O191" s="13"/>
      <c r="P191" s="13"/>
    </row>
    <row r="192" spans="1:16" s="157" customFormat="1" x14ac:dyDescent="0.25">
      <c r="A192" s="201"/>
      <c r="B192" s="779"/>
      <c r="C192" s="543"/>
      <c r="D192" s="541"/>
      <c r="E192" s="541"/>
      <c r="F192" s="541"/>
      <c r="G192" s="541"/>
      <c r="H192" s="541"/>
      <c r="I192" s="541"/>
      <c r="J192" s="541"/>
      <c r="K192" s="541"/>
      <c r="L192" s="542"/>
      <c r="O192" s="13"/>
      <c r="P192" s="13"/>
    </row>
    <row r="193" spans="1:16" s="157" customFormat="1" x14ac:dyDescent="0.25">
      <c r="A193" s="201"/>
      <c r="B193" s="779"/>
      <c r="C193" s="543"/>
      <c r="D193" s="541"/>
      <c r="E193" s="541"/>
      <c r="F193" s="541"/>
      <c r="G193" s="541"/>
      <c r="H193" s="541"/>
      <c r="I193" s="541"/>
      <c r="J193" s="541"/>
      <c r="K193" s="541"/>
      <c r="L193" s="542"/>
      <c r="O193" s="13"/>
      <c r="P193" s="13"/>
    </row>
    <row r="194" spans="1:16" s="157" customFormat="1" x14ac:dyDescent="0.25">
      <c r="A194" s="201"/>
      <c r="B194" s="779"/>
      <c r="C194" s="543"/>
      <c r="D194" s="541"/>
      <c r="E194" s="541"/>
      <c r="F194" s="541"/>
      <c r="G194" s="541"/>
      <c r="H194" s="541"/>
      <c r="I194" s="541"/>
      <c r="J194" s="541"/>
      <c r="K194" s="541"/>
      <c r="L194" s="542"/>
      <c r="O194" s="13"/>
      <c r="P194" s="13"/>
    </row>
    <row r="195" spans="1:16" s="157" customFormat="1" x14ac:dyDescent="0.25">
      <c r="A195" s="201"/>
      <c r="B195" s="779"/>
      <c r="C195" s="543"/>
      <c r="D195" s="541"/>
      <c r="E195" s="541"/>
      <c r="F195" s="541"/>
      <c r="G195" s="541"/>
      <c r="H195" s="541"/>
      <c r="I195" s="541"/>
      <c r="J195" s="541"/>
      <c r="K195" s="541"/>
      <c r="L195" s="542"/>
      <c r="O195" s="13"/>
      <c r="P195" s="13"/>
    </row>
    <row r="196" spans="1:16" s="157" customFormat="1" x14ac:dyDescent="0.25">
      <c r="A196" s="201"/>
      <c r="B196" s="779"/>
      <c r="C196" s="543"/>
      <c r="D196" s="541"/>
      <c r="E196" s="541"/>
      <c r="F196" s="541"/>
      <c r="G196" s="541"/>
      <c r="H196" s="541"/>
      <c r="I196" s="541"/>
      <c r="J196" s="541"/>
      <c r="K196" s="541"/>
      <c r="L196" s="542"/>
      <c r="O196" s="13"/>
      <c r="P196" s="13"/>
    </row>
    <row r="197" spans="1:16" s="157" customFormat="1" x14ac:dyDescent="0.25">
      <c r="A197" s="201"/>
      <c r="B197" s="779"/>
      <c r="C197" s="543"/>
      <c r="D197" s="541"/>
      <c r="E197" s="541"/>
      <c r="F197" s="541"/>
      <c r="G197" s="541"/>
      <c r="H197" s="541"/>
      <c r="I197" s="541"/>
      <c r="J197" s="541"/>
      <c r="K197" s="541"/>
      <c r="L197" s="542"/>
      <c r="O197" s="13"/>
      <c r="P197" s="13"/>
    </row>
    <row r="198" spans="1:16" s="157" customFormat="1" x14ac:dyDescent="0.25">
      <c r="A198" s="201"/>
      <c r="B198" s="779"/>
      <c r="C198" s="543"/>
      <c r="D198" s="541"/>
      <c r="E198" s="541"/>
      <c r="F198" s="541"/>
      <c r="G198" s="541"/>
      <c r="H198" s="541"/>
      <c r="I198" s="541"/>
      <c r="J198" s="541"/>
      <c r="K198" s="541"/>
      <c r="L198" s="542"/>
      <c r="O198" s="13"/>
      <c r="P198" s="13"/>
    </row>
    <row r="199" spans="1:16" s="157" customFormat="1" x14ac:dyDescent="0.25">
      <c r="A199" s="201"/>
      <c r="B199" s="779" t="str">
        <f>IF(Intro!$G$22="English",O199,P199)</f>
        <v>Event 4</v>
      </c>
      <c r="C199" s="543"/>
      <c r="D199" s="541"/>
      <c r="E199" s="541"/>
      <c r="F199" s="541"/>
      <c r="G199" s="541"/>
      <c r="H199" s="541"/>
      <c r="I199" s="541"/>
      <c r="J199" s="541"/>
      <c r="K199" s="541"/>
      <c r="L199" s="542"/>
      <c r="O199" s="13" t="s">
        <v>250</v>
      </c>
      <c r="P199" s="13" t="s">
        <v>251</v>
      </c>
    </row>
    <row r="200" spans="1:16" s="157" customFormat="1" x14ac:dyDescent="0.25">
      <c r="A200" s="201"/>
      <c r="B200" s="779"/>
      <c r="C200" s="543"/>
      <c r="D200" s="541"/>
      <c r="E200" s="541"/>
      <c r="F200" s="541"/>
      <c r="G200" s="541"/>
      <c r="H200" s="541"/>
      <c r="I200" s="541"/>
      <c r="J200" s="541"/>
      <c r="K200" s="541"/>
      <c r="L200" s="542"/>
    </row>
    <row r="201" spans="1:16" s="157" customFormat="1" x14ac:dyDescent="0.25">
      <c r="A201" s="201"/>
      <c r="B201" s="779"/>
      <c r="C201" s="543"/>
      <c r="D201" s="541"/>
      <c r="E201" s="541"/>
      <c r="F201" s="541"/>
      <c r="G201" s="541"/>
      <c r="H201" s="541"/>
      <c r="I201" s="541"/>
      <c r="J201" s="541"/>
      <c r="K201" s="541"/>
      <c r="L201" s="542"/>
      <c r="O201" s="13"/>
      <c r="P201" s="13"/>
    </row>
    <row r="202" spans="1:16" s="157" customFormat="1" x14ac:dyDescent="0.25">
      <c r="A202" s="201"/>
      <c r="B202" s="779"/>
      <c r="C202" s="543"/>
      <c r="D202" s="541"/>
      <c r="E202" s="541"/>
      <c r="F202" s="541"/>
      <c r="G202" s="541"/>
      <c r="H202" s="541"/>
      <c r="I202" s="541"/>
      <c r="J202" s="541"/>
      <c r="K202" s="541"/>
      <c r="L202" s="542"/>
      <c r="O202" s="13"/>
      <c r="P202" s="13"/>
    </row>
    <row r="203" spans="1:16" s="157" customFormat="1" x14ac:dyDescent="0.25">
      <c r="A203" s="201"/>
      <c r="B203" s="779"/>
      <c r="C203" s="543"/>
      <c r="D203" s="541"/>
      <c r="E203" s="541"/>
      <c r="F203" s="541"/>
      <c r="G203" s="541"/>
      <c r="H203" s="541"/>
      <c r="I203" s="541"/>
      <c r="J203" s="541"/>
      <c r="K203" s="541"/>
      <c r="L203" s="542"/>
      <c r="O203" s="13"/>
      <c r="P203" s="13"/>
    </row>
    <row r="204" spans="1:16" s="157" customFormat="1" x14ac:dyDescent="0.25">
      <c r="A204" s="201"/>
      <c r="B204" s="779"/>
      <c r="C204" s="543"/>
      <c r="D204" s="541"/>
      <c r="E204" s="541"/>
      <c r="F204" s="541"/>
      <c r="G204" s="541"/>
      <c r="H204" s="541"/>
      <c r="I204" s="541"/>
      <c r="J204" s="541"/>
      <c r="K204" s="541"/>
      <c r="L204" s="542"/>
      <c r="O204" s="13"/>
      <c r="P204" s="13"/>
    </row>
    <row r="205" spans="1:16" s="157" customFormat="1" x14ac:dyDescent="0.25">
      <c r="A205" s="201"/>
      <c r="B205" s="779"/>
      <c r="C205" s="543"/>
      <c r="D205" s="541"/>
      <c r="E205" s="541"/>
      <c r="F205" s="541"/>
      <c r="G205" s="541"/>
      <c r="H205" s="541"/>
      <c r="I205" s="541"/>
      <c r="J205" s="541"/>
      <c r="K205" s="541"/>
      <c r="L205" s="542"/>
      <c r="O205" s="13"/>
      <c r="P205" s="13"/>
    </row>
    <row r="206" spans="1:16" s="157" customFormat="1" x14ac:dyDescent="0.25">
      <c r="A206" s="201"/>
      <c r="B206" s="779"/>
      <c r="C206" s="543"/>
      <c r="D206" s="541"/>
      <c r="E206" s="541"/>
      <c r="F206" s="541"/>
      <c r="G206" s="541"/>
      <c r="H206" s="541"/>
      <c r="I206" s="541"/>
      <c r="J206" s="541"/>
      <c r="K206" s="541"/>
      <c r="L206" s="542"/>
      <c r="O206" s="13"/>
      <c r="P206" s="13"/>
    </row>
    <row r="207" spans="1:16" s="157" customFormat="1" x14ac:dyDescent="0.25">
      <c r="A207" s="201"/>
      <c r="B207" s="779"/>
      <c r="C207" s="543"/>
      <c r="D207" s="541"/>
      <c r="E207" s="541"/>
      <c r="F207" s="541"/>
      <c r="G207" s="541"/>
      <c r="H207" s="541"/>
      <c r="I207" s="541"/>
      <c r="J207" s="541"/>
      <c r="K207" s="541"/>
      <c r="L207" s="542"/>
      <c r="O207" s="13"/>
      <c r="P207" s="13"/>
    </row>
    <row r="208" spans="1:16" s="157" customFormat="1" x14ac:dyDescent="0.25">
      <c r="A208" s="201"/>
      <c r="B208" s="779"/>
      <c r="C208" s="543"/>
      <c r="D208" s="541"/>
      <c r="E208" s="541"/>
      <c r="F208" s="541"/>
      <c r="G208" s="541"/>
      <c r="H208" s="541"/>
      <c r="I208" s="541"/>
      <c r="J208" s="541"/>
      <c r="K208" s="541"/>
      <c r="L208" s="542"/>
      <c r="O208" s="13"/>
      <c r="P208" s="13"/>
    </row>
    <row r="209" spans="1:16" s="157" customFormat="1" x14ac:dyDescent="0.25">
      <c r="A209" s="201"/>
      <c r="B209" s="779" t="str">
        <f>IF(Intro!$G$22="English",O209,P209)</f>
        <v>Event 5</v>
      </c>
      <c r="C209" s="543"/>
      <c r="D209" s="541"/>
      <c r="E209" s="541"/>
      <c r="F209" s="541"/>
      <c r="G209" s="541"/>
      <c r="H209" s="541"/>
      <c r="I209" s="541"/>
      <c r="J209" s="541"/>
      <c r="K209" s="541"/>
      <c r="L209" s="542"/>
      <c r="O209" s="13" t="s">
        <v>252</v>
      </c>
      <c r="P209" s="13" t="s">
        <v>253</v>
      </c>
    </row>
    <row r="210" spans="1:16" s="157" customFormat="1" x14ac:dyDescent="0.25">
      <c r="A210" s="201"/>
      <c r="B210" s="779"/>
      <c r="C210" s="543"/>
      <c r="D210" s="541"/>
      <c r="E210" s="541"/>
      <c r="F210" s="541"/>
      <c r="G210" s="541"/>
      <c r="H210" s="541"/>
      <c r="I210" s="541"/>
      <c r="J210" s="541"/>
      <c r="K210" s="541"/>
      <c r="L210" s="542"/>
      <c r="O210" s="13"/>
      <c r="P210" s="13"/>
    </row>
    <row r="211" spans="1:16" s="157" customFormat="1" x14ac:dyDescent="0.25">
      <c r="A211" s="201"/>
      <c r="B211" s="779"/>
      <c r="C211" s="543"/>
      <c r="D211" s="541"/>
      <c r="E211" s="541"/>
      <c r="F211" s="541"/>
      <c r="G211" s="541"/>
      <c r="H211" s="541"/>
      <c r="I211" s="541"/>
      <c r="J211" s="541"/>
      <c r="K211" s="541"/>
      <c r="L211" s="542"/>
      <c r="O211" s="13"/>
      <c r="P211" s="13"/>
    </row>
    <row r="212" spans="1:16" s="157" customFormat="1" x14ac:dyDescent="0.25">
      <c r="A212" s="201"/>
      <c r="B212" s="779"/>
      <c r="C212" s="543"/>
      <c r="D212" s="541"/>
      <c r="E212" s="541"/>
      <c r="F212" s="541"/>
      <c r="G212" s="541"/>
      <c r="H212" s="541"/>
      <c r="I212" s="541"/>
      <c r="J212" s="541"/>
      <c r="K212" s="541"/>
      <c r="L212" s="542"/>
      <c r="O212" s="13"/>
      <c r="P212" s="13"/>
    </row>
    <row r="213" spans="1:16" s="157" customFormat="1" x14ac:dyDescent="0.25">
      <c r="A213" s="201"/>
      <c r="B213" s="779"/>
      <c r="C213" s="543"/>
      <c r="D213" s="541"/>
      <c r="E213" s="541"/>
      <c r="F213" s="541"/>
      <c r="G213" s="541"/>
      <c r="H213" s="541"/>
      <c r="I213" s="541"/>
      <c r="J213" s="541"/>
      <c r="K213" s="541"/>
      <c r="L213" s="542"/>
      <c r="O213" s="13"/>
      <c r="P213" s="13"/>
    </row>
    <row r="214" spans="1:16" s="157" customFormat="1" x14ac:dyDescent="0.25">
      <c r="A214" s="201"/>
      <c r="B214" s="779"/>
      <c r="C214" s="543"/>
      <c r="D214" s="541"/>
      <c r="E214" s="541"/>
      <c r="F214" s="541"/>
      <c r="G214" s="541"/>
      <c r="H214" s="541"/>
      <c r="I214" s="541"/>
      <c r="J214" s="541"/>
      <c r="K214" s="541"/>
      <c r="L214" s="542"/>
      <c r="O214" s="13"/>
      <c r="P214" s="13"/>
    </row>
    <row r="215" spans="1:16" s="157" customFormat="1" x14ac:dyDescent="0.25">
      <c r="A215" s="201"/>
      <c r="B215" s="779"/>
      <c r="C215" s="543"/>
      <c r="D215" s="541"/>
      <c r="E215" s="541"/>
      <c r="F215" s="541"/>
      <c r="G215" s="541"/>
      <c r="H215" s="541"/>
      <c r="I215" s="541"/>
      <c r="J215" s="541"/>
      <c r="K215" s="541"/>
      <c r="L215" s="542"/>
      <c r="O215" s="13"/>
      <c r="P215" s="13"/>
    </row>
    <row r="216" spans="1:16" s="157" customFormat="1" x14ac:dyDescent="0.25">
      <c r="A216" s="201"/>
      <c r="B216" s="779"/>
      <c r="C216" s="543"/>
      <c r="D216" s="541"/>
      <c r="E216" s="541"/>
      <c r="F216" s="541"/>
      <c r="G216" s="541"/>
      <c r="H216" s="541"/>
      <c r="I216" s="541"/>
      <c r="J216" s="541"/>
      <c r="K216" s="541"/>
      <c r="L216" s="542"/>
      <c r="O216" s="13"/>
      <c r="P216" s="13"/>
    </row>
    <row r="217" spans="1:16" s="157" customFormat="1" x14ac:dyDescent="0.25">
      <c r="A217" s="201"/>
      <c r="B217" s="779"/>
      <c r="C217" s="543"/>
      <c r="D217" s="541"/>
      <c r="E217" s="541"/>
      <c r="F217" s="541"/>
      <c r="G217" s="541"/>
      <c r="H217" s="541"/>
      <c r="I217" s="541"/>
      <c r="J217" s="541"/>
      <c r="K217" s="541"/>
      <c r="L217" s="542"/>
      <c r="O217" s="13"/>
      <c r="P217" s="13"/>
    </row>
    <row r="218" spans="1:16" s="157" customFormat="1" x14ac:dyDescent="0.25">
      <c r="A218" s="201"/>
      <c r="B218" s="779"/>
      <c r="C218" s="543"/>
      <c r="D218" s="541"/>
      <c r="E218" s="541"/>
      <c r="F218" s="541"/>
      <c r="G218" s="541"/>
      <c r="H218" s="541"/>
      <c r="I218" s="541"/>
      <c r="J218" s="541"/>
      <c r="K218" s="541"/>
      <c r="L218" s="542"/>
      <c r="O218" s="13"/>
      <c r="P218" s="13"/>
    </row>
    <row r="219" spans="1:16" s="12" customFormat="1" x14ac:dyDescent="0.25">
      <c r="A219" s="14"/>
      <c r="B219" s="48"/>
      <c r="C219" s="158"/>
      <c r="D219" s="51"/>
      <c r="E219" s="42"/>
      <c r="F219" s="42"/>
      <c r="G219" s="42"/>
      <c r="H219" s="42"/>
      <c r="I219" s="42"/>
      <c r="J219" s="42"/>
      <c r="K219" s="42"/>
      <c r="L219" s="43"/>
      <c r="O219" s="13"/>
    </row>
    <row r="220" spans="1:16" s="12" customFormat="1" x14ac:dyDescent="0.25">
      <c r="A220" s="14"/>
      <c r="B220" s="159"/>
      <c r="C220" s="159"/>
      <c r="D220" s="44"/>
      <c r="E220" s="45"/>
      <c r="F220" s="45"/>
      <c r="G220" s="45"/>
      <c r="H220" s="45"/>
      <c r="I220" s="45"/>
      <c r="J220" s="45"/>
      <c r="K220" s="45"/>
      <c r="L220" s="45"/>
      <c r="O220" s="13"/>
    </row>
    <row r="221" spans="1:16" x14ac:dyDescent="0.25">
      <c r="B221" s="816" t="str">
        <f>IF(Intro!$G$22="English",O221,P221)</f>
        <v>INCOME STATEMENT FOR THE GOODS</v>
      </c>
      <c r="C221" s="817"/>
      <c r="D221" s="817"/>
      <c r="E221" s="817"/>
      <c r="F221" s="817"/>
      <c r="G221" s="817"/>
      <c r="H221" s="817"/>
      <c r="I221" s="817"/>
      <c r="J221" s="817"/>
      <c r="K221" s="817"/>
      <c r="L221" s="818"/>
      <c r="M221" s="157"/>
      <c r="O221" s="156" t="s">
        <v>679</v>
      </c>
      <c r="P221" s="156" t="s">
        <v>680</v>
      </c>
    </row>
    <row r="222" spans="1:16" s="3" customFormat="1" x14ac:dyDescent="0.25">
      <c r="A222" s="14"/>
      <c r="B222" s="650" t="s">
        <v>31</v>
      </c>
      <c r="C222" s="651"/>
      <c r="D222" s="651"/>
      <c r="E222" s="651"/>
      <c r="F222" s="651"/>
      <c r="G222" s="651"/>
      <c r="H222" s="651"/>
      <c r="I222" s="651"/>
      <c r="J222" s="651"/>
      <c r="K222" s="651"/>
      <c r="L222" s="652"/>
      <c r="M222" s="217"/>
    </row>
    <row r="223" spans="1:16" s="157" customFormat="1" x14ac:dyDescent="0.25">
      <c r="A223" s="201"/>
      <c r="B223" s="202"/>
      <c r="C223" s="203"/>
      <c r="D223" s="203"/>
      <c r="E223" s="203"/>
      <c r="F223" s="203"/>
      <c r="G223" s="203"/>
      <c r="H223" s="203"/>
      <c r="I223" s="203"/>
      <c r="J223" s="203"/>
      <c r="K223" s="203"/>
      <c r="L223" s="204"/>
    </row>
    <row r="224" spans="1:16" s="157" customFormat="1" x14ac:dyDescent="0.25">
      <c r="A224" s="201"/>
      <c r="B224" s="520" t="str">
        <f>IF(Intro!$G$22="English",O224,P224)</f>
        <v xml:space="preserve">Complete the income statement for your firm's sales in Canada and sales for export of the goods produced in Canada. This statement is to be prepared using a full absorption costing method and is to be reported on a calendar-year basis. </v>
      </c>
      <c r="C224" s="521"/>
      <c r="D224" s="521"/>
      <c r="E224" s="521"/>
      <c r="F224" s="521"/>
      <c r="G224" s="521"/>
      <c r="H224" s="521"/>
      <c r="I224" s="521"/>
      <c r="J224" s="521"/>
      <c r="K224" s="521"/>
      <c r="L224" s="522"/>
      <c r="O224" s="157" t="s">
        <v>254</v>
      </c>
      <c r="P224" s="23" t="s">
        <v>255</v>
      </c>
    </row>
    <row r="225" spans="1:16" s="157" customFormat="1" x14ac:dyDescent="0.25">
      <c r="A225" s="201"/>
      <c r="B225" s="520"/>
      <c r="C225" s="521"/>
      <c r="D225" s="521"/>
      <c r="E225" s="521"/>
      <c r="F225" s="521"/>
      <c r="G225" s="521"/>
      <c r="H225" s="521"/>
      <c r="I225" s="521"/>
      <c r="J225" s="521"/>
      <c r="K225" s="521"/>
      <c r="L225" s="522"/>
      <c r="P225" s="23"/>
    </row>
    <row r="226" spans="1:16" s="157" customFormat="1" x14ac:dyDescent="0.25">
      <c r="A226" s="201"/>
      <c r="B226" s="202"/>
      <c r="C226" s="203"/>
      <c r="D226" s="203"/>
      <c r="E226" s="203"/>
      <c r="F226" s="203"/>
      <c r="G226" s="203"/>
      <c r="H226" s="203"/>
      <c r="I226" s="203"/>
      <c r="J226" s="203"/>
      <c r="K226" s="203"/>
      <c r="L226" s="204"/>
    </row>
    <row r="227" spans="1:16" s="12" customFormat="1" x14ac:dyDescent="0.25">
      <c r="A227" s="14"/>
      <c r="B227" s="811" t="str">
        <f>IF(Intro!$G$22="English",O227,P227)</f>
        <v>For Sale in Canada</v>
      </c>
      <c r="C227" s="711"/>
      <c r="D227" s="711"/>
      <c r="E227" s="711"/>
      <c r="F227" s="711"/>
      <c r="G227" s="711">
        <f>Variables!$B$6</f>
        <v>2023</v>
      </c>
      <c r="H227" s="711">
        <f>G227+1</f>
        <v>2024</v>
      </c>
      <c r="I227" s="711">
        <f>H227+1</f>
        <v>2025</v>
      </c>
      <c r="J227" s="203"/>
      <c r="K227" s="203"/>
      <c r="L227" s="212"/>
      <c r="O227" s="13" t="s">
        <v>43</v>
      </c>
      <c r="P227" s="13" t="s">
        <v>44</v>
      </c>
    </row>
    <row r="228" spans="1:16" s="12" customFormat="1" x14ac:dyDescent="0.25">
      <c r="A228" s="14"/>
      <c r="B228" s="811"/>
      <c r="C228" s="711"/>
      <c r="D228" s="711"/>
      <c r="E228" s="711"/>
      <c r="F228" s="711"/>
      <c r="G228" s="711"/>
      <c r="H228" s="711"/>
      <c r="I228" s="711"/>
      <c r="J228" s="203"/>
      <c r="K228" s="203"/>
      <c r="L228" s="212"/>
      <c r="O228" s="13"/>
      <c r="P228" s="13"/>
    </row>
    <row r="229" spans="1:16" s="157" customFormat="1" x14ac:dyDescent="0.25">
      <c r="A229" s="201"/>
      <c r="B229" s="794" t="str">
        <f>IF(Intro!$G$22="English",O229,P229)</f>
        <v>Net Sales Value</v>
      </c>
      <c r="C229" s="795"/>
      <c r="D229" s="795"/>
      <c r="E229" s="795"/>
      <c r="F229" s="286" t="s">
        <v>572</v>
      </c>
      <c r="G229" s="280"/>
      <c r="H229" s="280"/>
      <c r="I229" s="280"/>
      <c r="J229" s="203"/>
      <c r="K229" s="203"/>
      <c r="L229" s="212"/>
      <c r="O229" s="157" t="s">
        <v>72</v>
      </c>
      <c r="P229" s="157" t="s">
        <v>73</v>
      </c>
    </row>
    <row r="230" spans="1:16" s="157" customFormat="1" x14ac:dyDescent="0.25">
      <c r="A230" s="201"/>
      <c r="B230" s="825" t="str">
        <f>IF(Intro!$G$22="English",O230,P230)</f>
        <v>Beginning Inventory</v>
      </c>
      <c r="C230" s="826"/>
      <c r="D230" s="826"/>
      <c r="E230" s="826"/>
      <c r="F230" s="286" t="s">
        <v>572</v>
      </c>
      <c r="G230" s="280"/>
      <c r="H230" s="280"/>
      <c r="I230" s="280"/>
      <c r="J230" s="203"/>
      <c r="K230" s="203"/>
      <c r="L230" s="212"/>
      <c r="O230" s="13" t="s">
        <v>74</v>
      </c>
      <c r="P230" s="12" t="s">
        <v>75</v>
      </c>
    </row>
    <row r="231" spans="1:16" s="157" customFormat="1" x14ac:dyDescent="0.25">
      <c r="A231" s="201"/>
      <c r="B231" s="825" t="str">
        <f>IF(Intro!$G$22="English",O231,P231)</f>
        <v>Cost of Goods Manufactured</v>
      </c>
      <c r="C231" s="826"/>
      <c r="D231" s="826"/>
      <c r="E231" s="826"/>
      <c r="F231" s="286" t="s">
        <v>572</v>
      </c>
      <c r="G231" s="281">
        <f>H75</f>
        <v>0</v>
      </c>
      <c r="H231" s="281">
        <f>I75</f>
        <v>0</v>
      </c>
      <c r="I231" s="281">
        <f>J75</f>
        <v>0</v>
      </c>
      <c r="J231" s="203"/>
      <c r="K231" s="203"/>
      <c r="L231" s="212"/>
      <c r="O231" s="13" t="s">
        <v>66</v>
      </c>
      <c r="P231" s="12" t="s">
        <v>256</v>
      </c>
    </row>
    <row r="232" spans="1:16" s="157" customFormat="1" x14ac:dyDescent="0.25">
      <c r="A232" s="201"/>
      <c r="B232" s="825" t="str">
        <f>IF(Intro!$G$22="English",O232,P232)</f>
        <v xml:space="preserve">Ending Inventory </v>
      </c>
      <c r="C232" s="826"/>
      <c r="D232" s="826"/>
      <c r="E232" s="826"/>
      <c r="F232" s="286" t="s">
        <v>572</v>
      </c>
      <c r="G232" s="280"/>
      <c r="H232" s="280"/>
      <c r="I232" s="280"/>
      <c r="J232" s="203"/>
      <c r="K232" s="203"/>
      <c r="L232" s="212"/>
      <c r="O232" s="13" t="s">
        <v>257</v>
      </c>
      <c r="P232" s="12" t="s">
        <v>609</v>
      </c>
    </row>
    <row r="233" spans="1:16" s="181" customFormat="1" x14ac:dyDescent="0.25">
      <c r="A233" s="218"/>
      <c r="B233" s="827" t="str">
        <f>IF(Intro!$G$22="English",O233,P233)</f>
        <v>Cost of Goods Sold</v>
      </c>
      <c r="C233" s="828"/>
      <c r="D233" s="828"/>
      <c r="E233" s="828"/>
      <c r="F233" s="286" t="s">
        <v>572</v>
      </c>
      <c r="G233" s="291">
        <f>G230+G231-G232</f>
        <v>0</v>
      </c>
      <c r="H233" s="291">
        <f>H230+H231-H232</f>
        <v>0</v>
      </c>
      <c r="I233" s="291">
        <f t="shared" ref="I233" si="8">I230+I231-I232</f>
        <v>0</v>
      </c>
      <c r="J233" s="203"/>
      <c r="K233" s="203"/>
      <c r="L233" s="212"/>
      <c r="O233" s="181" t="s">
        <v>76</v>
      </c>
      <c r="P233" s="181" t="s">
        <v>50</v>
      </c>
    </row>
    <row r="234" spans="1:16" s="181" customFormat="1" x14ac:dyDescent="0.25">
      <c r="A234" s="218"/>
      <c r="B234" s="796" t="str">
        <f>IF(Intro!$G$22="English",O234,P234)</f>
        <v>Gross Margin (Loss)</v>
      </c>
      <c r="C234" s="797"/>
      <c r="D234" s="797"/>
      <c r="E234" s="797"/>
      <c r="F234" s="286" t="s">
        <v>572</v>
      </c>
      <c r="G234" s="291">
        <f>G229-G233</f>
        <v>0</v>
      </c>
      <c r="H234" s="291">
        <f t="shared" ref="H234:I234" si="9">H229-H233</f>
        <v>0</v>
      </c>
      <c r="I234" s="291">
        <f t="shared" si="9"/>
        <v>0</v>
      </c>
      <c r="J234" s="203"/>
      <c r="K234" s="203"/>
      <c r="L234" s="212"/>
      <c r="O234" s="181" t="s">
        <v>51</v>
      </c>
      <c r="P234" s="181" t="s">
        <v>52</v>
      </c>
    </row>
    <row r="235" spans="1:16" s="157" customFormat="1" x14ac:dyDescent="0.25">
      <c r="A235" s="201"/>
      <c r="B235" s="825" t="str">
        <f>IF(Intro!$G$22="English",O235,P235)</f>
        <v>General, Selling, and Administrative Expenses</v>
      </c>
      <c r="C235" s="826"/>
      <c r="D235" s="826"/>
      <c r="E235" s="826"/>
      <c r="F235" s="286" t="s">
        <v>572</v>
      </c>
      <c r="G235" s="280"/>
      <c r="H235" s="280"/>
      <c r="I235" s="280"/>
      <c r="J235" s="203"/>
      <c r="K235" s="203"/>
      <c r="L235" s="212"/>
      <c r="O235" s="157" t="s">
        <v>77</v>
      </c>
      <c r="P235" s="157" t="s">
        <v>78</v>
      </c>
    </row>
    <row r="236" spans="1:16" s="157" customFormat="1" x14ac:dyDescent="0.25">
      <c r="A236" s="201"/>
      <c r="B236" s="825" t="str">
        <f>IF(Intro!$G$22="English",O236,P236)</f>
        <v xml:space="preserve">Financial Expenses </v>
      </c>
      <c r="C236" s="826"/>
      <c r="D236" s="826"/>
      <c r="E236" s="826"/>
      <c r="F236" s="286" t="s">
        <v>572</v>
      </c>
      <c r="G236" s="280"/>
      <c r="H236" s="280"/>
      <c r="I236" s="280"/>
      <c r="J236" s="203"/>
      <c r="K236" s="203"/>
      <c r="L236" s="212"/>
      <c r="O236" s="157" t="s">
        <v>55</v>
      </c>
      <c r="P236" s="157" t="s">
        <v>56</v>
      </c>
    </row>
    <row r="237" spans="1:16" s="157" customFormat="1" x14ac:dyDescent="0.25">
      <c r="A237" s="201"/>
      <c r="B237" s="825" t="str">
        <f>IF(Intro!$G$22="English",O237,P237)</f>
        <v>Other Expenses</v>
      </c>
      <c r="C237" s="826"/>
      <c r="D237" s="826"/>
      <c r="E237" s="826"/>
      <c r="F237" s="286" t="s">
        <v>572</v>
      </c>
      <c r="G237" s="280"/>
      <c r="H237" s="280"/>
      <c r="I237" s="280"/>
      <c r="J237" s="203"/>
      <c r="K237" s="203"/>
      <c r="L237" s="212"/>
      <c r="O237" s="157" t="s">
        <v>116</v>
      </c>
      <c r="P237" s="157" t="s">
        <v>117</v>
      </c>
    </row>
    <row r="238" spans="1:16" s="181" customFormat="1" x14ac:dyDescent="0.25">
      <c r="A238" s="218"/>
      <c r="B238" s="796" t="str">
        <f>IF(Intro!$G$22="English",O238,P238)</f>
        <v>Net Income (Loss) Before Taxes</v>
      </c>
      <c r="C238" s="797"/>
      <c r="D238" s="797"/>
      <c r="E238" s="797"/>
      <c r="F238" s="286" t="s">
        <v>572</v>
      </c>
      <c r="G238" s="291">
        <f>G234-G235-G236-G237</f>
        <v>0</v>
      </c>
      <c r="H238" s="291">
        <f t="shared" ref="H238:I238" si="10">H234-H235-H236-H237</f>
        <v>0</v>
      </c>
      <c r="I238" s="291">
        <f t="shared" si="10"/>
        <v>0</v>
      </c>
      <c r="J238" s="203"/>
      <c r="K238" s="203"/>
      <c r="L238" s="212"/>
      <c r="O238" s="181" t="s">
        <v>57</v>
      </c>
      <c r="P238" s="181" t="s">
        <v>58</v>
      </c>
    </row>
    <row r="239" spans="1:16" s="12" customFormat="1" x14ac:dyDescent="0.25">
      <c r="A239" s="14"/>
      <c r="B239" s="186"/>
      <c r="C239" s="187"/>
      <c r="F239" s="32"/>
      <c r="G239" s="33"/>
      <c r="H239" s="33"/>
      <c r="I239" s="33"/>
      <c r="J239" s="33"/>
      <c r="K239" s="33"/>
      <c r="L239" s="34"/>
      <c r="O239" s="13"/>
    </row>
    <row r="240" spans="1:16" s="47" customFormat="1" x14ac:dyDescent="0.25">
      <c r="A240" s="339"/>
      <c r="B240" s="768" t="str">
        <f>B77</f>
        <v>Explain any large changes between periods and any irregularities such as negative amounts in the amounts reported above.</v>
      </c>
      <c r="C240" s="784"/>
      <c r="D240" s="784"/>
      <c r="E240" s="784"/>
      <c r="F240" s="784"/>
      <c r="G240" s="784"/>
      <c r="H240" s="784"/>
      <c r="I240" s="784"/>
      <c r="J240" s="784"/>
      <c r="K240" s="784"/>
      <c r="L240" s="770"/>
      <c r="O240" s="156"/>
      <c r="P240" s="156"/>
    </row>
    <row r="241" spans="1:16" s="47" customFormat="1" x14ac:dyDescent="0.25">
      <c r="A241" s="339"/>
      <c r="B241" s="333"/>
      <c r="C241" s="166"/>
      <c r="D241" s="166"/>
      <c r="E241" s="166"/>
      <c r="F241" s="166"/>
      <c r="G241" s="166"/>
      <c r="H241" s="166"/>
      <c r="I241" s="166"/>
      <c r="J241" s="166"/>
      <c r="K241" s="166"/>
      <c r="L241" s="212"/>
    </row>
    <row r="242" spans="1:16" s="47" customFormat="1" x14ac:dyDescent="0.25">
      <c r="A242" s="339"/>
      <c r="B242" s="819"/>
      <c r="C242" s="820"/>
      <c r="D242" s="820"/>
      <c r="E242" s="820"/>
      <c r="F242" s="820"/>
      <c r="G242" s="820"/>
      <c r="H242" s="820"/>
      <c r="I242" s="820"/>
      <c r="J242" s="820"/>
      <c r="K242" s="820"/>
      <c r="L242" s="821"/>
    </row>
    <row r="243" spans="1:16" s="47" customFormat="1" x14ac:dyDescent="0.25">
      <c r="A243" s="339"/>
      <c r="B243" s="819"/>
      <c r="C243" s="820"/>
      <c r="D243" s="820"/>
      <c r="E243" s="820"/>
      <c r="F243" s="820"/>
      <c r="G243" s="820"/>
      <c r="H243" s="820"/>
      <c r="I243" s="820"/>
      <c r="J243" s="820"/>
      <c r="K243" s="820"/>
      <c r="L243" s="821"/>
    </row>
    <row r="244" spans="1:16" s="47" customFormat="1" x14ac:dyDescent="0.25">
      <c r="A244" s="339"/>
      <c r="B244" s="819"/>
      <c r="C244" s="820"/>
      <c r="D244" s="820"/>
      <c r="E244" s="820"/>
      <c r="F244" s="820"/>
      <c r="G244" s="820"/>
      <c r="H244" s="820"/>
      <c r="I244" s="820"/>
      <c r="J244" s="820"/>
      <c r="K244" s="820"/>
      <c r="L244" s="821"/>
    </row>
    <row r="245" spans="1:16" s="47" customFormat="1" x14ac:dyDescent="0.25">
      <c r="A245" s="339"/>
      <c r="B245" s="819"/>
      <c r="C245" s="820"/>
      <c r="D245" s="820"/>
      <c r="E245" s="820"/>
      <c r="F245" s="820"/>
      <c r="G245" s="820"/>
      <c r="H245" s="820"/>
      <c r="I245" s="820"/>
      <c r="J245" s="820"/>
      <c r="K245" s="820"/>
      <c r="L245" s="821"/>
      <c r="O245" s="156"/>
      <c r="P245" s="156"/>
    </row>
    <row r="246" spans="1:16" s="47" customFormat="1" x14ac:dyDescent="0.25">
      <c r="A246" s="339"/>
      <c r="B246" s="819"/>
      <c r="C246" s="820"/>
      <c r="D246" s="820"/>
      <c r="E246" s="820"/>
      <c r="F246" s="820"/>
      <c r="G246" s="820"/>
      <c r="H246" s="820"/>
      <c r="I246" s="820"/>
      <c r="J246" s="820"/>
      <c r="K246" s="820"/>
      <c r="L246" s="821"/>
      <c r="O246" s="156"/>
      <c r="P246" s="156"/>
    </row>
    <row r="247" spans="1:16" s="47" customFormat="1" x14ac:dyDescent="0.25">
      <c r="A247" s="339"/>
      <c r="B247" s="819"/>
      <c r="C247" s="820"/>
      <c r="D247" s="820"/>
      <c r="E247" s="820"/>
      <c r="F247" s="820"/>
      <c r="G247" s="820"/>
      <c r="H247" s="820"/>
      <c r="I247" s="820"/>
      <c r="J247" s="820"/>
      <c r="K247" s="820"/>
      <c r="L247" s="821"/>
      <c r="O247" s="156"/>
      <c r="P247" s="156"/>
    </row>
    <row r="248" spans="1:16" s="47" customFormat="1" x14ac:dyDescent="0.25">
      <c r="A248" s="339"/>
      <c r="B248" s="819"/>
      <c r="C248" s="820"/>
      <c r="D248" s="820"/>
      <c r="E248" s="820"/>
      <c r="F248" s="820"/>
      <c r="G248" s="820"/>
      <c r="H248" s="820"/>
      <c r="I248" s="820"/>
      <c r="J248" s="820"/>
      <c r="K248" s="820"/>
      <c r="L248" s="821"/>
    </row>
    <row r="249" spans="1:16" s="47" customFormat="1" x14ac:dyDescent="0.25">
      <c r="A249" s="339"/>
      <c r="B249" s="819"/>
      <c r="C249" s="820"/>
      <c r="D249" s="820"/>
      <c r="E249" s="820"/>
      <c r="F249" s="820"/>
      <c r="G249" s="820"/>
      <c r="H249" s="820"/>
      <c r="I249" s="820"/>
      <c r="J249" s="820"/>
      <c r="K249" s="820"/>
      <c r="L249" s="821"/>
    </row>
    <row r="250" spans="1:16" s="156" customFormat="1" x14ac:dyDescent="0.25">
      <c r="A250" s="46"/>
      <c r="B250" s="335"/>
      <c r="C250" s="347"/>
      <c r="F250" s="172"/>
      <c r="G250" s="173"/>
      <c r="H250" s="173"/>
      <c r="I250" s="173"/>
      <c r="J250" s="173"/>
      <c r="K250" s="173"/>
      <c r="L250" s="174"/>
      <c r="O250" s="170"/>
    </row>
    <row r="251" spans="1:16" s="12" customFormat="1" x14ac:dyDescent="0.25">
      <c r="A251" s="14"/>
      <c r="B251" s="811" t="str">
        <f>IF(Intro!$G$22="English",O251,P251)</f>
        <v>For Export Sales</v>
      </c>
      <c r="C251" s="711"/>
      <c r="D251" s="711"/>
      <c r="E251" s="711"/>
      <c r="F251" s="711"/>
      <c r="G251" s="711">
        <f>G227</f>
        <v>2023</v>
      </c>
      <c r="H251" s="711">
        <f>H227</f>
        <v>2024</v>
      </c>
      <c r="I251" s="711">
        <f>I227</f>
        <v>2025</v>
      </c>
      <c r="J251" s="173"/>
      <c r="K251" s="173"/>
      <c r="L251" s="212"/>
      <c r="O251" s="13" t="s">
        <v>218</v>
      </c>
      <c r="P251" s="13" t="s">
        <v>219</v>
      </c>
    </row>
    <row r="252" spans="1:16" s="12" customFormat="1" x14ac:dyDescent="0.25">
      <c r="A252" s="14"/>
      <c r="B252" s="811"/>
      <c r="C252" s="711"/>
      <c r="D252" s="711"/>
      <c r="E252" s="711"/>
      <c r="F252" s="711"/>
      <c r="G252" s="711"/>
      <c r="H252" s="711"/>
      <c r="I252" s="711"/>
      <c r="J252" s="173"/>
      <c r="K252" s="173"/>
      <c r="L252" s="212"/>
      <c r="O252" s="13"/>
      <c r="P252" s="13"/>
    </row>
    <row r="253" spans="1:16" s="157" customFormat="1" x14ac:dyDescent="0.25">
      <c r="A253" s="201"/>
      <c r="B253" s="794" t="str">
        <f t="shared" ref="B253:B262" si="11">B229</f>
        <v>Net Sales Value</v>
      </c>
      <c r="C253" s="795"/>
      <c r="D253" s="795"/>
      <c r="E253" s="795"/>
      <c r="F253" s="286" t="s">
        <v>572</v>
      </c>
      <c r="G253" s="280"/>
      <c r="H253" s="280"/>
      <c r="I253" s="280"/>
      <c r="J253" s="173"/>
      <c r="K253" s="173"/>
      <c r="L253" s="212"/>
    </row>
    <row r="254" spans="1:16" s="157" customFormat="1" x14ac:dyDescent="0.25">
      <c r="A254" s="201"/>
      <c r="B254" s="794" t="str">
        <f t="shared" si="11"/>
        <v>Beginning Inventory</v>
      </c>
      <c r="C254" s="795"/>
      <c r="D254" s="795"/>
      <c r="E254" s="795"/>
      <c r="F254" s="286" t="s">
        <v>572</v>
      </c>
      <c r="G254" s="280"/>
      <c r="H254" s="280"/>
      <c r="I254" s="280"/>
      <c r="J254" s="173"/>
      <c r="K254" s="173"/>
      <c r="L254" s="212"/>
      <c r="O254" s="13"/>
      <c r="P254" s="12"/>
    </row>
    <row r="255" spans="1:16" s="157" customFormat="1" x14ac:dyDescent="0.25">
      <c r="A255" s="201"/>
      <c r="B255" s="794" t="str">
        <f t="shared" si="11"/>
        <v>Cost of Goods Manufactured</v>
      </c>
      <c r="C255" s="795"/>
      <c r="D255" s="795"/>
      <c r="E255" s="795"/>
      <c r="F255" s="286" t="s">
        <v>572</v>
      </c>
      <c r="G255" s="281">
        <f>H98</f>
        <v>0</v>
      </c>
      <c r="H255" s="281">
        <f>I98</f>
        <v>0</v>
      </c>
      <c r="I255" s="281">
        <f>J98</f>
        <v>0</v>
      </c>
      <c r="J255" s="173"/>
      <c r="K255" s="173"/>
      <c r="L255" s="212"/>
      <c r="O255" s="13"/>
      <c r="P255" s="12"/>
    </row>
    <row r="256" spans="1:16" s="157" customFormat="1" x14ac:dyDescent="0.25">
      <c r="A256" s="201"/>
      <c r="B256" s="794" t="str">
        <f t="shared" si="11"/>
        <v xml:space="preserve">Ending Inventory </v>
      </c>
      <c r="C256" s="795"/>
      <c r="D256" s="795"/>
      <c r="E256" s="795"/>
      <c r="F256" s="286" t="s">
        <v>572</v>
      </c>
      <c r="G256" s="280"/>
      <c r="H256" s="280"/>
      <c r="I256" s="280"/>
      <c r="J256" s="173"/>
      <c r="K256" s="173"/>
      <c r="L256" s="212"/>
      <c r="O256" s="13"/>
      <c r="P256" s="12"/>
    </row>
    <row r="257" spans="1:16" s="181" customFormat="1" x14ac:dyDescent="0.25">
      <c r="A257" s="218"/>
      <c r="B257" s="796" t="str">
        <f t="shared" si="11"/>
        <v>Cost of Goods Sold</v>
      </c>
      <c r="C257" s="797"/>
      <c r="D257" s="797"/>
      <c r="E257" s="797"/>
      <c r="F257" s="286" t="s">
        <v>572</v>
      </c>
      <c r="G257" s="291">
        <f>G254+G255-G256</f>
        <v>0</v>
      </c>
      <c r="H257" s="291">
        <f>H254+H255-H256</f>
        <v>0</v>
      </c>
      <c r="I257" s="291">
        <f>I254+I255-I256</f>
        <v>0</v>
      </c>
      <c r="J257" s="173"/>
      <c r="K257" s="173"/>
      <c r="L257" s="212"/>
    </row>
    <row r="258" spans="1:16" s="181" customFormat="1" x14ac:dyDescent="0.25">
      <c r="A258" s="218"/>
      <c r="B258" s="796" t="str">
        <f t="shared" si="11"/>
        <v>Gross Margin (Loss)</v>
      </c>
      <c r="C258" s="797"/>
      <c r="D258" s="797"/>
      <c r="E258" s="797"/>
      <c r="F258" s="286" t="s">
        <v>572</v>
      </c>
      <c r="G258" s="291">
        <f>G253-G257</f>
        <v>0</v>
      </c>
      <c r="H258" s="291">
        <f t="shared" ref="H258" si="12">H253-H257</f>
        <v>0</v>
      </c>
      <c r="I258" s="291">
        <f t="shared" ref="I258" si="13">I253-I257</f>
        <v>0</v>
      </c>
      <c r="J258" s="173"/>
      <c r="K258" s="173"/>
      <c r="L258" s="212"/>
    </row>
    <row r="259" spans="1:16" s="157" customFormat="1" x14ac:dyDescent="0.25">
      <c r="A259" s="201"/>
      <c r="B259" s="794" t="str">
        <f t="shared" si="11"/>
        <v>General, Selling, and Administrative Expenses</v>
      </c>
      <c r="C259" s="795"/>
      <c r="D259" s="795"/>
      <c r="E259" s="795"/>
      <c r="F259" s="286" t="s">
        <v>572</v>
      </c>
      <c r="G259" s="280"/>
      <c r="H259" s="280"/>
      <c r="I259" s="280"/>
      <c r="J259" s="173"/>
      <c r="K259" s="173"/>
      <c r="L259" s="212"/>
    </row>
    <row r="260" spans="1:16" s="157" customFormat="1" x14ac:dyDescent="0.25">
      <c r="A260" s="201"/>
      <c r="B260" s="794" t="str">
        <f t="shared" si="11"/>
        <v xml:space="preserve">Financial Expenses </v>
      </c>
      <c r="C260" s="795"/>
      <c r="D260" s="795"/>
      <c r="E260" s="795"/>
      <c r="F260" s="286" t="s">
        <v>572</v>
      </c>
      <c r="G260" s="280"/>
      <c r="H260" s="280"/>
      <c r="I260" s="280"/>
      <c r="J260" s="173"/>
      <c r="K260" s="173"/>
      <c r="L260" s="212"/>
    </row>
    <row r="261" spans="1:16" s="157" customFormat="1" x14ac:dyDescent="0.25">
      <c r="A261" s="201"/>
      <c r="B261" s="794" t="str">
        <f t="shared" si="11"/>
        <v>Other Expenses</v>
      </c>
      <c r="C261" s="795"/>
      <c r="D261" s="795"/>
      <c r="E261" s="795"/>
      <c r="F261" s="286" t="s">
        <v>572</v>
      </c>
      <c r="G261" s="280"/>
      <c r="H261" s="280"/>
      <c r="I261" s="280"/>
      <c r="J261" s="173"/>
      <c r="K261" s="173"/>
      <c r="L261" s="212"/>
    </row>
    <row r="262" spans="1:16" s="181" customFormat="1" x14ac:dyDescent="0.25">
      <c r="A262" s="218"/>
      <c r="B262" s="796" t="str">
        <f t="shared" si="11"/>
        <v>Net Income (Loss) Before Taxes</v>
      </c>
      <c r="C262" s="797"/>
      <c r="D262" s="797"/>
      <c r="E262" s="797"/>
      <c r="F262" s="286" t="s">
        <v>572</v>
      </c>
      <c r="G262" s="291">
        <f>G258-G259-G260-G261</f>
        <v>0</v>
      </c>
      <c r="H262" s="291">
        <f t="shared" ref="H262" si="14">H258-H259-H260-H261</f>
        <v>0</v>
      </c>
      <c r="I262" s="291">
        <f t="shared" ref="I262" si="15">I258-I259-I260-I261</f>
        <v>0</v>
      </c>
      <c r="J262" s="173"/>
      <c r="K262" s="173"/>
      <c r="L262" s="212"/>
    </row>
    <row r="263" spans="1:16" s="157" customFormat="1" x14ac:dyDescent="0.25">
      <c r="A263" s="201"/>
      <c r="B263" s="202"/>
      <c r="C263" s="203"/>
      <c r="D263" s="203"/>
      <c r="E263" s="203"/>
      <c r="F263" s="203"/>
      <c r="G263" s="203"/>
      <c r="H263" s="203"/>
      <c r="I263" s="203"/>
      <c r="J263" s="203"/>
      <c r="K263" s="173"/>
      <c r="L263" s="204"/>
    </row>
    <row r="264" spans="1:16" s="47" customFormat="1" x14ac:dyDescent="0.25">
      <c r="A264" s="339"/>
      <c r="B264" s="768" t="str">
        <f>B240</f>
        <v>Explain any large changes between periods and any irregularities such as negative amounts in the amounts reported above.</v>
      </c>
      <c r="C264" s="784"/>
      <c r="D264" s="784"/>
      <c r="E264" s="784"/>
      <c r="F264" s="784"/>
      <c r="G264" s="784"/>
      <c r="H264" s="784"/>
      <c r="I264" s="784"/>
      <c r="J264" s="784"/>
      <c r="K264" s="784"/>
      <c r="L264" s="770"/>
      <c r="O264" s="156"/>
      <c r="P264" s="156"/>
    </row>
    <row r="265" spans="1:16" s="47" customFormat="1" x14ac:dyDescent="0.25">
      <c r="A265" s="339"/>
      <c r="B265" s="333"/>
      <c r="C265" s="166"/>
      <c r="D265" s="166"/>
      <c r="E265" s="166"/>
      <c r="F265" s="166"/>
      <c r="G265" s="166"/>
      <c r="H265" s="166"/>
      <c r="I265" s="166"/>
      <c r="J265" s="166"/>
      <c r="K265" s="166"/>
      <c r="L265" s="212"/>
    </row>
    <row r="266" spans="1:16" s="47" customFormat="1" x14ac:dyDescent="0.25">
      <c r="A266" s="339"/>
      <c r="B266" s="819"/>
      <c r="C266" s="820"/>
      <c r="D266" s="820"/>
      <c r="E266" s="820"/>
      <c r="F266" s="820"/>
      <c r="G266" s="820"/>
      <c r="H266" s="820"/>
      <c r="I266" s="820"/>
      <c r="J266" s="820"/>
      <c r="K266" s="820"/>
      <c r="L266" s="821"/>
    </row>
    <row r="267" spans="1:16" s="47" customFormat="1" x14ac:dyDescent="0.25">
      <c r="A267" s="339"/>
      <c r="B267" s="819"/>
      <c r="C267" s="820"/>
      <c r="D267" s="820"/>
      <c r="E267" s="820"/>
      <c r="F267" s="820"/>
      <c r="G267" s="820"/>
      <c r="H267" s="820"/>
      <c r="I267" s="820"/>
      <c r="J267" s="820"/>
      <c r="K267" s="820"/>
      <c r="L267" s="821"/>
    </row>
    <row r="268" spans="1:16" s="47" customFormat="1" x14ac:dyDescent="0.25">
      <c r="A268" s="339"/>
      <c r="B268" s="819"/>
      <c r="C268" s="820"/>
      <c r="D268" s="820"/>
      <c r="E268" s="820"/>
      <c r="F268" s="820"/>
      <c r="G268" s="820"/>
      <c r="H268" s="820"/>
      <c r="I268" s="820"/>
      <c r="J268" s="820"/>
      <c r="K268" s="820"/>
      <c r="L268" s="821"/>
    </row>
    <row r="269" spans="1:16" s="47" customFormat="1" x14ac:dyDescent="0.25">
      <c r="A269" s="339"/>
      <c r="B269" s="819"/>
      <c r="C269" s="820"/>
      <c r="D269" s="820"/>
      <c r="E269" s="820"/>
      <c r="F269" s="820"/>
      <c r="G269" s="820"/>
      <c r="H269" s="820"/>
      <c r="I269" s="820"/>
      <c r="J269" s="820"/>
      <c r="K269" s="820"/>
      <c r="L269" s="821"/>
      <c r="O269" s="156"/>
      <c r="P269" s="156"/>
    </row>
    <row r="270" spans="1:16" s="47" customFormat="1" x14ac:dyDescent="0.25">
      <c r="A270" s="339"/>
      <c r="B270" s="819"/>
      <c r="C270" s="820"/>
      <c r="D270" s="820"/>
      <c r="E270" s="820"/>
      <c r="F270" s="820"/>
      <c r="G270" s="820"/>
      <c r="H270" s="820"/>
      <c r="I270" s="820"/>
      <c r="J270" s="820"/>
      <c r="K270" s="820"/>
      <c r="L270" s="821"/>
      <c r="O270" s="156"/>
      <c r="P270" s="156"/>
    </row>
    <row r="271" spans="1:16" s="47" customFormat="1" x14ac:dyDescent="0.25">
      <c r="A271" s="339"/>
      <c r="B271" s="819"/>
      <c r="C271" s="820"/>
      <c r="D271" s="820"/>
      <c r="E271" s="820"/>
      <c r="F271" s="820"/>
      <c r="G271" s="820"/>
      <c r="H271" s="820"/>
      <c r="I271" s="820"/>
      <c r="J271" s="820"/>
      <c r="K271" s="820"/>
      <c r="L271" s="821"/>
      <c r="O271" s="156"/>
      <c r="P271" s="156"/>
    </row>
    <row r="272" spans="1:16" s="47" customFormat="1" x14ac:dyDescent="0.25">
      <c r="A272" s="339"/>
      <c r="B272" s="819"/>
      <c r="C272" s="820"/>
      <c r="D272" s="820"/>
      <c r="E272" s="820"/>
      <c r="F272" s="820"/>
      <c r="G272" s="820"/>
      <c r="H272" s="820"/>
      <c r="I272" s="820"/>
      <c r="J272" s="820"/>
      <c r="K272" s="820"/>
      <c r="L272" s="821"/>
    </row>
    <row r="273" spans="1:16" s="47" customFormat="1" x14ac:dyDescent="0.25">
      <c r="A273" s="339"/>
      <c r="B273" s="819"/>
      <c r="C273" s="820"/>
      <c r="D273" s="820"/>
      <c r="E273" s="820"/>
      <c r="F273" s="820"/>
      <c r="G273" s="820"/>
      <c r="H273" s="820"/>
      <c r="I273" s="820"/>
      <c r="J273" s="820"/>
      <c r="K273" s="820"/>
      <c r="L273" s="821"/>
    </row>
    <row r="274" spans="1:16" s="156" customFormat="1" x14ac:dyDescent="0.25">
      <c r="A274" s="46"/>
      <c r="B274" s="335"/>
      <c r="C274" s="347"/>
      <c r="F274" s="172"/>
      <c r="G274" s="173"/>
      <c r="H274" s="173"/>
      <c r="I274" s="173"/>
      <c r="J274" s="173"/>
      <c r="K274" s="173"/>
      <c r="L274" s="174"/>
      <c r="O274" s="170"/>
    </row>
    <row r="275" spans="1:16" s="156" customFormat="1" x14ac:dyDescent="0.25">
      <c r="A275" s="46"/>
      <c r="B275" s="830" t="str">
        <f>IF(Intro!$G$22="English",O275,P275)</f>
        <v>Verification</v>
      </c>
      <c r="C275" s="831"/>
      <c r="D275" s="831"/>
      <c r="E275" s="831"/>
      <c r="F275" s="832"/>
      <c r="G275" s="836">
        <f>Variables!$B$6</f>
        <v>2023</v>
      </c>
      <c r="H275" s="836">
        <f>G275+1</f>
        <v>2024</v>
      </c>
      <c r="I275" s="836">
        <f>H275+1</f>
        <v>2025</v>
      </c>
      <c r="J275" s="173"/>
      <c r="K275" s="173"/>
      <c r="L275" s="212"/>
      <c r="O275" s="170" t="s">
        <v>79</v>
      </c>
      <c r="P275" s="156" t="s">
        <v>206</v>
      </c>
    </row>
    <row r="276" spans="1:16" s="156" customFormat="1" x14ac:dyDescent="0.25">
      <c r="A276" s="46"/>
      <c r="B276" s="833"/>
      <c r="C276" s="834"/>
      <c r="D276" s="834"/>
      <c r="E276" s="834"/>
      <c r="F276" s="835"/>
      <c r="G276" s="837"/>
      <c r="H276" s="837"/>
      <c r="I276" s="837"/>
      <c r="J276" s="173"/>
      <c r="K276" s="173"/>
      <c r="L276" s="212"/>
      <c r="O276" s="170"/>
    </row>
    <row r="277" spans="1:16" s="156" customFormat="1" ht="21" customHeight="1" x14ac:dyDescent="0.25">
      <c r="A277" s="46"/>
      <c r="B277" s="841" t="str">
        <f>IF(Intro!$G$22="English",O277,P277)</f>
        <v>Does the total net sales value reported in this question exceed your firm's total net sales value reported in question 1 in this tab?</v>
      </c>
      <c r="C277" s="588"/>
      <c r="D277" s="588"/>
      <c r="E277" s="588"/>
      <c r="F277" s="842"/>
      <c r="G277" s="838" t="str">
        <f>IF(SUM(G253,G229)&gt;G24,Variables!$D$45,Variables!$D$44)</f>
        <v>No</v>
      </c>
      <c r="H277" s="838" t="str">
        <f>IF(SUM(H253,H229)&gt;H24,Variables!$D$45,Variables!$D$44)</f>
        <v>No</v>
      </c>
      <c r="I277" s="838" t="str">
        <f>IF(SUM(I253,I229)&gt;I24,Variables!$D$45,Variables!$D$44)</f>
        <v>No</v>
      </c>
      <c r="J277" s="173"/>
      <c r="K277" s="173"/>
      <c r="L277" s="212"/>
      <c r="O277" s="156" t="s">
        <v>749</v>
      </c>
      <c r="P277" s="156" t="s">
        <v>750</v>
      </c>
    </row>
    <row r="278" spans="1:16" s="156" customFormat="1" ht="21" customHeight="1" x14ac:dyDescent="0.25">
      <c r="A278" s="46"/>
      <c r="B278" s="537"/>
      <c r="C278" s="538"/>
      <c r="D278" s="538"/>
      <c r="E278" s="538"/>
      <c r="F278" s="843"/>
      <c r="G278" s="839"/>
      <c r="H278" s="839"/>
      <c r="I278" s="839"/>
      <c r="J278" s="173"/>
      <c r="K278" s="173"/>
      <c r="L278" s="212"/>
    </row>
    <row r="279" spans="1:16" s="156" customFormat="1" ht="21" customHeight="1" x14ac:dyDescent="0.25">
      <c r="A279" s="46"/>
      <c r="B279" s="844"/>
      <c r="C279" s="592"/>
      <c r="D279" s="592"/>
      <c r="E279" s="592"/>
      <c r="F279" s="845"/>
      <c r="G279" s="840"/>
      <c r="H279" s="840"/>
      <c r="I279" s="840"/>
      <c r="J279" s="173"/>
      <c r="K279" s="173"/>
      <c r="L279" s="212"/>
    </row>
    <row r="280" spans="1:16" s="156" customFormat="1" ht="21" customHeight="1" x14ac:dyDescent="0.25">
      <c r="A280" s="46"/>
      <c r="B280" s="841" t="str">
        <f>IF(Intro!$G$22="English",O280,P280)</f>
        <v>Does the net sales value (For Sale in Canada) reported in this question differ from the net delivered sales values (For Sale in Canada) reported in question 2 of the Pro 2 tab?</v>
      </c>
      <c r="C280" s="588"/>
      <c r="D280" s="588"/>
      <c r="E280" s="588"/>
      <c r="F280" s="842"/>
      <c r="G280" s="838" t="str">
        <f>IF(G229&lt;&gt;SUM('Pro 2'!H70,'Pro 2'!H73,'Pro 2'!H77, 'Pro 2'!H80,'Pro 2'!H85,'Pro 2'!H88,'Pro 2'!H92,'Pro 2'!H95,'Pro 2'!H100,'Pro 2'!H103,'Pro 2'!H107, 'Pro 2'!H110),Variables!$D$45,Variables!$D$44)</f>
        <v>No</v>
      </c>
      <c r="H280" s="838" t="str">
        <f>IF(H229&lt;&gt;SUM('Pro 2'!I70,'Pro 2'!I73,'Pro 2'!I77, 'Pro 2'!I80,'Pro 2'!I85,'Pro 2'!I88,'Pro 2'!I92,'Pro 2'!I95,'Pro 2'!I100,'Pro 2'!I103,'Pro 2'!I107, 'Pro 2'!I110),Variables!$D$45,Variables!$D$44)</f>
        <v>No</v>
      </c>
      <c r="I280" s="838" t="str">
        <f>IF(I229&lt;&gt;SUM('Pro 2'!J70,'Pro 2'!J73,'Pro 2'!J77, 'Pro 2'!J80,'Pro 2'!J85,'Pro 2'!J88,'Pro 2'!J92,'Pro 2'!J95,'Pro 2'!J100,'Pro 2'!J103,'Pro 2'!J107, 'Pro 2'!J110),Variables!$D$45,Variables!$D$44)</f>
        <v>No</v>
      </c>
      <c r="J280" s="173"/>
      <c r="K280" s="173"/>
      <c r="L280" s="212"/>
      <c r="O280" s="156" t="s">
        <v>1046</v>
      </c>
      <c r="P280" s="156" t="s">
        <v>1051</v>
      </c>
    </row>
    <row r="281" spans="1:16" s="156" customFormat="1" ht="21" customHeight="1" x14ac:dyDescent="0.25">
      <c r="A281" s="46"/>
      <c r="B281" s="537"/>
      <c r="C281" s="538"/>
      <c r="D281" s="538"/>
      <c r="E281" s="538"/>
      <c r="F281" s="843"/>
      <c r="G281" s="839"/>
      <c r="H281" s="839"/>
      <c r="I281" s="839"/>
      <c r="J281" s="173"/>
      <c r="K281" s="173"/>
      <c r="L281" s="212"/>
    </row>
    <row r="282" spans="1:16" s="156" customFormat="1" ht="21" customHeight="1" x14ac:dyDescent="0.25">
      <c r="A282" s="46"/>
      <c r="B282" s="844"/>
      <c r="C282" s="592"/>
      <c r="D282" s="592"/>
      <c r="E282" s="592"/>
      <c r="F282" s="845"/>
      <c r="G282" s="840"/>
      <c r="H282" s="840"/>
      <c r="I282" s="840"/>
      <c r="J282" s="173"/>
      <c r="K282" s="173"/>
      <c r="L282" s="212"/>
    </row>
    <row r="283" spans="1:16" s="156" customFormat="1" ht="21" customHeight="1" x14ac:dyDescent="0.25">
      <c r="A283" s="46"/>
      <c r="B283" s="841" t="str">
        <f>IF(Intro!$G$22="English",O283,P283)</f>
        <v>Does the net sales value (For Export Sales) reported in this question differ from the net delivered sales values (For Export Sales) reported in question 2 of the Pro 2 tab?</v>
      </c>
      <c r="C283" s="588"/>
      <c r="D283" s="588"/>
      <c r="E283" s="588"/>
      <c r="F283" s="842"/>
      <c r="G283" s="838" t="str">
        <f>IF(G253&lt;&gt;'Pro 2'!H113,Variables!$D$45,Variables!$D$44)</f>
        <v>No</v>
      </c>
      <c r="H283" s="838" t="str">
        <f>IF(H253&lt;&gt;'Pro 2'!I113,Variables!$D$45,Variables!$D$44)</f>
        <v>No</v>
      </c>
      <c r="I283" s="838" t="str">
        <f>IF(I253&lt;&gt;'Pro 2'!J113,Variables!$D$45,Variables!$D$44)</f>
        <v>No</v>
      </c>
      <c r="J283" s="173"/>
      <c r="K283" s="173"/>
      <c r="L283" s="212"/>
      <c r="O283" s="156" t="s">
        <v>1047</v>
      </c>
      <c r="P283" s="156" t="s">
        <v>1050</v>
      </c>
    </row>
    <row r="284" spans="1:16" s="156" customFormat="1" ht="21" customHeight="1" x14ac:dyDescent="0.25">
      <c r="A284" s="46"/>
      <c r="B284" s="537"/>
      <c r="C284" s="538"/>
      <c r="D284" s="538"/>
      <c r="E284" s="538"/>
      <c r="F284" s="843"/>
      <c r="G284" s="839"/>
      <c r="H284" s="839"/>
      <c r="I284" s="839"/>
      <c r="J284" s="173"/>
      <c r="K284" s="173"/>
      <c r="L284" s="212"/>
    </row>
    <row r="285" spans="1:16" s="156" customFormat="1" ht="21" customHeight="1" x14ac:dyDescent="0.25">
      <c r="A285" s="46"/>
      <c r="B285" s="844"/>
      <c r="C285" s="592"/>
      <c r="D285" s="592"/>
      <c r="E285" s="592"/>
      <c r="F285" s="845"/>
      <c r="G285" s="840"/>
      <c r="H285" s="840"/>
      <c r="I285" s="840"/>
      <c r="J285" s="173"/>
      <c r="K285" s="173"/>
      <c r="L285" s="212"/>
    </row>
    <row r="286" spans="1:16" s="349" customFormat="1" ht="30" customHeight="1" x14ac:dyDescent="0.25">
      <c r="A286" s="348"/>
      <c r="B286" s="846" t="str">
        <f>IF(Intro!$G$22="English",O286,P286)</f>
        <v>Does the total ending inventory reported in this question differ from the total ending inventory reported in question 2 of the Pro 2 tab?</v>
      </c>
      <c r="C286" s="847"/>
      <c r="D286" s="847"/>
      <c r="E286" s="847"/>
      <c r="F286" s="848"/>
      <c r="G286" s="838" t="str">
        <f>IF(SUM(G232,G256)&lt;&gt;'Pro 2'!H116,Variables!$D$45,Variables!$D$44)</f>
        <v>No</v>
      </c>
      <c r="H286" s="838" t="str">
        <f>IF(SUM(H232,H256)&lt;&gt;'Pro 2'!I116,Variables!$D$45,Variables!$D$44)</f>
        <v>No</v>
      </c>
      <c r="I286" s="838" t="str">
        <f>IF(SUM(I232,I256)&lt;&gt;'Pro 2'!J116,Variables!$D$45,Variables!$D$44)</f>
        <v>No</v>
      </c>
      <c r="J286" s="173"/>
      <c r="K286" s="173"/>
      <c r="L286" s="226"/>
      <c r="O286" s="156" t="s">
        <v>1048</v>
      </c>
      <c r="P286" s="156" t="s">
        <v>1049</v>
      </c>
    </row>
    <row r="287" spans="1:16" s="156" customFormat="1" ht="30" customHeight="1" x14ac:dyDescent="0.25">
      <c r="A287" s="46"/>
      <c r="B287" s="849"/>
      <c r="C287" s="850"/>
      <c r="D287" s="850"/>
      <c r="E287" s="850"/>
      <c r="F287" s="851"/>
      <c r="G287" s="840"/>
      <c r="H287" s="840"/>
      <c r="I287" s="840"/>
      <c r="J287" s="173"/>
      <c r="K287" s="173"/>
      <c r="L287" s="212"/>
    </row>
    <row r="288" spans="1:16" s="157" customFormat="1" x14ac:dyDescent="0.25">
      <c r="A288" s="201"/>
      <c r="B288" s="186"/>
      <c r="C288" s="187"/>
      <c r="D288" s="187"/>
      <c r="E288" s="39"/>
      <c r="F288" s="39"/>
      <c r="G288" s="39"/>
      <c r="H288" s="39"/>
      <c r="I288" s="39"/>
      <c r="J288" s="39"/>
      <c r="K288" s="39"/>
      <c r="L288" s="40"/>
      <c r="O288" s="182"/>
      <c r="P288" s="182"/>
    </row>
    <row r="289" spans="1:16" s="3" customFormat="1" x14ac:dyDescent="0.25">
      <c r="A289" s="15"/>
      <c r="B289" s="657"/>
      <c r="C289" s="658"/>
      <c r="D289" s="658"/>
      <c r="E289" s="658"/>
      <c r="F289" s="658"/>
      <c r="G289" s="658"/>
      <c r="H289" s="658"/>
      <c r="I289" s="658"/>
      <c r="J289" s="658"/>
      <c r="K289" s="658"/>
      <c r="L289" s="659"/>
      <c r="M289" s="182"/>
      <c r="O289" s="176"/>
      <c r="P289" s="176"/>
    </row>
    <row r="290" spans="1:16" s="3" customFormat="1" x14ac:dyDescent="0.25">
      <c r="A290" s="15"/>
      <c r="B290" s="657"/>
      <c r="C290" s="658"/>
      <c r="D290" s="658"/>
      <c r="E290" s="658"/>
      <c r="F290" s="658"/>
      <c r="G290" s="658"/>
      <c r="H290" s="658"/>
      <c r="I290" s="658"/>
      <c r="J290" s="658"/>
      <c r="K290" s="658"/>
      <c r="L290" s="659"/>
      <c r="M290" s="182"/>
      <c r="O290" s="176"/>
      <c r="P290" s="176"/>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157" customFormat="1" x14ac:dyDescent="0.25">
      <c r="A297" s="201"/>
      <c r="B297" s="202"/>
      <c r="C297" s="203"/>
      <c r="D297" s="203"/>
      <c r="E297" s="203"/>
      <c r="F297" s="203"/>
      <c r="G297" s="203"/>
      <c r="H297" s="203"/>
      <c r="I297" s="203"/>
      <c r="J297" s="203"/>
      <c r="K297" s="203"/>
      <c r="L297" s="204"/>
    </row>
    <row r="298" spans="1:16" s="3" customFormat="1" x14ac:dyDescent="0.25">
      <c r="A298" s="14"/>
      <c r="B298" s="650" t="s">
        <v>33</v>
      </c>
      <c r="C298" s="651"/>
      <c r="D298" s="651"/>
      <c r="E298" s="651"/>
      <c r="F298" s="651"/>
      <c r="G298" s="651"/>
      <c r="H298" s="651"/>
      <c r="I298" s="651"/>
      <c r="J298" s="651"/>
      <c r="K298" s="651"/>
      <c r="L298" s="652"/>
      <c r="M298" s="217"/>
    </row>
    <row r="299" spans="1:16" s="157" customFormat="1" x14ac:dyDescent="0.25">
      <c r="A299" s="201"/>
      <c r="B299" s="202"/>
      <c r="C299" s="203"/>
      <c r="D299" s="203"/>
      <c r="E299" s="203"/>
      <c r="F299" s="203"/>
      <c r="G299" s="203"/>
      <c r="H299" s="203"/>
      <c r="I299" s="203"/>
      <c r="J299" s="203"/>
      <c r="K299" s="203"/>
      <c r="L299" s="204"/>
    </row>
    <row r="300" spans="1:16" s="157" customFormat="1" x14ac:dyDescent="0.25">
      <c r="A300" s="201"/>
      <c r="B300" s="642" t="str">
        <f>IF(Intro!$G$22="English",O300,P300)</f>
        <v>Describe how your firm allocated the following expenses in your response to the income statements provided in Question 8 of this tab:</v>
      </c>
      <c r="C300" s="643"/>
      <c r="D300" s="643"/>
      <c r="E300" s="643"/>
      <c r="F300" s="643"/>
      <c r="G300" s="643"/>
      <c r="H300" s="643"/>
      <c r="I300" s="643"/>
      <c r="J300" s="643"/>
      <c r="K300" s="643"/>
      <c r="L300" s="644"/>
      <c r="O300" s="157" t="s">
        <v>738</v>
      </c>
      <c r="P300" s="157" t="s">
        <v>739</v>
      </c>
    </row>
    <row r="301" spans="1:16" s="157" customFormat="1" x14ac:dyDescent="0.25">
      <c r="A301" s="201"/>
      <c r="B301" s="202"/>
      <c r="C301" s="203"/>
      <c r="D301" s="203"/>
      <c r="E301" s="203"/>
      <c r="F301" s="203"/>
      <c r="G301" s="203"/>
      <c r="H301" s="203"/>
      <c r="I301" s="203"/>
      <c r="J301" s="203"/>
      <c r="K301" s="203"/>
      <c r="L301" s="204"/>
    </row>
    <row r="302" spans="1:16" s="157" customFormat="1" x14ac:dyDescent="0.25">
      <c r="A302" s="201"/>
      <c r="B302" s="526" t="str">
        <f>IF(Intro!$G$22="English",O302,P302)</f>
        <v>General, Selling, and Administrative Expenses</v>
      </c>
      <c r="C302" s="527"/>
      <c r="D302" s="829"/>
      <c r="E302" s="829"/>
      <c r="F302" s="829"/>
      <c r="G302" s="829"/>
      <c r="H302" s="829"/>
      <c r="I302" s="829"/>
      <c r="J302" s="829"/>
      <c r="K302" s="829"/>
      <c r="L302" s="750"/>
      <c r="O302" s="13" t="s">
        <v>77</v>
      </c>
      <c r="P302" s="13" t="s">
        <v>78</v>
      </c>
    </row>
    <row r="303" spans="1:16" s="157" customFormat="1" x14ac:dyDescent="0.25">
      <c r="A303" s="201"/>
      <c r="B303" s="526"/>
      <c r="C303" s="527"/>
      <c r="D303" s="829"/>
      <c r="E303" s="829"/>
      <c r="F303" s="829"/>
      <c r="G303" s="829"/>
      <c r="H303" s="829"/>
      <c r="I303" s="829"/>
      <c r="J303" s="829"/>
      <c r="K303" s="829"/>
      <c r="L303" s="750"/>
      <c r="O303" s="13"/>
      <c r="P303" s="13"/>
    </row>
    <row r="304" spans="1:16" s="157" customFormat="1" x14ac:dyDescent="0.25">
      <c r="A304" s="201"/>
      <c r="B304" s="526"/>
      <c r="C304" s="527"/>
      <c r="D304" s="829"/>
      <c r="E304" s="829"/>
      <c r="F304" s="829"/>
      <c r="G304" s="829"/>
      <c r="H304" s="829"/>
      <c r="I304" s="829"/>
      <c r="J304" s="829"/>
      <c r="K304" s="829"/>
      <c r="L304" s="750"/>
      <c r="O304" s="13"/>
      <c r="P304" s="13"/>
    </row>
    <row r="305" spans="1:16" s="157" customFormat="1" x14ac:dyDescent="0.25">
      <c r="A305" s="201"/>
      <c r="B305" s="526"/>
      <c r="C305" s="527"/>
      <c r="D305" s="829"/>
      <c r="E305" s="829"/>
      <c r="F305" s="829"/>
      <c r="G305" s="829"/>
      <c r="H305" s="829"/>
      <c r="I305" s="829"/>
      <c r="J305" s="829"/>
      <c r="K305" s="829"/>
      <c r="L305" s="750"/>
      <c r="O305" s="13"/>
      <c r="P305" s="13"/>
    </row>
    <row r="306" spans="1:16" s="157" customFormat="1" x14ac:dyDescent="0.25">
      <c r="A306" s="201"/>
      <c r="B306" s="526"/>
      <c r="C306" s="527"/>
      <c r="D306" s="829"/>
      <c r="E306" s="829"/>
      <c r="F306" s="829"/>
      <c r="G306" s="829"/>
      <c r="H306" s="829"/>
      <c r="I306" s="829"/>
      <c r="J306" s="829"/>
      <c r="K306" s="829"/>
      <c r="L306" s="750"/>
      <c r="O306" s="13"/>
      <c r="P306" s="13"/>
    </row>
    <row r="307" spans="1:16" s="157" customFormat="1" x14ac:dyDescent="0.25">
      <c r="A307" s="201"/>
      <c r="B307" s="526"/>
      <c r="C307" s="527"/>
      <c r="D307" s="829"/>
      <c r="E307" s="829"/>
      <c r="F307" s="829"/>
      <c r="G307" s="829"/>
      <c r="H307" s="829"/>
      <c r="I307" s="829"/>
      <c r="J307" s="829"/>
      <c r="K307" s="829"/>
      <c r="L307" s="750"/>
      <c r="O307" s="13"/>
      <c r="P307" s="13"/>
    </row>
    <row r="308" spans="1:16" s="157" customFormat="1" x14ac:dyDescent="0.25">
      <c r="A308" s="201"/>
      <c r="B308" s="526"/>
      <c r="C308" s="527"/>
      <c r="D308" s="829"/>
      <c r="E308" s="829"/>
      <c r="F308" s="829"/>
      <c r="G308" s="829"/>
      <c r="H308" s="829"/>
      <c r="I308" s="829"/>
      <c r="J308" s="829"/>
      <c r="K308" s="829"/>
      <c r="L308" s="750"/>
      <c r="O308" s="13"/>
      <c r="P308" s="13"/>
    </row>
    <row r="309" spans="1:16" s="157" customFormat="1" x14ac:dyDescent="0.25">
      <c r="A309" s="201"/>
      <c r="B309" s="526"/>
      <c r="C309" s="527"/>
      <c r="D309" s="829"/>
      <c r="E309" s="829"/>
      <c r="F309" s="829"/>
      <c r="G309" s="829"/>
      <c r="H309" s="829"/>
      <c r="I309" s="829"/>
      <c r="J309" s="829"/>
      <c r="K309" s="829"/>
      <c r="L309" s="750"/>
      <c r="O309" s="13"/>
      <c r="P309" s="13"/>
    </row>
    <row r="310" spans="1:16" s="157" customFormat="1" x14ac:dyDescent="0.25">
      <c r="A310" s="201"/>
      <c r="B310" s="526" t="str">
        <f>IF(Intro!$G$22="English",O310,P310)</f>
        <v xml:space="preserve">Financial Expenses </v>
      </c>
      <c r="C310" s="527"/>
      <c r="D310" s="829"/>
      <c r="E310" s="829"/>
      <c r="F310" s="829"/>
      <c r="G310" s="829"/>
      <c r="H310" s="829"/>
      <c r="I310" s="829"/>
      <c r="J310" s="829"/>
      <c r="K310" s="829"/>
      <c r="L310" s="750"/>
      <c r="O310" s="13" t="s">
        <v>55</v>
      </c>
      <c r="P310" s="13" t="s">
        <v>56</v>
      </c>
    </row>
    <row r="311" spans="1:16" s="157" customFormat="1" x14ac:dyDescent="0.25">
      <c r="A311" s="201"/>
      <c r="B311" s="526"/>
      <c r="C311" s="527"/>
      <c r="D311" s="829"/>
      <c r="E311" s="829"/>
      <c r="F311" s="829"/>
      <c r="G311" s="829"/>
      <c r="H311" s="829"/>
      <c r="I311" s="829"/>
      <c r="J311" s="829"/>
      <c r="K311" s="829"/>
      <c r="L311" s="750"/>
    </row>
    <row r="312" spans="1:16" s="157" customFormat="1" x14ac:dyDescent="0.25">
      <c r="A312" s="201"/>
      <c r="B312" s="526"/>
      <c r="C312" s="527"/>
      <c r="D312" s="829"/>
      <c r="E312" s="829"/>
      <c r="F312" s="829"/>
      <c r="G312" s="829"/>
      <c r="H312" s="829"/>
      <c r="I312" s="829"/>
      <c r="J312" s="829"/>
      <c r="K312" s="829"/>
      <c r="L312" s="750"/>
      <c r="O312" s="13"/>
      <c r="P312" s="13"/>
    </row>
    <row r="313" spans="1:16" s="157" customFormat="1" x14ac:dyDescent="0.25">
      <c r="A313" s="201"/>
      <c r="B313" s="526"/>
      <c r="C313" s="527"/>
      <c r="D313" s="829"/>
      <c r="E313" s="829"/>
      <c r="F313" s="829"/>
      <c r="G313" s="829"/>
      <c r="H313" s="829"/>
      <c r="I313" s="829"/>
      <c r="J313" s="829"/>
      <c r="K313" s="829"/>
      <c r="L313" s="750"/>
      <c r="O313" s="13"/>
      <c r="P313" s="13"/>
    </row>
    <row r="314" spans="1:16" s="157" customFormat="1" x14ac:dyDescent="0.25">
      <c r="A314" s="201"/>
      <c r="B314" s="526"/>
      <c r="C314" s="527"/>
      <c r="D314" s="829"/>
      <c r="E314" s="829"/>
      <c r="F314" s="829"/>
      <c r="G314" s="829"/>
      <c r="H314" s="829"/>
      <c r="I314" s="829"/>
      <c r="J314" s="829"/>
      <c r="K314" s="829"/>
      <c r="L314" s="750"/>
      <c r="O314" s="13"/>
      <c r="P314" s="13"/>
    </row>
    <row r="315" spans="1:16" s="157" customFormat="1" x14ac:dyDescent="0.25">
      <c r="A315" s="201"/>
      <c r="B315" s="526"/>
      <c r="C315" s="527"/>
      <c r="D315" s="829"/>
      <c r="E315" s="829"/>
      <c r="F315" s="829"/>
      <c r="G315" s="829"/>
      <c r="H315" s="829"/>
      <c r="I315" s="829"/>
      <c r="J315" s="829"/>
      <c r="K315" s="829"/>
      <c r="L315" s="750"/>
      <c r="O315" s="13"/>
      <c r="P315" s="13"/>
    </row>
    <row r="316" spans="1:16" s="157" customFormat="1" x14ac:dyDescent="0.25">
      <c r="A316" s="201"/>
      <c r="B316" s="526"/>
      <c r="C316" s="527"/>
      <c r="D316" s="829"/>
      <c r="E316" s="829"/>
      <c r="F316" s="829"/>
      <c r="G316" s="829"/>
      <c r="H316" s="829"/>
      <c r="I316" s="829"/>
      <c r="J316" s="829"/>
      <c r="K316" s="829"/>
      <c r="L316" s="750"/>
      <c r="O316" s="13"/>
      <c r="P316" s="13"/>
    </row>
    <row r="317" spans="1:16" s="157" customFormat="1" x14ac:dyDescent="0.25">
      <c r="A317" s="201"/>
      <c r="B317" s="526"/>
      <c r="C317" s="527"/>
      <c r="D317" s="829"/>
      <c r="E317" s="829"/>
      <c r="F317" s="829"/>
      <c r="G317" s="829"/>
      <c r="H317" s="829"/>
      <c r="I317" s="829"/>
      <c r="J317" s="829"/>
      <c r="K317" s="829"/>
      <c r="L317" s="750"/>
      <c r="O317" s="13"/>
      <c r="P317" s="13"/>
    </row>
    <row r="318" spans="1:16" s="157" customFormat="1" x14ac:dyDescent="0.25">
      <c r="A318" s="201"/>
      <c r="B318" s="526" t="str">
        <f>IF(Intro!$G$22="English",O318,P318)</f>
        <v>Other Expenses</v>
      </c>
      <c r="C318" s="527"/>
      <c r="D318" s="829"/>
      <c r="E318" s="829"/>
      <c r="F318" s="829"/>
      <c r="G318" s="829"/>
      <c r="H318" s="829"/>
      <c r="I318" s="829"/>
      <c r="J318" s="829"/>
      <c r="K318" s="829"/>
      <c r="L318" s="750"/>
      <c r="O318" s="13" t="s">
        <v>116</v>
      </c>
      <c r="P318" s="13" t="s">
        <v>117</v>
      </c>
    </row>
    <row r="319" spans="1:16" s="157" customFormat="1" x14ac:dyDescent="0.25">
      <c r="A319" s="201"/>
      <c r="B319" s="526"/>
      <c r="C319" s="527"/>
      <c r="D319" s="829"/>
      <c r="E319" s="829"/>
      <c r="F319" s="829"/>
      <c r="G319" s="829"/>
      <c r="H319" s="829"/>
      <c r="I319" s="829"/>
      <c r="J319" s="829"/>
      <c r="K319" s="829"/>
      <c r="L319" s="750"/>
      <c r="O319" s="13"/>
      <c r="P319" s="13"/>
    </row>
    <row r="320" spans="1:16" s="157" customFormat="1" x14ac:dyDescent="0.25">
      <c r="A320" s="201"/>
      <c r="B320" s="526"/>
      <c r="C320" s="527"/>
      <c r="D320" s="829"/>
      <c r="E320" s="829"/>
      <c r="F320" s="829"/>
      <c r="G320" s="829"/>
      <c r="H320" s="829"/>
      <c r="I320" s="829"/>
      <c r="J320" s="829"/>
      <c r="K320" s="829"/>
      <c r="L320" s="750"/>
      <c r="O320" s="13"/>
      <c r="P320" s="13"/>
    </row>
    <row r="321" spans="1:16" s="157" customFormat="1" x14ac:dyDescent="0.25">
      <c r="A321" s="201"/>
      <c r="B321" s="526"/>
      <c r="C321" s="527"/>
      <c r="D321" s="829"/>
      <c r="E321" s="829"/>
      <c r="F321" s="829"/>
      <c r="G321" s="829"/>
      <c r="H321" s="829"/>
      <c r="I321" s="829"/>
      <c r="J321" s="829"/>
      <c r="K321" s="829"/>
      <c r="L321" s="750"/>
      <c r="O321" s="13"/>
      <c r="P321" s="13"/>
    </row>
    <row r="322" spans="1:16" s="157" customFormat="1" x14ac:dyDescent="0.25">
      <c r="A322" s="201"/>
      <c r="B322" s="526"/>
      <c r="C322" s="527"/>
      <c r="D322" s="829"/>
      <c r="E322" s="829"/>
      <c r="F322" s="829"/>
      <c r="G322" s="829"/>
      <c r="H322" s="829"/>
      <c r="I322" s="829"/>
      <c r="J322" s="829"/>
      <c r="K322" s="829"/>
      <c r="L322" s="750"/>
      <c r="O322" s="13"/>
      <c r="P322" s="13"/>
    </row>
    <row r="323" spans="1:16" s="157" customFormat="1" x14ac:dyDescent="0.25">
      <c r="A323" s="201"/>
      <c r="B323" s="526"/>
      <c r="C323" s="527"/>
      <c r="D323" s="829"/>
      <c r="E323" s="829"/>
      <c r="F323" s="829"/>
      <c r="G323" s="829"/>
      <c r="H323" s="829"/>
      <c r="I323" s="829"/>
      <c r="J323" s="829"/>
      <c r="K323" s="829"/>
      <c r="L323" s="750"/>
      <c r="O323" s="13"/>
      <c r="P323" s="13"/>
    </row>
    <row r="324" spans="1:16" s="157" customFormat="1" x14ac:dyDescent="0.25">
      <c r="A324" s="201"/>
      <c r="B324" s="526"/>
      <c r="C324" s="527"/>
      <c r="D324" s="829"/>
      <c r="E324" s="829"/>
      <c r="F324" s="829"/>
      <c r="G324" s="829"/>
      <c r="H324" s="829"/>
      <c r="I324" s="829"/>
      <c r="J324" s="829"/>
      <c r="K324" s="829"/>
      <c r="L324" s="750"/>
      <c r="O324" s="13"/>
      <c r="P324" s="13"/>
    </row>
    <row r="325" spans="1:16" s="157" customFormat="1" x14ac:dyDescent="0.25">
      <c r="A325" s="201"/>
      <c r="B325" s="526"/>
      <c r="C325" s="527"/>
      <c r="D325" s="829"/>
      <c r="E325" s="829"/>
      <c r="F325" s="829"/>
      <c r="G325" s="829"/>
      <c r="H325" s="829"/>
      <c r="I325" s="829"/>
      <c r="J325" s="829"/>
      <c r="K325" s="829"/>
      <c r="L325" s="750"/>
      <c r="O325" s="13"/>
      <c r="P325" s="13"/>
    </row>
    <row r="326" spans="1:16" s="157" customFormat="1" x14ac:dyDescent="0.25">
      <c r="A326" s="201"/>
      <c r="B326" s="208"/>
      <c r="C326" s="209"/>
      <c r="D326" s="209"/>
      <c r="E326" s="209"/>
      <c r="F326" s="209"/>
      <c r="G326" s="209"/>
      <c r="H326" s="209"/>
      <c r="I326" s="209"/>
      <c r="J326" s="209"/>
      <c r="K326" s="209"/>
      <c r="L326" s="210"/>
    </row>
    <row r="327" spans="1:16" s="3" customFormat="1" x14ac:dyDescent="0.25">
      <c r="A327" s="14"/>
      <c r="B327" s="650" t="s">
        <v>34</v>
      </c>
      <c r="C327" s="651"/>
      <c r="D327" s="651"/>
      <c r="E327" s="651"/>
      <c r="F327" s="651"/>
      <c r="G327" s="651"/>
      <c r="H327" s="651"/>
      <c r="I327" s="651"/>
      <c r="J327" s="651"/>
      <c r="K327" s="651"/>
      <c r="L327" s="652"/>
      <c r="M327" s="217"/>
    </row>
    <row r="328" spans="1:16" s="157" customFormat="1" x14ac:dyDescent="0.25">
      <c r="A328" s="201"/>
      <c r="B328" s="202"/>
      <c r="C328" s="203"/>
      <c r="D328" s="203"/>
      <c r="E328" s="203"/>
      <c r="F328" s="203"/>
      <c r="G328" s="203"/>
      <c r="H328" s="203"/>
      <c r="I328" s="203"/>
      <c r="J328" s="203"/>
      <c r="K328" s="203"/>
      <c r="L328" s="204"/>
    </row>
    <row r="329" spans="1:16" s="157" customFormat="1" x14ac:dyDescent="0.25">
      <c r="A329" s="201"/>
      <c r="B329" s="528" t="str">
        <f>IF(Intro!$G$22="English",O329,P329)</f>
        <v>Describe your firm's plans to manage financial performance in the next two years. Provide the rationale and assumptions underlying these strategies and objectives.</v>
      </c>
      <c r="C329" s="529"/>
      <c r="D329" s="529"/>
      <c r="E329" s="529"/>
      <c r="F329" s="529"/>
      <c r="G329" s="529"/>
      <c r="H329" s="529"/>
      <c r="I329" s="529"/>
      <c r="J329" s="529"/>
      <c r="K329" s="529"/>
      <c r="L329" s="530"/>
      <c r="O329" s="157" t="s">
        <v>393</v>
      </c>
      <c r="P329" s="157" t="s">
        <v>261</v>
      </c>
    </row>
    <row r="330" spans="1:16" s="157" customFormat="1" x14ac:dyDescent="0.25">
      <c r="A330" s="201"/>
      <c r="B330" s="528"/>
      <c r="C330" s="529"/>
      <c r="D330" s="529"/>
      <c r="E330" s="529"/>
      <c r="F330" s="529"/>
      <c r="G330" s="529"/>
      <c r="H330" s="529"/>
      <c r="I330" s="529"/>
      <c r="J330" s="529"/>
      <c r="K330" s="529"/>
      <c r="L330" s="530"/>
    </row>
    <row r="331" spans="1:16" s="157" customFormat="1" x14ac:dyDescent="0.25">
      <c r="A331" s="201"/>
      <c r="B331" s="202"/>
      <c r="C331" s="203"/>
      <c r="D331" s="203"/>
      <c r="E331" s="203"/>
      <c r="F331" s="203"/>
      <c r="G331" s="203"/>
      <c r="H331" s="203"/>
      <c r="I331" s="203"/>
      <c r="J331" s="203"/>
      <c r="K331" s="203"/>
      <c r="L331" s="204"/>
    </row>
    <row r="332" spans="1:16" s="3" customFormat="1" x14ac:dyDescent="0.25">
      <c r="A332" s="15"/>
      <c r="B332" s="657"/>
      <c r="C332" s="658"/>
      <c r="D332" s="658"/>
      <c r="E332" s="658"/>
      <c r="F332" s="658"/>
      <c r="G332" s="658"/>
      <c r="H332" s="658"/>
      <c r="I332" s="658"/>
      <c r="J332" s="658"/>
      <c r="K332" s="658"/>
      <c r="L332" s="659"/>
      <c r="M332" s="182"/>
      <c r="O332" s="176"/>
      <c r="P332" s="176"/>
    </row>
    <row r="333" spans="1:16" s="3" customFormat="1" x14ac:dyDescent="0.25">
      <c r="A333" s="15"/>
      <c r="B333" s="657"/>
      <c r="C333" s="658"/>
      <c r="D333" s="658"/>
      <c r="E333" s="658"/>
      <c r="F333" s="658"/>
      <c r="G333" s="658"/>
      <c r="H333" s="658"/>
      <c r="I333" s="658"/>
      <c r="J333" s="658"/>
      <c r="K333" s="658"/>
      <c r="L333" s="659"/>
      <c r="M333" s="182"/>
      <c r="O333" s="176"/>
      <c r="P333" s="176"/>
    </row>
    <row r="334" spans="1:16" s="3" customFormat="1" x14ac:dyDescent="0.25">
      <c r="A334" s="15"/>
      <c r="B334" s="657"/>
      <c r="C334" s="658"/>
      <c r="D334" s="658"/>
      <c r="E334" s="658"/>
      <c r="F334" s="658"/>
      <c r="G334" s="658"/>
      <c r="H334" s="658"/>
      <c r="I334" s="658"/>
      <c r="J334" s="658"/>
      <c r="K334" s="658"/>
      <c r="L334" s="659"/>
      <c r="M334" s="182"/>
      <c r="O334" s="176"/>
      <c r="P334" s="176"/>
    </row>
    <row r="335" spans="1:16" s="3" customFormat="1" x14ac:dyDescent="0.25">
      <c r="A335" s="15"/>
      <c r="B335" s="657"/>
      <c r="C335" s="658"/>
      <c r="D335" s="658"/>
      <c r="E335" s="658"/>
      <c r="F335" s="658"/>
      <c r="G335" s="658"/>
      <c r="H335" s="658"/>
      <c r="I335" s="658"/>
      <c r="J335" s="658"/>
      <c r="K335" s="658"/>
      <c r="L335" s="659"/>
      <c r="M335" s="182"/>
      <c r="O335" s="176"/>
      <c r="P335" s="176"/>
    </row>
    <row r="336" spans="1:16" s="3" customFormat="1" x14ac:dyDescent="0.25">
      <c r="A336" s="15"/>
      <c r="B336" s="657"/>
      <c r="C336" s="658"/>
      <c r="D336" s="658"/>
      <c r="E336" s="658"/>
      <c r="F336" s="658"/>
      <c r="G336" s="658"/>
      <c r="H336" s="658"/>
      <c r="I336" s="658"/>
      <c r="J336" s="658"/>
      <c r="K336" s="658"/>
      <c r="L336" s="659"/>
      <c r="M336" s="182"/>
      <c r="O336" s="176"/>
      <c r="P336" s="176"/>
    </row>
    <row r="337" spans="1:16" s="3" customFormat="1" x14ac:dyDescent="0.25">
      <c r="A337" s="15"/>
      <c r="B337" s="657"/>
      <c r="C337" s="658"/>
      <c r="D337" s="658"/>
      <c r="E337" s="658"/>
      <c r="F337" s="658"/>
      <c r="G337" s="658"/>
      <c r="H337" s="658"/>
      <c r="I337" s="658"/>
      <c r="J337" s="658"/>
      <c r="K337" s="658"/>
      <c r="L337" s="659"/>
      <c r="M337" s="182"/>
      <c r="O337" s="176"/>
      <c r="P337" s="176"/>
    </row>
    <row r="338" spans="1:16" s="3" customFormat="1" x14ac:dyDescent="0.25">
      <c r="A338" s="15"/>
      <c r="B338" s="657"/>
      <c r="C338" s="658"/>
      <c r="D338" s="658"/>
      <c r="E338" s="658"/>
      <c r="F338" s="658"/>
      <c r="G338" s="658"/>
      <c r="H338" s="658"/>
      <c r="I338" s="658"/>
      <c r="J338" s="658"/>
      <c r="K338" s="658"/>
      <c r="L338" s="659"/>
      <c r="M338" s="182"/>
      <c r="O338" s="176"/>
      <c r="P338" s="176"/>
    </row>
    <row r="339" spans="1:16" s="3" customFormat="1" x14ac:dyDescent="0.25">
      <c r="A339" s="15"/>
      <c r="B339" s="657"/>
      <c r="C339" s="658"/>
      <c r="D339" s="658"/>
      <c r="E339" s="658"/>
      <c r="F339" s="658"/>
      <c r="G339" s="658"/>
      <c r="H339" s="658"/>
      <c r="I339" s="658"/>
      <c r="J339" s="658"/>
      <c r="K339" s="658"/>
      <c r="L339" s="659"/>
      <c r="M339" s="182"/>
      <c r="O339" s="176"/>
      <c r="P339" s="176"/>
    </row>
    <row r="340" spans="1:16" s="157" customFormat="1" x14ac:dyDescent="0.25">
      <c r="A340" s="201"/>
      <c r="B340" s="208"/>
      <c r="C340" s="209"/>
      <c r="D340" s="209"/>
      <c r="E340" s="209"/>
      <c r="F340" s="209"/>
      <c r="G340" s="209"/>
      <c r="H340" s="209"/>
      <c r="I340" s="209"/>
      <c r="J340" s="209"/>
      <c r="K340" s="209"/>
      <c r="L340" s="210"/>
    </row>
    <row r="341" spans="1:16" s="12" customFormat="1" x14ac:dyDescent="0.25">
      <c r="A341" s="14"/>
      <c r="B341" s="193"/>
      <c r="C341" s="159"/>
      <c r="D341" s="44"/>
      <c r="E341" s="45"/>
      <c r="F341" s="45"/>
      <c r="G341" s="45"/>
      <c r="H341" s="45"/>
      <c r="I341" s="45"/>
      <c r="J341" s="45"/>
      <c r="K341" s="45"/>
      <c r="L341" s="52"/>
      <c r="O341" s="13"/>
    </row>
    <row r="342" spans="1:16" x14ac:dyDescent="0.25">
      <c r="B342" s="816" t="str">
        <f>IF(Intro!$G$22="English",O342,P342)</f>
        <v>INVESTMENTS</v>
      </c>
      <c r="C342" s="817"/>
      <c r="D342" s="817"/>
      <c r="E342" s="817"/>
      <c r="F342" s="817"/>
      <c r="G342" s="817"/>
      <c r="H342" s="817"/>
      <c r="I342" s="817"/>
      <c r="J342" s="817"/>
      <c r="K342" s="817"/>
      <c r="L342" s="818"/>
      <c r="M342" s="157"/>
      <c r="O342" s="2" t="s">
        <v>80</v>
      </c>
      <c r="P342" s="2" t="s">
        <v>81</v>
      </c>
    </row>
    <row r="343" spans="1:16" s="3" customFormat="1" x14ac:dyDescent="0.25">
      <c r="A343" s="14"/>
      <c r="B343" s="650" t="s">
        <v>35</v>
      </c>
      <c r="C343" s="651"/>
      <c r="D343" s="651"/>
      <c r="E343" s="651"/>
      <c r="F343" s="651"/>
      <c r="G343" s="651"/>
      <c r="H343" s="651"/>
      <c r="I343" s="651"/>
      <c r="J343" s="651"/>
      <c r="K343" s="651"/>
      <c r="L343" s="652"/>
      <c r="M343" s="217"/>
    </row>
    <row r="344" spans="1:16" s="157" customFormat="1" x14ac:dyDescent="0.25">
      <c r="A344" s="201"/>
      <c r="B344" s="202"/>
      <c r="C344" s="203"/>
      <c r="D344" s="203"/>
      <c r="E344" s="203"/>
      <c r="F344" s="203"/>
      <c r="G344" s="203"/>
      <c r="H344" s="203"/>
      <c r="I344" s="203"/>
      <c r="J344" s="203"/>
      <c r="K344" s="203"/>
      <c r="L344" s="204"/>
    </row>
    <row r="345" spans="1:16" s="157" customFormat="1" x14ac:dyDescent="0.25">
      <c r="A345" s="201"/>
      <c r="B345" s="642" t="str">
        <f>IF(Intro!$G$22="English",O345,P345)</f>
        <v>Report your firm’s past and projected investments in facilities for the goods for each period specified.</v>
      </c>
      <c r="C345" s="643"/>
      <c r="D345" s="643"/>
      <c r="E345" s="643"/>
      <c r="F345" s="643"/>
      <c r="G345" s="643"/>
      <c r="H345" s="643"/>
      <c r="I345" s="643"/>
      <c r="J345" s="643"/>
      <c r="K345" s="643"/>
      <c r="L345" s="644"/>
      <c r="O345" s="157" t="s">
        <v>162</v>
      </c>
      <c r="P345" s="157" t="s">
        <v>163</v>
      </c>
    </row>
    <row r="346" spans="1:16" s="157" customFormat="1" x14ac:dyDescent="0.25">
      <c r="A346" s="201"/>
      <c r="B346" s="202"/>
      <c r="C346" s="203"/>
      <c r="D346" s="203"/>
      <c r="E346" s="203"/>
      <c r="F346" s="203"/>
      <c r="G346" s="203"/>
      <c r="H346" s="203"/>
      <c r="I346" s="203"/>
      <c r="J346" s="203"/>
      <c r="K346" s="203"/>
      <c r="L346" s="204"/>
    </row>
    <row r="347" spans="1:16" s="12" customFormat="1" x14ac:dyDescent="0.25">
      <c r="A347" s="14"/>
      <c r="B347" s="186"/>
      <c r="C347" s="187"/>
      <c r="D347" s="32"/>
      <c r="E347" s="302">
        <f>Variables!$B$6</f>
        <v>2023</v>
      </c>
      <c r="F347" s="302">
        <f>E347+1</f>
        <v>2024</v>
      </c>
      <c r="G347" s="302">
        <f t="shared" ref="G347:K347" si="16">F347+1</f>
        <v>2025</v>
      </c>
      <c r="H347" s="302">
        <f t="shared" si="16"/>
        <v>2026</v>
      </c>
      <c r="I347" s="302">
        <f t="shared" si="16"/>
        <v>2027</v>
      </c>
      <c r="J347" s="302">
        <f t="shared" si="16"/>
        <v>2028</v>
      </c>
      <c r="K347" s="358">
        <f t="shared" si="16"/>
        <v>2029</v>
      </c>
      <c r="L347" s="207"/>
      <c r="O347" s="13"/>
    </row>
    <row r="348" spans="1:16" s="157" customFormat="1" x14ac:dyDescent="0.25">
      <c r="A348" s="201"/>
      <c r="B348" s="794" t="str">
        <f>IF(Intro!$G$22="English",O348,P348)</f>
        <v>Investments</v>
      </c>
      <c r="C348" s="795"/>
      <c r="D348" s="286" t="s">
        <v>572</v>
      </c>
      <c r="E348" s="280"/>
      <c r="F348" s="280"/>
      <c r="G348" s="280"/>
      <c r="H348" s="280"/>
      <c r="I348" s="280"/>
      <c r="J348" s="280"/>
      <c r="K348" s="280"/>
      <c r="L348" s="207"/>
      <c r="O348" s="157" t="s">
        <v>258</v>
      </c>
      <c r="P348" s="157" t="s">
        <v>259</v>
      </c>
    </row>
    <row r="349" spans="1:16" s="157" customFormat="1" x14ac:dyDescent="0.25">
      <c r="A349" s="201"/>
      <c r="B349" s="208"/>
      <c r="C349" s="209"/>
      <c r="D349" s="209"/>
      <c r="E349" s="209"/>
      <c r="F349" s="209"/>
      <c r="G349" s="209"/>
      <c r="H349" s="209"/>
      <c r="I349" s="209"/>
      <c r="J349" s="209"/>
      <c r="K349" s="209"/>
      <c r="L349" s="210"/>
    </row>
    <row r="350" spans="1:16" s="3" customFormat="1" x14ac:dyDescent="0.25">
      <c r="A350" s="14"/>
      <c r="B350" s="650" t="s">
        <v>36</v>
      </c>
      <c r="C350" s="651"/>
      <c r="D350" s="651"/>
      <c r="E350" s="651"/>
      <c r="F350" s="651"/>
      <c r="G350" s="651"/>
      <c r="H350" s="651"/>
      <c r="I350" s="651"/>
      <c r="J350" s="651"/>
      <c r="K350" s="651"/>
      <c r="L350" s="652"/>
      <c r="M350" s="217"/>
    </row>
    <row r="351" spans="1:16" s="157" customFormat="1" x14ac:dyDescent="0.25">
      <c r="A351" s="201"/>
      <c r="B351" s="202"/>
      <c r="C351" s="203"/>
      <c r="D351" s="203"/>
      <c r="E351" s="203"/>
      <c r="F351" s="203"/>
      <c r="G351" s="203"/>
      <c r="H351" s="203"/>
      <c r="I351" s="203"/>
      <c r="J351" s="203"/>
      <c r="K351" s="203"/>
      <c r="L351" s="204"/>
    </row>
    <row r="352" spans="1:16" s="157" customFormat="1" x14ac:dyDescent="0.25">
      <c r="A352" s="201"/>
      <c r="B352" s="528" t="str">
        <f>IF(Intro!$G$22="English",O352,P352)</f>
        <v>Provide a description of your firm’s major past and projected investments, in which facilities they took or will take place and the reasons for those investments.</v>
      </c>
      <c r="C352" s="529"/>
      <c r="D352" s="529"/>
      <c r="E352" s="529"/>
      <c r="F352" s="529"/>
      <c r="G352" s="529"/>
      <c r="H352" s="529"/>
      <c r="I352" s="529"/>
      <c r="J352" s="529"/>
      <c r="K352" s="529"/>
      <c r="L352" s="530"/>
      <c r="O352" s="157" t="s">
        <v>164</v>
      </c>
      <c r="P352" s="157" t="s">
        <v>165</v>
      </c>
    </row>
    <row r="353" spans="1:16" s="157" customFormat="1" x14ac:dyDescent="0.25">
      <c r="A353" s="201"/>
      <c r="B353" s="528"/>
      <c r="C353" s="529"/>
      <c r="D353" s="529"/>
      <c r="E353" s="529"/>
      <c r="F353" s="529"/>
      <c r="G353" s="529"/>
      <c r="H353" s="529"/>
      <c r="I353" s="529"/>
      <c r="J353" s="529"/>
      <c r="K353" s="529"/>
      <c r="L353" s="530"/>
    </row>
    <row r="354" spans="1:16" s="157" customFormat="1" x14ac:dyDescent="0.25">
      <c r="A354" s="201"/>
      <c r="B354" s="202"/>
      <c r="C354" s="203"/>
      <c r="D354" s="203"/>
      <c r="E354" s="203"/>
      <c r="F354" s="203"/>
      <c r="G354" s="203"/>
      <c r="H354" s="203"/>
      <c r="I354" s="203"/>
      <c r="J354" s="203"/>
      <c r="K354" s="203"/>
      <c r="L354" s="204"/>
    </row>
    <row r="355" spans="1:16" s="3" customFormat="1" x14ac:dyDescent="0.25">
      <c r="A355" s="15"/>
      <c r="B355" s="657"/>
      <c r="C355" s="658"/>
      <c r="D355" s="658"/>
      <c r="E355" s="658"/>
      <c r="F355" s="658"/>
      <c r="G355" s="658"/>
      <c r="H355" s="658"/>
      <c r="I355" s="658"/>
      <c r="J355" s="658"/>
      <c r="K355" s="658"/>
      <c r="L355" s="659"/>
      <c r="M355" s="182"/>
      <c r="O355" s="176"/>
      <c r="P355" s="176"/>
    </row>
    <row r="356" spans="1:16" s="3" customFormat="1" x14ac:dyDescent="0.25">
      <c r="A356" s="15"/>
      <c r="B356" s="657"/>
      <c r="C356" s="658"/>
      <c r="D356" s="658"/>
      <c r="E356" s="658"/>
      <c r="F356" s="658"/>
      <c r="G356" s="658"/>
      <c r="H356" s="658"/>
      <c r="I356" s="658"/>
      <c r="J356" s="658"/>
      <c r="K356" s="658"/>
      <c r="L356" s="659"/>
      <c r="M356" s="182"/>
      <c r="O356" s="176"/>
      <c r="P356" s="176"/>
    </row>
    <row r="357" spans="1:16" s="3" customFormat="1" x14ac:dyDescent="0.25">
      <c r="A357" s="15"/>
      <c r="B357" s="657"/>
      <c r="C357" s="658"/>
      <c r="D357" s="658"/>
      <c r="E357" s="658"/>
      <c r="F357" s="658"/>
      <c r="G357" s="658"/>
      <c r="H357" s="658"/>
      <c r="I357" s="658"/>
      <c r="J357" s="658"/>
      <c r="K357" s="658"/>
      <c r="L357" s="659"/>
      <c r="M357" s="182"/>
      <c r="O357" s="176"/>
      <c r="P357" s="176"/>
    </row>
    <row r="358" spans="1:16" s="3" customFormat="1" x14ac:dyDescent="0.25">
      <c r="A358" s="15"/>
      <c r="B358" s="657"/>
      <c r="C358" s="658"/>
      <c r="D358" s="658"/>
      <c r="E358" s="658"/>
      <c r="F358" s="658"/>
      <c r="G358" s="658"/>
      <c r="H358" s="658"/>
      <c r="I358" s="658"/>
      <c r="J358" s="658"/>
      <c r="K358" s="658"/>
      <c r="L358" s="659"/>
      <c r="M358" s="182"/>
      <c r="O358" s="176"/>
      <c r="P358" s="176"/>
    </row>
    <row r="359" spans="1:16" s="3" customFormat="1" x14ac:dyDescent="0.25">
      <c r="A359" s="15"/>
      <c r="B359" s="657"/>
      <c r="C359" s="658"/>
      <c r="D359" s="658"/>
      <c r="E359" s="658"/>
      <c r="F359" s="658"/>
      <c r="G359" s="658"/>
      <c r="H359" s="658"/>
      <c r="I359" s="658"/>
      <c r="J359" s="658"/>
      <c r="K359" s="658"/>
      <c r="L359" s="659"/>
      <c r="M359" s="182"/>
      <c r="O359" s="176"/>
      <c r="P359" s="176"/>
    </row>
    <row r="360" spans="1:16" s="3" customFormat="1" x14ac:dyDescent="0.25">
      <c r="A360" s="15"/>
      <c r="B360" s="657"/>
      <c r="C360" s="658"/>
      <c r="D360" s="658"/>
      <c r="E360" s="658"/>
      <c r="F360" s="658"/>
      <c r="G360" s="658"/>
      <c r="H360" s="658"/>
      <c r="I360" s="658"/>
      <c r="J360" s="658"/>
      <c r="K360" s="658"/>
      <c r="L360" s="659"/>
      <c r="M360" s="182"/>
      <c r="O360" s="176"/>
      <c r="P360" s="176"/>
    </row>
    <row r="361" spans="1:16" s="3" customFormat="1" x14ac:dyDescent="0.25">
      <c r="A361" s="15"/>
      <c r="B361" s="657"/>
      <c r="C361" s="658"/>
      <c r="D361" s="658"/>
      <c r="E361" s="658"/>
      <c r="F361" s="658"/>
      <c r="G361" s="658"/>
      <c r="H361" s="658"/>
      <c r="I361" s="658"/>
      <c r="J361" s="658"/>
      <c r="K361" s="658"/>
      <c r="L361" s="659"/>
      <c r="M361" s="182"/>
      <c r="O361" s="176"/>
      <c r="P361" s="176"/>
    </row>
    <row r="362" spans="1:16" s="3" customFormat="1" x14ac:dyDescent="0.25">
      <c r="A362" s="15"/>
      <c r="B362" s="657"/>
      <c r="C362" s="658"/>
      <c r="D362" s="658"/>
      <c r="E362" s="658"/>
      <c r="F362" s="658"/>
      <c r="G362" s="658"/>
      <c r="H362" s="658"/>
      <c r="I362" s="658"/>
      <c r="J362" s="658"/>
      <c r="K362" s="658"/>
      <c r="L362" s="659"/>
      <c r="M362" s="182"/>
      <c r="O362" s="176"/>
      <c r="P362" s="176"/>
    </row>
    <row r="363" spans="1:16" s="157" customFormat="1" x14ac:dyDescent="0.25">
      <c r="A363" s="201"/>
      <c r="B363" s="208"/>
      <c r="C363" s="209"/>
      <c r="D363" s="209"/>
      <c r="E363" s="209"/>
      <c r="F363" s="209"/>
      <c r="G363" s="209"/>
      <c r="H363" s="209"/>
      <c r="I363" s="209"/>
      <c r="J363" s="209"/>
      <c r="K363" s="209"/>
      <c r="L363" s="210"/>
    </row>
    <row r="364" spans="1:16" s="3" customFormat="1" x14ac:dyDescent="0.25">
      <c r="A364" s="14"/>
      <c r="B364" s="650" t="s">
        <v>37</v>
      </c>
      <c r="C364" s="651"/>
      <c r="D364" s="651"/>
      <c r="E364" s="651"/>
      <c r="F364" s="651"/>
      <c r="G364" s="651"/>
      <c r="H364" s="651"/>
      <c r="I364" s="651"/>
      <c r="J364" s="651"/>
      <c r="K364" s="651"/>
      <c r="L364" s="652"/>
      <c r="M364" s="217"/>
    </row>
    <row r="365" spans="1:16" s="157" customFormat="1" x14ac:dyDescent="0.25">
      <c r="A365" s="201"/>
      <c r="B365" s="202"/>
      <c r="C365" s="203"/>
      <c r="D365" s="203"/>
      <c r="E365" s="203"/>
      <c r="F365" s="203"/>
      <c r="G365" s="203"/>
      <c r="H365" s="203"/>
      <c r="I365" s="203"/>
      <c r="J365" s="203"/>
      <c r="K365" s="203"/>
      <c r="L365" s="204"/>
    </row>
    <row r="366" spans="1:16" s="157" customFormat="1" x14ac:dyDescent="0.25">
      <c r="A366" s="201"/>
      <c r="B366" s="642" t="str">
        <f>IF(Intro!$G$22="English",O366,P366)</f>
        <v>Describe the impact of investments made by your firm since January 1, 2023 on the following:</v>
      </c>
      <c r="C366" s="643"/>
      <c r="D366" s="643"/>
      <c r="E366" s="643"/>
      <c r="F366" s="643"/>
      <c r="G366" s="643"/>
      <c r="H366" s="643"/>
      <c r="I366" s="643"/>
      <c r="J366" s="643"/>
      <c r="K366" s="643"/>
      <c r="L366" s="644"/>
      <c r="O366" s="157" t="str">
        <f>"Describe the impact of investments made by your firm since January 1, "&amp;Variables!B6&amp;" on the following:"</f>
        <v>Describe the impact of investments made by your firm since January 1, 2023 on the following:</v>
      </c>
      <c r="P366" s="157" t="str">
        <f>"Décrivez l’incidence des investissements faits par votre entreprise depuis le 1er janvier "&amp;Variables!B6&amp;" sur les aspects suivants :"</f>
        <v>Décrivez l’incidence des investissements faits par votre entreprise depuis le 1er janvier 2023 sur les aspects suivants :</v>
      </c>
    </row>
    <row r="367" spans="1:16" s="157" customFormat="1" x14ac:dyDescent="0.25">
      <c r="A367" s="201"/>
      <c r="B367" s="202"/>
      <c r="C367" s="203"/>
      <c r="D367" s="203"/>
      <c r="E367" s="203"/>
      <c r="F367" s="203"/>
      <c r="G367" s="203"/>
      <c r="H367" s="203"/>
      <c r="I367" s="203"/>
      <c r="J367" s="203"/>
      <c r="K367" s="203"/>
      <c r="L367" s="204"/>
    </row>
    <row r="368" spans="1:16" s="157" customFormat="1" x14ac:dyDescent="0.25">
      <c r="A368" s="201"/>
      <c r="B368" s="526" t="str">
        <f>IF(Intro!$G$22="English",O368,P368)</f>
        <v>Productivity</v>
      </c>
      <c r="C368" s="527"/>
      <c r="D368" s="829"/>
      <c r="E368" s="829"/>
      <c r="F368" s="829"/>
      <c r="G368" s="829"/>
      <c r="H368" s="829"/>
      <c r="I368" s="829"/>
      <c r="J368" s="829"/>
      <c r="K368" s="829"/>
      <c r="L368" s="750"/>
      <c r="O368" s="13" t="s">
        <v>82</v>
      </c>
      <c r="P368" s="13" t="s">
        <v>83</v>
      </c>
    </row>
    <row r="369" spans="1:16" s="3" customFormat="1" x14ac:dyDescent="0.25">
      <c r="A369" s="15"/>
      <c r="B369" s="526"/>
      <c r="C369" s="527"/>
      <c r="D369" s="829"/>
      <c r="E369" s="829"/>
      <c r="F369" s="829"/>
      <c r="G369" s="829"/>
      <c r="H369" s="829"/>
      <c r="I369" s="829"/>
      <c r="J369" s="829"/>
      <c r="K369" s="829"/>
      <c r="L369" s="750"/>
      <c r="M369" s="182"/>
      <c r="O369" s="176"/>
      <c r="P369" s="176"/>
    </row>
    <row r="370" spans="1:16" s="3" customFormat="1" x14ac:dyDescent="0.25">
      <c r="A370" s="15"/>
      <c r="B370" s="526"/>
      <c r="C370" s="527"/>
      <c r="D370" s="829"/>
      <c r="E370" s="829"/>
      <c r="F370" s="829"/>
      <c r="G370" s="829"/>
      <c r="H370" s="829"/>
      <c r="I370" s="829"/>
      <c r="J370" s="829"/>
      <c r="K370" s="829"/>
      <c r="L370" s="750"/>
      <c r="M370" s="182"/>
      <c r="O370" s="176"/>
      <c r="P370" s="176"/>
    </row>
    <row r="371" spans="1:16" s="3" customFormat="1" x14ac:dyDescent="0.25">
      <c r="A371" s="15"/>
      <c r="B371" s="526"/>
      <c r="C371" s="527"/>
      <c r="D371" s="829"/>
      <c r="E371" s="829"/>
      <c r="F371" s="829"/>
      <c r="G371" s="829"/>
      <c r="H371" s="829"/>
      <c r="I371" s="829"/>
      <c r="J371" s="829"/>
      <c r="K371" s="829"/>
      <c r="L371" s="750"/>
      <c r="M371" s="182"/>
      <c r="O371" s="176"/>
      <c r="P371" s="176"/>
    </row>
    <row r="372" spans="1:16" s="3" customFormat="1" x14ac:dyDescent="0.25">
      <c r="A372" s="15"/>
      <c r="B372" s="526"/>
      <c r="C372" s="527"/>
      <c r="D372" s="829"/>
      <c r="E372" s="829"/>
      <c r="F372" s="829"/>
      <c r="G372" s="829"/>
      <c r="H372" s="829"/>
      <c r="I372" s="829"/>
      <c r="J372" s="829"/>
      <c r="K372" s="829"/>
      <c r="L372" s="750"/>
      <c r="M372" s="182"/>
      <c r="O372" s="176"/>
      <c r="P372" s="176"/>
    </row>
    <row r="373" spans="1:16" s="157" customFormat="1" x14ac:dyDescent="0.25">
      <c r="A373" s="201"/>
      <c r="B373" s="526"/>
      <c r="C373" s="527"/>
      <c r="D373" s="829"/>
      <c r="E373" s="829"/>
      <c r="F373" s="829"/>
      <c r="G373" s="829"/>
      <c r="H373" s="829"/>
      <c r="I373" s="829"/>
      <c r="J373" s="829"/>
      <c r="K373" s="829"/>
      <c r="L373" s="750"/>
    </row>
    <row r="374" spans="1:16" s="157" customFormat="1" x14ac:dyDescent="0.25">
      <c r="A374" s="201"/>
      <c r="B374" s="526"/>
      <c r="C374" s="527"/>
      <c r="D374" s="829"/>
      <c r="E374" s="829"/>
      <c r="F374" s="829"/>
      <c r="G374" s="829"/>
      <c r="H374" s="829"/>
      <c r="I374" s="829"/>
      <c r="J374" s="829"/>
      <c r="K374" s="829"/>
      <c r="L374" s="750"/>
    </row>
    <row r="375" spans="1:16" s="157" customFormat="1" x14ac:dyDescent="0.25">
      <c r="A375" s="201"/>
      <c r="B375" s="526"/>
      <c r="C375" s="527"/>
      <c r="D375" s="829"/>
      <c r="E375" s="829"/>
      <c r="F375" s="829"/>
      <c r="G375" s="829"/>
      <c r="H375" s="829"/>
      <c r="I375" s="829"/>
      <c r="J375" s="829"/>
      <c r="K375" s="829"/>
      <c r="L375" s="750"/>
      <c r="O375" s="13"/>
      <c r="P375" s="13"/>
    </row>
    <row r="376" spans="1:16" s="157" customFormat="1" x14ac:dyDescent="0.25">
      <c r="A376" s="201"/>
      <c r="B376" s="526"/>
      <c r="C376" s="527"/>
      <c r="D376" s="829"/>
      <c r="E376" s="829"/>
      <c r="F376" s="829"/>
      <c r="G376" s="829"/>
      <c r="H376" s="829"/>
      <c r="I376" s="829"/>
      <c r="J376" s="829"/>
      <c r="K376" s="829"/>
      <c r="L376" s="750"/>
      <c r="O376" s="13"/>
      <c r="P376" s="13"/>
    </row>
    <row r="377" spans="1:16" s="157" customFormat="1" x14ac:dyDescent="0.25">
      <c r="A377" s="201"/>
      <c r="B377" s="526"/>
      <c r="C377" s="527"/>
      <c r="D377" s="829"/>
      <c r="E377" s="829"/>
      <c r="F377" s="829"/>
      <c r="G377" s="829"/>
      <c r="H377" s="829"/>
      <c r="I377" s="829"/>
      <c r="J377" s="829"/>
      <c r="K377" s="829"/>
      <c r="L377" s="750"/>
      <c r="O377" s="13"/>
      <c r="P377" s="13"/>
    </row>
    <row r="378" spans="1:16" s="157" customFormat="1" x14ac:dyDescent="0.25">
      <c r="A378" s="201"/>
      <c r="B378" s="526" t="str">
        <f>IF(Intro!$G$22="English",O378,P378)</f>
        <v>Employment</v>
      </c>
      <c r="C378" s="527"/>
      <c r="D378" s="829"/>
      <c r="E378" s="829"/>
      <c r="F378" s="829"/>
      <c r="G378" s="829"/>
      <c r="H378" s="829"/>
      <c r="I378" s="829"/>
      <c r="J378" s="829"/>
      <c r="K378" s="829"/>
      <c r="L378" s="750"/>
      <c r="O378" s="13" t="s">
        <v>84</v>
      </c>
      <c r="P378" s="13" t="s">
        <v>85</v>
      </c>
    </row>
    <row r="379" spans="1:16" s="157" customFormat="1" x14ac:dyDescent="0.25">
      <c r="A379" s="201"/>
      <c r="B379" s="526"/>
      <c r="C379" s="527"/>
      <c r="D379" s="829"/>
      <c r="E379" s="829"/>
      <c r="F379" s="829"/>
      <c r="G379" s="829"/>
      <c r="H379" s="829"/>
      <c r="I379" s="829"/>
      <c r="J379" s="829"/>
      <c r="K379" s="829"/>
      <c r="L379" s="750"/>
      <c r="O379" s="13"/>
      <c r="P379" s="13"/>
    </row>
    <row r="380" spans="1:16" s="3" customFormat="1" x14ac:dyDescent="0.25">
      <c r="A380" s="15"/>
      <c r="B380" s="526"/>
      <c r="C380" s="527"/>
      <c r="D380" s="829"/>
      <c r="E380" s="829"/>
      <c r="F380" s="829"/>
      <c r="G380" s="829"/>
      <c r="H380" s="829"/>
      <c r="I380" s="829"/>
      <c r="J380" s="829"/>
      <c r="K380" s="829"/>
      <c r="L380" s="750"/>
      <c r="M380" s="182"/>
      <c r="O380" s="176"/>
      <c r="P380" s="176"/>
    </row>
    <row r="381" spans="1:16" s="3" customFormat="1" x14ac:dyDescent="0.25">
      <c r="A381" s="15"/>
      <c r="B381" s="526"/>
      <c r="C381" s="527"/>
      <c r="D381" s="829"/>
      <c r="E381" s="829"/>
      <c r="F381" s="829"/>
      <c r="G381" s="829"/>
      <c r="H381" s="829"/>
      <c r="I381" s="829"/>
      <c r="J381" s="829"/>
      <c r="K381" s="829"/>
      <c r="L381" s="750"/>
      <c r="M381" s="182"/>
      <c r="O381" s="176"/>
      <c r="P381" s="176"/>
    </row>
    <row r="382" spans="1:16" s="3" customFormat="1" x14ac:dyDescent="0.25">
      <c r="A382" s="15"/>
      <c r="B382" s="526"/>
      <c r="C382" s="527"/>
      <c r="D382" s="829"/>
      <c r="E382" s="829"/>
      <c r="F382" s="829"/>
      <c r="G382" s="829"/>
      <c r="H382" s="829"/>
      <c r="I382" s="829"/>
      <c r="J382" s="829"/>
      <c r="K382" s="829"/>
      <c r="L382" s="750"/>
      <c r="M382" s="182"/>
      <c r="O382" s="176"/>
      <c r="P382" s="176"/>
    </row>
    <row r="383" spans="1:16" s="3" customFormat="1" x14ac:dyDescent="0.25">
      <c r="A383" s="15"/>
      <c r="B383" s="526"/>
      <c r="C383" s="527"/>
      <c r="D383" s="829"/>
      <c r="E383" s="829"/>
      <c r="F383" s="829"/>
      <c r="G383" s="829"/>
      <c r="H383" s="829"/>
      <c r="I383" s="829"/>
      <c r="J383" s="829"/>
      <c r="K383" s="829"/>
      <c r="L383" s="750"/>
      <c r="M383" s="182"/>
      <c r="O383" s="176"/>
      <c r="P383" s="176"/>
    </row>
    <row r="384" spans="1:16" s="157" customFormat="1" x14ac:dyDescent="0.25">
      <c r="A384" s="201"/>
      <c r="B384" s="526"/>
      <c r="C384" s="527"/>
      <c r="D384" s="829"/>
      <c r="E384" s="829"/>
      <c r="F384" s="829"/>
      <c r="G384" s="829"/>
      <c r="H384" s="829"/>
      <c r="I384" s="829"/>
      <c r="J384" s="829"/>
      <c r="K384" s="829"/>
      <c r="L384" s="750"/>
      <c r="O384" s="13"/>
      <c r="P384" s="13"/>
    </row>
    <row r="385" spans="1:16" s="157" customFormat="1" x14ac:dyDescent="0.25">
      <c r="A385" s="201"/>
      <c r="B385" s="526"/>
      <c r="C385" s="527"/>
      <c r="D385" s="829"/>
      <c r="E385" s="829"/>
      <c r="F385" s="829"/>
      <c r="G385" s="829"/>
      <c r="H385" s="829"/>
      <c r="I385" s="829"/>
      <c r="J385" s="829"/>
      <c r="K385" s="829"/>
      <c r="L385" s="750"/>
      <c r="O385" s="13"/>
      <c r="P385" s="13"/>
    </row>
    <row r="386" spans="1:16" s="157" customFormat="1" x14ac:dyDescent="0.25">
      <c r="A386" s="201"/>
      <c r="B386" s="526"/>
      <c r="C386" s="527"/>
      <c r="D386" s="829"/>
      <c r="E386" s="829"/>
      <c r="F386" s="829"/>
      <c r="G386" s="829"/>
      <c r="H386" s="829"/>
      <c r="I386" s="829"/>
      <c r="J386" s="829"/>
      <c r="K386" s="829"/>
      <c r="L386" s="750"/>
      <c r="O386" s="13"/>
      <c r="P386" s="13"/>
    </row>
    <row r="387" spans="1:16" s="157" customFormat="1" x14ac:dyDescent="0.25">
      <c r="A387" s="201"/>
      <c r="B387" s="526"/>
      <c r="C387" s="527"/>
      <c r="D387" s="829"/>
      <c r="E387" s="829"/>
      <c r="F387" s="829"/>
      <c r="G387" s="829"/>
      <c r="H387" s="829"/>
      <c r="I387" s="829"/>
      <c r="J387" s="829"/>
      <c r="K387" s="829"/>
      <c r="L387" s="750"/>
      <c r="O387" s="13"/>
      <c r="P387" s="13"/>
    </row>
    <row r="388" spans="1:16" s="157" customFormat="1" x14ac:dyDescent="0.25">
      <c r="A388" s="201"/>
      <c r="B388" s="526" t="str">
        <f>IF(Intro!$G$22="English",O388,P388)</f>
        <v>Wages</v>
      </c>
      <c r="C388" s="527"/>
      <c r="D388" s="829"/>
      <c r="E388" s="829"/>
      <c r="F388" s="829"/>
      <c r="G388" s="829"/>
      <c r="H388" s="829"/>
      <c r="I388" s="829"/>
      <c r="J388" s="829"/>
      <c r="K388" s="829"/>
      <c r="L388" s="750"/>
      <c r="O388" s="13" t="s">
        <v>86</v>
      </c>
      <c r="P388" s="13" t="s">
        <v>87</v>
      </c>
    </row>
    <row r="389" spans="1:16" s="157" customFormat="1" x14ac:dyDescent="0.25">
      <c r="A389" s="201"/>
      <c r="B389" s="526"/>
      <c r="C389" s="527"/>
      <c r="D389" s="829"/>
      <c r="E389" s="829"/>
      <c r="F389" s="829"/>
      <c r="G389" s="829"/>
      <c r="H389" s="829"/>
      <c r="I389" s="829"/>
      <c r="J389" s="829"/>
      <c r="K389" s="829"/>
      <c r="L389" s="750"/>
      <c r="O389" s="13"/>
      <c r="P389" s="13"/>
    </row>
    <row r="390" spans="1:16" s="3" customFormat="1" x14ac:dyDescent="0.25">
      <c r="A390" s="15"/>
      <c r="B390" s="526"/>
      <c r="C390" s="527"/>
      <c r="D390" s="829"/>
      <c r="E390" s="829"/>
      <c r="F390" s="829"/>
      <c r="G390" s="829"/>
      <c r="H390" s="829"/>
      <c r="I390" s="829"/>
      <c r="J390" s="829"/>
      <c r="K390" s="829"/>
      <c r="L390" s="750"/>
      <c r="M390" s="182"/>
      <c r="O390" s="176"/>
      <c r="P390" s="176"/>
    </row>
    <row r="391" spans="1:16" s="3" customFormat="1" x14ac:dyDescent="0.25">
      <c r="A391" s="15"/>
      <c r="B391" s="526"/>
      <c r="C391" s="527"/>
      <c r="D391" s="829"/>
      <c r="E391" s="829"/>
      <c r="F391" s="829"/>
      <c r="G391" s="829"/>
      <c r="H391" s="829"/>
      <c r="I391" s="829"/>
      <c r="J391" s="829"/>
      <c r="K391" s="829"/>
      <c r="L391" s="750"/>
      <c r="M391" s="182"/>
      <c r="O391" s="176"/>
      <c r="P391" s="176"/>
    </row>
    <row r="392" spans="1:16" s="3" customFormat="1" x14ac:dyDescent="0.25">
      <c r="A392" s="15"/>
      <c r="B392" s="526"/>
      <c r="C392" s="527"/>
      <c r="D392" s="829"/>
      <c r="E392" s="829"/>
      <c r="F392" s="829"/>
      <c r="G392" s="829"/>
      <c r="H392" s="829"/>
      <c r="I392" s="829"/>
      <c r="J392" s="829"/>
      <c r="K392" s="829"/>
      <c r="L392" s="750"/>
      <c r="M392" s="182"/>
      <c r="O392" s="176"/>
      <c r="P392" s="176"/>
    </row>
    <row r="393" spans="1:16" s="3" customFormat="1" x14ac:dyDescent="0.25">
      <c r="A393" s="15"/>
      <c r="B393" s="526"/>
      <c r="C393" s="527"/>
      <c r="D393" s="829"/>
      <c r="E393" s="829"/>
      <c r="F393" s="829"/>
      <c r="G393" s="829"/>
      <c r="H393" s="829"/>
      <c r="I393" s="829"/>
      <c r="J393" s="829"/>
      <c r="K393" s="829"/>
      <c r="L393" s="750"/>
      <c r="M393" s="182"/>
      <c r="O393" s="176"/>
      <c r="P393" s="176"/>
    </row>
    <row r="394" spans="1:16" s="157" customFormat="1" x14ac:dyDescent="0.25">
      <c r="A394" s="201"/>
      <c r="B394" s="526"/>
      <c r="C394" s="527"/>
      <c r="D394" s="829"/>
      <c r="E394" s="829"/>
      <c r="F394" s="829"/>
      <c r="G394" s="829"/>
      <c r="H394" s="829"/>
      <c r="I394" s="829"/>
      <c r="J394" s="829"/>
      <c r="K394" s="829"/>
      <c r="L394" s="750"/>
      <c r="O394" s="13"/>
      <c r="P394" s="13"/>
    </row>
    <row r="395" spans="1:16" s="157" customFormat="1" x14ac:dyDescent="0.25">
      <c r="A395" s="201"/>
      <c r="B395" s="526"/>
      <c r="C395" s="527"/>
      <c r="D395" s="829"/>
      <c r="E395" s="829"/>
      <c r="F395" s="829"/>
      <c r="G395" s="829"/>
      <c r="H395" s="829"/>
      <c r="I395" s="829"/>
      <c r="J395" s="829"/>
      <c r="K395" s="829"/>
      <c r="L395" s="750"/>
      <c r="O395" s="13"/>
      <c r="P395" s="13"/>
    </row>
    <row r="396" spans="1:16" s="157" customFormat="1" x14ac:dyDescent="0.25">
      <c r="A396" s="201"/>
      <c r="B396" s="526"/>
      <c r="C396" s="527"/>
      <c r="D396" s="829"/>
      <c r="E396" s="829"/>
      <c r="F396" s="829"/>
      <c r="G396" s="829"/>
      <c r="H396" s="829"/>
      <c r="I396" s="829"/>
      <c r="J396" s="829"/>
      <c r="K396" s="829"/>
      <c r="L396" s="750"/>
      <c r="O396" s="13"/>
      <c r="P396" s="13"/>
    </row>
    <row r="397" spans="1:16" s="157" customFormat="1" x14ac:dyDescent="0.25">
      <c r="A397" s="201"/>
      <c r="B397" s="526"/>
      <c r="C397" s="527"/>
      <c r="D397" s="829"/>
      <c r="E397" s="829"/>
      <c r="F397" s="829"/>
      <c r="G397" s="829"/>
      <c r="H397" s="829"/>
      <c r="I397" s="829"/>
      <c r="J397" s="829"/>
      <c r="K397" s="829"/>
      <c r="L397" s="750"/>
      <c r="O397" s="13"/>
      <c r="P397" s="13"/>
    </row>
    <row r="398" spans="1:16" s="183" customFormat="1" x14ac:dyDescent="0.25">
      <c r="A398" s="213"/>
      <c r="B398" s="294"/>
      <c r="C398" s="295"/>
      <c r="D398" s="296"/>
      <c r="E398" s="296"/>
      <c r="F398" s="296"/>
      <c r="G398" s="296"/>
      <c r="H398" s="296"/>
      <c r="I398" s="296"/>
      <c r="J398" s="296"/>
      <c r="K398" s="296"/>
      <c r="L398" s="297"/>
      <c r="N398" s="216"/>
    </row>
    <row r="399" spans="1:16" s="183" customFormat="1" x14ac:dyDescent="0.25">
      <c r="A399" s="213"/>
      <c r="B399" s="214"/>
      <c r="C399" s="214"/>
      <c r="D399" s="215"/>
      <c r="E399" s="215"/>
      <c r="F399" s="215"/>
      <c r="G399" s="215"/>
      <c r="H399" s="215"/>
      <c r="I399" s="215"/>
      <c r="J399" s="215"/>
      <c r="K399" s="215"/>
      <c r="L399" s="215"/>
      <c r="N399" s="216"/>
    </row>
    <row r="400" spans="1:16" s="183" customFormat="1" x14ac:dyDescent="0.25">
      <c r="A400" s="213"/>
      <c r="B400" s="214"/>
      <c r="C400" s="214"/>
      <c r="D400" s="215"/>
      <c r="E400" s="215"/>
      <c r="F400" s="215"/>
      <c r="G400" s="215"/>
      <c r="H400" s="215"/>
      <c r="I400" s="215"/>
      <c r="J400" s="215"/>
      <c r="K400" s="215"/>
      <c r="L400" s="215"/>
      <c r="N400" s="216"/>
    </row>
    <row r="401" spans="1:14" s="183" customFormat="1" x14ac:dyDescent="0.25">
      <c r="A401" s="213"/>
      <c r="B401" s="214"/>
      <c r="C401" s="214"/>
      <c r="D401" s="215"/>
      <c r="E401" s="215"/>
      <c r="F401" s="215"/>
      <c r="G401" s="215"/>
      <c r="H401" s="215"/>
      <c r="I401" s="215"/>
      <c r="J401" s="215"/>
      <c r="K401" s="215"/>
      <c r="L401" s="215"/>
      <c r="N401" s="216"/>
    </row>
  </sheetData>
  <sheetProtection algorithmName="SHA-512" hashValue="gIf//jXdkBg+4lNzBEmW8vr8OCs6JF8ZFalIcrLbsf8kfCARYdpVf5xBP3aQh1LUNSXQI1pd61/nRJs2MN4LEQ==" saltValue="oOLREMlkRozjghmm+yBx5Q==" spinCount="100000" sheet="1" objects="1" scenarios="1" selectLockedCells="1"/>
  <mergeCells count="212">
    <mergeCell ref="B79:L86"/>
    <mergeCell ref="B240:L240"/>
    <mergeCell ref="B242:L249"/>
    <mergeCell ref="D179:D188"/>
    <mergeCell ref="B189:B198"/>
    <mergeCell ref="I137:I138"/>
    <mergeCell ref="J137:J138"/>
    <mergeCell ref="B131:G132"/>
    <mergeCell ref="H131:H132"/>
    <mergeCell ref="I131:I132"/>
    <mergeCell ref="J131:J132"/>
    <mergeCell ref="B135:F135"/>
    <mergeCell ref="B133:F133"/>
    <mergeCell ref="B134:F134"/>
    <mergeCell ref="B129:L129"/>
    <mergeCell ref="B221:L221"/>
    <mergeCell ref="I152:I153"/>
    <mergeCell ref="B102:L109"/>
    <mergeCell ref="B157:F157"/>
    <mergeCell ref="B125:L125"/>
    <mergeCell ref="B161:L161"/>
    <mergeCell ref="B143:G144"/>
    <mergeCell ref="H143:H144"/>
    <mergeCell ref="I143:I144"/>
    <mergeCell ref="B262:E262"/>
    <mergeCell ref="G199:L208"/>
    <mergeCell ref="D302:L309"/>
    <mergeCell ref="B302:C309"/>
    <mergeCell ref="B310:C317"/>
    <mergeCell ref="D310:L317"/>
    <mergeCell ref="B300:L300"/>
    <mergeCell ref="B289:L296"/>
    <mergeCell ref="B238:E238"/>
    <mergeCell ref="H275:H276"/>
    <mergeCell ref="I275:I276"/>
    <mergeCell ref="B277:F279"/>
    <mergeCell ref="G277:G279"/>
    <mergeCell ref="H277:H279"/>
    <mergeCell ref="I277:I279"/>
    <mergeCell ref="B286:F287"/>
    <mergeCell ref="G286:G287"/>
    <mergeCell ref="H286:H287"/>
    <mergeCell ref="I286:I287"/>
    <mergeCell ref="B259:E259"/>
    <mergeCell ref="B264:L264"/>
    <mergeCell ref="B280:F282"/>
    <mergeCell ref="B298:L298"/>
    <mergeCell ref="I227:I228"/>
    <mergeCell ref="B388:C397"/>
    <mergeCell ref="D388:L397"/>
    <mergeCell ref="B345:L345"/>
    <mergeCell ref="B366:L366"/>
    <mergeCell ref="B348:C348"/>
    <mergeCell ref="B342:L342"/>
    <mergeCell ref="B329:L330"/>
    <mergeCell ref="B332:L339"/>
    <mergeCell ref="B355:L362"/>
    <mergeCell ref="B352:L353"/>
    <mergeCell ref="B368:C377"/>
    <mergeCell ref="D368:L377"/>
    <mergeCell ref="B378:C387"/>
    <mergeCell ref="D378:L387"/>
    <mergeCell ref="B327:L327"/>
    <mergeCell ref="B343:L343"/>
    <mergeCell ref="B350:L350"/>
    <mergeCell ref="B364:L364"/>
    <mergeCell ref="D318:L325"/>
    <mergeCell ref="B318:C325"/>
    <mergeCell ref="B266:L273"/>
    <mergeCell ref="B275:F276"/>
    <mergeCell ref="G275:G276"/>
    <mergeCell ref="G280:G282"/>
    <mergeCell ref="H280:H282"/>
    <mergeCell ref="I280:I282"/>
    <mergeCell ref="B283:F285"/>
    <mergeCell ref="G283:G285"/>
    <mergeCell ref="H283:H285"/>
    <mergeCell ref="I283:I285"/>
    <mergeCell ref="B163:L165"/>
    <mergeCell ref="B159:F159"/>
    <mergeCell ref="E167:F168"/>
    <mergeCell ref="B222:L222"/>
    <mergeCell ref="D169:D178"/>
    <mergeCell ref="C169:C178"/>
    <mergeCell ref="B169:B178"/>
    <mergeCell ref="B179:B188"/>
    <mergeCell ref="C179:C188"/>
    <mergeCell ref="G169:L178"/>
    <mergeCell ref="G179:L188"/>
    <mergeCell ref="G189:L198"/>
    <mergeCell ref="B209:B218"/>
    <mergeCell ref="E169:F178"/>
    <mergeCell ref="G209:L218"/>
    <mergeCell ref="E179:F188"/>
    <mergeCell ref="B261:E261"/>
    <mergeCell ref="B260:E260"/>
    <mergeCell ref="B227:F228"/>
    <mergeCell ref="B257:E257"/>
    <mergeCell ref="B258:E258"/>
    <mergeCell ref="B229:E229"/>
    <mergeCell ref="B230:E230"/>
    <mergeCell ref="B231:E231"/>
    <mergeCell ref="B232:E232"/>
    <mergeCell ref="B233:E233"/>
    <mergeCell ref="B234:E234"/>
    <mergeCell ref="B235:E235"/>
    <mergeCell ref="B236:E236"/>
    <mergeCell ref="B237:E237"/>
    <mergeCell ref="B251:F252"/>
    <mergeCell ref="B254:E254"/>
    <mergeCell ref="B255:E255"/>
    <mergeCell ref="B24:E24"/>
    <mergeCell ref="B25:E25"/>
    <mergeCell ref="B26:E26"/>
    <mergeCell ref="B27:E27"/>
    <mergeCell ref="B28:E28"/>
    <mergeCell ref="B69:F69"/>
    <mergeCell ref="B70:F70"/>
    <mergeCell ref="B71:F71"/>
    <mergeCell ref="B60:L60"/>
    <mergeCell ref="B29:E29"/>
    <mergeCell ref="B30:E30"/>
    <mergeCell ref="B63:L63"/>
    <mergeCell ref="B56:L57"/>
    <mergeCell ref="B65:G66"/>
    <mergeCell ref="B45:L52"/>
    <mergeCell ref="H65:H66"/>
    <mergeCell ref="I65:I66"/>
    <mergeCell ref="J65:J66"/>
    <mergeCell ref="B54:L54"/>
    <mergeCell ref="B61:L61"/>
    <mergeCell ref="B34:L41"/>
    <mergeCell ref="B43:L43"/>
    <mergeCell ref="B4:L4"/>
    <mergeCell ref="B5:L5"/>
    <mergeCell ref="B6:L6"/>
    <mergeCell ref="B8:L8"/>
    <mergeCell ref="B9:L9"/>
    <mergeCell ref="B10:L10"/>
    <mergeCell ref="B12:L12"/>
    <mergeCell ref="B19:L20"/>
    <mergeCell ref="G22:G23"/>
    <mergeCell ref="H22:H23"/>
    <mergeCell ref="I22:I23"/>
    <mergeCell ref="B16:L16"/>
    <mergeCell ref="B13:L13"/>
    <mergeCell ref="B14:L14"/>
    <mergeCell ref="B17:L17"/>
    <mergeCell ref="B73:F73"/>
    <mergeCell ref="B137:G138"/>
    <mergeCell ref="H137:H138"/>
    <mergeCell ref="B67:F67"/>
    <mergeCell ref="B68:F68"/>
    <mergeCell ref="B141:F141"/>
    <mergeCell ref="B116:L123"/>
    <mergeCell ref="B113:L114"/>
    <mergeCell ref="B127:L128"/>
    <mergeCell ref="B72:F72"/>
    <mergeCell ref="B74:F74"/>
    <mergeCell ref="B75:F75"/>
    <mergeCell ref="B90:F90"/>
    <mergeCell ref="B91:F91"/>
    <mergeCell ref="B97:F97"/>
    <mergeCell ref="B88:G89"/>
    <mergeCell ref="H88:H89"/>
    <mergeCell ref="B139:F139"/>
    <mergeCell ref="B140:F140"/>
    <mergeCell ref="I88:I89"/>
    <mergeCell ref="J88:J89"/>
    <mergeCell ref="B100:L100"/>
    <mergeCell ref="B111:L111"/>
    <mergeCell ref="B77:L77"/>
    <mergeCell ref="B92:F92"/>
    <mergeCell ref="B93:F93"/>
    <mergeCell ref="B94:F94"/>
    <mergeCell ref="B95:F95"/>
    <mergeCell ref="B96:F96"/>
    <mergeCell ref="B154:F154"/>
    <mergeCell ref="B155:F155"/>
    <mergeCell ref="B156:F156"/>
    <mergeCell ref="B145:F145"/>
    <mergeCell ref="B146:F146"/>
    <mergeCell ref="B150:L151"/>
    <mergeCell ref="J152:J153"/>
    <mergeCell ref="B147:F147"/>
    <mergeCell ref="B148:F148"/>
    <mergeCell ref="J143:J144"/>
    <mergeCell ref="H152:H153"/>
    <mergeCell ref="H227:H228"/>
    <mergeCell ref="B256:E256"/>
    <mergeCell ref="H251:H252"/>
    <mergeCell ref="I251:I252"/>
    <mergeCell ref="B253:E253"/>
    <mergeCell ref="C189:C198"/>
    <mergeCell ref="D209:D218"/>
    <mergeCell ref="D189:D198"/>
    <mergeCell ref="B98:F98"/>
    <mergeCell ref="G251:G252"/>
    <mergeCell ref="G227:G228"/>
    <mergeCell ref="E189:F198"/>
    <mergeCell ref="E199:F208"/>
    <mergeCell ref="E209:F218"/>
    <mergeCell ref="C209:C218"/>
    <mergeCell ref="B199:B208"/>
    <mergeCell ref="C199:C208"/>
    <mergeCell ref="D199:D208"/>
    <mergeCell ref="C167:C168"/>
    <mergeCell ref="D167:D168"/>
    <mergeCell ref="B224:L225"/>
    <mergeCell ref="B158:F158"/>
    <mergeCell ref="G167:L168"/>
    <mergeCell ref="B167:B168"/>
  </mergeCells>
  <phoneticPr fontId="18" type="noConversion"/>
  <conditionalFormatting sqref="G277:I277">
    <cfRule type="cellIs" dxfId="1" priority="2" operator="equal">
      <formula>"Error"</formula>
    </cfRule>
  </conditionalFormatting>
  <conditionalFormatting sqref="G280:I280 G283:I283 G286:I286">
    <cfRule type="cellIs" dxfId="0" priority="1"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9:E209 C179:E179 C189:E189 G209 G179 G189 G199 C199:E199 D302:D304 D310 D318 D320:D321 D378 D388 D312:D313 D368"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3:K262 H67:L75 H90:L98 H133:L135 H139:L141 H145:L148 H154:L159 G229:K238 E348:K348 G24:K30 G42:K42"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5 B116 B289 B332" xr:uid="{5FC4152B-5ADE-4FEC-B03A-FB21EF47E33C}">
      <formula1>1000</formula1>
    </dataValidation>
  </dataValidations>
  <printOptions horizontalCentered="1"/>
  <pageMargins left="0.25" right="0.25" top="0.75" bottom="0.75" header="0.3" footer="0.3"/>
  <pageSetup scale="69" firstPageNumber="26" fitToHeight="0" orientation="portrait" r:id="rId1"/>
  <headerFooter>
    <oddFooter>&amp;L&amp;A</oddFooter>
  </headerFooter>
  <rowBreaks count="6" manualBreakCount="6">
    <brk id="59" min="1" max="11" man="1"/>
    <brk id="124" min="1" max="11" man="1"/>
    <brk id="160" min="1" max="11" man="1"/>
    <brk id="208" min="1" max="11" man="1"/>
    <brk id="326" min="1" max="11" man="1"/>
    <brk id="377"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4"/>
  <sheetViews>
    <sheetView showGridLines="0" topLeftCell="A94" workbookViewId="0">
      <selection activeCell="B43" sqref="B43:C43"/>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7" width="9.28515625" style="2" customWidth="1"/>
    <col min="18" max="16384" width="9.28515625" style="2"/>
  </cols>
  <sheetData>
    <row r="1" spans="1:16" x14ac:dyDescent="0.25">
      <c r="O1" s="3" t="s">
        <v>168</v>
      </c>
      <c r="P1" s="3" t="s">
        <v>169</v>
      </c>
    </row>
    <row r="2" spans="1:16" x14ac:dyDescent="0.25">
      <c r="B2" s="27" t="str">
        <f>'Pro 1'!B2</f>
        <v>PROTECTED</v>
      </c>
      <c r="C2" s="27"/>
      <c r="O2" s="9"/>
      <c r="P2" s="9"/>
    </row>
    <row r="3" spans="1:16" x14ac:dyDescent="0.25">
      <c r="B3" s="28"/>
      <c r="C3" s="28"/>
      <c r="O3" s="9"/>
      <c r="P3" s="9"/>
    </row>
    <row r="4" spans="1:16" s="9" customFormat="1" x14ac:dyDescent="0.25">
      <c r="A4" s="20"/>
      <c r="B4" s="540" t="str">
        <f>Info!B4</f>
        <v>PRODUCERS' QUESTIONNAIRE</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TRUCK BODIES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The following questions refer to the goods as defined in the product description on the Intro tab.</v>
      </c>
      <c r="C8" s="655"/>
      <c r="D8" s="655"/>
      <c r="E8" s="655"/>
      <c r="F8" s="655"/>
      <c r="G8" s="655"/>
      <c r="H8" s="655"/>
      <c r="I8" s="655"/>
      <c r="J8" s="655"/>
      <c r="K8" s="655"/>
      <c r="L8" s="655"/>
      <c r="M8" s="17"/>
      <c r="N8" s="17"/>
      <c r="O8" s="19"/>
      <c r="P8" s="19"/>
    </row>
    <row r="9" spans="1:16" s="18" customFormat="1" x14ac:dyDescent="0.25">
      <c r="A9" s="20"/>
      <c r="B9" s="655" t="str">
        <f>Public!B9</f>
        <v xml:space="preserve">Product information and a glossary of terms can be found in the Info tab.
</v>
      </c>
      <c r="C9" s="655"/>
      <c r="D9" s="655"/>
      <c r="E9" s="655"/>
      <c r="F9" s="655"/>
      <c r="G9" s="655"/>
      <c r="H9" s="655"/>
      <c r="I9" s="655"/>
      <c r="J9" s="655"/>
      <c r="K9" s="655"/>
      <c r="L9" s="655"/>
      <c r="M9" s="17"/>
      <c r="N9" s="17"/>
      <c r="O9" s="19"/>
    </row>
    <row r="10" spans="1:16" s="18" customFormat="1" x14ac:dyDescent="0.25">
      <c r="A10" s="20"/>
      <c r="B10" s="655" t="str">
        <f>'Pro 1'!B10</f>
        <v xml:space="preserve">Use the AddPro tab if more space is needed.
</v>
      </c>
      <c r="C10" s="655"/>
      <c r="D10" s="655"/>
      <c r="E10" s="655"/>
      <c r="F10" s="655"/>
      <c r="G10" s="655"/>
      <c r="H10" s="655"/>
      <c r="I10" s="655"/>
      <c r="J10" s="655"/>
      <c r="K10" s="655"/>
      <c r="L10" s="655"/>
      <c r="M10" s="17"/>
      <c r="N10" s="17"/>
      <c r="O10" s="19"/>
      <c r="P10" s="19"/>
    </row>
    <row r="11" spans="1:16" s="10" customFormat="1" x14ac:dyDescent="0.25">
      <c r="A11" s="20"/>
      <c r="B11" s="29"/>
      <c r="C11" s="29"/>
      <c r="D11" s="30"/>
      <c r="E11" s="30"/>
      <c r="F11" s="30"/>
      <c r="G11" s="30"/>
      <c r="H11" s="30"/>
      <c r="I11" s="30"/>
      <c r="J11" s="30"/>
      <c r="K11" s="30"/>
      <c r="L11" s="30"/>
      <c r="O11" s="11"/>
      <c r="P11" s="11"/>
    </row>
    <row r="12" spans="1:16" x14ac:dyDescent="0.25">
      <c r="B12" s="532" t="str">
        <f>IF(Intro!$G$22="English",O12,P12)</f>
        <v>NEGATIVE EFFECTS OF IMPORTS</v>
      </c>
      <c r="C12" s="533"/>
      <c r="D12" s="533"/>
      <c r="E12" s="533"/>
      <c r="F12" s="533"/>
      <c r="G12" s="533"/>
      <c r="H12" s="533"/>
      <c r="I12" s="533"/>
      <c r="J12" s="533"/>
      <c r="K12" s="533"/>
      <c r="L12" s="534"/>
      <c r="M12" s="157"/>
      <c r="O12" s="156" t="s">
        <v>699</v>
      </c>
      <c r="P12" s="156" t="s">
        <v>700</v>
      </c>
    </row>
    <row r="13" spans="1:16" x14ac:dyDescent="0.25">
      <c r="B13" s="669" t="s">
        <v>20</v>
      </c>
      <c r="C13" s="670"/>
      <c r="D13" s="670"/>
      <c r="E13" s="670"/>
      <c r="F13" s="670"/>
      <c r="G13" s="670"/>
      <c r="H13" s="670"/>
      <c r="I13" s="670"/>
      <c r="J13" s="670"/>
      <c r="K13" s="670"/>
      <c r="L13" s="671"/>
      <c r="M13" s="2"/>
    </row>
    <row r="14" spans="1:16" s="157" customFormat="1" x14ac:dyDescent="0.25">
      <c r="A14" s="201"/>
      <c r="B14" s="202"/>
      <c r="C14" s="203"/>
      <c r="D14" s="203"/>
      <c r="E14" s="203"/>
      <c r="F14" s="203"/>
      <c r="G14" s="203"/>
      <c r="H14" s="203"/>
      <c r="I14" s="203"/>
      <c r="J14" s="203"/>
      <c r="K14" s="203"/>
      <c r="L14" s="204"/>
    </row>
    <row r="15" spans="1:16" s="157" customFormat="1" x14ac:dyDescent="0.25">
      <c r="A15" s="201"/>
      <c r="B15" s="520" t="str">
        <f>IF(Intro!$G$22="English",O15,P15)</f>
        <v>Identify and explain any negative effects on any of the following factors due to the imports of the subject goods since January 1, 2023. Provide supporting documents to the extent available.</v>
      </c>
      <c r="C15" s="521"/>
      <c r="D15" s="521"/>
      <c r="E15" s="521"/>
      <c r="F15" s="521"/>
      <c r="G15" s="521"/>
      <c r="H15" s="521"/>
      <c r="I15" s="521"/>
      <c r="J15" s="521"/>
      <c r="K15" s="521"/>
      <c r="L15" s="522"/>
      <c r="O15" s="15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7" customFormat="1" x14ac:dyDescent="0.25">
      <c r="A16" s="201"/>
      <c r="B16" s="520"/>
      <c r="C16" s="521"/>
      <c r="D16" s="521"/>
      <c r="E16" s="521"/>
      <c r="F16" s="521"/>
      <c r="G16" s="521"/>
      <c r="H16" s="521"/>
      <c r="I16" s="521"/>
      <c r="J16" s="521"/>
      <c r="K16" s="521"/>
      <c r="L16" s="522"/>
      <c r="O16" s="156" t="s">
        <v>367</v>
      </c>
      <c r="P16" s="156" t="s">
        <v>698</v>
      </c>
    </row>
    <row r="17" spans="1:16" s="157" customFormat="1" x14ac:dyDescent="0.25">
      <c r="A17" s="201"/>
      <c r="B17" s="264"/>
      <c r="C17" s="321"/>
      <c r="D17" s="265"/>
      <c r="E17" s="265"/>
      <c r="F17" s="321"/>
      <c r="G17" s="321"/>
      <c r="H17" s="321"/>
      <c r="I17" s="321"/>
      <c r="J17" s="265"/>
      <c r="K17" s="265"/>
      <c r="L17" s="266"/>
    </row>
    <row r="18" spans="1:16" s="157" customFormat="1" x14ac:dyDescent="0.25">
      <c r="A18" s="201"/>
      <c r="B18" s="202"/>
      <c r="C18" s="203"/>
      <c r="D18" s="203"/>
      <c r="E18" s="203"/>
      <c r="F18" s="203"/>
      <c r="G18" s="203"/>
      <c r="H18" s="203"/>
      <c r="I18" s="203"/>
      <c r="J18" s="203"/>
      <c r="K18" s="203"/>
      <c r="L18" s="204"/>
    </row>
    <row r="19" spans="1:16" s="157" customFormat="1" x14ac:dyDescent="0.25">
      <c r="A19" s="201"/>
      <c r="B19" s="852" t="str">
        <f>IF(Intro!$G$22="English",O19,P19)</f>
        <v>Return on investment</v>
      </c>
      <c r="C19" s="853"/>
      <c r="D19" s="541"/>
      <c r="E19" s="541"/>
      <c r="F19" s="541"/>
      <c r="G19" s="541"/>
      <c r="H19" s="541"/>
      <c r="I19" s="541"/>
      <c r="J19" s="541"/>
      <c r="K19" s="541"/>
      <c r="L19" s="542"/>
      <c r="O19" s="13" t="s">
        <v>88</v>
      </c>
      <c r="P19" s="157" t="s">
        <v>89</v>
      </c>
    </row>
    <row r="20" spans="1:16" s="157" customFormat="1" x14ac:dyDescent="0.25">
      <c r="A20" s="201"/>
      <c r="B20" s="854"/>
      <c r="C20" s="855"/>
      <c r="D20" s="541"/>
      <c r="E20" s="541"/>
      <c r="F20" s="541"/>
      <c r="G20" s="541"/>
      <c r="H20" s="541"/>
      <c r="I20" s="541"/>
      <c r="J20" s="541"/>
      <c r="K20" s="541"/>
      <c r="L20" s="542"/>
      <c r="O20" s="13"/>
    </row>
    <row r="21" spans="1:16" s="157" customFormat="1" x14ac:dyDescent="0.25">
      <c r="A21" s="201"/>
      <c r="B21" s="854"/>
      <c r="C21" s="855"/>
      <c r="D21" s="541"/>
      <c r="E21" s="541"/>
      <c r="F21" s="541"/>
      <c r="G21" s="541"/>
      <c r="H21" s="541"/>
      <c r="I21" s="541"/>
      <c r="J21" s="541"/>
      <c r="K21" s="541"/>
      <c r="L21" s="542"/>
      <c r="O21" s="13"/>
    </row>
    <row r="22" spans="1:16" s="157" customFormat="1" x14ac:dyDescent="0.25">
      <c r="A22" s="201"/>
      <c r="B22" s="856" t="str">
        <f>IF(Intro!$G$22="English",$O$16,$P$16)</f>
        <v>Select Yes or No</v>
      </c>
      <c r="C22" s="857"/>
      <c r="D22" s="541"/>
      <c r="E22" s="541"/>
      <c r="F22" s="541"/>
      <c r="G22" s="541"/>
      <c r="H22" s="541"/>
      <c r="I22" s="541"/>
      <c r="J22" s="541"/>
      <c r="K22" s="541"/>
      <c r="L22" s="542"/>
      <c r="O22" s="13"/>
    </row>
    <row r="23" spans="1:16" s="157" customFormat="1" x14ac:dyDescent="0.25">
      <c r="A23" s="201"/>
      <c r="B23" s="858"/>
      <c r="C23" s="859"/>
      <c r="D23" s="541"/>
      <c r="E23" s="541"/>
      <c r="F23" s="541"/>
      <c r="G23" s="541"/>
      <c r="H23" s="541"/>
      <c r="I23" s="541"/>
      <c r="J23" s="541"/>
      <c r="K23" s="541"/>
      <c r="L23" s="542"/>
      <c r="O23" s="13"/>
    </row>
    <row r="24" spans="1:16" s="157" customFormat="1" x14ac:dyDescent="0.25">
      <c r="A24" s="201"/>
      <c r="B24" s="860"/>
      <c r="C24" s="861"/>
      <c r="D24" s="541"/>
      <c r="E24" s="541"/>
      <c r="F24" s="541"/>
      <c r="G24" s="541"/>
      <c r="H24" s="541"/>
      <c r="I24" s="541"/>
      <c r="J24" s="541"/>
      <c r="K24" s="541"/>
      <c r="L24" s="542"/>
      <c r="O24" s="13"/>
    </row>
    <row r="25" spans="1:16" s="157" customFormat="1" x14ac:dyDescent="0.25">
      <c r="A25" s="201"/>
      <c r="B25" s="862"/>
      <c r="C25" s="863"/>
      <c r="D25" s="541"/>
      <c r="E25" s="541"/>
      <c r="F25" s="541"/>
      <c r="G25" s="541"/>
      <c r="H25" s="541"/>
      <c r="I25" s="541"/>
      <c r="J25" s="541"/>
      <c r="K25" s="541"/>
      <c r="L25" s="542"/>
      <c r="O25" s="13"/>
    </row>
    <row r="26" spans="1:16" s="157" customFormat="1" x14ac:dyDescent="0.25">
      <c r="A26" s="201"/>
      <c r="B26" s="862"/>
      <c r="C26" s="863"/>
      <c r="D26" s="541"/>
      <c r="E26" s="541"/>
      <c r="F26" s="541"/>
      <c r="G26" s="541"/>
      <c r="H26" s="541"/>
      <c r="I26" s="541"/>
      <c r="J26" s="541"/>
      <c r="K26" s="541"/>
      <c r="L26" s="542"/>
      <c r="O26" s="13"/>
    </row>
    <row r="27" spans="1:16" s="157" customFormat="1" x14ac:dyDescent="0.25">
      <c r="A27" s="201"/>
      <c r="B27" s="862"/>
      <c r="C27" s="863"/>
      <c r="D27" s="541"/>
      <c r="E27" s="541"/>
      <c r="F27" s="541"/>
      <c r="G27" s="541"/>
      <c r="H27" s="541"/>
      <c r="I27" s="541"/>
      <c r="J27" s="541"/>
      <c r="K27" s="541"/>
      <c r="L27" s="542"/>
      <c r="O27" s="13"/>
    </row>
    <row r="28" spans="1:16" s="157" customFormat="1" x14ac:dyDescent="0.25">
      <c r="A28" s="201"/>
      <c r="B28" s="856"/>
      <c r="C28" s="857"/>
      <c r="D28" s="541"/>
      <c r="E28" s="541"/>
      <c r="F28" s="541"/>
      <c r="G28" s="541"/>
      <c r="H28" s="541"/>
      <c r="I28" s="541"/>
      <c r="J28" s="541"/>
      <c r="K28" s="541"/>
      <c r="L28" s="542"/>
      <c r="O28" s="13"/>
    </row>
    <row r="29" spans="1:16" s="157" customFormat="1" x14ac:dyDescent="0.25">
      <c r="A29" s="201"/>
      <c r="B29" s="852" t="str">
        <f>IF(Intro!$G$22="English",O29,P29)</f>
        <v>Growth</v>
      </c>
      <c r="C29" s="853"/>
      <c r="D29" s="541"/>
      <c r="E29" s="541"/>
      <c r="F29" s="541"/>
      <c r="G29" s="541"/>
      <c r="H29" s="541"/>
      <c r="I29" s="541"/>
      <c r="J29" s="541"/>
      <c r="K29" s="541"/>
      <c r="L29" s="542"/>
      <c r="O29" s="13" t="s">
        <v>90</v>
      </c>
      <c r="P29" s="13" t="s">
        <v>91</v>
      </c>
    </row>
    <row r="30" spans="1:16" s="157" customFormat="1" x14ac:dyDescent="0.25">
      <c r="A30" s="201"/>
      <c r="B30" s="854"/>
      <c r="C30" s="855"/>
      <c r="D30" s="541"/>
      <c r="E30" s="541"/>
      <c r="F30" s="541"/>
      <c r="G30" s="541"/>
      <c r="H30" s="541"/>
      <c r="I30" s="541"/>
      <c r="J30" s="541"/>
      <c r="K30" s="541"/>
      <c r="L30" s="542"/>
    </row>
    <row r="31" spans="1:16" s="157" customFormat="1" x14ac:dyDescent="0.25">
      <c r="A31" s="201"/>
      <c r="B31" s="854"/>
      <c r="C31" s="855"/>
      <c r="D31" s="541"/>
      <c r="E31" s="541"/>
      <c r="F31" s="541"/>
      <c r="G31" s="541"/>
      <c r="H31" s="541"/>
      <c r="I31" s="541"/>
      <c r="J31" s="541"/>
      <c r="K31" s="541"/>
      <c r="L31" s="542"/>
    </row>
    <row r="32" spans="1:16" s="157" customFormat="1" x14ac:dyDescent="0.25">
      <c r="A32" s="201"/>
      <c r="B32" s="856" t="str">
        <f>IF(Intro!$G$22="English",$O$16,$P$16)</f>
        <v>Select Yes or No</v>
      </c>
      <c r="C32" s="857"/>
      <c r="D32" s="541"/>
      <c r="E32" s="541"/>
      <c r="F32" s="541"/>
      <c r="G32" s="541"/>
      <c r="H32" s="541"/>
      <c r="I32" s="541"/>
      <c r="J32" s="541"/>
      <c r="K32" s="541"/>
      <c r="L32" s="542"/>
    </row>
    <row r="33" spans="1:16" s="157" customFormat="1" x14ac:dyDescent="0.25">
      <c r="A33" s="201"/>
      <c r="B33" s="858"/>
      <c r="C33" s="859"/>
      <c r="D33" s="541"/>
      <c r="E33" s="541"/>
      <c r="F33" s="541"/>
      <c r="G33" s="541"/>
      <c r="H33" s="541"/>
      <c r="I33" s="541"/>
      <c r="J33" s="541"/>
      <c r="K33" s="541"/>
      <c r="L33" s="542"/>
    </row>
    <row r="34" spans="1:16" s="157" customFormat="1" x14ac:dyDescent="0.25">
      <c r="A34" s="201"/>
      <c r="B34" s="860"/>
      <c r="C34" s="861"/>
      <c r="D34" s="541"/>
      <c r="E34" s="541"/>
      <c r="F34" s="541"/>
      <c r="G34" s="541"/>
      <c r="H34" s="541"/>
      <c r="I34" s="541"/>
      <c r="J34" s="541"/>
      <c r="K34" s="541"/>
      <c r="L34" s="542"/>
      <c r="O34" s="13"/>
    </row>
    <row r="35" spans="1:16" s="157" customFormat="1" x14ac:dyDescent="0.25">
      <c r="A35" s="201"/>
      <c r="B35" s="862"/>
      <c r="C35" s="863"/>
      <c r="D35" s="541"/>
      <c r="E35" s="541"/>
      <c r="F35" s="541"/>
      <c r="G35" s="541"/>
      <c r="H35" s="541"/>
      <c r="I35" s="541"/>
      <c r="J35" s="541"/>
      <c r="K35" s="541"/>
      <c r="L35" s="542"/>
      <c r="O35" s="13"/>
    </row>
    <row r="36" spans="1:16" s="157" customFormat="1" x14ac:dyDescent="0.25">
      <c r="A36" s="201"/>
      <c r="B36" s="862"/>
      <c r="C36" s="863"/>
      <c r="D36" s="541"/>
      <c r="E36" s="541"/>
      <c r="F36" s="541"/>
      <c r="G36" s="541"/>
      <c r="H36" s="541"/>
      <c r="I36" s="541"/>
      <c r="J36" s="541"/>
      <c r="K36" s="541"/>
      <c r="L36" s="542"/>
      <c r="O36" s="13"/>
    </row>
    <row r="37" spans="1:16" s="157" customFormat="1" x14ac:dyDescent="0.25">
      <c r="A37" s="201"/>
      <c r="B37" s="862"/>
      <c r="C37" s="863"/>
      <c r="D37" s="541"/>
      <c r="E37" s="541"/>
      <c r="F37" s="541"/>
      <c r="G37" s="541"/>
      <c r="H37" s="541"/>
      <c r="I37" s="541"/>
      <c r="J37" s="541"/>
      <c r="K37" s="541"/>
      <c r="L37" s="542"/>
      <c r="O37" s="13"/>
    </row>
    <row r="38" spans="1:16" s="157" customFormat="1" x14ac:dyDescent="0.25">
      <c r="A38" s="201"/>
      <c r="B38" s="856"/>
      <c r="C38" s="857"/>
      <c r="D38" s="541"/>
      <c r="E38" s="541"/>
      <c r="F38" s="541"/>
      <c r="G38" s="541"/>
      <c r="H38" s="541"/>
      <c r="I38" s="541"/>
      <c r="J38" s="541"/>
      <c r="K38" s="541"/>
      <c r="L38" s="542"/>
    </row>
    <row r="39" spans="1:16" s="157" customFormat="1" x14ac:dyDescent="0.25">
      <c r="A39" s="201"/>
      <c r="B39" s="852" t="str">
        <f>IF(Intro!$G$22="English",O39,P39)</f>
        <v xml:space="preserve">Ability to raise capital </v>
      </c>
      <c r="C39" s="853"/>
      <c r="D39" s="541"/>
      <c r="E39" s="541"/>
      <c r="F39" s="541"/>
      <c r="G39" s="541"/>
      <c r="H39" s="541"/>
      <c r="I39" s="541"/>
      <c r="J39" s="541"/>
      <c r="K39" s="541"/>
      <c r="L39" s="542"/>
      <c r="O39" s="13" t="s">
        <v>92</v>
      </c>
      <c r="P39" s="13" t="s">
        <v>93</v>
      </c>
    </row>
    <row r="40" spans="1:16" s="157" customFormat="1" x14ac:dyDescent="0.25">
      <c r="A40" s="201"/>
      <c r="B40" s="854"/>
      <c r="C40" s="855"/>
      <c r="D40" s="541"/>
      <c r="E40" s="541"/>
      <c r="F40" s="541"/>
      <c r="G40" s="541"/>
      <c r="H40" s="541"/>
      <c r="I40" s="541"/>
      <c r="J40" s="541"/>
      <c r="K40" s="541"/>
      <c r="L40" s="542"/>
    </row>
    <row r="41" spans="1:16" s="157" customFormat="1" x14ac:dyDescent="0.25">
      <c r="A41" s="201"/>
      <c r="B41" s="854"/>
      <c r="C41" s="855"/>
      <c r="D41" s="541"/>
      <c r="E41" s="541"/>
      <c r="F41" s="541"/>
      <c r="G41" s="541"/>
      <c r="H41" s="541"/>
      <c r="I41" s="541"/>
      <c r="J41" s="541"/>
      <c r="K41" s="541"/>
      <c r="L41" s="542"/>
    </row>
    <row r="42" spans="1:16" s="157" customFormat="1" x14ac:dyDescent="0.25">
      <c r="A42" s="201"/>
      <c r="B42" s="856" t="str">
        <f>IF(Intro!$G$22="English",$O$16,$P$16)</f>
        <v>Select Yes or No</v>
      </c>
      <c r="C42" s="857"/>
      <c r="D42" s="541"/>
      <c r="E42" s="541"/>
      <c r="F42" s="541"/>
      <c r="G42" s="541"/>
      <c r="H42" s="541"/>
      <c r="I42" s="541"/>
      <c r="J42" s="541"/>
      <c r="K42" s="541"/>
      <c r="L42" s="542"/>
    </row>
    <row r="43" spans="1:16" s="157" customFormat="1" x14ac:dyDescent="0.25">
      <c r="A43" s="201"/>
      <c r="B43" s="858"/>
      <c r="C43" s="859"/>
      <c r="D43" s="541"/>
      <c r="E43" s="541"/>
      <c r="F43" s="541"/>
      <c r="G43" s="541"/>
      <c r="H43" s="541"/>
      <c r="I43" s="541"/>
      <c r="J43" s="541"/>
      <c r="K43" s="541"/>
      <c r="L43" s="542"/>
      <c r="O43" s="13"/>
    </row>
    <row r="44" spans="1:16" s="157" customFormat="1" x14ac:dyDescent="0.25">
      <c r="A44" s="201"/>
      <c r="B44" s="860"/>
      <c r="C44" s="861"/>
      <c r="D44" s="541"/>
      <c r="E44" s="541"/>
      <c r="F44" s="541"/>
      <c r="G44" s="541"/>
      <c r="H44" s="541"/>
      <c r="I44" s="541"/>
      <c r="J44" s="541"/>
      <c r="K44" s="541"/>
      <c r="L44" s="542"/>
      <c r="O44" s="13"/>
    </row>
    <row r="45" spans="1:16" s="157" customFormat="1" x14ac:dyDescent="0.25">
      <c r="A45" s="201"/>
      <c r="B45" s="862"/>
      <c r="C45" s="863"/>
      <c r="D45" s="541"/>
      <c r="E45" s="541"/>
      <c r="F45" s="541"/>
      <c r="G45" s="541"/>
      <c r="H45" s="541"/>
      <c r="I45" s="541"/>
      <c r="J45" s="541"/>
      <c r="K45" s="541"/>
      <c r="L45" s="542"/>
      <c r="O45" s="13"/>
    </row>
    <row r="46" spans="1:16" s="157" customFormat="1" x14ac:dyDescent="0.25">
      <c r="A46" s="201"/>
      <c r="B46" s="862"/>
      <c r="C46" s="863"/>
      <c r="D46" s="541"/>
      <c r="E46" s="541"/>
      <c r="F46" s="541"/>
      <c r="G46" s="541"/>
      <c r="H46" s="541"/>
      <c r="I46" s="541"/>
      <c r="J46" s="541"/>
      <c r="K46" s="541"/>
      <c r="L46" s="542"/>
      <c r="O46" s="13"/>
    </row>
    <row r="47" spans="1:16" s="157" customFormat="1" x14ac:dyDescent="0.25">
      <c r="A47" s="201"/>
      <c r="B47" s="862"/>
      <c r="C47" s="863"/>
      <c r="D47" s="541"/>
      <c r="E47" s="541"/>
      <c r="F47" s="541"/>
      <c r="G47" s="541"/>
      <c r="H47" s="541"/>
      <c r="I47" s="541"/>
      <c r="J47" s="541"/>
      <c r="K47" s="541"/>
      <c r="L47" s="542"/>
      <c r="O47" s="13"/>
    </row>
    <row r="48" spans="1:16" s="157" customFormat="1" x14ac:dyDescent="0.25">
      <c r="A48" s="201"/>
      <c r="B48" s="856"/>
      <c r="C48" s="857"/>
      <c r="D48" s="541"/>
      <c r="E48" s="541"/>
      <c r="F48" s="541"/>
      <c r="G48" s="541"/>
      <c r="H48" s="541"/>
      <c r="I48" s="541"/>
      <c r="J48" s="541"/>
      <c r="K48" s="541"/>
      <c r="L48" s="542"/>
      <c r="O48" s="13"/>
    </row>
    <row r="49" spans="1:16" s="157" customFormat="1" x14ac:dyDescent="0.25">
      <c r="A49" s="201"/>
      <c r="B49" s="852" t="str">
        <f>IF(Intro!$G$22="English",O49,P49)</f>
        <v>Production Development Efforts</v>
      </c>
      <c r="C49" s="853"/>
      <c r="D49" s="541"/>
      <c r="E49" s="541"/>
      <c r="F49" s="541"/>
      <c r="G49" s="541"/>
      <c r="H49" s="541"/>
      <c r="I49" s="541"/>
      <c r="J49" s="541"/>
      <c r="K49" s="541"/>
      <c r="L49" s="542"/>
      <c r="O49" s="13" t="s">
        <v>94</v>
      </c>
      <c r="P49" s="13" t="s">
        <v>95</v>
      </c>
    </row>
    <row r="50" spans="1:16" s="157" customFormat="1" x14ac:dyDescent="0.25">
      <c r="A50" s="201"/>
      <c r="B50" s="854"/>
      <c r="C50" s="855"/>
      <c r="D50" s="541"/>
      <c r="E50" s="541"/>
      <c r="F50" s="541"/>
      <c r="G50" s="541"/>
      <c r="H50" s="541"/>
      <c r="I50" s="541"/>
      <c r="J50" s="541"/>
      <c r="K50" s="541"/>
      <c r="L50" s="542"/>
      <c r="O50" s="13"/>
    </row>
    <row r="51" spans="1:16" s="157" customFormat="1" x14ac:dyDescent="0.25">
      <c r="A51" s="201"/>
      <c r="B51" s="854"/>
      <c r="C51" s="855"/>
      <c r="D51" s="541"/>
      <c r="E51" s="541"/>
      <c r="F51" s="541"/>
      <c r="G51" s="541"/>
      <c r="H51" s="541"/>
      <c r="I51" s="541"/>
      <c r="J51" s="541"/>
      <c r="K51" s="541"/>
      <c r="L51" s="542"/>
      <c r="O51" s="13"/>
    </row>
    <row r="52" spans="1:16" s="157" customFormat="1" x14ac:dyDescent="0.25">
      <c r="A52" s="201"/>
      <c r="B52" s="856" t="str">
        <f>IF(Intro!$G$22="English",$O$16,$P$16)</f>
        <v>Select Yes or No</v>
      </c>
      <c r="C52" s="857"/>
      <c r="D52" s="541"/>
      <c r="E52" s="541"/>
      <c r="F52" s="541"/>
      <c r="G52" s="541"/>
      <c r="H52" s="541"/>
      <c r="I52" s="541"/>
      <c r="J52" s="541"/>
      <c r="K52" s="541"/>
      <c r="L52" s="542"/>
      <c r="O52" s="13"/>
    </row>
    <row r="53" spans="1:16" s="157" customFormat="1" x14ac:dyDescent="0.25">
      <c r="A53" s="201"/>
      <c r="B53" s="858"/>
      <c r="C53" s="859"/>
      <c r="D53" s="541"/>
      <c r="E53" s="541"/>
      <c r="F53" s="541"/>
      <c r="G53" s="541"/>
      <c r="H53" s="541"/>
      <c r="I53" s="541"/>
      <c r="J53" s="541"/>
      <c r="K53" s="541"/>
      <c r="L53" s="542"/>
      <c r="O53" s="13"/>
    </row>
    <row r="54" spans="1:16" s="157" customFormat="1" x14ac:dyDescent="0.25">
      <c r="A54" s="201"/>
      <c r="B54" s="860"/>
      <c r="C54" s="861"/>
      <c r="D54" s="541"/>
      <c r="E54" s="541"/>
      <c r="F54" s="541"/>
      <c r="G54" s="541"/>
      <c r="H54" s="541"/>
      <c r="I54" s="541"/>
      <c r="J54" s="541"/>
      <c r="K54" s="541"/>
      <c r="L54" s="542"/>
      <c r="O54" s="13"/>
    </row>
    <row r="55" spans="1:16" s="157" customFormat="1" x14ac:dyDescent="0.25">
      <c r="A55" s="201"/>
      <c r="B55" s="862"/>
      <c r="C55" s="863"/>
      <c r="D55" s="541"/>
      <c r="E55" s="541"/>
      <c r="F55" s="541"/>
      <c r="G55" s="541"/>
      <c r="H55" s="541"/>
      <c r="I55" s="541"/>
      <c r="J55" s="541"/>
      <c r="K55" s="541"/>
      <c r="L55" s="542"/>
      <c r="O55" s="13"/>
    </row>
    <row r="56" spans="1:16" s="157" customFormat="1" x14ac:dyDescent="0.25">
      <c r="A56" s="201"/>
      <c r="B56" s="862"/>
      <c r="C56" s="863"/>
      <c r="D56" s="541"/>
      <c r="E56" s="541"/>
      <c r="F56" s="541"/>
      <c r="G56" s="541"/>
      <c r="H56" s="541"/>
      <c r="I56" s="541"/>
      <c r="J56" s="541"/>
      <c r="K56" s="541"/>
      <c r="L56" s="542"/>
      <c r="O56" s="13"/>
    </row>
    <row r="57" spans="1:16" s="157" customFormat="1" x14ac:dyDescent="0.25">
      <c r="A57" s="201"/>
      <c r="B57" s="862"/>
      <c r="C57" s="863"/>
      <c r="D57" s="541"/>
      <c r="E57" s="541"/>
      <c r="F57" s="541"/>
      <c r="G57" s="541"/>
      <c r="H57" s="541"/>
      <c r="I57" s="541"/>
      <c r="J57" s="541"/>
      <c r="K57" s="541"/>
      <c r="L57" s="542"/>
      <c r="O57" s="13"/>
    </row>
    <row r="58" spans="1:16" s="157" customFormat="1" x14ac:dyDescent="0.25">
      <c r="A58" s="201"/>
      <c r="B58" s="856"/>
      <c r="C58" s="857"/>
      <c r="D58" s="541"/>
      <c r="E58" s="541"/>
      <c r="F58" s="541"/>
      <c r="G58" s="541"/>
      <c r="H58" s="541"/>
      <c r="I58" s="541"/>
      <c r="J58" s="541"/>
      <c r="K58" s="541"/>
      <c r="L58" s="542"/>
      <c r="O58" s="13"/>
    </row>
    <row r="59" spans="1:16" s="157" customFormat="1" x14ac:dyDescent="0.25">
      <c r="A59" s="201"/>
      <c r="B59" s="852" t="str">
        <f>IF(Intro!$G$22="English",O59,P59)</f>
        <v>Employment levels</v>
      </c>
      <c r="C59" s="853"/>
      <c r="D59" s="541"/>
      <c r="E59" s="541"/>
      <c r="F59" s="541"/>
      <c r="G59" s="541"/>
      <c r="H59" s="541"/>
      <c r="I59" s="541"/>
      <c r="J59" s="541"/>
      <c r="K59" s="541"/>
      <c r="L59" s="542"/>
      <c r="O59" s="13" t="s">
        <v>301</v>
      </c>
      <c r="P59" s="13" t="s">
        <v>302</v>
      </c>
    </row>
    <row r="60" spans="1:16" s="157" customFormat="1" x14ac:dyDescent="0.25">
      <c r="A60" s="201"/>
      <c r="B60" s="854"/>
      <c r="C60" s="855"/>
      <c r="D60" s="541"/>
      <c r="E60" s="541"/>
      <c r="F60" s="541"/>
      <c r="G60" s="541"/>
      <c r="H60" s="541"/>
      <c r="I60" s="541"/>
      <c r="J60" s="541"/>
      <c r="K60" s="541"/>
      <c r="L60" s="542"/>
      <c r="O60" s="13"/>
    </row>
    <row r="61" spans="1:16" s="157" customFormat="1" x14ac:dyDescent="0.25">
      <c r="A61" s="201"/>
      <c r="B61" s="854"/>
      <c r="C61" s="855"/>
      <c r="D61" s="541"/>
      <c r="E61" s="541"/>
      <c r="F61" s="541"/>
      <c r="G61" s="541"/>
      <c r="H61" s="541"/>
      <c r="I61" s="541"/>
      <c r="J61" s="541"/>
      <c r="K61" s="541"/>
      <c r="L61" s="542"/>
      <c r="O61" s="13"/>
    </row>
    <row r="62" spans="1:16" s="157" customFormat="1" x14ac:dyDescent="0.25">
      <c r="A62" s="201"/>
      <c r="B62" s="856" t="str">
        <f>IF(Intro!$G$22="English",$O$16,$P$16)</f>
        <v>Select Yes or No</v>
      </c>
      <c r="C62" s="857"/>
      <c r="D62" s="541"/>
      <c r="E62" s="541"/>
      <c r="F62" s="541"/>
      <c r="G62" s="541"/>
      <c r="H62" s="541"/>
      <c r="I62" s="541"/>
      <c r="J62" s="541"/>
      <c r="K62" s="541"/>
      <c r="L62" s="542"/>
      <c r="O62" s="13"/>
    </row>
    <row r="63" spans="1:16" s="157" customFormat="1" x14ac:dyDescent="0.25">
      <c r="A63" s="201"/>
      <c r="B63" s="858"/>
      <c r="C63" s="859"/>
      <c r="D63" s="541"/>
      <c r="E63" s="541"/>
      <c r="F63" s="541"/>
      <c r="G63" s="541"/>
      <c r="H63" s="541"/>
      <c r="I63" s="541"/>
      <c r="J63" s="541"/>
      <c r="K63" s="541"/>
      <c r="L63" s="542"/>
      <c r="O63" s="13"/>
    </row>
    <row r="64" spans="1:16" s="157" customFormat="1" x14ac:dyDescent="0.25">
      <c r="A64" s="201"/>
      <c r="B64" s="860"/>
      <c r="C64" s="861"/>
      <c r="D64" s="541"/>
      <c r="E64" s="541"/>
      <c r="F64" s="541"/>
      <c r="G64" s="541"/>
      <c r="H64" s="541"/>
      <c r="I64" s="541"/>
      <c r="J64" s="541"/>
      <c r="K64" s="541"/>
      <c r="L64" s="542"/>
      <c r="O64" s="13"/>
    </row>
    <row r="65" spans="1:16" s="157" customFormat="1" x14ac:dyDescent="0.25">
      <c r="A65" s="201"/>
      <c r="B65" s="862"/>
      <c r="C65" s="863"/>
      <c r="D65" s="541"/>
      <c r="E65" s="541"/>
      <c r="F65" s="541"/>
      <c r="G65" s="541"/>
      <c r="H65" s="541"/>
      <c r="I65" s="541"/>
      <c r="J65" s="541"/>
      <c r="K65" s="541"/>
      <c r="L65" s="542"/>
      <c r="O65" s="13"/>
    </row>
    <row r="66" spans="1:16" s="157" customFormat="1" x14ac:dyDescent="0.25">
      <c r="A66" s="201"/>
      <c r="B66" s="862"/>
      <c r="C66" s="863"/>
      <c r="D66" s="541"/>
      <c r="E66" s="541"/>
      <c r="F66" s="541"/>
      <c r="G66" s="541"/>
      <c r="H66" s="541"/>
      <c r="I66" s="541"/>
      <c r="J66" s="541"/>
      <c r="K66" s="541"/>
      <c r="L66" s="542"/>
      <c r="O66" s="13"/>
    </row>
    <row r="67" spans="1:16" s="157" customFormat="1" x14ac:dyDescent="0.25">
      <c r="A67" s="201"/>
      <c r="B67" s="862"/>
      <c r="C67" s="863"/>
      <c r="D67" s="541"/>
      <c r="E67" s="541"/>
      <c r="F67" s="541"/>
      <c r="G67" s="541"/>
      <c r="H67" s="541"/>
      <c r="I67" s="541"/>
      <c r="J67" s="541"/>
      <c r="K67" s="541"/>
      <c r="L67" s="542"/>
      <c r="O67" s="13"/>
    </row>
    <row r="68" spans="1:16" s="157" customFormat="1" x14ac:dyDescent="0.25">
      <c r="A68" s="201"/>
      <c r="B68" s="856"/>
      <c r="C68" s="857"/>
      <c r="D68" s="541"/>
      <c r="E68" s="541"/>
      <c r="F68" s="541"/>
      <c r="G68" s="541"/>
      <c r="H68" s="541"/>
      <c r="I68" s="541"/>
      <c r="J68" s="541"/>
      <c r="K68" s="541"/>
      <c r="L68" s="542"/>
      <c r="O68" s="13"/>
    </row>
    <row r="69" spans="1:16" s="157" customFormat="1" x14ac:dyDescent="0.25">
      <c r="A69" s="201"/>
      <c r="B69" s="852" t="str">
        <f>IF(Intro!$G$22="English",O69,P69)</f>
        <v>Employees’ wages</v>
      </c>
      <c r="C69" s="853"/>
      <c r="D69" s="541"/>
      <c r="E69" s="541"/>
      <c r="F69" s="541"/>
      <c r="G69" s="541"/>
      <c r="H69" s="541"/>
      <c r="I69" s="541"/>
      <c r="J69" s="541"/>
      <c r="K69" s="541"/>
      <c r="L69" s="542"/>
      <c r="O69" s="13" t="s">
        <v>303</v>
      </c>
      <c r="P69" s="13" t="s">
        <v>304</v>
      </c>
    </row>
    <row r="70" spans="1:16" s="157" customFormat="1" x14ac:dyDescent="0.25">
      <c r="A70" s="201"/>
      <c r="B70" s="854"/>
      <c r="C70" s="855"/>
      <c r="D70" s="541"/>
      <c r="E70" s="541"/>
      <c r="F70" s="541"/>
      <c r="G70" s="541"/>
      <c r="H70" s="541"/>
      <c r="I70" s="541"/>
      <c r="J70" s="541"/>
      <c r="K70" s="541"/>
      <c r="L70" s="542"/>
      <c r="O70" s="13"/>
    </row>
    <row r="71" spans="1:16" s="157" customFormat="1" x14ac:dyDescent="0.25">
      <c r="A71" s="201"/>
      <c r="B71" s="854"/>
      <c r="C71" s="855"/>
      <c r="D71" s="541"/>
      <c r="E71" s="541"/>
      <c r="F71" s="541"/>
      <c r="G71" s="541"/>
      <c r="H71" s="541"/>
      <c r="I71" s="541"/>
      <c r="J71" s="541"/>
      <c r="K71" s="541"/>
      <c r="L71" s="542"/>
      <c r="O71" s="13"/>
    </row>
    <row r="72" spans="1:16" s="157" customFormat="1" x14ac:dyDescent="0.25">
      <c r="A72" s="201"/>
      <c r="B72" s="856" t="str">
        <f>IF(Intro!$G$22="English",$O$16,$P$16)</f>
        <v>Select Yes or No</v>
      </c>
      <c r="C72" s="857"/>
      <c r="D72" s="541"/>
      <c r="E72" s="541"/>
      <c r="F72" s="541"/>
      <c r="G72" s="541"/>
      <c r="H72" s="541"/>
      <c r="I72" s="541"/>
      <c r="J72" s="541"/>
      <c r="K72" s="541"/>
      <c r="L72" s="542"/>
      <c r="O72" s="13"/>
    </row>
    <row r="73" spans="1:16" s="157" customFormat="1" x14ac:dyDescent="0.25">
      <c r="A73" s="201"/>
      <c r="B73" s="858"/>
      <c r="C73" s="859"/>
      <c r="D73" s="541"/>
      <c r="E73" s="541"/>
      <c r="F73" s="541"/>
      <c r="G73" s="541"/>
      <c r="H73" s="541"/>
      <c r="I73" s="541"/>
      <c r="J73" s="541"/>
      <c r="K73" s="541"/>
      <c r="L73" s="542"/>
      <c r="O73" s="13"/>
    </row>
    <row r="74" spans="1:16" s="157" customFormat="1" x14ac:dyDescent="0.25">
      <c r="A74" s="201"/>
      <c r="B74" s="860"/>
      <c r="C74" s="861"/>
      <c r="D74" s="541"/>
      <c r="E74" s="541"/>
      <c r="F74" s="541"/>
      <c r="G74" s="541"/>
      <c r="H74" s="541"/>
      <c r="I74" s="541"/>
      <c r="J74" s="541"/>
      <c r="K74" s="541"/>
      <c r="L74" s="542"/>
      <c r="O74" s="13"/>
    </row>
    <row r="75" spans="1:16" s="157" customFormat="1" x14ac:dyDescent="0.25">
      <c r="A75" s="201"/>
      <c r="B75" s="862"/>
      <c r="C75" s="863"/>
      <c r="D75" s="541"/>
      <c r="E75" s="541"/>
      <c r="F75" s="541"/>
      <c r="G75" s="541"/>
      <c r="H75" s="541"/>
      <c r="I75" s="541"/>
      <c r="J75" s="541"/>
      <c r="K75" s="541"/>
      <c r="L75" s="542"/>
      <c r="O75" s="13"/>
    </row>
    <row r="76" spans="1:16" s="157" customFormat="1" x14ac:dyDescent="0.25">
      <c r="A76" s="201"/>
      <c r="B76" s="862"/>
      <c r="C76" s="863"/>
      <c r="D76" s="541"/>
      <c r="E76" s="541"/>
      <c r="F76" s="541"/>
      <c r="G76" s="541"/>
      <c r="H76" s="541"/>
      <c r="I76" s="541"/>
      <c r="J76" s="541"/>
      <c r="K76" s="541"/>
      <c r="L76" s="542"/>
      <c r="O76" s="13"/>
    </row>
    <row r="77" spans="1:16" s="157" customFormat="1" x14ac:dyDescent="0.25">
      <c r="A77" s="201"/>
      <c r="B77" s="862"/>
      <c r="C77" s="863"/>
      <c r="D77" s="541"/>
      <c r="E77" s="541"/>
      <c r="F77" s="541"/>
      <c r="G77" s="541"/>
      <c r="H77" s="541"/>
      <c r="I77" s="541"/>
      <c r="J77" s="541"/>
      <c r="K77" s="541"/>
      <c r="L77" s="542"/>
      <c r="O77" s="13"/>
    </row>
    <row r="78" spans="1:16" s="157" customFormat="1" x14ac:dyDescent="0.25">
      <c r="A78" s="201"/>
      <c r="B78" s="856"/>
      <c r="C78" s="857"/>
      <c r="D78" s="541"/>
      <c r="E78" s="541"/>
      <c r="F78" s="541"/>
      <c r="G78" s="541"/>
      <c r="H78" s="541"/>
      <c r="I78" s="541"/>
      <c r="J78" s="541"/>
      <c r="K78" s="541"/>
      <c r="L78" s="542"/>
      <c r="O78" s="13"/>
    </row>
    <row r="79" spans="1:16" s="157" customFormat="1" x14ac:dyDescent="0.25">
      <c r="A79" s="201"/>
      <c r="B79" s="852" t="str">
        <f>IF(Intro!$G$22="English",O79,P79)</f>
        <v>Hours worked</v>
      </c>
      <c r="C79" s="853"/>
      <c r="D79" s="541"/>
      <c r="E79" s="541"/>
      <c r="F79" s="541"/>
      <c r="G79" s="541"/>
      <c r="H79" s="541"/>
      <c r="I79" s="541"/>
      <c r="J79" s="541"/>
      <c r="K79" s="541"/>
      <c r="L79" s="542"/>
      <c r="O79" s="13" t="s">
        <v>305</v>
      </c>
      <c r="P79" s="13" t="s">
        <v>306</v>
      </c>
    </row>
    <row r="80" spans="1:16" s="157" customFormat="1" x14ac:dyDescent="0.25">
      <c r="A80" s="201"/>
      <c r="B80" s="854"/>
      <c r="C80" s="855"/>
      <c r="D80" s="541"/>
      <c r="E80" s="541"/>
      <c r="F80" s="541"/>
      <c r="G80" s="541"/>
      <c r="H80" s="541"/>
      <c r="I80" s="541"/>
      <c r="J80" s="541"/>
      <c r="K80" s="541"/>
      <c r="L80" s="542"/>
      <c r="O80" s="13"/>
    </row>
    <row r="81" spans="1:16" s="157" customFormat="1" x14ac:dyDescent="0.25">
      <c r="A81" s="201"/>
      <c r="B81" s="854"/>
      <c r="C81" s="855"/>
      <c r="D81" s="541"/>
      <c r="E81" s="541"/>
      <c r="F81" s="541"/>
      <c r="G81" s="541"/>
      <c r="H81" s="541"/>
      <c r="I81" s="541"/>
      <c r="J81" s="541"/>
      <c r="K81" s="541"/>
      <c r="L81" s="542"/>
      <c r="O81" s="13"/>
    </row>
    <row r="82" spans="1:16" s="157" customFormat="1" x14ac:dyDescent="0.25">
      <c r="A82" s="201"/>
      <c r="B82" s="856" t="str">
        <f>IF(Intro!$G$22="English",$O$16,$P$16)</f>
        <v>Select Yes or No</v>
      </c>
      <c r="C82" s="857"/>
      <c r="D82" s="541"/>
      <c r="E82" s="541"/>
      <c r="F82" s="541"/>
      <c r="G82" s="541"/>
      <c r="H82" s="541"/>
      <c r="I82" s="541"/>
      <c r="J82" s="541"/>
      <c r="K82" s="541"/>
      <c r="L82" s="542"/>
      <c r="O82" s="13"/>
    </row>
    <row r="83" spans="1:16" s="157" customFormat="1" x14ac:dyDescent="0.25">
      <c r="A83" s="201"/>
      <c r="B83" s="858"/>
      <c r="C83" s="859"/>
      <c r="D83" s="541"/>
      <c r="E83" s="541"/>
      <c r="F83" s="541"/>
      <c r="G83" s="541"/>
      <c r="H83" s="541"/>
      <c r="I83" s="541"/>
      <c r="J83" s="541"/>
      <c r="K83" s="541"/>
      <c r="L83" s="542"/>
      <c r="O83" s="13"/>
    </row>
    <row r="84" spans="1:16" s="157" customFormat="1" x14ac:dyDescent="0.25">
      <c r="A84" s="201"/>
      <c r="B84" s="860"/>
      <c r="C84" s="861"/>
      <c r="D84" s="541"/>
      <c r="E84" s="541"/>
      <c r="F84" s="541"/>
      <c r="G84" s="541"/>
      <c r="H84" s="541"/>
      <c r="I84" s="541"/>
      <c r="J84" s="541"/>
      <c r="K84" s="541"/>
      <c r="L84" s="542"/>
      <c r="O84" s="13"/>
    </row>
    <row r="85" spans="1:16" s="157" customFormat="1" x14ac:dyDescent="0.25">
      <c r="A85" s="201"/>
      <c r="B85" s="862"/>
      <c r="C85" s="863"/>
      <c r="D85" s="541"/>
      <c r="E85" s="541"/>
      <c r="F85" s="541"/>
      <c r="G85" s="541"/>
      <c r="H85" s="541"/>
      <c r="I85" s="541"/>
      <c r="J85" s="541"/>
      <c r="K85" s="541"/>
      <c r="L85" s="542"/>
      <c r="O85" s="13"/>
    </row>
    <row r="86" spans="1:16" s="157" customFormat="1" x14ac:dyDescent="0.25">
      <c r="A86" s="201"/>
      <c r="B86" s="862"/>
      <c r="C86" s="863"/>
      <c r="D86" s="541"/>
      <c r="E86" s="541"/>
      <c r="F86" s="541"/>
      <c r="G86" s="541"/>
      <c r="H86" s="541"/>
      <c r="I86" s="541"/>
      <c r="J86" s="541"/>
      <c r="K86" s="541"/>
      <c r="L86" s="542"/>
      <c r="O86" s="13"/>
    </row>
    <row r="87" spans="1:16" s="157" customFormat="1" x14ac:dyDescent="0.25">
      <c r="A87" s="201"/>
      <c r="B87" s="862"/>
      <c r="C87" s="863"/>
      <c r="D87" s="541"/>
      <c r="E87" s="541"/>
      <c r="F87" s="541"/>
      <c r="G87" s="541"/>
      <c r="H87" s="541"/>
      <c r="I87" s="541"/>
      <c r="J87" s="541"/>
      <c r="K87" s="541"/>
      <c r="L87" s="542"/>
      <c r="O87" s="13"/>
    </row>
    <row r="88" spans="1:16" s="157" customFormat="1" x14ac:dyDescent="0.25">
      <c r="A88" s="201"/>
      <c r="B88" s="856"/>
      <c r="C88" s="857"/>
      <c r="D88" s="541"/>
      <c r="E88" s="541"/>
      <c r="F88" s="541"/>
      <c r="G88" s="541"/>
      <c r="H88" s="541"/>
      <c r="I88" s="541"/>
      <c r="J88" s="541"/>
      <c r="K88" s="541"/>
      <c r="L88" s="542"/>
      <c r="O88" s="13"/>
    </row>
    <row r="89" spans="1:16" s="157" customFormat="1" x14ac:dyDescent="0.25">
      <c r="A89" s="201"/>
      <c r="B89" s="852" t="str">
        <f>IF(Intro!$G$22="English",O89,P89)</f>
        <v>Pension plans</v>
      </c>
      <c r="C89" s="853"/>
      <c r="D89" s="541"/>
      <c r="E89" s="541"/>
      <c r="F89" s="541"/>
      <c r="G89" s="541"/>
      <c r="H89" s="541"/>
      <c r="I89" s="541"/>
      <c r="J89" s="541"/>
      <c r="K89" s="541"/>
      <c r="L89" s="542"/>
      <c r="O89" s="13" t="s">
        <v>307</v>
      </c>
      <c r="P89" s="13" t="s">
        <v>308</v>
      </c>
    </row>
    <row r="90" spans="1:16" s="157" customFormat="1" x14ac:dyDescent="0.25">
      <c r="A90" s="201"/>
      <c r="B90" s="854"/>
      <c r="C90" s="855"/>
      <c r="D90" s="541"/>
      <c r="E90" s="541"/>
      <c r="F90" s="541"/>
      <c r="G90" s="541"/>
      <c r="H90" s="541"/>
      <c r="I90" s="541"/>
      <c r="J90" s="541"/>
      <c r="K90" s="541"/>
      <c r="L90" s="542"/>
      <c r="O90" s="13"/>
    </row>
    <row r="91" spans="1:16" s="157" customFormat="1" x14ac:dyDescent="0.25">
      <c r="A91" s="201"/>
      <c r="B91" s="854"/>
      <c r="C91" s="855"/>
      <c r="D91" s="541"/>
      <c r="E91" s="541"/>
      <c r="F91" s="541"/>
      <c r="G91" s="541"/>
      <c r="H91" s="541"/>
      <c r="I91" s="541"/>
      <c r="J91" s="541"/>
      <c r="K91" s="541"/>
      <c r="L91" s="542"/>
      <c r="O91" s="13"/>
    </row>
    <row r="92" spans="1:16" s="157" customFormat="1" x14ac:dyDescent="0.25">
      <c r="A92" s="201"/>
      <c r="B92" s="856" t="str">
        <f>IF(Intro!$G$22="English",$O$16,$P$16)</f>
        <v>Select Yes or No</v>
      </c>
      <c r="C92" s="857"/>
      <c r="D92" s="541"/>
      <c r="E92" s="541"/>
      <c r="F92" s="541"/>
      <c r="G92" s="541"/>
      <c r="H92" s="541"/>
      <c r="I92" s="541"/>
      <c r="J92" s="541"/>
      <c r="K92" s="541"/>
      <c r="L92" s="542"/>
      <c r="O92" s="13"/>
    </row>
    <row r="93" spans="1:16" s="157" customFormat="1" x14ac:dyDescent="0.25">
      <c r="A93" s="201"/>
      <c r="B93" s="858"/>
      <c r="C93" s="859"/>
      <c r="D93" s="541"/>
      <c r="E93" s="541"/>
      <c r="F93" s="541"/>
      <c r="G93" s="541"/>
      <c r="H93" s="541"/>
      <c r="I93" s="541"/>
      <c r="J93" s="541"/>
      <c r="K93" s="541"/>
      <c r="L93" s="542"/>
      <c r="O93" s="13"/>
    </row>
    <row r="94" spans="1:16" s="157" customFormat="1" x14ac:dyDescent="0.25">
      <c r="A94" s="201"/>
      <c r="B94" s="860"/>
      <c r="C94" s="861"/>
      <c r="D94" s="541"/>
      <c r="E94" s="541"/>
      <c r="F94" s="541"/>
      <c r="G94" s="541"/>
      <c r="H94" s="541"/>
      <c r="I94" s="541"/>
      <c r="J94" s="541"/>
      <c r="K94" s="541"/>
      <c r="L94" s="542"/>
      <c r="O94" s="13"/>
    </row>
    <row r="95" spans="1:16" s="157" customFormat="1" x14ac:dyDescent="0.25">
      <c r="A95" s="201"/>
      <c r="B95" s="862"/>
      <c r="C95" s="863"/>
      <c r="D95" s="541"/>
      <c r="E95" s="541"/>
      <c r="F95" s="541"/>
      <c r="G95" s="541"/>
      <c r="H95" s="541"/>
      <c r="I95" s="541"/>
      <c r="J95" s="541"/>
      <c r="K95" s="541"/>
      <c r="L95" s="542"/>
      <c r="O95" s="13"/>
    </row>
    <row r="96" spans="1:16" s="157" customFormat="1" x14ac:dyDescent="0.25">
      <c r="A96" s="201"/>
      <c r="B96" s="862"/>
      <c r="C96" s="863"/>
      <c r="D96" s="541"/>
      <c r="E96" s="541"/>
      <c r="F96" s="541"/>
      <c r="G96" s="541"/>
      <c r="H96" s="541"/>
      <c r="I96" s="541"/>
      <c r="J96" s="541"/>
      <c r="K96" s="541"/>
      <c r="L96" s="542"/>
      <c r="O96" s="13"/>
    </row>
    <row r="97" spans="1:16" s="157" customFormat="1" x14ac:dyDescent="0.25">
      <c r="A97" s="201"/>
      <c r="B97" s="862"/>
      <c r="C97" s="863"/>
      <c r="D97" s="541"/>
      <c r="E97" s="541"/>
      <c r="F97" s="541"/>
      <c r="G97" s="541"/>
      <c r="H97" s="541"/>
      <c r="I97" s="541"/>
      <c r="J97" s="541"/>
      <c r="K97" s="541"/>
      <c r="L97" s="542"/>
      <c r="O97" s="13"/>
    </row>
    <row r="98" spans="1:16" s="157" customFormat="1" x14ac:dyDescent="0.25">
      <c r="A98" s="201"/>
      <c r="B98" s="856"/>
      <c r="C98" s="857"/>
      <c r="D98" s="541"/>
      <c r="E98" s="541"/>
      <c r="F98" s="541"/>
      <c r="G98" s="541"/>
      <c r="H98" s="541"/>
      <c r="I98" s="541"/>
      <c r="J98" s="541"/>
      <c r="K98" s="541"/>
      <c r="L98" s="542"/>
      <c r="O98" s="13"/>
    </row>
    <row r="99" spans="1:16" s="157" customFormat="1" x14ac:dyDescent="0.25">
      <c r="A99" s="201"/>
      <c r="B99" s="852" t="str">
        <f>IF(Intro!$G$22="English",O99,P99)</f>
        <v>Benefits</v>
      </c>
      <c r="C99" s="853"/>
      <c r="D99" s="541"/>
      <c r="E99" s="541"/>
      <c r="F99" s="541"/>
      <c r="G99" s="541"/>
      <c r="H99" s="541"/>
      <c r="I99" s="541"/>
      <c r="J99" s="541"/>
      <c r="K99" s="541"/>
      <c r="L99" s="542"/>
      <c r="O99" s="13" t="s">
        <v>309</v>
      </c>
      <c r="P99" s="13" t="s">
        <v>310</v>
      </c>
    </row>
    <row r="100" spans="1:16" s="157" customFormat="1" x14ac:dyDescent="0.25">
      <c r="A100" s="201"/>
      <c r="B100" s="854"/>
      <c r="C100" s="855"/>
      <c r="D100" s="541"/>
      <c r="E100" s="541"/>
      <c r="F100" s="541"/>
      <c r="G100" s="541"/>
      <c r="H100" s="541"/>
      <c r="I100" s="541"/>
      <c r="J100" s="541"/>
      <c r="K100" s="541"/>
      <c r="L100" s="542"/>
    </row>
    <row r="101" spans="1:16" s="157" customFormat="1" x14ac:dyDescent="0.25">
      <c r="A101" s="201"/>
      <c r="B101" s="854"/>
      <c r="C101" s="855"/>
      <c r="D101" s="541"/>
      <c r="E101" s="541"/>
      <c r="F101" s="541"/>
      <c r="G101" s="541"/>
      <c r="H101" s="541"/>
      <c r="I101" s="541"/>
      <c r="J101" s="541"/>
      <c r="K101" s="541"/>
      <c r="L101" s="542"/>
    </row>
    <row r="102" spans="1:16" s="157" customFormat="1" x14ac:dyDescent="0.25">
      <c r="A102" s="201"/>
      <c r="B102" s="856" t="str">
        <f>IF(Intro!$G$22="English",$O$16,$P$16)</f>
        <v>Select Yes or No</v>
      </c>
      <c r="C102" s="857"/>
      <c r="D102" s="541"/>
      <c r="E102" s="541"/>
      <c r="F102" s="541"/>
      <c r="G102" s="541"/>
      <c r="H102" s="541"/>
      <c r="I102" s="541"/>
      <c r="J102" s="541"/>
      <c r="K102" s="541"/>
      <c r="L102" s="542"/>
      <c r="O102" s="13"/>
    </row>
    <row r="103" spans="1:16" s="157" customFormat="1" x14ac:dyDescent="0.25">
      <c r="A103" s="201"/>
      <c r="B103" s="858"/>
      <c r="C103" s="859"/>
      <c r="D103" s="541"/>
      <c r="E103" s="541"/>
      <c r="F103" s="541"/>
      <c r="G103" s="541"/>
      <c r="H103" s="541"/>
      <c r="I103" s="541"/>
      <c r="J103" s="541"/>
      <c r="K103" s="541"/>
      <c r="L103" s="542"/>
      <c r="O103" s="13"/>
    </row>
    <row r="104" spans="1:16" s="157" customFormat="1" x14ac:dyDescent="0.25">
      <c r="A104" s="201"/>
      <c r="B104" s="860"/>
      <c r="C104" s="861"/>
      <c r="D104" s="541"/>
      <c r="E104" s="541"/>
      <c r="F104" s="541"/>
      <c r="G104" s="541"/>
      <c r="H104" s="541"/>
      <c r="I104" s="541"/>
      <c r="J104" s="541"/>
      <c r="K104" s="541"/>
      <c r="L104" s="542"/>
      <c r="O104" s="13"/>
    </row>
    <row r="105" spans="1:16" s="157" customFormat="1" x14ac:dyDescent="0.25">
      <c r="A105" s="201"/>
      <c r="B105" s="862"/>
      <c r="C105" s="863"/>
      <c r="D105" s="541"/>
      <c r="E105" s="541"/>
      <c r="F105" s="541"/>
      <c r="G105" s="541"/>
      <c r="H105" s="541"/>
      <c r="I105" s="541"/>
      <c r="J105" s="541"/>
      <c r="K105" s="541"/>
      <c r="L105" s="542"/>
      <c r="O105" s="13"/>
    </row>
    <row r="106" spans="1:16" s="157" customFormat="1" x14ac:dyDescent="0.25">
      <c r="A106" s="201"/>
      <c r="B106" s="862"/>
      <c r="C106" s="863"/>
      <c r="D106" s="541"/>
      <c r="E106" s="541"/>
      <c r="F106" s="541"/>
      <c r="G106" s="541"/>
      <c r="H106" s="541"/>
      <c r="I106" s="541"/>
      <c r="J106" s="541"/>
      <c r="K106" s="541"/>
      <c r="L106" s="542"/>
      <c r="O106" s="13"/>
    </row>
    <row r="107" spans="1:16" s="157" customFormat="1" x14ac:dyDescent="0.25">
      <c r="A107" s="201"/>
      <c r="B107" s="862"/>
      <c r="C107" s="863"/>
      <c r="D107" s="541"/>
      <c r="E107" s="541"/>
      <c r="F107" s="541"/>
      <c r="G107" s="541"/>
      <c r="H107" s="541"/>
      <c r="I107" s="541"/>
      <c r="J107" s="541"/>
      <c r="K107" s="541"/>
      <c r="L107" s="542"/>
      <c r="O107" s="13"/>
    </row>
    <row r="108" spans="1:16" s="157" customFormat="1" x14ac:dyDescent="0.25">
      <c r="A108" s="201"/>
      <c r="B108" s="856"/>
      <c r="C108" s="857"/>
      <c r="D108" s="541"/>
      <c r="E108" s="541"/>
      <c r="F108" s="541"/>
      <c r="G108" s="541"/>
      <c r="H108" s="541"/>
      <c r="I108" s="541"/>
      <c r="J108" s="541"/>
      <c r="K108" s="541"/>
      <c r="L108" s="542"/>
      <c r="O108" s="13"/>
    </row>
    <row r="109" spans="1:16" s="157" customFormat="1" x14ac:dyDescent="0.25">
      <c r="A109" s="201"/>
      <c r="B109" s="852" t="str">
        <f>IF(Intro!$G$22="English",O109,P109)</f>
        <v>Worker training and safety</v>
      </c>
      <c r="C109" s="853"/>
      <c r="D109" s="541"/>
      <c r="E109" s="541"/>
      <c r="F109" s="541"/>
      <c r="G109" s="541"/>
      <c r="H109" s="541"/>
      <c r="I109" s="541"/>
      <c r="J109" s="541"/>
      <c r="K109" s="541"/>
      <c r="L109" s="542"/>
      <c r="O109" s="13" t="s">
        <v>311</v>
      </c>
      <c r="P109" s="13" t="s">
        <v>312</v>
      </c>
    </row>
    <row r="110" spans="1:16" s="157" customFormat="1" x14ac:dyDescent="0.25">
      <c r="A110" s="201"/>
      <c r="B110" s="854"/>
      <c r="C110" s="855"/>
      <c r="D110" s="541"/>
      <c r="E110" s="541"/>
      <c r="F110" s="541"/>
      <c r="G110" s="541"/>
      <c r="H110" s="541"/>
      <c r="I110" s="541"/>
      <c r="J110" s="541"/>
      <c r="K110" s="541"/>
      <c r="L110" s="542"/>
      <c r="O110" s="13"/>
      <c r="P110" s="13"/>
    </row>
    <row r="111" spans="1:16" s="157" customFormat="1" x14ac:dyDescent="0.25">
      <c r="A111" s="201"/>
      <c r="B111" s="854"/>
      <c r="C111" s="855"/>
      <c r="D111" s="541"/>
      <c r="E111" s="541"/>
      <c r="F111" s="541"/>
      <c r="G111" s="541"/>
      <c r="H111" s="541"/>
      <c r="I111" s="541"/>
      <c r="J111" s="541"/>
      <c r="K111" s="541"/>
      <c r="L111" s="542"/>
      <c r="O111" s="13"/>
    </row>
    <row r="112" spans="1:16" s="157" customFormat="1" x14ac:dyDescent="0.25">
      <c r="A112" s="201"/>
      <c r="B112" s="856" t="str">
        <f>IF(Intro!$G$22="English",$O$16,$P$16)</f>
        <v>Select Yes or No</v>
      </c>
      <c r="C112" s="857"/>
      <c r="D112" s="541"/>
      <c r="E112" s="541"/>
      <c r="F112" s="541"/>
      <c r="G112" s="541"/>
      <c r="H112" s="541"/>
      <c r="I112" s="541"/>
      <c r="J112" s="541"/>
      <c r="K112" s="541"/>
      <c r="L112" s="542"/>
      <c r="O112" s="13"/>
    </row>
    <row r="113" spans="1:16" s="157" customFormat="1" x14ac:dyDescent="0.25">
      <c r="A113" s="201"/>
      <c r="B113" s="858"/>
      <c r="C113" s="859"/>
      <c r="D113" s="541"/>
      <c r="E113" s="541"/>
      <c r="F113" s="541"/>
      <c r="G113" s="541"/>
      <c r="H113" s="541"/>
      <c r="I113" s="541"/>
      <c r="J113" s="541"/>
      <c r="K113" s="541"/>
      <c r="L113" s="542"/>
      <c r="O113" s="13"/>
    </row>
    <row r="114" spans="1:16" s="157" customFormat="1" x14ac:dyDescent="0.25">
      <c r="A114" s="201"/>
      <c r="B114" s="860"/>
      <c r="C114" s="861"/>
      <c r="D114" s="541"/>
      <c r="E114" s="541"/>
      <c r="F114" s="541"/>
      <c r="G114" s="541"/>
      <c r="H114" s="541"/>
      <c r="I114" s="541"/>
      <c r="J114" s="541"/>
      <c r="K114" s="541"/>
      <c r="L114" s="542"/>
      <c r="O114" s="13"/>
    </row>
    <row r="115" spans="1:16" s="157" customFormat="1" x14ac:dyDescent="0.25">
      <c r="A115" s="201"/>
      <c r="B115" s="862"/>
      <c r="C115" s="863"/>
      <c r="D115" s="541"/>
      <c r="E115" s="541"/>
      <c r="F115" s="541"/>
      <c r="G115" s="541"/>
      <c r="H115" s="541"/>
      <c r="I115" s="541"/>
      <c r="J115" s="541"/>
      <c r="K115" s="541"/>
      <c r="L115" s="542"/>
      <c r="O115" s="13"/>
    </row>
    <row r="116" spans="1:16" s="157" customFormat="1" x14ac:dyDescent="0.25">
      <c r="A116" s="201"/>
      <c r="B116" s="862"/>
      <c r="C116" s="863"/>
      <c r="D116" s="541"/>
      <c r="E116" s="541"/>
      <c r="F116" s="541"/>
      <c r="G116" s="541"/>
      <c r="H116" s="541"/>
      <c r="I116" s="541"/>
      <c r="J116" s="541"/>
      <c r="K116" s="541"/>
      <c r="L116" s="542"/>
      <c r="O116" s="13"/>
    </row>
    <row r="117" spans="1:16" s="157" customFormat="1" x14ac:dyDescent="0.25">
      <c r="A117" s="201"/>
      <c r="B117" s="862"/>
      <c r="C117" s="863"/>
      <c r="D117" s="541"/>
      <c r="E117" s="541"/>
      <c r="F117" s="541"/>
      <c r="G117" s="541"/>
      <c r="H117" s="541"/>
      <c r="I117" s="541"/>
      <c r="J117" s="541"/>
      <c r="K117" s="541"/>
      <c r="L117" s="542"/>
      <c r="O117" s="13"/>
    </row>
    <row r="118" spans="1:16" s="157" customFormat="1" x14ac:dyDescent="0.25">
      <c r="A118" s="201"/>
      <c r="B118" s="856"/>
      <c r="C118" s="857"/>
      <c r="D118" s="541"/>
      <c r="E118" s="541"/>
      <c r="F118" s="541"/>
      <c r="G118" s="541"/>
      <c r="H118" s="541"/>
      <c r="I118" s="541"/>
      <c r="J118" s="541"/>
      <c r="K118" s="541"/>
      <c r="L118" s="542"/>
      <c r="O118" s="13"/>
    </row>
    <row r="119" spans="1:16" s="157" customFormat="1" x14ac:dyDescent="0.25">
      <c r="A119" s="201"/>
      <c r="B119" s="852" t="str">
        <f>IF(Intro!$G$22="English",O119,P119)</f>
        <v>Other relevant factors</v>
      </c>
      <c r="C119" s="853"/>
      <c r="D119" s="541"/>
      <c r="E119" s="541"/>
      <c r="F119" s="541"/>
      <c r="G119" s="541"/>
      <c r="H119" s="541"/>
      <c r="I119" s="541"/>
      <c r="J119" s="541"/>
      <c r="K119" s="541"/>
      <c r="L119" s="542"/>
      <c r="O119" s="13" t="s">
        <v>96</v>
      </c>
      <c r="P119" s="13" t="s">
        <v>97</v>
      </c>
    </row>
    <row r="120" spans="1:16" s="157" customFormat="1" x14ac:dyDescent="0.25">
      <c r="A120" s="201"/>
      <c r="B120" s="854"/>
      <c r="C120" s="855"/>
      <c r="D120" s="541"/>
      <c r="E120" s="541"/>
      <c r="F120" s="541"/>
      <c r="G120" s="541"/>
      <c r="H120" s="541"/>
      <c r="I120" s="541"/>
      <c r="J120" s="541"/>
      <c r="K120" s="541"/>
      <c r="L120" s="542"/>
    </row>
    <row r="121" spans="1:16" s="157" customFormat="1" x14ac:dyDescent="0.25">
      <c r="A121" s="201"/>
      <c r="B121" s="854"/>
      <c r="C121" s="855"/>
      <c r="D121" s="541"/>
      <c r="E121" s="541"/>
      <c r="F121" s="541"/>
      <c r="G121" s="541"/>
      <c r="H121" s="541"/>
      <c r="I121" s="541"/>
      <c r="J121" s="541"/>
      <c r="K121" s="541"/>
      <c r="L121" s="542"/>
      <c r="O121" s="13"/>
    </row>
    <row r="122" spans="1:16" s="157" customFormat="1" x14ac:dyDescent="0.25">
      <c r="A122" s="201"/>
      <c r="B122" s="856" t="str">
        <f>IF(Intro!$G$22="English",$O$16,$P$16)</f>
        <v>Select Yes or No</v>
      </c>
      <c r="C122" s="857"/>
      <c r="D122" s="541"/>
      <c r="E122" s="541"/>
      <c r="F122" s="541"/>
      <c r="G122" s="541"/>
      <c r="H122" s="541"/>
      <c r="I122" s="541"/>
      <c r="J122" s="541"/>
      <c r="K122" s="541"/>
      <c r="L122" s="542"/>
      <c r="O122" s="13"/>
    </row>
    <row r="123" spans="1:16" s="157" customFormat="1" x14ac:dyDescent="0.25">
      <c r="A123" s="201"/>
      <c r="B123" s="858"/>
      <c r="C123" s="859"/>
      <c r="D123" s="541"/>
      <c r="E123" s="541"/>
      <c r="F123" s="541"/>
      <c r="G123" s="541"/>
      <c r="H123" s="541"/>
      <c r="I123" s="541"/>
      <c r="J123" s="541"/>
      <c r="K123" s="541"/>
      <c r="L123" s="542"/>
      <c r="O123" s="13"/>
    </row>
    <row r="124" spans="1:16" s="157" customFormat="1" x14ac:dyDescent="0.25">
      <c r="A124" s="201"/>
      <c r="B124" s="860"/>
      <c r="C124" s="861"/>
      <c r="D124" s="541"/>
      <c r="E124" s="541"/>
      <c r="F124" s="541"/>
      <c r="G124" s="541"/>
      <c r="H124" s="541"/>
      <c r="I124" s="541"/>
      <c r="J124" s="541"/>
      <c r="K124" s="541"/>
      <c r="L124" s="542"/>
      <c r="O124" s="13"/>
    </row>
    <row r="125" spans="1:16" s="157" customFormat="1" x14ac:dyDescent="0.25">
      <c r="A125" s="201"/>
      <c r="B125" s="862"/>
      <c r="C125" s="863"/>
      <c r="D125" s="541"/>
      <c r="E125" s="541"/>
      <c r="F125" s="541"/>
      <c r="G125" s="541"/>
      <c r="H125" s="541"/>
      <c r="I125" s="541"/>
      <c r="J125" s="541"/>
      <c r="K125" s="541"/>
      <c r="L125" s="542"/>
      <c r="O125" s="13"/>
    </row>
    <row r="126" spans="1:16" s="157" customFormat="1" x14ac:dyDescent="0.25">
      <c r="A126" s="201"/>
      <c r="B126" s="862"/>
      <c r="C126" s="863"/>
      <c r="D126" s="541"/>
      <c r="E126" s="541"/>
      <c r="F126" s="541"/>
      <c r="G126" s="541"/>
      <c r="H126" s="541"/>
      <c r="I126" s="541"/>
      <c r="J126" s="541"/>
      <c r="K126" s="541"/>
      <c r="L126" s="542"/>
      <c r="O126" s="13"/>
    </row>
    <row r="127" spans="1:16" s="157" customFormat="1" x14ac:dyDescent="0.25">
      <c r="A127" s="201"/>
      <c r="B127" s="862"/>
      <c r="C127" s="863"/>
      <c r="D127" s="541"/>
      <c r="E127" s="541"/>
      <c r="F127" s="541"/>
      <c r="G127" s="541"/>
      <c r="H127" s="541"/>
      <c r="I127" s="541"/>
      <c r="J127" s="541"/>
      <c r="K127" s="541"/>
      <c r="L127" s="542"/>
      <c r="O127" s="13"/>
    </row>
    <row r="128" spans="1:16" s="157" customFormat="1" x14ac:dyDescent="0.25">
      <c r="A128" s="201"/>
      <c r="B128" s="856"/>
      <c r="C128" s="857"/>
      <c r="D128" s="541"/>
      <c r="E128" s="541"/>
      <c r="F128" s="541"/>
      <c r="G128" s="541"/>
      <c r="H128" s="541"/>
      <c r="I128" s="541"/>
      <c r="J128" s="541"/>
      <c r="K128" s="541"/>
      <c r="L128" s="542"/>
      <c r="O128" s="13"/>
    </row>
    <row r="129" spans="1:16" s="157" customFormat="1" x14ac:dyDescent="0.25">
      <c r="A129" s="201"/>
      <c r="B129" s="208"/>
      <c r="C129" s="209"/>
      <c r="D129" s="209"/>
      <c r="E129" s="209"/>
      <c r="F129" s="209"/>
      <c r="G129" s="209"/>
      <c r="H129" s="209"/>
      <c r="I129" s="209"/>
      <c r="J129" s="209"/>
      <c r="K129" s="209"/>
      <c r="L129" s="210"/>
    </row>
    <row r="130" spans="1:16" x14ac:dyDescent="0.25">
      <c r="B130" s="532" t="str">
        <f>IF(Intro!$G$22="English",O130,P130)</f>
        <v>INJURY ALLEGATIONS</v>
      </c>
      <c r="C130" s="533"/>
      <c r="D130" s="533"/>
      <c r="E130" s="533"/>
      <c r="F130" s="533"/>
      <c r="G130" s="533"/>
      <c r="H130" s="533"/>
      <c r="I130" s="533"/>
      <c r="J130" s="533"/>
      <c r="K130" s="533"/>
      <c r="L130" s="534"/>
      <c r="M130" s="157"/>
      <c r="O130" s="2" t="s">
        <v>98</v>
      </c>
      <c r="P130" s="2" t="s">
        <v>99</v>
      </c>
    </row>
    <row r="131" spans="1:16" s="3" customFormat="1" x14ac:dyDescent="0.25">
      <c r="A131" s="14"/>
      <c r="B131" s="650" t="s">
        <v>21</v>
      </c>
      <c r="C131" s="651"/>
      <c r="D131" s="651"/>
      <c r="E131" s="651"/>
      <c r="F131" s="651"/>
      <c r="G131" s="651"/>
      <c r="H131" s="651"/>
      <c r="I131" s="651"/>
      <c r="J131" s="651"/>
      <c r="K131" s="651"/>
      <c r="L131" s="652"/>
      <c r="M131" s="217"/>
      <c r="O131" s="157"/>
    </row>
    <row r="132" spans="1:16" s="157" customFormat="1" x14ac:dyDescent="0.25">
      <c r="A132" s="201"/>
      <c r="B132" s="202"/>
      <c r="C132" s="203"/>
      <c r="D132" s="203"/>
      <c r="E132" s="203"/>
      <c r="F132" s="203"/>
      <c r="G132" s="203"/>
      <c r="H132" s="203"/>
      <c r="I132" s="203"/>
      <c r="J132" s="203"/>
      <c r="K132" s="203"/>
      <c r="L132" s="204"/>
    </row>
    <row r="133" spans="1:16" s="157" customFormat="1" x14ac:dyDescent="0.25">
      <c r="A133" s="201"/>
      <c r="B133" s="520" t="str">
        <f>IF(Intro!$G$22="English",O133,P133)</f>
        <v>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v>
      </c>
      <c r="C133" s="521"/>
      <c r="D133" s="521"/>
      <c r="E133" s="521"/>
      <c r="F133" s="521"/>
      <c r="G133" s="521"/>
      <c r="H133" s="521"/>
      <c r="I133" s="521"/>
      <c r="J133" s="521"/>
      <c r="K133" s="521"/>
      <c r="L133" s="522"/>
      <c r="O133" s="157" t="s">
        <v>262</v>
      </c>
      <c r="P133" s="157" t="s">
        <v>263</v>
      </c>
    </row>
    <row r="134" spans="1:16" s="157" customFormat="1" x14ac:dyDescent="0.25">
      <c r="A134" s="201"/>
      <c r="B134" s="520"/>
      <c r="C134" s="521"/>
      <c r="D134" s="521"/>
      <c r="E134" s="521"/>
      <c r="F134" s="521"/>
      <c r="G134" s="521"/>
      <c r="H134" s="521"/>
      <c r="I134" s="521"/>
      <c r="J134" s="521"/>
      <c r="K134" s="521"/>
      <c r="L134" s="522"/>
    </row>
    <row r="135" spans="1:16" s="157" customFormat="1" x14ac:dyDescent="0.25">
      <c r="A135" s="201"/>
      <c r="B135" s="520"/>
      <c r="C135" s="521"/>
      <c r="D135" s="521"/>
      <c r="E135" s="521"/>
      <c r="F135" s="521"/>
      <c r="G135" s="521"/>
      <c r="H135" s="521"/>
      <c r="I135" s="521"/>
      <c r="J135" s="521"/>
      <c r="K135" s="521"/>
      <c r="L135" s="522"/>
    </row>
    <row r="136" spans="1:16" s="157" customFormat="1" x14ac:dyDescent="0.25">
      <c r="A136" s="201"/>
      <c r="B136" s="318"/>
      <c r="C136" s="319"/>
      <c r="D136" s="319"/>
      <c r="E136" s="319"/>
      <c r="F136" s="319"/>
      <c r="G136" s="319"/>
      <c r="H136" s="319"/>
      <c r="I136" s="319"/>
      <c r="J136" s="319"/>
      <c r="K136" s="319"/>
      <c r="L136" s="320"/>
    </row>
    <row r="137" spans="1:16" s="12" customFormat="1" x14ac:dyDescent="0.25">
      <c r="A137" s="14"/>
      <c r="B137" s="520" t="str">
        <f>IF(Intro!$G$22="English",O137,P137)</f>
        <v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v>
      </c>
      <c r="C137" s="521"/>
      <c r="D137" s="521"/>
      <c r="E137" s="521"/>
      <c r="F137" s="521"/>
      <c r="G137" s="521"/>
      <c r="H137" s="521"/>
      <c r="I137" s="521"/>
      <c r="J137" s="521"/>
      <c r="K137" s="521"/>
      <c r="L137" s="522"/>
      <c r="O137" s="157" t="s">
        <v>436</v>
      </c>
      <c r="P137" s="157" t="s">
        <v>614</v>
      </c>
    </row>
    <row r="138" spans="1:16" s="12" customFormat="1" x14ac:dyDescent="0.25">
      <c r="A138" s="14"/>
      <c r="B138" s="520"/>
      <c r="C138" s="521"/>
      <c r="D138" s="521"/>
      <c r="E138" s="521"/>
      <c r="F138" s="521"/>
      <c r="G138" s="521"/>
      <c r="H138" s="521"/>
      <c r="I138" s="521"/>
      <c r="J138" s="521"/>
      <c r="K138" s="521"/>
      <c r="L138" s="522"/>
      <c r="O138" s="157"/>
      <c r="P138" s="157"/>
    </row>
    <row r="139" spans="1:16" s="12" customFormat="1" x14ac:dyDescent="0.25">
      <c r="A139" s="14"/>
      <c r="B139" s="318"/>
      <c r="C139" s="319"/>
      <c r="D139" s="319"/>
      <c r="E139" s="319"/>
      <c r="F139" s="319"/>
      <c r="G139" s="319"/>
      <c r="H139" s="319"/>
      <c r="I139" s="319"/>
      <c r="J139" s="319"/>
      <c r="K139" s="319"/>
      <c r="L139" s="320"/>
      <c r="O139" s="157"/>
      <c r="P139" s="157"/>
    </row>
    <row r="140" spans="1:16" s="12" customFormat="1" x14ac:dyDescent="0.25">
      <c r="A140" s="14"/>
      <c r="B140" s="520" t="str">
        <f>IF(Intro!$G$22="English",O140,P140)</f>
        <v>These allegations should be detailed, concrete, substantiated and verifiable. However, they should be limited in number to a sample of no more than 10, which is reasonably representative of the nature of the injury that is being alleged.</v>
      </c>
      <c r="C140" s="521"/>
      <c r="D140" s="521"/>
      <c r="E140" s="521"/>
      <c r="F140" s="521"/>
      <c r="G140" s="521"/>
      <c r="H140" s="521"/>
      <c r="I140" s="521"/>
      <c r="J140" s="521"/>
      <c r="K140" s="521"/>
      <c r="L140" s="522"/>
      <c r="O140" s="13" t="s">
        <v>396</v>
      </c>
      <c r="P140" s="12" t="s">
        <v>397</v>
      </c>
    </row>
    <row r="141" spans="1:16" s="12" customFormat="1" x14ac:dyDescent="0.25">
      <c r="A141" s="14"/>
      <c r="B141" s="520"/>
      <c r="C141" s="521"/>
      <c r="D141" s="521"/>
      <c r="E141" s="521"/>
      <c r="F141" s="521"/>
      <c r="G141" s="521"/>
      <c r="H141" s="521"/>
      <c r="I141" s="521"/>
      <c r="J141" s="521"/>
      <c r="K141" s="521"/>
      <c r="L141" s="522"/>
      <c r="O141" s="13"/>
    </row>
    <row r="142" spans="1:16" s="12" customFormat="1" x14ac:dyDescent="0.25">
      <c r="A142" s="14"/>
      <c r="B142" s="318"/>
      <c r="C142" s="319"/>
      <c r="D142" s="319"/>
      <c r="E142" s="319"/>
      <c r="F142" s="319"/>
      <c r="G142" s="319"/>
      <c r="H142" s="319"/>
      <c r="I142" s="319"/>
      <c r="J142" s="319"/>
      <c r="K142" s="319"/>
      <c r="L142" s="320"/>
      <c r="O142" s="13"/>
    </row>
    <row r="143" spans="1:16" s="12" customFormat="1" x14ac:dyDescent="0.25">
      <c r="A143" s="14"/>
      <c r="B143" s="520" t="str">
        <f>IF(Intro!$G$22="English",O143,P143)</f>
        <v>NOTE:</v>
      </c>
      <c r="C143" s="521"/>
      <c r="D143" s="521"/>
      <c r="E143" s="521"/>
      <c r="F143" s="521"/>
      <c r="G143" s="521"/>
      <c r="H143" s="521"/>
      <c r="I143" s="521"/>
      <c r="J143" s="521"/>
      <c r="K143" s="521"/>
      <c r="L143" s="522"/>
      <c r="O143" s="13" t="s">
        <v>100</v>
      </c>
      <c r="P143" s="12" t="s">
        <v>101</v>
      </c>
    </row>
    <row r="144" spans="1:16" s="12" customFormat="1" x14ac:dyDescent="0.25">
      <c r="A144" s="14"/>
      <c r="B144" s="520" t="str">
        <f>IF(Intro!$G$22="English",O144,P144)</f>
        <v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v>
      </c>
      <c r="C144" s="521"/>
      <c r="D144" s="521"/>
      <c r="E144" s="521"/>
      <c r="F144" s="521"/>
      <c r="G144" s="521"/>
      <c r="H144" s="521"/>
      <c r="I144" s="521"/>
      <c r="J144" s="521"/>
      <c r="K144" s="521"/>
      <c r="L144" s="522"/>
      <c r="O144" s="13" t="s">
        <v>369</v>
      </c>
      <c r="P144" s="12" t="s">
        <v>370</v>
      </c>
    </row>
    <row r="145" spans="1:16" s="12" customFormat="1" x14ac:dyDescent="0.25">
      <c r="A145" s="14"/>
      <c r="B145" s="520"/>
      <c r="C145" s="521"/>
      <c r="D145" s="521"/>
      <c r="E145" s="521"/>
      <c r="F145" s="521"/>
      <c r="G145" s="521"/>
      <c r="H145" s="521"/>
      <c r="I145" s="521"/>
      <c r="J145" s="521"/>
      <c r="K145" s="521"/>
      <c r="L145" s="522"/>
      <c r="O145" s="13"/>
    </row>
    <row r="146" spans="1:16" s="12" customFormat="1" x14ac:dyDescent="0.25">
      <c r="A146" s="14"/>
      <c r="B146" s="520"/>
      <c r="C146" s="521"/>
      <c r="D146" s="521"/>
      <c r="E146" s="521"/>
      <c r="F146" s="521"/>
      <c r="G146" s="521"/>
      <c r="H146" s="521"/>
      <c r="I146" s="521"/>
      <c r="J146" s="521"/>
      <c r="K146" s="521"/>
      <c r="L146" s="522"/>
      <c r="O146" s="13"/>
    </row>
    <row r="147" spans="1:16" s="12" customFormat="1" x14ac:dyDescent="0.25">
      <c r="A147" s="14"/>
      <c r="B147" s="520"/>
      <c r="C147" s="521"/>
      <c r="D147" s="521"/>
      <c r="E147" s="521"/>
      <c r="F147" s="521"/>
      <c r="G147" s="521"/>
      <c r="H147" s="521"/>
      <c r="I147" s="521"/>
      <c r="J147" s="521"/>
      <c r="K147" s="521"/>
      <c r="L147" s="522"/>
      <c r="O147" s="13"/>
    </row>
    <row r="148" spans="1:16" s="12" customFormat="1" x14ac:dyDescent="0.25">
      <c r="A148" s="14"/>
      <c r="B148" s="318"/>
      <c r="C148" s="319"/>
      <c r="D148" s="319"/>
      <c r="E148" s="319"/>
      <c r="F148" s="319"/>
      <c r="G148" s="319"/>
      <c r="H148" s="319"/>
      <c r="I148" s="319"/>
      <c r="J148" s="319"/>
      <c r="K148" s="319"/>
      <c r="L148" s="320"/>
      <c r="O148" s="13"/>
    </row>
    <row r="149" spans="1:16" s="12" customFormat="1" x14ac:dyDescent="0.25">
      <c r="A149" s="14"/>
      <c r="B149" s="520" t="str">
        <f>IF(Intro!$G$22="English",O149,P149)</f>
        <v>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v>
      </c>
      <c r="C149" s="521"/>
      <c r="D149" s="521"/>
      <c r="E149" s="521"/>
      <c r="F149" s="521"/>
      <c r="G149" s="521"/>
      <c r="H149" s="521"/>
      <c r="I149" s="521"/>
      <c r="J149" s="521"/>
      <c r="K149" s="521"/>
      <c r="L149" s="522"/>
      <c r="O149" s="13" t="s">
        <v>265</v>
      </c>
      <c r="P149" s="12" t="s">
        <v>112</v>
      </c>
    </row>
    <row r="150" spans="1:16" s="12" customFormat="1" x14ac:dyDescent="0.25">
      <c r="A150" s="14"/>
      <c r="B150" s="520"/>
      <c r="C150" s="521"/>
      <c r="D150" s="521"/>
      <c r="E150" s="521"/>
      <c r="F150" s="521"/>
      <c r="G150" s="521"/>
      <c r="H150" s="521"/>
      <c r="I150" s="521"/>
      <c r="J150" s="521"/>
      <c r="K150" s="521"/>
      <c r="L150" s="522"/>
      <c r="O150" s="13"/>
    </row>
    <row r="151" spans="1:16" s="12" customFormat="1" x14ac:dyDescent="0.25">
      <c r="A151" s="14"/>
      <c r="B151" s="520"/>
      <c r="C151" s="521"/>
      <c r="D151" s="521"/>
      <c r="E151" s="521"/>
      <c r="F151" s="521"/>
      <c r="G151" s="521"/>
      <c r="H151" s="521"/>
      <c r="I151" s="521"/>
      <c r="J151" s="521"/>
      <c r="K151" s="521"/>
      <c r="L151" s="522"/>
      <c r="O151" s="13"/>
    </row>
    <row r="152" spans="1:16" s="12" customFormat="1" x14ac:dyDescent="0.25">
      <c r="A152" s="14"/>
      <c r="B152" s="520"/>
      <c r="C152" s="521"/>
      <c r="D152" s="521"/>
      <c r="E152" s="521"/>
      <c r="F152" s="521"/>
      <c r="G152" s="521"/>
      <c r="H152" s="521"/>
      <c r="I152" s="521"/>
      <c r="J152" s="521"/>
      <c r="K152" s="521"/>
      <c r="L152" s="522"/>
      <c r="O152" s="13"/>
    </row>
    <row r="153" spans="1:16" s="12" customFormat="1" x14ac:dyDescent="0.25">
      <c r="A153" s="14"/>
      <c r="B153" s="520"/>
      <c r="C153" s="521"/>
      <c r="D153" s="521"/>
      <c r="E153" s="521"/>
      <c r="F153" s="521"/>
      <c r="G153" s="521"/>
      <c r="H153" s="521"/>
      <c r="I153" s="521"/>
      <c r="J153" s="521"/>
      <c r="K153" s="521"/>
      <c r="L153" s="522"/>
      <c r="O153" s="13"/>
    </row>
    <row r="154" spans="1:16" s="12" customFormat="1" x14ac:dyDescent="0.25">
      <c r="A154" s="14"/>
      <c r="B154" s="318"/>
      <c r="C154" s="319"/>
      <c r="D154" s="33"/>
      <c r="E154" s="33"/>
      <c r="F154" s="33"/>
      <c r="G154" s="33"/>
      <c r="H154" s="33"/>
      <c r="I154" s="33"/>
      <c r="J154" s="33"/>
      <c r="K154" s="33"/>
      <c r="L154" s="34"/>
      <c r="O154" s="13"/>
    </row>
    <row r="155" spans="1:16" s="12" customFormat="1" x14ac:dyDescent="0.25">
      <c r="A155" s="14"/>
      <c r="B155" s="298" t="str">
        <f>IF(Intro!$G$22="English",O155,P155)</f>
        <v>Allegation</v>
      </c>
      <c r="C155" s="876">
        <v>1</v>
      </c>
      <c r="D155" s="877"/>
      <c r="E155" s="876">
        <v>2</v>
      </c>
      <c r="F155" s="877"/>
      <c r="G155" s="876">
        <v>3</v>
      </c>
      <c r="H155" s="877"/>
      <c r="I155" s="876">
        <v>4</v>
      </c>
      <c r="J155" s="877"/>
      <c r="K155" s="876">
        <v>5</v>
      </c>
      <c r="L155" s="878"/>
      <c r="O155" s="13" t="s">
        <v>264</v>
      </c>
      <c r="P155" s="12" t="s">
        <v>264</v>
      </c>
    </row>
    <row r="156" spans="1:16" s="25" customFormat="1" x14ac:dyDescent="0.25">
      <c r="A156" s="24"/>
      <c r="B156" s="864" t="str">
        <f>IF(Intro!$G$22="English",O156,P156)</f>
        <v>General Information</v>
      </c>
      <c r="C156" s="865"/>
      <c r="D156" s="866"/>
      <c r="E156" s="866"/>
      <c r="F156" s="866"/>
      <c r="G156" s="866"/>
      <c r="H156" s="866"/>
      <c r="I156" s="866"/>
      <c r="J156" s="866"/>
      <c r="K156" s="866"/>
      <c r="L156" s="867"/>
      <c r="O156" s="4" t="s">
        <v>266</v>
      </c>
      <c r="P156" s="25" t="s">
        <v>267</v>
      </c>
    </row>
    <row r="157" spans="1:16" s="157" customFormat="1" x14ac:dyDescent="0.25">
      <c r="A157" s="201"/>
      <c r="B157" s="559" t="str">
        <f>IF(Intro!$G$22="English",O157,P157)</f>
        <v>Name of Account (LD)</v>
      </c>
      <c r="C157" s="868"/>
      <c r="D157" s="869"/>
      <c r="E157" s="868"/>
      <c r="F157" s="869"/>
      <c r="G157" s="868"/>
      <c r="H157" s="869"/>
      <c r="I157" s="868"/>
      <c r="J157" s="869"/>
      <c r="K157" s="868"/>
      <c r="L157" s="872"/>
      <c r="O157" s="157" t="s">
        <v>268</v>
      </c>
      <c r="P157" s="157" t="s">
        <v>269</v>
      </c>
    </row>
    <row r="158" spans="1:16" s="157" customFormat="1" x14ac:dyDescent="0.25">
      <c r="A158" s="201"/>
      <c r="B158" s="563"/>
      <c r="C158" s="870"/>
      <c r="D158" s="871"/>
      <c r="E158" s="870"/>
      <c r="F158" s="871"/>
      <c r="G158" s="870"/>
      <c r="H158" s="871"/>
      <c r="I158" s="870"/>
      <c r="J158" s="871"/>
      <c r="K158" s="870"/>
      <c r="L158" s="873"/>
    </row>
    <row r="159" spans="1:16" s="157" customFormat="1" x14ac:dyDescent="0.25">
      <c r="A159" s="201"/>
      <c r="B159" s="559" t="str">
        <f>IF(Intro!$G$22="English",O159,P159)</f>
        <v>Address (LD)</v>
      </c>
      <c r="C159" s="868"/>
      <c r="D159" s="869"/>
      <c r="E159" s="868"/>
      <c r="F159" s="869"/>
      <c r="G159" s="868"/>
      <c r="H159" s="869"/>
      <c r="I159" s="868"/>
      <c r="J159" s="869"/>
      <c r="K159" s="868"/>
      <c r="L159" s="872"/>
      <c r="O159" s="157" t="s">
        <v>270</v>
      </c>
      <c r="P159" s="157" t="s">
        <v>271</v>
      </c>
    </row>
    <row r="160" spans="1:16" s="157" customFormat="1" x14ac:dyDescent="0.25">
      <c r="A160" s="201"/>
      <c r="B160" s="563"/>
      <c r="C160" s="870"/>
      <c r="D160" s="871"/>
      <c r="E160" s="870"/>
      <c r="F160" s="871"/>
      <c r="G160" s="870"/>
      <c r="H160" s="871"/>
      <c r="I160" s="870"/>
      <c r="J160" s="871"/>
      <c r="K160" s="870"/>
      <c r="L160" s="873"/>
    </row>
    <row r="161" spans="1:19" s="157" customFormat="1" x14ac:dyDescent="0.25">
      <c r="A161" s="201"/>
      <c r="B161" s="559" t="str">
        <f>IF(Intro!$G$22="English",O161,P161)</f>
        <v>Trade Level (LD)</v>
      </c>
      <c r="C161" s="868"/>
      <c r="D161" s="869"/>
      <c r="E161" s="868"/>
      <c r="F161" s="869"/>
      <c r="G161" s="868"/>
      <c r="H161" s="869"/>
      <c r="I161" s="868"/>
      <c r="J161" s="869"/>
      <c r="K161" s="868"/>
      <c r="L161" s="872"/>
      <c r="O161" s="157" t="s">
        <v>272</v>
      </c>
      <c r="P161" s="157" t="s">
        <v>615</v>
      </c>
    </row>
    <row r="162" spans="1:19" s="157" customFormat="1" x14ac:dyDescent="0.25">
      <c r="A162" s="201"/>
      <c r="B162" s="563"/>
      <c r="C162" s="870"/>
      <c r="D162" s="871"/>
      <c r="E162" s="870"/>
      <c r="F162" s="871"/>
      <c r="G162" s="870"/>
      <c r="H162" s="871"/>
      <c r="I162" s="870"/>
      <c r="J162" s="871"/>
      <c r="K162" s="870"/>
      <c r="L162" s="873"/>
    </row>
    <row r="163" spans="1:19" s="157" customFormat="1" x14ac:dyDescent="0.25">
      <c r="A163" s="201"/>
      <c r="B163" s="559" t="str">
        <f>IF(Intro!$G$22="English",O163,P163)</f>
        <v>Nature of Alleged Injury (P)</v>
      </c>
      <c r="C163" s="868"/>
      <c r="D163" s="869"/>
      <c r="E163" s="868"/>
      <c r="F163" s="869"/>
      <c r="G163" s="868"/>
      <c r="H163" s="869"/>
      <c r="I163" s="868"/>
      <c r="J163" s="869"/>
      <c r="K163" s="868"/>
      <c r="L163" s="872"/>
      <c r="O163" s="157" t="s">
        <v>144</v>
      </c>
      <c r="P163" s="157" t="s">
        <v>145</v>
      </c>
    </row>
    <row r="164" spans="1:19" s="157" customFormat="1" x14ac:dyDescent="0.25">
      <c r="A164" s="201"/>
      <c r="B164" s="561"/>
      <c r="C164" s="874"/>
      <c r="D164" s="875"/>
      <c r="E164" s="874"/>
      <c r="F164" s="875"/>
      <c r="G164" s="874"/>
      <c r="H164" s="875"/>
      <c r="I164" s="874"/>
      <c r="J164" s="875"/>
      <c r="K164" s="874"/>
      <c r="L164" s="554"/>
    </row>
    <row r="165" spans="1:19" s="157" customFormat="1" x14ac:dyDescent="0.25">
      <c r="A165" s="201"/>
      <c r="B165" s="563"/>
      <c r="C165" s="870"/>
      <c r="D165" s="871"/>
      <c r="E165" s="870"/>
      <c r="F165" s="871"/>
      <c r="G165" s="870"/>
      <c r="H165" s="871"/>
      <c r="I165" s="870"/>
      <c r="J165" s="871"/>
      <c r="K165" s="870"/>
      <c r="L165" s="873"/>
    </row>
    <row r="166" spans="1:19" s="25" customFormat="1" x14ac:dyDescent="0.25">
      <c r="A166" s="201"/>
      <c r="B166" s="864" t="str">
        <f>IF(Intro!$G$22="English",O166,P166)</f>
        <v>Domestic Producer's Offer</v>
      </c>
      <c r="C166" s="865"/>
      <c r="D166" s="866"/>
      <c r="E166" s="866"/>
      <c r="F166" s="866"/>
      <c r="G166" s="866"/>
      <c r="H166" s="866"/>
      <c r="I166" s="866"/>
      <c r="J166" s="866"/>
      <c r="K166" s="866"/>
      <c r="L166" s="867"/>
      <c r="O166" s="4" t="s">
        <v>273</v>
      </c>
      <c r="P166" s="4" t="s">
        <v>274</v>
      </c>
      <c r="Q166" s="4"/>
      <c r="R166" s="4"/>
      <c r="S166" s="4"/>
    </row>
    <row r="167" spans="1:19" s="157" customFormat="1" x14ac:dyDescent="0.25">
      <c r="A167" s="201"/>
      <c r="B167" s="559" t="str">
        <f>IF(Intro!$G$22="English",O167,P167)</f>
        <v>Product Description (P)</v>
      </c>
      <c r="C167" s="868"/>
      <c r="D167" s="869"/>
      <c r="E167" s="868"/>
      <c r="F167" s="869"/>
      <c r="G167" s="868"/>
      <c r="H167" s="869"/>
      <c r="I167" s="868"/>
      <c r="J167" s="869"/>
      <c r="K167" s="868"/>
      <c r="L167" s="872"/>
      <c r="O167" s="157" t="s">
        <v>146</v>
      </c>
      <c r="P167" s="157" t="s">
        <v>147</v>
      </c>
    </row>
    <row r="168" spans="1:19" s="157" customFormat="1" x14ac:dyDescent="0.25">
      <c r="A168" s="201"/>
      <c r="B168" s="561"/>
      <c r="C168" s="874"/>
      <c r="D168" s="875"/>
      <c r="E168" s="874"/>
      <c r="F168" s="875"/>
      <c r="G168" s="874"/>
      <c r="H168" s="875"/>
      <c r="I168" s="874"/>
      <c r="J168" s="875"/>
      <c r="K168" s="874"/>
      <c r="L168" s="554"/>
    </row>
    <row r="169" spans="1:19" s="157" customFormat="1" x14ac:dyDescent="0.25">
      <c r="A169" s="201"/>
      <c r="B169" s="561"/>
      <c r="C169" s="874"/>
      <c r="D169" s="875"/>
      <c r="E169" s="874"/>
      <c r="F169" s="875"/>
      <c r="G169" s="874"/>
      <c r="H169" s="875"/>
      <c r="I169" s="874"/>
      <c r="J169" s="875"/>
      <c r="K169" s="874"/>
      <c r="L169" s="554"/>
    </row>
    <row r="170" spans="1:19" s="157" customFormat="1" x14ac:dyDescent="0.25">
      <c r="A170" s="201"/>
      <c r="B170" s="563"/>
      <c r="C170" s="870"/>
      <c r="D170" s="871"/>
      <c r="E170" s="870"/>
      <c r="F170" s="871"/>
      <c r="G170" s="870"/>
      <c r="H170" s="871"/>
      <c r="I170" s="870"/>
      <c r="J170" s="871"/>
      <c r="K170" s="870"/>
      <c r="L170" s="873"/>
    </row>
    <row r="171" spans="1:19" s="157" customFormat="1" x14ac:dyDescent="0.25">
      <c r="A171" s="201"/>
      <c r="B171" s="559" t="str">
        <f>IF(Intro!$G$22="English",O171,P171)</f>
        <v>Date of Transaction (P)</v>
      </c>
      <c r="C171" s="868"/>
      <c r="D171" s="869"/>
      <c r="E171" s="868"/>
      <c r="F171" s="869"/>
      <c r="G171" s="868"/>
      <c r="H171" s="869"/>
      <c r="I171" s="868"/>
      <c r="J171" s="869"/>
      <c r="K171" s="868"/>
      <c r="L171" s="872"/>
      <c r="O171" s="157" t="s">
        <v>148</v>
      </c>
      <c r="P171" s="157" t="s">
        <v>149</v>
      </c>
    </row>
    <row r="172" spans="1:19" s="157" customFormat="1" x14ac:dyDescent="0.25">
      <c r="A172" s="201"/>
      <c r="B172" s="563"/>
      <c r="C172" s="870"/>
      <c r="D172" s="871"/>
      <c r="E172" s="870"/>
      <c r="F172" s="871"/>
      <c r="G172" s="870"/>
      <c r="H172" s="871"/>
      <c r="I172" s="870"/>
      <c r="J172" s="871"/>
      <c r="K172" s="870"/>
      <c r="L172" s="873"/>
    </row>
    <row r="173" spans="1:19" s="157" customFormat="1" x14ac:dyDescent="0.25">
      <c r="A173" s="201"/>
      <c r="B173" s="559" t="str">
        <f>IF(Intro!$G$22="English",O173,P173)</f>
        <v>Volume Offered (units)</v>
      </c>
      <c r="C173" s="868"/>
      <c r="D173" s="869"/>
      <c r="E173" s="868"/>
      <c r="F173" s="869"/>
      <c r="G173" s="868"/>
      <c r="H173" s="869"/>
      <c r="I173" s="868"/>
      <c r="J173" s="869"/>
      <c r="K173" s="868"/>
      <c r="L173" s="872"/>
      <c r="O173" s="157" t="str">
        <f>"Volume Offered ("&amp;Variables!B23&amp;")"</f>
        <v>Volume Offered (units)</v>
      </c>
      <c r="P173" s="157" t="str">
        <f>"Volume offert ("&amp;Variables!C23&amp;")"</f>
        <v>Volume offert (unités)</v>
      </c>
    </row>
    <row r="174" spans="1:19" s="157" customFormat="1" x14ac:dyDescent="0.25">
      <c r="A174" s="201"/>
      <c r="B174" s="561"/>
      <c r="C174" s="874"/>
      <c r="D174" s="875"/>
      <c r="E174" s="874"/>
      <c r="F174" s="875"/>
      <c r="G174" s="874"/>
      <c r="H174" s="875"/>
      <c r="I174" s="874"/>
      <c r="J174" s="875"/>
      <c r="K174" s="874"/>
      <c r="L174" s="554"/>
    </row>
    <row r="175" spans="1:19" s="157" customFormat="1" x14ac:dyDescent="0.25">
      <c r="A175" s="201"/>
      <c r="B175" s="563"/>
      <c r="C175" s="870"/>
      <c r="D175" s="871"/>
      <c r="E175" s="870"/>
      <c r="F175" s="871"/>
      <c r="G175" s="870"/>
      <c r="H175" s="871"/>
      <c r="I175" s="870"/>
      <c r="J175" s="871"/>
      <c r="K175" s="870"/>
      <c r="L175" s="873"/>
    </row>
    <row r="176" spans="1:19" s="157" customFormat="1" x14ac:dyDescent="0.25">
      <c r="A176" s="201"/>
      <c r="B176" s="559" t="str">
        <f>IF(Intro!$G$22="English",O176,P176)</f>
        <v>Volume Sold (units)</v>
      </c>
      <c r="C176" s="868"/>
      <c r="D176" s="869"/>
      <c r="E176" s="868"/>
      <c r="F176" s="869"/>
      <c r="G176" s="868"/>
      <c r="H176" s="869"/>
      <c r="I176" s="868"/>
      <c r="J176" s="869"/>
      <c r="K176" s="868"/>
      <c r="L176" s="872"/>
      <c r="O176" s="157" t="str">
        <f>"Volume Sold ("&amp;Variables!B23&amp;")"</f>
        <v>Volume Sold (units)</v>
      </c>
      <c r="P176" s="157" t="str">
        <f>"Volume vendu ("&amp;Variables!C23&amp;")"</f>
        <v>Volume vendu (unités)</v>
      </c>
    </row>
    <row r="177" spans="1:16" s="157" customFormat="1" x14ac:dyDescent="0.25">
      <c r="A177" s="201"/>
      <c r="B177" s="563"/>
      <c r="C177" s="870"/>
      <c r="D177" s="871"/>
      <c r="E177" s="870"/>
      <c r="F177" s="871"/>
      <c r="G177" s="870"/>
      <c r="H177" s="871"/>
      <c r="I177" s="870"/>
      <c r="J177" s="871"/>
      <c r="K177" s="870"/>
      <c r="L177" s="873"/>
    </row>
    <row r="178" spans="1:16" s="157" customFormat="1" x14ac:dyDescent="0.25">
      <c r="A178" s="201"/>
      <c r="B178" s="559" t="str">
        <f>IF(Intro!$G$22="English",O178,P178)</f>
        <v>Price Offered ($/unit)</v>
      </c>
      <c r="C178" s="868"/>
      <c r="D178" s="869"/>
      <c r="E178" s="868"/>
      <c r="F178" s="869"/>
      <c r="G178" s="868"/>
      <c r="H178" s="869"/>
      <c r="I178" s="868"/>
      <c r="J178" s="869"/>
      <c r="K178" s="868"/>
      <c r="L178" s="872"/>
      <c r="O178" s="157" t="str">
        <f>"Price Offered ($/"&amp;Variables!B24&amp;")"</f>
        <v>Price Offered ($/unit)</v>
      </c>
      <c r="P178" s="157" t="str">
        <f>"Prix offert ($/"&amp;Variables!C24&amp;")"</f>
        <v>Prix offert ($/unité)</v>
      </c>
    </row>
    <row r="179" spans="1:16" s="157" customFormat="1" x14ac:dyDescent="0.25">
      <c r="A179" s="201"/>
      <c r="B179" s="881"/>
      <c r="C179" s="870"/>
      <c r="D179" s="871"/>
      <c r="E179" s="870"/>
      <c r="F179" s="871"/>
      <c r="G179" s="870"/>
      <c r="H179" s="871"/>
      <c r="I179" s="870"/>
      <c r="J179" s="871"/>
      <c r="K179" s="870"/>
      <c r="L179" s="873"/>
    </row>
    <row r="180" spans="1:16" s="157" customFormat="1" x14ac:dyDescent="0.25">
      <c r="A180" s="201"/>
      <c r="B180" s="559" t="str">
        <f>IF(Intro!$G$22="English",O180,P180)</f>
        <v>Transaction Price ($/unit)</v>
      </c>
      <c r="C180" s="868"/>
      <c r="D180" s="869"/>
      <c r="E180" s="868"/>
      <c r="F180" s="869"/>
      <c r="G180" s="868"/>
      <c r="H180" s="869"/>
      <c r="I180" s="868"/>
      <c r="J180" s="869"/>
      <c r="K180" s="868"/>
      <c r="L180" s="872"/>
      <c r="O180" s="157" t="str">
        <f>"Transaction Price ($/"&amp;Variables!B24&amp;")"</f>
        <v>Transaction Price ($/unit)</v>
      </c>
      <c r="P180" s="157" t="str">
        <f>"Prix de la transaction ($/"&amp;Variables!C24&amp;")"</f>
        <v>Prix de la transaction ($/unité)</v>
      </c>
    </row>
    <row r="181" spans="1:16" s="157" customFormat="1" ht="33.75" customHeight="1" x14ac:dyDescent="0.25">
      <c r="A181" s="201"/>
      <c r="B181" s="563"/>
      <c r="C181" s="870"/>
      <c r="D181" s="871"/>
      <c r="E181" s="870"/>
      <c r="F181" s="871"/>
      <c r="G181" s="870"/>
      <c r="H181" s="871"/>
      <c r="I181" s="870"/>
      <c r="J181" s="871"/>
      <c r="K181" s="870"/>
      <c r="L181" s="873"/>
    </row>
    <row r="182" spans="1:16" s="25" customFormat="1" x14ac:dyDescent="0.25">
      <c r="A182" s="201"/>
      <c r="B182" s="864" t="str">
        <f>IF(Intro!$G$22="English",O182,P182)</f>
        <v>Competitor's Offer</v>
      </c>
      <c r="C182" s="865"/>
      <c r="D182" s="866"/>
      <c r="E182" s="866"/>
      <c r="F182" s="866"/>
      <c r="G182" s="866"/>
      <c r="H182" s="866"/>
      <c r="I182" s="866"/>
      <c r="J182" s="866"/>
      <c r="K182" s="866"/>
      <c r="L182" s="867"/>
      <c r="O182" s="4" t="s">
        <v>143</v>
      </c>
      <c r="P182" s="25" t="s">
        <v>275</v>
      </c>
    </row>
    <row r="183" spans="1:16" s="157" customFormat="1" x14ac:dyDescent="0.25">
      <c r="A183" s="201"/>
      <c r="B183" s="559" t="str">
        <f>IF(Intro!$G$22="English",O183,P183)</f>
        <v>Name of Competitor (LD)</v>
      </c>
      <c r="C183" s="868"/>
      <c r="D183" s="869"/>
      <c r="E183" s="868"/>
      <c r="F183" s="869"/>
      <c r="G183" s="868"/>
      <c r="H183" s="869"/>
      <c r="I183" s="868"/>
      <c r="J183" s="869"/>
      <c r="K183" s="868"/>
      <c r="L183" s="872"/>
      <c r="O183" s="157" t="s">
        <v>276</v>
      </c>
      <c r="P183" s="157" t="s">
        <v>277</v>
      </c>
    </row>
    <row r="184" spans="1:16" s="157" customFormat="1" x14ac:dyDescent="0.25">
      <c r="A184" s="201"/>
      <c r="B184" s="563"/>
      <c r="C184" s="870"/>
      <c r="D184" s="871"/>
      <c r="E184" s="870"/>
      <c r="F184" s="871"/>
      <c r="G184" s="870"/>
      <c r="H184" s="871"/>
      <c r="I184" s="870"/>
      <c r="J184" s="871"/>
      <c r="K184" s="870"/>
      <c r="L184" s="873"/>
    </row>
    <row r="185" spans="1:16" s="157" customFormat="1" x14ac:dyDescent="0.25">
      <c r="A185" s="201"/>
      <c r="B185" s="559" t="str">
        <f>IF(Intro!$G$22="English",O185,P185)</f>
        <v>Product Description (P)</v>
      </c>
      <c r="C185" s="868"/>
      <c r="D185" s="869"/>
      <c r="E185" s="868"/>
      <c r="F185" s="869"/>
      <c r="G185" s="868"/>
      <c r="H185" s="869"/>
      <c r="I185" s="868"/>
      <c r="J185" s="869"/>
      <c r="K185" s="868"/>
      <c r="L185" s="872"/>
      <c r="O185" s="157" t="s">
        <v>146</v>
      </c>
      <c r="P185" s="157" t="s">
        <v>147</v>
      </c>
    </row>
    <row r="186" spans="1:16" s="157" customFormat="1" x14ac:dyDescent="0.25">
      <c r="A186" s="201"/>
      <c r="B186" s="561"/>
      <c r="C186" s="874"/>
      <c r="D186" s="875"/>
      <c r="E186" s="874"/>
      <c r="F186" s="875"/>
      <c r="G186" s="874"/>
      <c r="H186" s="875"/>
      <c r="I186" s="874"/>
      <c r="J186" s="875"/>
      <c r="K186" s="874"/>
      <c r="L186" s="554"/>
    </row>
    <row r="187" spans="1:16" s="157" customFormat="1" x14ac:dyDescent="0.25">
      <c r="A187" s="201"/>
      <c r="B187" s="561"/>
      <c r="C187" s="874"/>
      <c r="D187" s="875"/>
      <c r="E187" s="874"/>
      <c r="F187" s="875"/>
      <c r="G187" s="874"/>
      <c r="H187" s="875"/>
      <c r="I187" s="874"/>
      <c r="J187" s="875"/>
      <c r="K187" s="874"/>
      <c r="L187" s="554"/>
    </row>
    <row r="188" spans="1:16" s="157" customFormat="1" x14ac:dyDescent="0.25">
      <c r="A188" s="201"/>
      <c r="B188" s="563"/>
      <c r="C188" s="870"/>
      <c r="D188" s="871"/>
      <c r="E188" s="870"/>
      <c r="F188" s="871"/>
      <c r="G188" s="870"/>
      <c r="H188" s="871"/>
      <c r="I188" s="870"/>
      <c r="J188" s="871"/>
      <c r="K188" s="870"/>
      <c r="L188" s="873"/>
    </row>
    <row r="189" spans="1:16" s="157" customFormat="1" x14ac:dyDescent="0.25">
      <c r="A189" s="201"/>
      <c r="B189" s="559" t="str">
        <f>IF(Intro!$G$22="English",O189,P189)</f>
        <v>Country of Origin (P)</v>
      </c>
      <c r="C189" s="868"/>
      <c r="D189" s="869"/>
      <c r="E189" s="868"/>
      <c r="F189" s="869"/>
      <c r="G189" s="868"/>
      <c r="H189" s="869"/>
      <c r="I189" s="868"/>
      <c r="J189" s="869"/>
      <c r="K189" s="868"/>
      <c r="L189" s="872"/>
      <c r="O189" s="157" t="s">
        <v>150</v>
      </c>
      <c r="P189" s="157" t="s">
        <v>151</v>
      </c>
    </row>
    <row r="190" spans="1:16" s="157" customFormat="1" x14ac:dyDescent="0.25">
      <c r="A190" s="201"/>
      <c r="B190" s="563"/>
      <c r="C190" s="870"/>
      <c r="D190" s="871"/>
      <c r="E190" s="870"/>
      <c r="F190" s="871"/>
      <c r="G190" s="870"/>
      <c r="H190" s="871"/>
      <c r="I190" s="870"/>
      <c r="J190" s="871"/>
      <c r="K190" s="870"/>
      <c r="L190" s="873"/>
    </row>
    <row r="191" spans="1:16" s="157" customFormat="1" x14ac:dyDescent="0.25">
      <c r="A191" s="201"/>
      <c r="B191" s="559" t="str">
        <f>IF(Intro!$G$22="English",O191,P191)</f>
        <v>Volume Offered (units) (LD)</v>
      </c>
      <c r="C191" s="868"/>
      <c r="D191" s="869"/>
      <c r="E191" s="868"/>
      <c r="F191" s="869"/>
      <c r="G191" s="868"/>
      <c r="H191" s="869"/>
      <c r="I191" s="868"/>
      <c r="J191" s="869"/>
      <c r="K191" s="868"/>
      <c r="L191" s="872"/>
      <c r="O191" s="157" t="str">
        <f>"Volume Offered ("&amp;Variables!B23&amp;") (LD)"</f>
        <v>Volume Offered (units) (LD)</v>
      </c>
      <c r="P191" s="157" t="str">
        <f>"Volume offere ("&amp;Variables!C23&amp;") (LD)"</f>
        <v>Volume offere (unités) (LD)</v>
      </c>
    </row>
    <row r="192" spans="1:16" s="157" customFormat="1" x14ac:dyDescent="0.25">
      <c r="A192" s="201"/>
      <c r="B192" s="563"/>
      <c r="C192" s="870"/>
      <c r="D192" s="871"/>
      <c r="E192" s="870"/>
      <c r="F192" s="871"/>
      <c r="G192" s="870"/>
      <c r="H192" s="871"/>
      <c r="I192" s="870"/>
      <c r="J192" s="871"/>
      <c r="K192" s="870"/>
      <c r="L192" s="873"/>
    </row>
    <row r="193" spans="1:16" s="157" customFormat="1" x14ac:dyDescent="0.25">
      <c r="A193" s="201"/>
      <c r="B193" s="559" t="str">
        <f>IF(Intro!$G$22="English",O193,P193)</f>
        <v>Volume Sold (units) (LD)</v>
      </c>
      <c r="C193" s="868"/>
      <c r="D193" s="869"/>
      <c r="E193" s="868"/>
      <c r="F193" s="869"/>
      <c r="G193" s="868"/>
      <c r="H193" s="869"/>
      <c r="I193" s="868"/>
      <c r="J193" s="869"/>
      <c r="K193" s="868"/>
      <c r="L193" s="872"/>
      <c r="O193" s="157" t="str">
        <f>"Volume Sold ("&amp;Variables!B23&amp;") (LD)"</f>
        <v>Volume Sold (units) (LD)</v>
      </c>
      <c r="P193" s="157" t="str">
        <f>"Volume vendu ("&amp;Variables!C23&amp;") (LD)"</f>
        <v>Volume vendu (unités) (LD)</v>
      </c>
    </row>
    <row r="194" spans="1:16" s="157" customFormat="1" x14ac:dyDescent="0.25">
      <c r="A194" s="201"/>
      <c r="B194" s="563"/>
      <c r="C194" s="870"/>
      <c r="D194" s="871"/>
      <c r="E194" s="870"/>
      <c r="F194" s="871"/>
      <c r="G194" s="870"/>
      <c r="H194" s="871"/>
      <c r="I194" s="870"/>
      <c r="J194" s="871"/>
      <c r="K194" s="870"/>
      <c r="L194" s="873"/>
    </row>
    <row r="195" spans="1:16" s="157" customFormat="1" x14ac:dyDescent="0.25">
      <c r="A195" s="201"/>
      <c r="B195" s="559" t="str">
        <f>IF(Intro!$G$22="English",O195,P195)</f>
        <v>Price Offered ($/unit) (LD)</v>
      </c>
      <c r="C195" s="868"/>
      <c r="D195" s="869"/>
      <c r="E195" s="868"/>
      <c r="F195" s="869"/>
      <c r="G195" s="868"/>
      <c r="H195" s="869"/>
      <c r="I195" s="868"/>
      <c r="J195" s="869"/>
      <c r="K195" s="868"/>
      <c r="L195" s="872"/>
      <c r="O195" s="157" t="str">
        <f>"Price Offered ($/"&amp;Variables!B24&amp;") (LD)"</f>
        <v>Price Offered ($/unit) (LD)</v>
      </c>
      <c r="P195" s="157" t="str">
        <f>"Prix offert ($/"&amp;Variables!C24&amp;") (LD)"</f>
        <v>Prix offert ($/unité) (LD)</v>
      </c>
    </row>
    <row r="196" spans="1:16" s="157" customFormat="1" x14ac:dyDescent="0.25">
      <c r="A196" s="201"/>
      <c r="B196" s="563"/>
      <c r="C196" s="870"/>
      <c r="D196" s="871"/>
      <c r="E196" s="870"/>
      <c r="F196" s="871"/>
      <c r="G196" s="870"/>
      <c r="H196" s="871"/>
      <c r="I196" s="870"/>
      <c r="J196" s="871"/>
      <c r="K196" s="870"/>
      <c r="L196" s="873"/>
    </row>
    <row r="197" spans="1:16" s="157" customFormat="1" x14ac:dyDescent="0.25">
      <c r="A197" s="201"/>
      <c r="B197" s="559" t="str">
        <f>IF(Intro!$G$22="English",O197,P197)</f>
        <v>Transaction Price ($/unit) (LD)</v>
      </c>
      <c r="C197" s="868"/>
      <c r="D197" s="869"/>
      <c r="E197" s="868"/>
      <c r="F197" s="869"/>
      <c r="G197" s="868"/>
      <c r="H197" s="869"/>
      <c r="I197" s="868"/>
      <c r="J197" s="869"/>
      <c r="K197" s="868"/>
      <c r="L197" s="872"/>
      <c r="O197" s="157" t="str">
        <f>"Transaction Price ($/"&amp;Variables!B24&amp;") (LD)"</f>
        <v>Transaction Price ($/unit) (LD)</v>
      </c>
      <c r="P197" s="157" t="str">
        <f>"Prix de la transaction ($/"&amp;Variables!C24&amp;") (LD)"</f>
        <v>Prix de la transaction ($/unité) (LD)</v>
      </c>
    </row>
    <row r="198" spans="1:16" s="157" customFormat="1" ht="34.5" customHeight="1" x14ac:dyDescent="0.25">
      <c r="A198" s="201"/>
      <c r="B198" s="563"/>
      <c r="C198" s="870"/>
      <c r="D198" s="871"/>
      <c r="E198" s="870"/>
      <c r="F198" s="871"/>
      <c r="G198" s="870"/>
      <c r="H198" s="871"/>
      <c r="I198" s="870"/>
      <c r="J198" s="871"/>
      <c r="K198" s="870"/>
      <c r="L198" s="873"/>
    </row>
    <row r="199" spans="1:16" s="12" customFormat="1" x14ac:dyDescent="0.25">
      <c r="A199" s="201"/>
      <c r="B199" s="318"/>
      <c r="C199" s="319"/>
      <c r="D199" s="33"/>
      <c r="E199" s="33"/>
      <c r="F199" s="33"/>
      <c r="G199" s="33"/>
      <c r="H199" s="33"/>
      <c r="I199" s="33"/>
      <c r="J199" s="33"/>
      <c r="K199" s="33"/>
      <c r="L199" s="34"/>
      <c r="O199" s="13"/>
    </row>
    <row r="200" spans="1:16" s="12" customFormat="1" x14ac:dyDescent="0.25">
      <c r="A200" s="201"/>
      <c r="B200" s="298" t="str">
        <f>B155</f>
        <v>Allegation</v>
      </c>
      <c r="C200" s="879">
        <v>6</v>
      </c>
      <c r="D200" s="880"/>
      <c r="E200" s="876">
        <v>7</v>
      </c>
      <c r="F200" s="877"/>
      <c r="G200" s="876">
        <v>8</v>
      </c>
      <c r="H200" s="877"/>
      <c r="I200" s="876">
        <v>9</v>
      </c>
      <c r="J200" s="877"/>
      <c r="K200" s="876">
        <v>10</v>
      </c>
      <c r="L200" s="878"/>
      <c r="O200" s="13"/>
    </row>
    <row r="201" spans="1:16" s="25" customFormat="1" x14ac:dyDescent="0.25">
      <c r="A201" s="24"/>
      <c r="B201" s="864" t="str">
        <f>B156</f>
        <v>General Information</v>
      </c>
      <c r="C201" s="865"/>
      <c r="D201" s="866"/>
      <c r="E201" s="866"/>
      <c r="F201" s="866"/>
      <c r="G201" s="866"/>
      <c r="H201" s="866"/>
      <c r="I201" s="866"/>
      <c r="J201" s="866"/>
      <c r="K201" s="866"/>
      <c r="L201" s="867"/>
      <c r="O201" s="4"/>
    </row>
    <row r="202" spans="1:16" s="157" customFormat="1" x14ac:dyDescent="0.25">
      <c r="A202" s="201"/>
      <c r="B202" s="559" t="str">
        <f>B157</f>
        <v>Name of Account (LD)</v>
      </c>
      <c r="C202" s="868"/>
      <c r="D202" s="869"/>
      <c r="E202" s="868"/>
      <c r="F202" s="869"/>
      <c r="G202" s="868"/>
      <c r="H202" s="869"/>
      <c r="I202" s="868"/>
      <c r="J202" s="869"/>
      <c r="K202" s="868"/>
      <c r="L202" s="872"/>
    </row>
    <row r="203" spans="1:16" s="157" customFormat="1" x14ac:dyDescent="0.25">
      <c r="A203" s="201"/>
      <c r="B203" s="563"/>
      <c r="C203" s="870"/>
      <c r="D203" s="871"/>
      <c r="E203" s="870"/>
      <c r="F203" s="871"/>
      <c r="G203" s="870"/>
      <c r="H203" s="871"/>
      <c r="I203" s="870"/>
      <c r="J203" s="871"/>
      <c r="K203" s="870"/>
      <c r="L203" s="873"/>
    </row>
    <row r="204" spans="1:16" s="157" customFormat="1" x14ac:dyDescent="0.25">
      <c r="A204" s="201"/>
      <c r="B204" s="559" t="str">
        <f t="shared" ref="B204" si="0">B159</f>
        <v>Address (LD)</v>
      </c>
      <c r="C204" s="868"/>
      <c r="D204" s="869"/>
      <c r="E204" s="868"/>
      <c r="F204" s="869"/>
      <c r="G204" s="868"/>
      <c r="H204" s="869"/>
      <c r="I204" s="868"/>
      <c r="J204" s="869"/>
      <c r="K204" s="868"/>
      <c r="L204" s="872"/>
    </row>
    <row r="205" spans="1:16" s="157" customFormat="1" x14ac:dyDescent="0.25">
      <c r="A205" s="201"/>
      <c r="B205" s="563"/>
      <c r="C205" s="870"/>
      <c r="D205" s="871"/>
      <c r="E205" s="870"/>
      <c r="F205" s="871"/>
      <c r="G205" s="870"/>
      <c r="H205" s="871"/>
      <c r="I205" s="870"/>
      <c r="J205" s="871"/>
      <c r="K205" s="870"/>
      <c r="L205" s="873"/>
    </row>
    <row r="206" spans="1:16" s="157" customFormat="1" x14ac:dyDescent="0.25">
      <c r="A206" s="201"/>
      <c r="B206" s="559" t="str">
        <f t="shared" ref="B206" si="1">B161</f>
        <v>Trade Level (LD)</v>
      </c>
      <c r="C206" s="868"/>
      <c r="D206" s="869"/>
      <c r="E206" s="868"/>
      <c r="F206" s="869"/>
      <c r="G206" s="868"/>
      <c r="H206" s="869"/>
      <c r="I206" s="868"/>
      <c r="J206" s="869"/>
      <c r="K206" s="868"/>
      <c r="L206" s="872"/>
    </row>
    <row r="207" spans="1:16" s="157" customFormat="1" x14ac:dyDescent="0.25">
      <c r="A207" s="201"/>
      <c r="B207" s="563"/>
      <c r="C207" s="870"/>
      <c r="D207" s="871"/>
      <c r="E207" s="870"/>
      <c r="F207" s="871"/>
      <c r="G207" s="870"/>
      <c r="H207" s="871"/>
      <c r="I207" s="870"/>
      <c r="J207" s="871"/>
      <c r="K207" s="870"/>
      <c r="L207" s="873"/>
    </row>
    <row r="208" spans="1:16" s="157" customFormat="1" x14ac:dyDescent="0.25">
      <c r="A208" s="201"/>
      <c r="B208" s="559" t="str">
        <f>B163</f>
        <v>Nature of Alleged Injury (P)</v>
      </c>
      <c r="C208" s="868"/>
      <c r="D208" s="869"/>
      <c r="E208" s="868"/>
      <c r="F208" s="869"/>
      <c r="G208" s="868"/>
      <c r="H208" s="869"/>
      <c r="I208" s="868"/>
      <c r="J208" s="869"/>
      <c r="K208" s="868"/>
      <c r="L208" s="872"/>
    </row>
    <row r="209" spans="1:19" s="157" customFormat="1" x14ac:dyDescent="0.25">
      <c r="A209" s="201"/>
      <c r="B209" s="561"/>
      <c r="C209" s="874"/>
      <c r="D209" s="875"/>
      <c r="E209" s="874"/>
      <c r="F209" s="875"/>
      <c r="G209" s="874"/>
      <c r="H209" s="875"/>
      <c r="I209" s="874"/>
      <c r="J209" s="875"/>
      <c r="K209" s="874"/>
      <c r="L209" s="554"/>
    </row>
    <row r="210" spans="1:19" s="157" customFormat="1" x14ac:dyDescent="0.25">
      <c r="A210" s="201"/>
      <c r="B210" s="563"/>
      <c r="C210" s="870"/>
      <c r="D210" s="871"/>
      <c r="E210" s="870"/>
      <c r="F210" s="871"/>
      <c r="G210" s="870"/>
      <c r="H210" s="871"/>
      <c r="I210" s="870"/>
      <c r="J210" s="871"/>
      <c r="K210" s="870"/>
      <c r="L210" s="873"/>
    </row>
    <row r="211" spans="1:19" s="25" customFormat="1" x14ac:dyDescent="0.25">
      <c r="A211" s="201"/>
      <c r="B211" s="864" t="str">
        <f>B166</f>
        <v>Domestic Producer's Offer</v>
      </c>
      <c r="C211" s="865"/>
      <c r="D211" s="866"/>
      <c r="E211" s="866"/>
      <c r="F211" s="866"/>
      <c r="G211" s="866"/>
      <c r="H211" s="866"/>
      <c r="I211" s="866"/>
      <c r="J211" s="866"/>
      <c r="K211" s="866"/>
      <c r="L211" s="867"/>
      <c r="O211" s="4"/>
      <c r="P211" s="4"/>
      <c r="Q211" s="4"/>
      <c r="R211" s="4"/>
      <c r="S211" s="4"/>
    </row>
    <row r="212" spans="1:19" s="157" customFormat="1" x14ac:dyDescent="0.25">
      <c r="A212" s="201"/>
      <c r="B212" s="559" t="str">
        <f>B167</f>
        <v>Product Description (P)</v>
      </c>
      <c r="C212" s="868"/>
      <c r="D212" s="869"/>
      <c r="E212" s="868"/>
      <c r="F212" s="869"/>
      <c r="G212" s="868"/>
      <c r="H212" s="869"/>
      <c r="I212" s="868"/>
      <c r="J212" s="869"/>
      <c r="K212" s="868"/>
      <c r="L212" s="872"/>
    </row>
    <row r="213" spans="1:19" s="157" customFormat="1" x14ac:dyDescent="0.25">
      <c r="A213" s="201"/>
      <c r="B213" s="561"/>
      <c r="C213" s="874"/>
      <c r="D213" s="875"/>
      <c r="E213" s="874"/>
      <c r="F213" s="875"/>
      <c r="G213" s="874"/>
      <c r="H213" s="875"/>
      <c r="I213" s="874"/>
      <c r="J213" s="875"/>
      <c r="K213" s="874"/>
      <c r="L213" s="554"/>
    </row>
    <row r="214" spans="1:19" s="157" customFormat="1" x14ac:dyDescent="0.25">
      <c r="A214" s="201"/>
      <c r="B214" s="561"/>
      <c r="C214" s="874"/>
      <c r="D214" s="875"/>
      <c r="E214" s="874"/>
      <c r="F214" s="875"/>
      <c r="G214" s="874"/>
      <c r="H214" s="875"/>
      <c r="I214" s="874"/>
      <c r="J214" s="875"/>
      <c r="K214" s="874"/>
      <c r="L214" s="554"/>
    </row>
    <row r="215" spans="1:19" s="157" customFormat="1" x14ac:dyDescent="0.25">
      <c r="A215" s="201"/>
      <c r="B215" s="563"/>
      <c r="C215" s="870"/>
      <c r="D215" s="871"/>
      <c r="E215" s="870"/>
      <c r="F215" s="871"/>
      <c r="G215" s="870"/>
      <c r="H215" s="871"/>
      <c r="I215" s="870"/>
      <c r="J215" s="871"/>
      <c r="K215" s="870"/>
      <c r="L215" s="873"/>
    </row>
    <row r="216" spans="1:19" s="157" customFormat="1" x14ac:dyDescent="0.25">
      <c r="A216" s="201"/>
      <c r="B216" s="559" t="str">
        <f>B171</f>
        <v>Date of Transaction (P)</v>
      </c>
      <c r="C216" s="868"/>
      <c r="D216" s="869"/>
      <c r="E216" s="868"/>
      <c r="F216" s="869"/>
      <c r="G216" s="868"/>
      <c r="H216" s="869"/>
      <c r="I216" s="868"/>
      <c r="J216" s="869"/>
      <c r="K216" s="868"/>
      <c r="L216" s="872"/>
    </row>
    <row r="217" spans="1:19" s="157" customFormat="1" x14ac:dyDescent="0.25">
      <c r="A217" s="201"/>
      <c r="B217" s="563"/>
      <c r="C217" s="870"/>
      <c r="D217" s="871"/>
      <c r="E217" s="870"/>
      <c r="F217" s="871"/>
      <c r="G217" s="870"/>
      <c r="H217" s="871"/>
      <c r="I217" s="870"/>
      <c r="J217" s="871"/>
      <c r="K217" s="870"/>
      <c r="L217" s="873"/>
    </row>
    <row r="218" spans="1:19" s="157" customFormat="1" x14ac:dyDescent="0.25">
      <c r="A218" s="201"/>
      <c r="B218" s="559" t="str">
        <f>B173</f>
        <v>Volume Offered (units)</v>
      </c>
      <c r="C218" s="868"/>
      <c r="D218" s="869"/>
      <c r="E218" s="868"/>
      <c r="F218" s="869"/>
      <c r="G218" s="868"/>
      <c r="H218" s="869"/>
      <c r="I218" s="868"/>
      <c r="J218" s="869"/>
      <c r="K218" s="868"/>
      <c r="L218" s="872"/>
    </row>
    <row r="219" spans="1:19" s="157" customFormat="1" x14ac:dyDescent="0.25">
      <c r="A219" s="201"/>
      <c r="B219" s="561"/>
      <c r="C219" s="874"/>
      <c r="D219" s="875"/>
      <c r="E219" s="874"/>
      <c r="F219" s="875"/>
      <c r="G219" s="874"/>
      <c r="H219" s="875"/>
      <c r="I219" s="874"/>
      <c r="J219" s="875"/>
      <c r="K219" s="874"/>
      <c r="L219" s="554"/>
    </row>
    <row r="220" spans="1:19" s="157" customFormat="1" x14ac:dyDescent="0.25">
      <c r="A220" s="201"/>
      <c r="B220" s="563"/>
      <c r="C220" s="870"/>
      <c r="D220" s="871"/>
      <c r="E220" s="870"/>
      <c r="F220" s="871"/>
      <c r="G220" s="870"/>
      <c r="H220" s="871"/>
      <c r="I220" s="870"/>
      <c r="J220" s="871"/>
      <c r="K220" s="870"/>
      <c r="L220" s="873"/>
    </row>
    <row r="221" spans="1:19" s="157" customFormat="1" x14ac:dyDescent="0.25">
      <c r="A221" s="201"/>
      <c r="B221" s="559" t="str">
        <f>B176</f>
        <v>Volume Sold (units)</v>
      </c>
      <c r="C221" s="868"/>
      <c r="D221" s="869"/>
      <c r="E221" s="868"/>
      <c r="F221" s="869"/>
      <c r="G221" s="868"/>
      <c r="H221" s="869"/>
      <c r="I221" s="868"/>
      <c r="J221" s="869"/>
      <c r="K221" s="868"/>
      <c r="L221" s="872"/>
    </row>
    <row r="222" spans="1:19" s="157" customFormat="1" ht="20.25" customHeight="1" x14ac:dyDescent="0.25">
      <c r="A222" s="201"/>
      <c r="B222" s="563"/>
      <c r="C222" s="870"/>
      <c r="D222" s="871"/>
      <c r="E222" s="870"/>
      <c r="F222" s="871"/>
      <c r="G222" s="870"/>
      <c r="H222" s="871"/>
      <c r="I222" s="870"/>
      <c r="J222" s="871"/>
      <c r="K222" s="870"/>
      <c r="L222" s="873"/>
    </row>
    <row r="223" spans="1:19" s="157" customFormat="1" x14ac:dyDescent="0.25">
      <c r="A223" s="201"/>
      <c r="B223" s="559" t="str">
        <f t="shared" ref="B223" si="2">B178</f>
        <v>Price Offered ($/unit)</v>
      </c>
      <c r="C223" s="868"/>
      <c r="D223" s="869"/>
      <c r="E223" s="868"/>
      <c r="F223" s="869"/>
      <c r="G223" s="868"/>
      <c r="H223" s="869"/>
      <c r="I223" s="868"/>
      <c r="J223" s="869"/>
      <c r="K223" s="868"/>
      <c r="L223" s="872"/>
    </row>
    <row r="224" spans="1:19" s="157" customFormat="1" x14ac:dyDescent="0.25">
      <c r="A224" s="201"/>
      <c r="B224" s="563"/>
      <c r="C224" s="870"/>
      <c r="D224" s="871"/>
      <c r="E224" s="870"/>
      <c r="F224" s="871"/>
      <c r="G224" s="870"/>
      <c r="H224" s="871"/>
      <c r="I224" s="870"/>
      <c r="J224" s="871"/>
      <c r="K224" s="870"/>
      <c r="L224" s="873"/>
    </row>
    <row r="225" spans="1:15" s="157" customFormat="1" x14ac:dyDescent="0.25">
      <c r="A225" s="201"/>
      <c r="B225" s="559" t="str">
        <f>B180</f>
        <v>Transaction Price ($/unit)</v>
      </c>
      <c r="C225" s="868"/>
      <c r="D225" s="869"/>
      <c r="E225" s="868"/>
      <c r="F225" s="869"/>
      <c r="G225" s="868"/>
      <c r="H225" s="869"/>
      <c r="I225" s="868"/>
      <c r="J225" s="869"/>
      <c r="K225" s="868"/>
      <c r="L225" s="872"/>
    </row>
    <row r="226" spans="1:15" s="157" customFormat="1" ht="39" customHeight="1" x14ac:dyDescent="0.25">
      <c r="A226" s="201"/>
      <c r="B226" s="563"/>
      <c r="C226" s="870"/>
      <c r="D226" s="871"/>
      <c r="E226" s="870"/>
      <c r="F226" s="871"/>
      <c r="G226" s="870"/>
      <c r="H226" s="871"/>
      <c r="I226" s="870"/>
      <c r="J226" s="871"/>
      <c r="K226" s="870"/>
      <c r="L226" s="873"/>
    </row>
    <row r="227" spans="1:15" s="25" customFormat="1" x14ac:dyDescent="0.25">
      <c r="A227" s="201"/>
      <c r="B227" s="864" t="str">
        <f>B182</f>
        <v>Competitor's Offer</v>
      </c>
      <c r="C227" s="865"/>
      <c r="D227" s="866"/>
      <c r="E227" s="866"/>
      <c r="F227" s="866"/>
      <c r="G227" s="866"/>
      <c r="H227" s="866"/>
      <c r="I227" s="866"/>
      <c r="J227" s="866"/>
      <c r="K227" s="866"/>
      <c r="L227" s="867"/>
      <c r="O227" s="4"/>
    </row>
    <row r="228" spans="1:15" s="157" customFormat="1" x14ac:dyDescent="0.25">
      <c r="A228" s="201"/>
      <c r="B228" s="559" t="str">
        <f>B183</f>
        <v>Name of Competitor (LD)</v>
      </c>
      <c r="C228" s="868"/>
      <c r="D228" s="869"/>
      <c r="E228" s="868"/>
      <c r="F228" s="869"/>
      <c r="G228" s="868"/>
      <c r="H228" s="869"/>
      <c r="I228" s="868"/>
      <c r="J228" s="869"/>
      <c r="K228" s="868"/>
      <c r="L228" s="872"/>
    </row>
    <row r="229" spans="1:15" s="157" customFormat="1" x14ac:dyDescent="0.25">
      <c r="A229" s="201"/>
      <c r="B229" s="563"/>
      <c r="C229" s="870"/>
      <c r="D229" s="871"/>
      <c r="E229" s="870"/>
      <c r="F229" s="871"/>
      <c r="G229" s="870"/>
      <c r="H229" s="871"/>
      <c r="I229" s="870"/>
      <c r="J229" s="871"/>
      <c r="K229" s="870"/>
      <c r="L229" s="873"/>
    </row>
    <row r="230" spans="1:15" s="157" customFormat="1" x14ac:dyDescent="0.25">
      <c r="A230" s="201"/>
      <c r="B230" s="559" t="str">
        <f>B185</f>
        <v>Product Description (P)</v>
      </c>
      <c r="C230" s="868"/>
      <c r="D230" s="869"/>
      <c r="E230" s="868"/>
      <c r="F230" s="869"/>
      <c r="G230" s="868"/>
      <c r="H230" s="869"/>
      <c r="I230" s="868"/>
      <c r="J230" s="869"/>
      <c r="K230" s="868"/>
      <c r="L230" s="872"/>
    </row>
    <row r="231" spans="1:15" s="157" customFormat="1" x14ac:dyDescent="0.25">
      <c r="A231" s="201"/>
      <c r="B231" s="561"/>
      <c r="C231" s="874"/>
      <c r="D231" s="875"/>
      <c r="E231" s="874"/>
      <c r="F231" s="875"/>
      <c r="G231" s="874"/>
      <c r="H231" s="875"/>
      <c r="I231" s="874"/>
      <c r="J231" s="875"/>
      <c r="K231" s="874"/>
      <c r="L231" s="554"/>
    </row>
    <row r="232" spans="1:15" s="157" customFormat="1" x14ac:dyDescent="0.25">
      <c r="A232" s="201"/>
      <c r="B232" s="561"/>
      <c r="C232" s="874"/>
      <c r="D232" s="875"/>
      <c r="E232" s="874"/>
      <c r="F232" s="875"/>
      <c r="G232" s="874"/>
      <c r="H232" s="875"/>
      <c r="I232" s="874"/>
      <c r="J232" s="875"/>
      <c r="K232" s="874"/>
      <c r="L232" s="554"/>
    </row>
    <row r="233" spans="1:15" s="157" customFormat="1" x14ac:dyDescent="0.25">
      <c r="A233" s="201"/>
      <c r="B233" s="563"/>
      <c r="C233" s="870"/>
      <c r="D233" s="871"/>
      <c r="E233" s="870"/>
      <c r="F233" s="871"/>
      <c r="G233" s="870"/>
      <c r="H233" s="871"/>
      <c r="I233" s="870"/>
      <c r="J233" s="871"/>
      <c r="K233" s="870"/>
      <c r="L233" s="873"/>
    </row>
    <row r="234" spans="1:15" s="157" customFormat="1" x14ac:dyDescent="0.25">
      <c r="A234" s="201"/>
      <c r="B234" s="559" t="str">
        <f>B189</f>
        <v>Country of Origin (P)</v>
      </c>
      <c r="C234" s="868"/>
      <c r="D234" s="869"/>
      <c r="E234" s="868"/>
      <c r="F234" s="869"/>
      <c r="G234" s="868"/>
      <c r="H234" s="869"/>
      <c r="I234" s="868"/>
      <c r="J234" s="869"/>
      <c r="K234" s="868"/>
      <c r="L234" s="872"/>
    </row>
    <row r="235" spans="1:15" s="157" customFormat="1" x14ac:dyDescent="0.25">
      <c r="A235" s="201"/>
      <c r="B235" s="563"/>
      <c r="C235" s="870"/>
      <c r="D235" s="871"/>
      <c r="E235" s="870"/>
      <c r="F235" s="871"/>
      <c r="G235" s="870"/>
      <c r="H235" s="871"/>
      <c r="I235" s="870"/>
      <c r="J235" s="871"/>
      <c r="K235" s="870"/>
      <c r="L235" s="873"/>
    </row>
    <row r="236" spans="1:15" s="157" customFormat="1" x14ac:dyDescent="0.25">
      <c r="A236" s="201"/>
      <c r="B236" s="559" t="str">
        <f>B191</f>
        <v>Volume Offered (units) (LD)</v>
      </c>
      <c r="C236" s="868"/>
      <c r="D236" s="869"/>
      <c r="E236" s="868"/>
      <c r="F236" s="869"/>
      <c r="G236" s="868"/>
      <c r="H236" s="869"/>
      <c r="I236" s="868"/>
      <c r="J236" s="869"/>
      <c r="K236" s="868"/>
      <c r="L236" s="872"/>
    </row>
    <row r="237" spans="1:15" s="157" customFormat="1" x14ac:dyDescent="0.25">
      <c r="A237" s="201"/>
      <c r="B237" s="563"/>
      <c r="C237" s="870"/>
      <c r="D237" s="871"/>
      <c r="E237" s="870"/>
      <c r="F237" s="871"/>
      <c r="G237" s="870"/>
      <c r="H237" s="871"/>
      <c r="I237" s="870"/>
      <c r="J237" s="871"/>
      <c r="K237" s="870"/>
      <c r="L237" s="873"/>
    </row>
    <row r="238" spans="1:15" s="157" customFormat="1" x14ac:dyDescent="0.25">
      <c r="A238" s="201"/>
      <c r="B238" s="559" t="str">
        <f>B193</f>
        <v>Volume Sold (units) (LD)</v>
      </c>
      <c r="C238" s="868"/>
      <c r="D238" s="869"/>
      <c r="E238" s="868"/>
      <c r="F238" s="869"/>
      <c r="G238" s="868"/>
      <c r="H238" s="869"/>
      <c r="I238" s="868"/>
      <c r="J238" s="869"/>
      <c r="K238" s="868"/>
      <c r="L238" s="872"/>
    </row>
    <row r="239" spans="1:15" s="157" customFormat="1" x14ac:dyDescent="0.25">
      <c r="A239" s="201"/>
      <c r="B239" s="563"/>
      <c r="C239" s="870"/>
      <c r="D239" s="871"/>
      <c r="E239" s="870"/>
      <c r="F239" s="871"/>
      <c r="G239" s="870"/>
      <c r="H239" s="871"/>
      <c r="I239" s="870"/>
      <c r="J239" s="871"/>
      <c r="K239" s="870"/>
      <c r="L239" s="873"/>
    </row>
    <row r="240" spans="1:15" s="157" customFormat="1" x14ac:dyDescent="0.25">
      <c r="A240" s="201"/>
      <c r="B240" s="559" t="str">
        <f>B195</f>
        <v>Price Offered ($/unit) (LD)</v>
      </c>
      <c r="C240" s="868"/>
      <c r="D240" s="869"/>
      <c r="E240" s="868"/>
      <c r="F240" s="869"/>
      <c r="G240" s="868"/>
      <c r="H240" s="869"/>
      <c r="I240" s="868"/>
      <c r="J240" s="869"/>
      <c r="K240" s="868"/>
      <c r="L240" s="872"/>
    </row>
    <row r="241" spans="1:12" s="157" customFormat="1" x14ac:dyDescent="0.25">
      <c r="A241" s="201"/>
      <c r="B241" s="563"/>
      <c r="C241" s="870"/>
      <c r="D241" s="871"/>
      <c r="E241" s="870"/>
      <c r="F241" s="871"/>
      <c r="G241" s="870"/>
      <c r="H241" s="871"/>
      <c r="I241" s="870"/>
      <c r="J241" s="871"/>
      <c r="K241" s="870"/>
      <c r="L241" s="873"/>
    </row>
    <row r="242" spans="1:12" s="157" customFormat="1" x14ac:dyDescent="0.25">
      <c r="A242" s="201"/>
      <c r="B242" s="559" t="str">
        <f>B197</f>
        <v>Transaction Price ($/unit) (LD)</v>
      </c>
      <c r="C242" s="868"/>
      <c r="D242" s="869"/>
      <c r="E242" s="868"/>
      <c r="F242" s="869"/>
      <c r="G242" s="868"/>
      <c r="H242" s="869"/>
      <c r="I242" s="868"/>
      <c r="J242" s="869"/>
      <c r="K242" s="868"/>
      <c r="L242" s="872"/>
    </row>
    <row r="243" spans="1:12" s="157" customFormat="1" ht="42" customHeight="1" x14ac:dyDescent="0.25">
      <c r="A243" s="201"/>
      <c r="B243" s="563"/>
      <c r="C243" s="870"/>
      <c r="D243" s="871"/>
      <c r="E243" s="870"/>
      <c r="F243" s="871"/>
      <c r="G243" s="870"/>
      <c r="H243" s="871"/>
      <c r="I243" s="870"/>
      <c r="J243" s="871"/>
      <c r="K243" s="870"/>
      <c r="L243" s="873"/>
    </row>
    <row r="244" spans="1:12" s="157" customFormat="1" x14ac:dyDescent="0.25">
      <c r="A244" s="201"/>
      <c r="B244" s="208"/>
      <c r="C244" s="209"/>
      <c r="D244" s="209"/>
      <c r="E244" s="209"/>
      <c r="F244" s="209"/>
      <c r="G244" s="209"/>
      <c r="H244" s="209"/>
      <c r="I244" s="209"/>
      <c r="J244" s="209"/>
      <c r="K244" s="209"/>
      <c r="L244" s="210"/>
    </row>
  </sheetData>
  <sheetProtection algorithmName="SHA-512" hashValue="MXRueI+yNxNPQpIQfAxxB/l4QYaUdS1RirvWHaOtQOEF7RORTLtIHAA8u7OBuCZZpILBY/K7C6bcA3Tl0SymXQ==" saltValue="gXOSODQVhkxYdb7ejRCF1w==" spinCount="100000" sheet="1" objects="1" scenarios="1" selectLockedCells="1"/>
  <mergeCells count="336">
    <mergeCell ref="B84:C84"/>
    <mergeCell ref="B68:C68"/>
    <mergeCell ref="B69:C71"/>
    <mergeCell ref="B72:C72"/>
    <mergeCell ref="B73:C73"/>
    <mergeCell ref="B78:C78"/>
    <mergeCell ref="B79:C81"/>
    <mergeCell ref="B82:C82"/>
    <mergeCell ref="B83:C83"/>
    <mergeCell ref="B44:C44"/>
    <mergeCell ref="B64:C64"/>
    <mergeCell ref="B65:C65"/>
    <mergeCell ref="B66:C66"/>
    <mergeCell ref="B67:C67"/>
    <mergeCell ref="B74:C74"/>
    <mergeCell ref="B75:C75"/>
    <mergeCell ref="B76:C76"/>
    <mergeCell ref="B77:C77"/>
    <mergeCell ref="B58:C58"/>
    <mergeCell ref="B59:C61"/>
    <mergeCell ref="B62:C62"/>
    <mergeCell ref="B63:C63"/>
    <mergeCell ref="B45:C45"/>
    <mergeCell ref="B46:C46"/>
    <mergeCell ref="B47:C47"/>
    <mergeCell ref="B54:C54"/>
    <mergeCell ref="B55:C55"/>
    <mergeCell ref="B56:C56"/>
    <mergeCell ref="B57:C57"/>
    <mergeCell ref="B234:B235"/>
    <mergeCell ref="C234:D235"/>
    <mergeCell ref="E234:F235"/>
    <mergeCell ref="G234:H235"/>
    <mergeCell ref="I234:J235"/>
    <mergeCell ref="K234:L235"/>
    <mergeCell ref="B240:B241"/>
    <mergeCell ref="C240:D241"/>
    <mergeCell ref="E240:F241"/>
    <mergeCell ref="G240:H241"/>
    <mergeCell ref="I240:J241"/>
    <mergeCell ref="K240:L241"/>
    <mergeCell ref="C238:D239"/>
    <mergeCell ref="E238:F239"/>
    <mergeCell ref="G238:H239"/>
    <mergeCell ref="I238:J239"/>
    <mergeCell ref="K238:L239"/>
    <mergeCell ref="B221:B222"/>
    <mergeCell ref="C221:D222"/>
    <mergeCell ref="E221:F222"/>
    <mergeCell ref="G221:H222"/>
    <mergeCell ref="I221:J222"/>
    <mergeCell ref="K221:L222"/>
    <mergeCell ref="B223:B224"/>
    <mergeCell ref="C223:D224"/>
    <mergeCell ref="E223:F224"/>
    <mergeCell ref="G223:H224"/>
    <mergeCell ref="I223:J224"/>
    <mergeCell ref="K223:L224"/>
    <mergeCell ref="B216:B217"/>
    <mergeCell ref="C216:D217"/>
    <mergeCell ref="E216:F217"/>
    <mergeCell ref="G216:H217"/>
    <mergeCell ref="I216:J217"/>
    <mergeCell ref="K216:L217"/>
    <mergeCell ref="B218:B220"/>
    <mergeCell ref="C218:D220"/>
    <mergeCell ref="E218:F220"/>
    <mergeCell ref="G218:H220"/>
    <mergeCell ref="I218:J220"/>
    <mergeCell ref="K218:L220"/>
    <mergeCell ref="E178:F179"/>
    <mergeCell ref="G178:H179"/>
    <mergeCell ref="I178:J179"/>
    <mergeCell ref="K178:L179"/>
    <mergeCell ref="B189:B190"/>
    <mergeCell ref="C189:D190"/>
    <mergeCell ref="E189:F190"/>
    <mergeCell ref="G189:H190"/>
    <mergeCell ref="I189:J190"/>
    <mergeCell ref="K189:L190"/>
    <mergeCell ref="I180:J181"/>
    <mergeCell ref="K180:L181"/>
    <mergeCell ref="C183:D184"/>
    <mergeCell ref="C185:D188"/>
    <mergeCell ref="C180:D181"/>
    <mergeCell ref="K183:L184"/>
    <mergeCell ref="E185:F188"/>
    <mergeCell ref="G185:H188"/>
    <mergeCell ref="G225:H226"/>
    <mergeCell ref="I225:J226"/>
    <mergeCell ref="K225:L226"/>
    <mergeCell ref="C242:D243"/>
    <mergeCell ref="E242:F243"/>
    <mergeCell ref="G242:H243"/>
    <mergeCell ref="I242:J243"/>
    <mergeCell ref="K242:L243"/>
    <mergeCell ref="B171:B172"/>
    <mergeCell ref="C171:D172"/>
    <mergeCell ref="E171:F172"/>
    <mergeCell ref="G171:H172"/>
    <mergeCell ref="I171:J172"/>
    <mergeCell ref="K171:L172"/>
    <mergeCell ref="B173:B175"/>
    <mergeCell ref="C173:D175"/>
    <mergeCell ref="E173:F175"/>
    <mergeCell ref="G173:H175"/>
    <mergeCell ref="I173:J175"/>
    <mergeCell ref="K173:L175"/>
    <mergeCell ref="B176:B177"/>
    <mergeCell ref="B178:B179"/>
    <mergeCell ref="C176:D177"/>
    <mergeCell ref="C178:D179"/>
    <mergeCell ref="C212:D215"/>
    <mergeCell ref="E212:F215"/>
    <mergeCell ref="G212:H215"/>
    <mergeCell ref="I212:J215"/>
    <mergeCell ref="K212:L215"/>
    <mergeCell ref="E197:F198"/>
    <mergeCell ref="G197:H198"/>
    <mergeCell ref="I197:J198"/>
    <mergeCell ref="K197:L198"/>
    <mergeCell ref="C200:D200"/>
    <mergeCell ref="E200:F200"/>
    <mergeCell ref="G200:H200"/>
    <mergeCell ref="I200:J200"/>
    <mergeCell ref="K200:L200"/>
    <mergeCell ref="B211:L211"/>
    <mergeCell ref="B212:B215"/>
    <mergeCell ref="B208:B210"/>
    <mergeCell ref="B206:B207"/>
    <mergeCell ref="E206:F207"/>
    <mergeCell ref="G206:H207"/>
    <mergeCell ref="I206:J207"/>
    <mergeCell ref="B204:B205"/>
    <mergeCell ref="B202:B203"/>
    <mergeCell ref="C202:D203"/>
    <mergeCell ref="E193:F194"/>
    <mergeCell ref="G193:H194"/>
    <mergeCell ref="I193:J194"/>
    <mergeCell ref="K193:L194"/>
    <mergeCell ref="E195:F196"/>
    <mergeCell ref="G195:H196"/>
    <mergeCell ref="I195:J196"/>
    <mergeCell ref="K195:L196"/>
    <mergeCell ref="G208:H210"/>
    <mergeCell ref="I208:J210"/>
    <mergeCell ref="K208:L210"/>
    <mergeCell ref="K206:L207"/>
    <mergeCell ref="E208:F210"/>
    <mergeCell ref="E202:F203"/>
    <mergeCell ref="G202:H203"/>
    <mergeCell ref="I202:J203"/>
    <mergeCell ref="K202:L203"/>
    <mergeCell ref="E204:F205"/>
    <mergeCell ref="G204:H205"/>
    <mergeCell ref="I204:J205"/>
    <mergeCell ref="K204:L205"/>
    <mergeCell ref="B131:L131"/>
    <mergeCell ref="E167:F170"/>
    <mergeCell ref="G167:H170"/>
    <mergeCell ref="I167:J170"/>
    <mergeCell ref="K167:L170"/>
    <mergeCell ref="E180:F181"/>
    <mergeCell ref="G180:H181"/>
    <mergeCell ref="C155:D155"/>
    <mergeCell ref="E155:F155"/>
    <mergeCell ref="G155:H155"/>
    <mergeCell ref="I155:J155"/>
    <mergeCell ref="K155:L155"/>
    <mergeCell ref="C157:D158"/>
    <mergeCell ref="C159:D160"/>
    <mergeCell ref="C161:D162"/>
    <mergeCell ref="E157:F158"/>
    <mergeCell ref="G157:H158"/>
    <mergeCell ref="I157:J158"/>
    <mergeCell ref="K157:L158"/>
    <mergeCell ref="E159:F160"/>
    <mergeCell ref="G159:H160"/>
    <mergeCell ref="I159:J160"/>
    <mergeCell ref="K159:L160"/>
    <mergeCell ref="E161:F162"/>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242:B243"/>
    <mergeCell ref="B238:B239"/>
    <mergeCell ref="B236:B237"/>
    <mergeCell ref="B230:B233"/>
    <mergeCell ref="B227:L227"/>
    <mergeCell ref="B228:B229"/>
    <mergeCell ref="B225:B226"/>
    <mergeCell ref="C228:D229"/>
    <mergeCell ref="E228:F229"/>
    <mergeCell ref="G228:H229"/>
    <mergeCell ref="I228:J229"/>
    <mergeCell ref="K228:L229"/>
    <mergeCell ref="C230:D233"/>
    <mergeCell ref="E230:F233"/>
    <mergeCell ref="G230:H233"/>
    <mergeCell ref="I230:J233"/>
    <mergeCell ref="K230:L233"/>
    <mergeCell ref="C236:D237"/>
    <mergeCell ref="E236:F237"/>
    <mergeCell ref="G236:H237"/>
    <mergeCell ref="I236:J237"/>
    <mergeCell ref="K236:L237"/>
    <mergeCell ref="C225:D226"/>
    <mergeCell ref="E225:F226"/>
    <mergeCell ref="C204:D205"/>
    <mergeCell ref="C206:D207"/>
    <mergeCell ref="C208:D210"/>
    <mergeCell ref="B195:B196"/>
    <mergeCell ref="B201:L201"/>
    <mergeCell ref="B167:B170"/>
    <mergeCell ref="B197:B198"/>
    <mergeCell ref="B193:B194"/>
    <mergeCell ref="B163:B165"/>
    <mergeCell ref="B166:L166"/>
    <mergeCell ref="B180:B181"/>
    <mergeCell ref="E163:F165"/>
    <mergeCell ref="G163:H165"/>
    <mergeCell ref="I163:J165"/>
    <mergeCell ref="K163:L165"/>
    <mergeCell ref="C167:D170"/>
    <mergeCell ref="C163:D165"/>
    <mergeCell ref="C195:D196"/>
    <mergeCell ref="C191:D192"/>
    <mergeCell ref="C193:D194"/>
    <mergeCell ref="C197:D198"/>
    <mergeCell ref="E183:F184"/>
    <mergeCell ref="G183:H184"/>
    <mergeCell ref="I183:J184"/>
    <mergeCell ref="B157:B158"/>
    <mergeCell ref="B156:L156"/>
    <mergeCell ref="B159:B160"/>
    <mergeCell ref="B161:B162"/>
    <mergeCell ref="B191:B192"/>
    <mergeCell ref="B183:B184"/>
    <mergeCell ref="B185:B188"/>
    <mergeCell ref="B182:L182"/>
    <mergeCell ref="B143:L143"/>
    <mergeCell ref="B149:L153"/>
    <mergeCell ref="B144:L147"/>
    <mergeCell ref="I161:J162"/>
    <mergeCell ref="K161:L162"/>
    <mergeCell ref="G161:H162"/>
    <mergeCell ref="I185:J188"/>
    <mergeCell ref="K185:L188"/>
    <mergeCell ref="E191:F192"/>
    <mergeCell ref="G191:H192"/>
    <mergeCell ref="I191:J192"/>
    <mergeCell ref="K191:L192"/>
    <mergeCell ref="E176:F177"/>
    <mergeCell ref="G176:H177"/>
    <mergeCell ref="I176:J177"/>
    <mergeCell ref="K176:L177"/>
    <mergeCell ref="D69:L78"/>
    <mergeCell ref="D79:L88"/>
    <mergeCell ref="D89:L98"/>
    <mergeCell ref="D39:L48"/>
    <mergeCell ref="D49:L58"/>
    <mergeCell ref="D59:L68"/>
    <mergeCell ref="B133:L135"/>
    <mergeCell ref="B137:L138"/>
    <mergeCell ref="B140:L141"/>
    <mergeCell ref="D99:L108"/>
    <mergeCell ref="D109:L118"/>
    <mergeCell ref="D119:L128"/>
    <mergeCell ref="B130:L130"/>
    <mergeCell ref="B39:C41"/>
    <mergeCell ref="B42:C42"/>
    <mergeCell ref="B88:C88"/>
    <mergeCell ref="B85:C85"/>
    <mergeCell ref="B86:C86"/>
    <mergeCell ref="B87:C87"/>
    <mergeCell ref="B43:C43"/>
    <mergeCell ref="B48:C48"/>
    <mergeCell ref="B49:C51"/>
    <mergeCell ref="B52:C52"/>
    <mergeCell ref="B53:C53"/>
    <mergeCell ref="B4:L4"/>
    <mergeCell ref="B5:L5"/>
    <mergeCell ref="B6:L6"/>
    <mergeCell ref="B8:L8"/>
    <mergeCell ref="B9:L9"/>
    <mergeCell ref="B10:L10"/>
    <mergeCell ref="B12:L12"/>
    <mergeCell ref="B15:L16"/>
    <mergeCell ref="D19:L28"/>
    <mergeCell ref="B24:C24"/>
    <mergeCell ref="B25:C25"/>
    <mergeCell ref="B26:C26"/>
    <mergeCell ref="B27:C27"/>
    <mergeCell ref="D29:L38"/>
    <mergeCell ref="B13:L13"/>
    <mergeCell ref="B19:C21"/>
    <mergeCell ref="B22:C22"/>
    <mergeCell ref="B23:C23"/>
    <mergeCell ref="B28:C28"/>
    <mergeCell ref="B29:C31"/>
    <mergeCell ref="B32:C32"/>
    <mergeCell ref="B33:C33"/>
    <mergeCell ref="B38:C38"/>
    <mergeCell ref="B34:C34"/>
    <mergeCell ref="B35:C35"/>
    <mergeCell ref="B36:C36"/>
    <mergeCell ref="B37:C3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C185 C161 K178 I225 K157 C159 E242 K163 K167 C193 K189 K225 E183 E212 G183 I183 K183 G208 I208 G212 I212 C157 E161 G161 I161 K161 E159 G159 I159 K159 E157 G157 I157 C163 E163 G163 I163 C167 E180 G180 I180 K171 E167 G167 I167 C183 E185 G185 I185 K185 G191 I191 K191 C191 E193 G193 I193 K193 G197 I197 K197 C197 C206 K202 C204 K208 C202 E206 G206 I206 K206 E204 G204 I204 K204 E202 G202 I202 C208 E208 K195 K212 C212 E225 K216 C230 K223 C238 K234 E228 G228 I228 K228 C228 E230 G230 I230 K230 G236 I236 K236 C236 E238 G238 I238 K238 G242 I242 C242 C171 K173 E171 G171 I171 C173 C178 E173 G173 I173 C176 C180 K176 E176 G176 I176 K180 E178 G178 I178 C189 E191 E189 G189 I189 C195 E197 E195 G195 I195 C216 K218 E216 G216 I216 C218 K221 E218 G218 I218 C221 C225 E221 G221 I221 C223 G225 E223 G223 I223 C234 E236 E234 G234 I234 C240 K242 E240 G240 I240 K240" xr:uid="{3F69375E-B278-4A96-A079-4E06286DBEE7}">
      <formula1>1000</formula1>
    </dataValidation>
  </dataValidations>
  <printOptions horizontalCentered="1"/>
  <pageMargins left="0.25" right="0.25" top="0.75" bottom="0.75" header="0.3" footer="0.3"/>
  <pageSetup scale="63" firstPageNumber="34" fitToHeight="0" orientation="portrait" r:id="rId1"/>
  <headerFooter>
    <oddFooter>&amp;L&amp;A</oddFooter>
  </headerFooter>
  <rowBreaks count="4" manualBreakCount="4">
    <brk id="58" min="1" max="11" man="1"/>
    <brk id="108" min="1" max="11" man="1"/>
    <brk id="154" min="1" max="11" man="1"/>
    <brk id="199"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Variables!$D$41:$D$42</xm:f>
          </x14:formula1>
          <xm:sqref>B113 B123 B23 B33 B43 B53 B63 B73 B83 B93 B103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Variables</vt:lpstr>
      <vt:lpstr>Intro</vt:lpstr>
      <vt:lpstr>Info</vt:lpstr>
      <vt:lpstr>Public</vt:lpstr>
      <vt:lpstr>AddPub</vt:lpstr>
      <vt:lpstr>Pro 1</vt:lpstr>
      <vt:lpstr>Pro 2</vt:lpstr>
      <vt:lpstr>Pro 3</vt:lpstr>
      <vt:lpstr>Pro 4</vt:lpstr>
      <vt:lpstr>AddPro</vt:lpstr>
      <vt:lpstr>Confirm</vt:lpstr>
      <vt:lpstr>DB Ref</vt:lpstr>
      <vt:lpstr>DB DFU</vt:lpstr>
      <vt:lpstr>DB Other</vt:lpstr>
      <vt:lpstr>QualDB</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2026-01-02T16:58:41Z</cp:lastPrinted>
  <dcterms:created xsi:type="dcterms:W3CDTF">2023-04-17T11:18:56Z</dcterms:created>
  <dcterms:modified xsi:type="dcterms:W3CDTF">2026-03-06T18:07:42Z</dcterms:modified>
</cp:coreProperties>
</file>