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O:\CITT\Cases\SIMA\RR-2025-006\Working Files\Research\Questionnaires\For Web Publishing\"/>
    </mc:Choice>
  </mc:AlternateContent>
  <xr:revisionPtr revIDLastSave="0" documentId="13_ncr:1_{0CE6353D-C9B7-48F7-A190-96DB9552DAA0}" xr6:coauthVersionLast="47" xr6:coauthVersionMax="47" xr10:uidLastSave="{00000000-0000-0000-0000-000000000000}"/>
  <workbookProtection workbookAlgorithmName="SHA-512" workbookHashValue="mDz4D4v9vccrldzO+EDXlOPG3WHOyNfUOxmogckF2WDMnTGGMFugeFBRy6fLXXiy7w+xrNa4/YLwMGU9Oz1NHA==" workbookSaltValue="cfp967llZjzg6ESDI2kujQ==" workbookSpinCount="100000" lockStructure="1"/>
  <bookViews>
    <workbookView xWindow="-110" yWindow="-110" windowWidth="25820" windowHeight="13900" tabRatio="802" firstSheet="1" activeTab="1" xr2:uid="{5ACB0AA2-AC8F-424A-B4E8-D6C113A4219B}"/>
  </bookViews>
  <sheets>
    <sheet name="Variables" sheetId="38" state="hidden" r:id="rId1"/>
    <sheet name="Intro" sheetId="48" r:id="rId2"/>
    <sheet name="Info" sheetId="49" r:id="rId3"/>
    <sheet name="Public" sheetId="47" r:id="rId4"/>
    <sheet name="Grades|Nuances" sheetId="52" state="hidden" r:id="rId5"/>
    <sheet name="AddPub" sheetId="45" r:id="rId6"/>
    <sheet name="Pro 1" sheetId="37" r:id="rId7"/>
    <sheet name="Pro 2" sheetId="39" r:id="rId8"/>
    <sheet name="Pro 3" sheetId="42" r:id="rId9"/>
    <sheet name="Pro 4" sheetId="43" r:id="rId10"/>
    <sheet name="AddPro" sheetId="44" r:id="rId11"/>
    <sheet name="Confirm" sheetId="46" r:id="rId12"/>
    <sheet name="MiniDB" sheetId="53" state="hidden" r:id="rId13"/>
    <sheet name="QualDB" sheetId="54" state="hidden" r:id="rId14"/>
    <sheet name="DataTab" sheetId="51" state="hidden" r:id="rId15"/>
  </sheets>
  <definedNames>
    <definedName name="assofirm">#REF!</definedName>
    <definedName name="cogm">#REF!</definedName>
    <definedName name="cogs">#REF!</definedName>
    <definedName name="demp">#REF!</definedName>
    <definedName name="fexp">#REF!</definedName>
    <definedName name="gsa">#REF!</definedName>
    <definedName name="iemp">#REF!</definedName>
    <definedName name="ndsv">#REF!</definedName>
    <definedName name="nsv">#REF!</definedName>
    <definedName name="POR" localSheetId="14">#REF!</definedName>
    <definedName name="POR" localSheetId="4">#REF!</definedName>
    <definedName name="POR">#REF!</definedName>
    <definedName name="ppc">#REF!</definedName>
    <definedName name="_xlnm.Print_Area" localSheetId="10">AddPro!$B$1:$L$62</definedName>
    <definedName name="_xlnm.Print_Area" localSheetId="5">AddPub!$B$1:$L$62</definedName>
    <definedName name="_xlnm.Print_Area" localSheetId="11">Confirm!$B$1:$L$39</definedName>
    <definedName name="_xlnm.Print_Area" localSheetId="4">'Grades|Nuances'!$B$1:$L$40</definedName>
    <definedName name="_xlnm.Print_Area" localSheetId="2">Info!$B$1:$L$61</definedName>
    <definedName name="_xlnm.Print_Area" localSheetId="1">Intro!$B$1:$L$132</definedName>
    <definedName name="_xlnm.Print_Area" localSheetId="6">'Pro 1'!$B$1:$L$122</definedName>
    <definedName name="_xlnm.Print_Area" localSheetId="7">'Pro 2'!$B$1:$L$208</definedName>
    <definedName name="_xlnm.Print_Area" localSheetId="8">'Pro 3'!$B$1:$L$399</definedName>
    <definedName name="_xlnm.Print_Area" localSheetId="9">'Pro 4'!$A$1:$L$127</definedName>
    <definedName name="_xlnm.Print_Area" localSheetId="3">Public!$B$1:$L$458</definedName>
    <definedName name="_xlnm.Print_Titles" localSheetId="10">AddPro!$1:$7</definedName>
    <definedName name="_xlnm.Print_Titles" localSheetId="5">AddPub!$1:$7</definedName>
    <definedName name="_xlnm.Print_Titles" localSheetId="11">Confirm!$1:$7</definedName>
    <definedName name="_xlnm.Print_Titles" localSheetId="4">'Grades|Nuances'!$1:$7</definedName>
    <definedName name="_xlnm.Print_Titles" localSheetId="2">Info!$1:$7</definedName>
    <definedName name="_xlnm.Print_Titles" localSheetId="1">Intro!$1:$7</definedName>
    <definedName name="_xlnm.Print_Titles" localSheetId="6">'Pro 1'!$1:$7</definedName>
    <definedName name="_xlnm.Print_Titles" localSheetId="7">'Pro 2'!$1:$7</definedName>
    <definedName name="_xlnm.Print_Titles" localSheetId="8">'Pro 3'!$1:$7</definedName>
    <definedName name="_xlnm.Print_Titles" localSheetId="9">'Pro 4'!$1:$7</definedName>
    <definedName name="_xlnm.Print_Titles" localSheetId="3">Public!$1:$7</definedName>
    <definedName name="quest8" localSheetId="10">AddPro!#REF!</definedName>
    <definedName name="quest8" localSheetId="5">AddPub!#REF!</definedName>
    <definedName name="quest8" localSheetId="11">Confirm!#REF!</definedName>
    <definedName name="quest8" localSheetId="14">#REF!</definedName>
    <definedName name="quest8" localSheetId="2">Info!#REF!</definedName>
    <definedName name="quest8" localSheetId="1">Intro!#REF!</definedName>
    <definedName name="quest8" localSheetId="6">'Pro 1'!#REF!</definedName>
    <definedName name="quest8" localSheetId="7">'Pro 2'!#REF!</definedName>
    <definedName name="quest8" localSheetId="8">'Pro 3'!#REF!</definedName>
    <definedName name="quest8" localSheetId="9">'Pro 4'!#REF!</definedName>
    <definedName name="quest8" localSheetId="3">Public!#REF!</definedName>
    <definedName name="quest8">#REF!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90" i="54" l="1"/>
  <c r="A90" i="54"/>
  <c r="E89" i="54"/>
  <c r="D89" i="54"/>
  <c r="A89" i="54"/>
  <c r="E88" i="54"/>
  <c r="D88" i="54"/>
  <c r="A88" i="54"/>
  <c r="E87" i="54"/>
  <c r="D87" i="54"/>
  <c r="A87" i="54"/>
  <c r="E86" i="54"/>
  <c r="D86" i="54"/>
  <c r="A86" i="54"/>
  <c r="E85" i="54"/>
  <c r="D85" i="54"/>
  <c r="A85" i="54"/>
  <c r="E84" i="54"/>
  <c r="D84" i="54"/>
  <c r="A84" i="54"/>
  <c r="E83" i="54"/>
  <c r="D83" i="54"/>
  <c r="A83" i="54"/>
  <c r="E82" i="54"/>
  <c r="D82" i="54"/>
  <c r="A82" i="54"/>
  <c r="E81" i="54"/>
  <c r="D81" i="54"/>
  <c r="A81" i="54"/>
  <c r="E80" i="54"/>
  <c r="D80" i="54"/>
  <c r="A80" i="54"/>
  <c r="E79" i="54"/>
  <c r="D79" i="54"/>
  <c r="A79" i="54"/>
  <c r="E78" i="54"/>
  <c r="D78" i="54"/>
  <c r="A78" i="54"/>
  <c r="E77" i="54"/>
  <c r="D77" i="54"/>
  <c r="A77" i="54"/>
  <c r="E76" i="54"/>
  <c r="D76" i="54"/>
  <c r="A76" i="54"/>
  <c r="E75" i="54"/>
  <c r="D75" i="54"/>
  <c r="A75" i="54"/>
  <c r="E74" i="54"/>
  <c r="D74" i="54"/>
  <c r="A74" i="54"/>
  <c r="E73" i="54"/>
  <c r="A73" i="54"/>
  <c r="E72" i="54"/>
  <c r="A72" i="54"/>
  <c r="E71" i="54"/>
  <c r="A71" i="54"/>
  <c r="E70" i="54"/>
  <c r="A70" i="54"/>
  <c r="E69" i="54"/>
  <c r="A69" i="54"/>
  <c r="E68" i="54"/>
  <c r="A68" i="54"/>
  <c r="E67" i="54"/>
  <c r="A67" i="54"/>
  <c r="E66" i="54"/>
  <c r="A66" i="54"/>
  <c r="E65" i="54"/>
  <c r="A65" i="54"/>
  <c r="E64" i="54"/>
  <c r="A64" i="54"/>
  <c r="E63" i="54"/>
  <c r="A63" i="54"/>
  <c r="E62" i="54"/>
  <c r="A62" i="54"/>
  <c r="E61" i="54"/>
  <c r="A61" i="54"/>
  <c r="E60" i="54"/>
  <c r="A60" i="54"/>
  <c r="E59" i="54"/>
  <c r="A59" i="54"/>
  <c r="E58" i="54"/>
  <c r="A58" i="54"/>
  <c r="E57" i="54"/>
  <c r="A57" i="54"/>
  <c r="E56" i="54"/>
  <c r="A56" i="54"/>
  <c r="E55" i="54"/>
  <c r="A55" i="54"/>
  <c r="E54" i="54"/>
  <c r="A54" i="54"/>
  <c r="E53" i="54"/>
  <c r="A53" i="54"/>
  <c r="E52" i="54"/>
  <c r="A52" i="54"/>
  <c r="E51" i="54"/>
  <c r="A51" i="54"/>
  <c r="E50" i="54"/>
  <c r="A50" i="54"/>
  <c r="E49" i="54"/>
  <c r="A49" i="54"/>
  <c r="E48" i="54"/>
  <c r="A48" i="54"/>
  <c r="E47" i="54"/>
  <c r="A47" i="54"/>
  <c r="E46" i="54"/>
  <c r="A46" i="54"/>
  <c r="E45" i="54"/>
  <c r="A45" i="54"/>
  <c r="E44" i="54"/>
  <c r="A44" i="54"/>
  <c r="E43" i="54"/>
  <c r="A43" i="54"/>
  <c r="E42" i="54"/>
  <c r="A42" i="54"/>
  <c r="E41" i="54"/>
  <c r="A41" i="54"/>
  <c r="E40" i="54"/>
  <c r="A40" i="54"/>
  <c r="E39" i="54"/>
  <c r="D39" i="54"/>
  <c r="A39" i="54"/>
  <c r="E38" i="54"/>
  <c r="D38" i="54"/>
  <c r="A38" i="54"/>
  <c r="E37" i="54"/>
  <c r="D37" i="54"/>
  <c r="A37" i="54"/>
  <c r="E36" i="54"/>
  <c r="D36" i="54"/>
  <c r="A36" i="54"/>
  <c r="E35" i="54"/>
  <c r="D35" i="54"/>
  <c r="A35" i="54"/>
  <c r="E34" i="54"/>
  <c r="A34" i="54"/>
  <c r="E33" i="54"/>
  <c r="A33" i="54"/>
  <c r="E32" i="54"/>
  <c r="A32" i="54"/>
  <c r="E31" i="54"/>
  <c r="A31" i="54"/>
  <c r="E30" i="54"/>
  <c r="A30" i="54"/>
  <c r="E29" i="54"/>
  <c r="A29" i="54"/>
  <c r="E28" i="54"/>
  <c r="A28" i="54"/>
  <c r="E27" i="54"/>
  <c r="A27" i="54"/>
  <c r="E26" i="54"/>
  <c r="A26" i="54"/>
  <c r="E25" i="54"/>
  <c r="A25" i="54"/>
  <c r="E24" i="54"/>
  <c r="A24" i="54"/>
  <c r="E23" i="54"/>
  <c r="A23" i="54"/>
  <c r="E22" i="54"/>
  <c r="A22" i="54"/>
  <c r="E21" i="54"/>
  <c r="A21" i="54"/>
  <c r="E20" i="54"/>
  <c r="A20" i="54"/>
  <c r="E19" i="54"/>
  <c r="A19" i="54"/>
  <c r="E18" i="54"/>
  <c r="A18" i="54"/>
  <c r="E17" i="54"/>
  <c r="A17" i="54"/>
  <c r="E16" i="54"/>
  <c r="A16" i="54"/>
  <c r="E15" i="54"/>
  <c r="A15" i="54"/>
  <c r="E14" i="54"/>
  <c r="A14" i="54"/>
  <c r="E13" i="54"/>
  <c r="A13" i="54"/>
  <c r="E12" i="54"/>
  <c r="A12" i="54"/>
  <c r="E11" i="54"/>
  <c r="A11" i="54"/>
  <c r="E10" i="54"/>
  <c r="A10" i="54"/>
  <c r="E9" i="54"/>
  <c r="A9" i="54"/>
  <c r="E8" i="54"/>
  <c r="A8" i="54"/>
  <c r="E7" i="54"/>
  <c r="A7" i="54"/>
  <c r="E6" i="54"/>
  <c r="A6" i="54"/>
  <c r="E5" i="54"/>
  <c r="A5" i="54"/>
  <c r="E4" i="54"/>
  <c r="A4" i="54"/>
  <c r="E3" i="54"/>
  <c r="A3" i="54"/>
  <c r="E2" i="54"/>
  <c r="A2" i="54"/>
  <c r="H82" i="53"/>
  <c r="G82" i="53"/>
  <c r="E82" i="53"/>
  <c r="H81" i="53"/>
  <c r="G81" i="53"/>
  <c r="E81" i="53"/>
  <c r="H80" i="53"/>
  <c r="G80" i="53"/>
  <c r="E80" i="53"/>
  <c r="B79" i="53"/>
  <c r="D75" i="53"/>
  <c r="D71" i="53"/>
  <c r="R68" i="53"/>
  <c r="Q68" i="53"/>
  <c r="O68" i="53"/>
  <c r="M68" i="53"/>
  <c r="L68" i="53"/>
  <c r="K68" i="53"/>
  <c r="P68" i="53" s="1"/>
  <c r="J68" i="53"/>
  <c r="I68" i="53"/>
  <c r="H68" i="53"/>
  <c r="G68" i="53"/>
  <c r="F68" i="53"/>
  <c r="E68" i="53"/>
  <c r="D68" i="53"/>
  <c r="R67" i="53"/>
  <c r="M67" i="53"/>
  <c r="L67" i="53"/>
  <c r="Q67" i="53" s="1"/>
  <c r="K67" i="53"/>
  <c r="P67" i="53" s="1"/>
  <c r="J67" i="53"/>
  <c r="I67" i="53"/>
  <c r="H67" i="53"/>
  <c r="G67" i="53"/>
  <c r="F67" i="53"/>
  <c r="E67" i="53"/>
  <c r="D67" i="53"/>
  <c r="B67" i="53"/>
  <c r="I61" i="53"/>
  <c r="H61" i="53"/>
  <c r="G61" i="53"/>
  <c r="F61" i="53"/>
  <c r="E61" i="53"/>
  <c r="D61" i="53"/>
  <c r="I60" i="53"/>
  <c r="H60" i="53"/>
  <c r="G60" i="53"/>
  <c r="F60" i="53"/>
  <c r="E60" i="53"/>
  <c r="D60" i="53"/>
  <c r="H58" i="53"/>
  <c r="G58" i="53"/>
  <c r="F58" i="53"/>
  <c r="E58" i="53"/>
  <c r="D58" i="53"/>
  <c r="R57" i="53"/>
  <c r="Q57" i="53"/>
  <c r="P57" i="53"/>
  <c r="O57" i="53"/>
  <c r="N57" i="53"/>
  <c r="H57" i="53"/>
  <c r="G57" i="53"/>
  <c r="F57" i="53"/>
  <c r="E57" i="53"/>
  <c r="D57" i="53"/>
  <c r="R56" i="53"/>
  <c r="Q56" i="53"/>
  <c r="P56" i="53"/>
  <c r="O56" i="53"/>
  <c r="N56" i="53"/>
  <c r="R55" i="53"/>
  <c r="Q55" i="53"/>
  <c r="P55" i="53"/>
  <c r="O55" i="53"/>
  <c r="N55" i="53"/>
  <c r="H55" i="53"/>
  <c r="G55" i="53"/>
  <c r="F55" i="53"/>
  <c r="E55" i="53"/>
  <c r="D55" i="53"/>
  <c r="R54" i="53"/>
  <c r="Q54" i="53"/>
  <c r="P54" i="53"/>
  <c r="O54" i="53"/>
  <c r="N54" i="53"/>
  <c r="N58" i="53" s="1"/>
  <c r="N60" i="53" s="1"/>
  <c r="H54" i="53"/>
  <c r="G54" i="53"/>
  <c r="F54" i="53"/>
  <c r="E54" i="53"/>
  <c r="D54" i="53"/>
  <c r="H52" i="53"/>
  <c r="G52" i="53"/>
  <c r="F52" i="53"/>
  <c r="E52" i="53"/>
  <c r="D52" i="53"/>
  <c r="H51" i="53"/>
  <c r="G51" i="53"/>
  <c r="F51" i="53"/>
  <c r="E51" i="53"/>
  <c r="D51" i="53"/>
  <c r="H49" i="53"/>
  <c r="G49" i="53"/>
  <c r="F49" i="53"/>
  <c r="E49" i="53"/>
  <c r="D49" i="53"/>
  <c r="H48" i="53"/>
  <c r="G48" i="53"/>
  <c r="F48" i="53"/>
  <c r="E48" i="53"/>
  <c r="D48" i="53"/>
  <c r="R47" i="53"/>
  <c r="Q47" i="53"/>
  <c r="P47" i="53"/>
  <c r="O47" i="53"/>
  <c r="N47" i="53"/>
  <c r="R46" i="53"/>
  <c r="Q46" i="53"/>
  <c r="P46" i="53"/>
  <c r="O46" i="53"/>
  <c r="N46" i="53"/>
  <c r="L46" i="53"/>
  <c r="L56" i="53" s="1"/>
  <c r="M56" i="53" s="1"/>
  <c r="H46" i="53"/>
  <c r="G46" i="53"/>
  <c r="F46" i="53"/>
  <c r="E46" i="53"/>
  <c r="D46" i="53"/>
  <c r="R45" i="53"/>
  <c r="Q45" i="53"/>
  <c r="P45" i="53"/>
  <c r="O45" i="53"/>
  <c r="N45" i="53"/>
  <c r="L45" i="53"/>
  <c r="L55" i="53" s="1"/>
  <c r="M55" i="53" s="1"/>
  <c r="R44" i="53"/>
  <c r="N48" i="53" s="1"/>
  <c r="Q44" i="53"/>
  <c r="P44" i="53"/>
  <c r="O44" i="53"/>
  <c r="N44" i="53"/>
  <c r="L44" i="53"/>
  <c r="L54" i="53" s="1"/>
  <c r="M54" i="53" s="1"/>
  <c r="H44" i="53"/>
  <c r="G44" i="53"/>
  <c r="F44" i="53"/>
  <c r="E44" i="53"/>
  <c r="D44" i="53"/>
  <c r="H42" i="53"/>
  <c r="G42" i="53"/>
  <c r="F42" i="53"/>
  <c r="E42" i="53"/>
  <c r="D42" i="53"/>
  <c r="W41" i="53"/>
  <c r="I41" i="53"/>
  <c r="H40" i="53"/>
  <c r="G40" i="53"/>
  <c r="F40" i="53"/>
  <c r="E40" i="53"/>
  <c r="D40" i="53"/>
  <c r="F39" i="53"/>
  <c r="P43" i="53" s="1"/>
  <c r="P53" i="53" s="1"/>
  <c r="E39" i="53"/>
  <c r="O43" i="53" s="1"/>
  <c r="O53" i="53" s="1"/>
  <c r="R36" i="53"/>
  <c r="P36" i="53"/>
  <c r="O36" i="53"/>
  <c r="N36" i="53"/>
  <c r="M36" i="53"/>
  <c r="L36" i="53"/>
  <c r="J36" i="53"/>
  <c r="Q34" i="53"/>
  <c r="P34" i="53"/>
  <c r="O34" i="53"/>
  <c r="N34" i="53"/>
  <c r="M34" i="53"/>
  <c r="L34" i="53"/>
  <c r="J34" i="53"/>
  <c r="H32" i="53"/>
  <c r="G32" i="53"/>
  <c r="F32" i="53"/>
  <c r="E32" i="53"/>
  <c r="D32" i="53"/>
  <c r="H31" i="53"/>
  <c r="G31" i="53"/>
  <c r="F31" i="53"/>
  <c r="E31" i="53"/>
  <c r="D31" i="53"/>
  <c r="H30" i="53"/>
  <c r="G30" i="53"/>
  <c r="F30" i="53"/>
  <c r="E30" i="53"/>
  <c r="D30" i="53"/>
  <c r="H29" i="53"/>
  <c r="G29" i="53"/>
  <c r="F29" i="53"/>
  <c r="E29" i="53"/>
  <c r="D29" i="53"/>
  <c r="H28" i="53"/>
  <c r="G28" i="53"/>
  <c r="F28" i="53"/>
  <c r="E28" i="53"/>
  <c r="D28" i="53"/>
  <c r="H27" i="53"/>
  <c r="G27" i="53"/>
  <c r="F27" i="53"/>
  <c r="E27" i="53"/>
  <c r="D27" i="53"/>
  <c r="R24" i="53"/>
  <c r="Q24" i="53"/>
  <c r="P24" i="53"/>
  <c r="O24" i="53"/>
  <c r="N24" i="53"/>
  <c r="M24" i="53"/>
  <c r="H24" i="53"/>
  <c r="G24" i="53"/>
  <c r="F24" i="53"/>
  <c r="E24" i="53"/>
  <c r="D24" i="53"/>
  <c r="R23" i="53"/>
  <c r="Q23" i="53"/>
  <c r="P23" i="53"/>
  <c r="O23" i="53"/>
  <c r="N23" i="53"/>
  <c r="M23" i="53"/>
  <c r="H23" i="53"/>
  <c r="G23" i="53"/>
  <c r="F23" i="53"/>
  <c r="E23" i="53"/>
  <c r="D23" i="53"/>
  <c r="R22" i="53"/>
  <c r="Q22" i="53"/>
  <c r="P22" i="53"/>
  <c r="O22" i="53"/>
  <c r="N22" i="53"/>
  <c r="M22" i="53"/>
  <c r="H22" i="53"/>
  <c r="G22" i="53"/>
  <c r="F22" i="53"/>
  <c r="E22" i="53"/>
  <c r="D22" i="53"/>
  <c r="R19" i="53"/>
  <c r="Q19" i="53"/>
  <c r="P19" i="53"/>
  <c r="O19" i="53"/>
  <c r="N19" i="53"/>
  <c r="M19" i="53"/>
  <c r="H19" i="53"/>
  <c r="G19" i="53"/>
  <c r="F19" i="53"/>
  <c r="E19" i="53"/>
  <c r="D19" i="53"/>
  <c r="R17" i="53"/>
  <c r="Q17" i="53"/>
  <c r="P17" i="53"/>
  <c r="O17" i="53"/>
  <c r="N17" i="53"/>
  <c r="M17" i="53"/>
  <c r="H17" i="53"/>
  <c r="G17" i="53"/>
  <c r="F17" i="53"/>
  <c r="E17" i="53"/>
  <c r="D17" i="53"/>
  <c r="R16" i="53"/>
  <c r="Q16" i="53"/>
  <c r="P16" i="53"/>
  <c r="O16" i="53"/>
  <c r="N16" i="53"/>
  <c r="M16" i="53"/>
  <c r="H16" i="53"/>
  <c r="G16" i="53"/>
  <c r="F16" i="53"/>
  <c r="E16" i="53"/>
  <c r="D16" i="53"/>
  <c r="S13" i="53"/>
  <c r="R13" i="53"/>
  <c r="Q13" i="53"/>
  <c r="P13" i="53"/>
  <c r="O13" i="53"/>
  <c r="N13" i="53"/>
  <c r="M13" i="53"/>
  <c r="I13" i="53"/>
  <c r="H13" i="53"/>
  <c r="G13" i="53"/>
  <c r="F13" i="53"/>
  <c r="E13" i="53"/>
  <c r="D13" i="53"/>
  <c r="R11" i="53"/>
  <c r="Q11" i="53"/>
  <c r="P11" i="53"/>
  <c r="O11" i="53"/>
  <c r="N11" i="53"/>
  <c r="M11" i="53"/>
  <c r="H11" i="53"/>
  <c r="G11" i="53"/>
  <c r="F11" i="53"/>
  <c r="E11" i="53"/>
  <c r="D11" i="53"/>
  <c r="R10" i="53"/>
  <c r="Q10" i="53"/>
  <c r="P10" i="53"/>
  <c r="O10" i="53"/>
  <c r="N10" i="53"/>
  <c r="M10" i="53"/>
  <c r="H10" i="53"/>
  <c r="G10" i="53"/>
  <c r="F10" i="53"/>
  <c r="E10" i="53"/>
  <c r="D10" i="53"/>
  <c r="R9" i="53"/>
  <c r="Q9" i="53"/>
  <c r="P9" i="53"/>
  <c r="O9" i="53"/>
  <c r="N9" i="53"/>
  <c r="M9" i="53"/>
  <c r="H9" i="53"/>
  <c r="G9" i="53"/>
  <c r="F9" i="53"/>
  <c r="E9" i="53"/>
  <c r="D9" i="53"/>
  <c r="R8" i="53"/>
  <c r="Q8" i="53"/>
  <c r="P8" i="53"/>
  <c r="O8" i="53"/>
  <c r="N8" i="53"/>
  <c r="N59" i="53" s="1"/>
  <c r="M8" i="53"/>
  <c r="H8" i="53"/>
  <c r="G8" i="53"/>
  <c r="F8" i="53"/>
  <c r="E8" i="53"/>
  <c r="D8" i="53"/>
  <c r="R7" i="53"/>
  <c r="Q7" i="53"/>
  <c r="P7" i="53"/>
  <c r="O7" i="53"/>
  <c r="N7" i="53"/>
  <c r="M7" i="53"/>
  <c r="H7" i="53"/>
  <c r="G7" i="53"/>
  <c r="F7" i="53"/>
  <c r="E7" i="53"/>
  <c r="D7" i="53"/>
  <c r="S5" i="53"/>
  <c r="R5" i="53"/>
  <c r="Q5" i="53"/>
  <c r="P5" i="53"/>
  <c r="O5" i="53"/>
  <c r="N5" i="53"/>
  <c r="M5" i="53"/>
  <c r="I5" i="53"/>
  <c r="H5" i="53"/>
  <c r="G5" i="53"/>
  <c r="F5" i="53"/>
  <c r="E5" i="53"/>
  <c r="D5" i="53"/>
  <c r="F4" i="53"/>
  <c r="P4" i="53" s="1"/>
  <c r="E4" i="53"/>
  <c r="O4" i="53" s="1"/>
  <c r="D4" i="53"/>
  <c r="D39" i="53" s="1"/>
  <c r="B10" i="48"/>
  <c r="N67" i="53" l="1"/>
  <c r="S14" i="53"/>
  <c r="S15" i="53" s="1"/>
  <c r="I14" i="53"/>
  <c r="I15" i="53" s="1"/>
  <c r="O67" i="53"/>
  <c r="N68" i="53"/>
  <c r="D70" i="53"/>
  <c r="D72" i="53" s="1"/>
  <c r="S6" i="53" a="1"/>
  <c r="S6" i="53" s="1"/>
  <c r="S7" i="53" s="1"/>
  <c r="I43" i="53"/>
  <c r="I6" i="53" a="1"/>
  <c r="I6" i="53" s="1"/>
  <c r="I7" i="53" s="1"/>
  <c r="N49" i="53"/>
  <c r="N50" i="53" s="1"/>
  <c r="N43" i="53"/>
  <c r="N53" i="53" s="1"/>
  <c r="D65" i="53"/>
  <c r="M45" i="53"/>
  <c r="M46" i="53"/>
  <c r="M44" i="53"/>
  <c r="E65" i="53"/>
  <c r="D74" i="53"/>
  <c r="D76" i="53" s="1"/>
  <c r="F65" i="53"/>
  <c r="N4" i="53"/>
  <c r="I22" i="37"/>
  <c r="H10" i="48"/>
  <c r="P43" i="48"/>
  <c r="K65" i="53" l="1"/>
  <c r="P65" i="53" s="1"/>
  <c r="F78" i="53"/>
  <c r="E78" i="53"/>
  <c r="J65" i="53"/>
  <c r="O65" i="53" s="1"/>
  <c r="I65" i="53"/>
  <c r="N65" i="53" s="1"/>
  <c r="D78" i="53"/>
  <c r="B6" i="49"/>
  <c r="B6" i="48"/>
  <c r="P315" i="47" l="1"/>
  <c r="P302" i="47"/>
  <c r="P289" i="47"/>
  <c r="C8" i="38" l="1"/>
  <c r="C2" i="38"/>
  <c r="O48" i="48"/>
  <c r="P48" i="48"/>
  <c r="P47" i="48"/>
  <c r="O47" i="48"/>
  <c r="O315" i="47"/>
  <c r="O302" i="47"/>
  <c r="O289" i="47"/>
  <c r="J11" i="46" l="1"/>
  <c r="H386" i="47"/>
  <c r="G50" i="39"/>
  <c r="P57" i="47"/>
  <c r="D32" i="49"/>
  <c r="B32" i="49"/>
  <c r="B21" i="49" l="1"/>
  <c r="O50" i="48"/>
  <c r="I26" i="37"/>
  <c r="G166" i="42" l="1"/>
  <c r="E166" i="42"/>
  <c r="D166" i="42"/>
  <c r="C166" i="42"/>
  <c r="B166" i="42"/>
  <c r="G36" i="46"/>
  <c r="H36" i="46"/>
  <c r="F80" i="53" s="1"/>
  <c r="I36" i="46"/>
  <c r="J36" i="46"/>
  <c r="G37" i="46"/>
  <c r="H37" i="46"/>
  <c r="F81" i="53" s="1"/>
  <c r="I37" i="46"/>
  <c r="J37" i="46"/>
  <c r="G38" i="46"/>
  <c r="H38" i="46"/>
  <c r="F82" i="53" s="1"/>
  <c r="I38" i="46"/>
  <c r="J38" i="46"/>
  <c r="F37" i="46"/>
  <c r="D81" i="53" s="1"/>
  <c r="F36" i="46"/>
  <c r="D80" i="53" s="1"/>
  <c r="D12" i="44"/>
  <c r="E12" i="44"/>
  <c r="D12" i="45"/>
  <c r="E12" i="45"/>
  <c r="P371" i="47"/>
  <c r="K26" i="39"/>
  <c r="K25" i="39"/>
  <c r="K50" i="39" s="1"/>
  <c r="J26" i="39"/>
  <c r="J25" i="39"/>
  <c r="J50" i="39" s="1"/>
  <c r="P357" i="47"/>
  <c r="P344" i="47"/>
  <c r="F48" i="48" l="1"/>
  <c r="F46" i="48"/>
  <c r="P142" i="39"/>
  <c r="B6" i="42"/>
  <c r="B177" i="47"/>
  <c r="B179" i="47"/>
  <c r="B180" i="47"/>
  <c r="B181" i="47"/>
  <c r="O57" i="37"/>
  <c r="O404" i="47"/>
  <c r="O391" i="47"/>
  <c r="O344" i="47"/>
  <c r="O43" i="48"/>
  <c r="D34" i="38"/>
  <c r="D33" i="38"/>
  <c r="H156" i="42"/>
  <c r="I156" i="42"/>
  <c r="J156" i="42"/>
  <c r="K156" i="42"/>
  <c r="H158" i="42"/>
  <c r="I158" i="42"/>
  <c r="J158" i="42"/>
  <c r="K158" i="42"/>
  <c r="B447" i="47"/>
  <c r="B120" i="43"/>
  <c r="B118" i="43"/>
  <c r="B110" i="43"/>
  <c r="B108" i="43"/>
  <c r="B100" i="43"/>
  <c r="B98" i="43"/>
  <c r="B90" i="43"/>
  <c r="B88" i="43"/>
  <c r="B80" i="43"/>
  <c r="B78" i="43"/>
  <c r="B70" i="43"/>
  <c r="B68" i="43"/>
  <c r="B60" i="43"/>
  <c r="B58" i="43"/>
  <c r="B50" i="43"/>
  <c r="B48" i="43"/>
  <c r="B40" i="43"/>
  <c r="B38" i="43"/>
  <c r="B30" i="43"/>
  <c r="B28" i="43"/>
  <c r="B20" i="43"/>
  <c r="B18" i="43"/>
  <c r="D31" i="38"/>
  <c r="D30" i="38"/>
  <c r="B24" i="49"/>
  <c r="B8" i="44"/>
  <c r="B12" i="43"/>
  <c r="B220" i="42"/>
  <c r="B60" i="42"/>
  <c r="B16" i="42"/>
  <c r="B18" i="39"/>
  <c r="B12" i="37"/>
  <c r="B2" i="37"/>
  <c r="B416" i="47"/>
  <c r="B328" i="47"/>
  <c r="B210" i="47"/>
  <c r="B86" i="47"/>
  <c r="D67" i="48"/>
  <c r="G288" i="42" l="1"/>
  <c r="G276" i="42"/>
  <c r="B6" i="46"/>
  <c r="B6" i="39"/>
  <c r="B6" i="37"/>
  <c r="B6" i="47"/>
  <c r="B6" i="45"/>
  <c r="B6" i="44"/>
  <c r="B6" i="43"/>
  <c r="B6" i="52"/>
  <c r="B9" i="46"/>
  <c r="B8" i="46"/>
  <c r="B28" i="46"/>
  <c r="B41" i="48"/>
  <c r="B12" i="47" l="1"/>
  <c r="L19" i="49"/>
  <c r="K19" i="49"/>
  <c r="J19" i="49"/>
  <c r="I19" i="49"/>
  <c r="H19" i="49"/>
  <c r="G19" i="49"/>
  <c r="F19" i="49"/>
  <c r="E19" i="49"/>
  <c r="D19" i="49"/>
  <c r="B19" i="49"/>
  <c r="B8" i="49"/>
  <c r="B4" i="49"/>
  <c r="B4" i="45" s="1"/>
  <c r="B99" i="48"/>
  <c r="B77" i="48"/>
  <c r="B71" i="48"/>
  <c r="B65" i="48"/>
  <c r="C6" i="38"/>
  <c r="C32" i="48"/>
  <c r="B28" i="48"/>
  <c r="B5" i="48"/>
  <c r="O150" i="47"/>
  <c r="O12" i="52"/>
  <c r="P12" i="52" l="1"/>
  <c r="O198" i="47"/>
  <c r="B53" i="44"/>
  <c r="B43" i="44"/>
  <c r="B33" i="44"/>
  <c r="B23" i="44"/>
  <c r="B380" i="42"/>
  <c r="B390" i="42"/>
  <c r="B313" i="42"/>
  <c r="B321" i="42"/>
  <c r="B178" i="42"/>
  <c r="B188" i="42"/>
  <c r="B198" i="42"/>
  <c r="B208" i="42"/>
  <c r="G142" i="42"/>
  <c r="H142" i="42" s="1"/>
  <c r="I142" i="42" s="1"/>
  <c r="G136" i="42"/>
  <c r="H136" i="42" s="1"/>
  <c r="I136" i="42" s="1"/>
  <c r="B53" i="45"/>
  <c r="B43" i="45"/>
  <c r="B33" i="45"/>
  <c r="B23" i="45"/>
  <c r="K14" i="52"/>
  <c r="B220" i="47"/>
  <c r="B225" i="47"/>
  <c r="B17" i="46" l="1"/>
  <c r="J131" i="48"/>
  <c r="E131" i="48"/>
  <c r="B131" i="48"/>
  <c r="B197" i="39"/>
  <c r="B274" i="42"/>
  <c r="B276" i="42"/>
  <c r="B43" i="42"/>
  <c r="B32" i="42"/>
  <c r="O112" i="37"/>
  <c r="O142" i="39"/>
  <c r="P57" i="37"/>
  <c r="I14" i="52"/>
  <c r="G14" i="52"/>
  <c r="F14" i="52"/>
  <c r="D14" i="52"/>
  <c r="B14" i="52"/>
  <c r="O247" i="47"/>
  <c r="P247" i="47"/>
  <c r="B77" i="42" l="1"/>
  <c r="B100" i="42"/>
  <c r="B239" i="42" s="1"/>
  <c r="B263" i="42" s="1"/>
  <c r="P37" i="46" l="1"/>
  <c r="P36" i="46"/>
  <c r="B53" i="48" l="1"/>
  <c r="P50" i="48"/>
  <c r="P150" i="47" l="1"/>
  <c r="B150" i="47" s="1"/>
  <c r="B12" i="52"/>
  <c r="P112" i="37"/>
  <c r="B112" i="37" s="1"/>
  <c r="B51" i="39"/>
  <c r="C91" i="47" l="1"/>
  <c r="E91" i="47"/>
  <c r="G91" i="47"/>
  <c r="I91" i="47"/>
  <c r="K91" i="47"/>
  <c r="J32" i="47"/>
  <c r="G32" i="47"/>
  <c r="E32" i="47"/>
  <c r="C32" i="47"/>
  <c r="O37" i="46" l="1"/>
  <c r="O36" i="46"/>
  <c r="J33" i="46"/>
  <c r="I33" i="46"/>
  <c r="K144" i="42" l="1"/>
  <c r="K140" i="42"/>
  <c r="K134" i="42"/>
  <c r="J144" i="42"/>
  <c r="J140" i="42"/>
  <c r="J134" i="42"/>
  <c r="K98" i="42"/>
  <c r="K254" i="42" s="1"/>
  <c r="K256" i="42" s="1"/>
  <c r="K257" i="42" s="1"/>
  <c r="K261" i="42" s="1"/>
  <c r="J98" i="42"/>
  <c r="J254" i="42" s="1"/>
  <c r="J256" i="42" s="1"/>
  <c r="J257" i="42" s="1"/>
  <c r="J261" i="42" s="1"/>
  <c r="K75" i="42"/>
  <c r="K230" i="42" s="1"/>
  <c r="K232" i="42" s="1"/>
  <c r="K233" i="42" s="1"/>
  <c r="K237" i="42" s="1"/>
  <c r="J75" i="42"/>
  <c r="J230" i="42" s="1"/>
  <c r="J232" i="42" s="1"/>
  <c r="J233" i="42" s="1"/>
  <c r="J237" i="42" s="1"/>
  <c r="K22" i="42"/>
  <c r="K65" i="42" s="1"/>
  <c r="K88" i="42" s="1"/>
  <c r="J22" i="42"/>
  <c r="J65" i="42" s="1"/>
  <c r="J88" i="42" s="1"/>
  <c r="K26" i="42"/>
  <c r="K30" i="42" s="1"/>
  <c r="J26" i="42"/>
  <c r="J30" i="42" s="1"/>
  <c r="K23" i="39"/>
  <c r="K45" i="39" s="1"/>
  <c r="K138" i="39" s="1"/>
  <c r="J23" i="39"/>
  <c r="J45" i="39" s="1"/>
  <c r="J138" i="39" s="1"/>
  <c r="K39" i="39"/>
  <c r="K36" i="39"/>
  <c r="K33" i="39"/>
  <c r="K30" i="39"/>
  <c r="J39" i="39"/>
  <c r="J36" i="39"/>
  <c r="J33" i="39"/>
  <c r="J30" i="39"/>
  <c r="K17" i="37"/>
  <c r="H4" i="53" s="1"/>
  <c r="J17" i="37"/>
  <c r="G4" i="53" s="1"/>
  <c r="K22" i="37"/>
  <c r="K26" i="37" s="1"/>
  <c r="J22" i="37"/>
  <c r="G39" i="53" l="1"/>
  <c r="Q4" i="53"/>
  <c r="H39" i="53"/>
  <c r="R4" i="53"/>
  <c r="K147" i="42"/>
  <c r="K155" i="42"/>
  <c r="K157" i="42"/>
  <c r="J147" i="42"/>
  <c r="J157" i="42"/>
  <c r="J155" i="42"/>
  <c r="K153" i="42"/>
  <c r="K154" i="42"/>
  <c r="J154" i="42"/>
  <c r="J153" i="42"/>
  <c r="J26" i="37"/>
  <c r="J142" i="42"/>
  <c r="J151" i="42" s="1"/>
  <c r="J226" i="42" s="1"/>
  <c r="J250" i="42" s="1"/>
  <c r="J274" i="42" s="1"/>
  <c r="J136" i="42"/>
  <c r="J130" i="42"/>
  <c r="K136" i="42"/>
  <c r="K130" i="42"/>
  <c r="K142" i="42"/>
  <c r="K151" i="42" s="1"/>
  <c r="K226" i="42" s="1"/>
  <c r="K250" i="42" s="1"/>
  <c r="K274" i="42" s="1"/>
  <c r="J27" i="39"/>
  <c r="J51" i="39"/>
  <c r="K27" i="39"/>
  <c r="K51" i="39"/>
  <c r="K24" i="37"/>
  <c r="K27" i="37" s="1"/>
  <c r="J35" i="46"/>
  <c r="H79" i="53" s="1"/>
  <c r="J24" i="37"/>
  <c r="J27" i="37" s="1"/>
  <c r="I35" i="46"/>
  <c r="G79" i="53" s="1"/>
  <c r="E35" i="39"/>
  <c r="E32" i="39"/>
  <c r="E29" i="39"/>
  <c r="R43" i="53" l="1"/>
  <c r="R53" i="53" s="1"/>
  <c r="H65" i="53"/>
  <c r="Q43" i="53"/>
  <c r="Q53" i="53" s="1"/>
  <c r="G65" i="53"/>
  <c r="P13" i="46"/>
  <c r="O13" i="46"/>
  <c r="B233" i="47"/>
  <c r="L65" i="53" l="1"/>
  <c r="Q65" i="53" s="1"/>
  <c r="G78" i="53"/>
  <c r="M65" i="53"/>
  <c r="R65" i="53" s="1"/>
  <c r="H78" i="53"/>
  <c r="AD110" i="51"/>
  <c r="AC110" i="51"/>
  <c r="AB110" i="51"/>
  <c r="AA110" i="51"/>
  <c r="Z110" i="51"/>
  <c r="Y110" i="51"/>
  <c r="X110" i="51"/>
  <c r="AD109" i="51"/>
  <c r="AC109" i="51"/>
  <c r="AB109" i="51"/>
  <c r="AA109" i="51"/>
  <c r="Z109" i="51"/>
  <c r="Y109" i="51"/>
  <c r="X109" i="51"/>
  <c r="AD108" i="51"/>
  <c r="AC108" i="51"/>
  <c r="AB108" i="51"/>
  <c r="AA108" i="51"/>
  <c r="Z108" i="51"/>
  <c r="Y108" i="51"/>
  <c r="X108" i="51"/>
  <c r="AD107" i="51"/>
  <c r="AC107" i="51"/>
  <c r="AB107" i="51"/>
  <c r="AA107" i="51"/>
  <c r="Z107" i="51"/>
  <c r="Y107" i="51"/>
  <c r="X107" i="51"/>
  <c r="AD106" i="51"/>
  <c r="AC106" i="51"/>
  <c r="AB106" i="51"/>
  <c r="AA106" i="51"/>
  <c r="Z106" i="51"/>
  <c r="Y106" i="51"/>
  <c r="X106" i="51"/>
  <c r="W110" i="51"/>
  <c r="W109" i="51"/>
  <c r="W108" i="51"/>
  <c r="W107" i="51"/>
  <c r="W106" i="51"/>
  <c r="V110" i="51"/>
  <c r="U110" i="51"/>
  <c r="T110" i="51"/>
  <c r="S110" i="51"/>
  <c r="R110" i="51"/>
  <c r="Q110" i="51"/>
  <c r="P110" i="51"/>
  <c r="V109" i="51"/>
  <c r="U109" i="51"/>
  <c r="T109" i="51"/>
  <c r="S109" i="51"/>
  <c r="R109" i="51"/>
  <c r="Q109" i="51"/>
  <c r="P109" i="51"/>
  <c r="V108" i="51"/>
  <c r="U108" i="51"/>
  <c r="T108" i="51"/>
  <c r="S108" i="51"/>
  <c r="R108" i="51"/>
  <c r="Q108" i="51"/>
  <c r="P108" i="51"/>
  <c r="V107" i="51"/>
  <c r="U107" i="51"/>
  <c r="T107" i="51"/>
  <c r="S107" i="51"/>
  <c r="R107" i="51"/>
  <c r="Q107" i="51"/>
  <c r="P107" i="51"/>
  <c r="V106" i="51"/>
  <c r="U106" i="51"/>
  <c r="T106" i="51"/>
  <c r="S106" i="51"/>
  <c r="R106" i="51"/>
  <c r="Q106" i="51"/>
  <c r="P106" i="51"/>
  <c r="O110" i="51"/>
  <c r="O109" i="51"/>
  <c r="O108" i="51"/>
  <c r="O107" i="51"/>
  <c r="O106" i="51"/>
  <c r="L110" i="51"/>
  <c r="L109" i="51"/>
  <c r="L108" i="51"/>
  <c r="L107" i="51"/>
  <c r="L106" i="51"/>
  <c r="J110" i="51"/>
  <c r="J109" i="51"/>
  <c r="J108" i="51"/>
  <c r="J107" i="51"/>
  <c r="F8" i="51" l="1"/>
  <c r="N101" i="51"/>
  <c r="M101" i="51"/>
  <c r="N100" i="51"/>
  <c r="M100" i="51"/>
  <c r="N99" i="51"/>
  <c r="K99" i="51" s="1"/>
  <c r="M99" i="51"/>
  <c r="J99" i="51" s="1"/>
  <c r="N98" i="51"/>
  <c r="K98" i="51" s="1"/>
  <c r="M98" i="51"/>
  <c r="J98" i="51" s="1"/>
  <c r="N97" i="51"/>
  <c r="M97" i="51"/>
  <c r="L98" i="51"/>
  <c r="I98" i="51" s="1"/>
  <c r="L99" i="51"/>
  <c r="I99" i="51" s="1"/>
  <c r="L100" i="51"/>
  <c r="L101" i="51"/>
  <c r="L97" i="51"/>
  <c r="L96" i="51"/>
  <c r="M96" i="51"/>
  <c r="N96" i="51"/>
  <c r="I97" i="51" l="1"/>
  <c r="Y89" i="51"/>
  <c r="Z89" i="51"/>
  <c r="X89" i="51"/>
  <c r="U92" i="51"/>
  <c r="T92" i="51"/>
  <c r="U91" i="51"/>
  <c r="T91" i="51"/>
  <c r="U90" i="51"/>
  <c r="T90" i="51"/>
  <c r="U89" i="51"/>
  <c r="T89" i="51"/>
  <c r="S92" i="51"/>
  <c r="S91" i="51"/>
  <c r="S90" i="51"/>
  <c r="S89" i="51"/>
  <c r="R92" i="51"/>
  <c r="Q92" i="51"/>
  <c r="R91" i="51"/>
  <c r="Q91" i="51"/>
  <c r="R90" i="51"/>
  <c r="Q90" i="51"/>
  <c r="R89" i="51"/>
  <c r="Q89" i="51"/>
  <c r="P92" i="51"/>
  <c r="P91" i="51"/>
  <c r="P90" i="51"/>
  <c r="P89" i="51"/>
  <c r="L90" i="51"/>
  <c r="L91" i="51" s="1"/>
  <c r="L92" i="51" s="1"/>
  <c r="E91" i="51"/>
  <c r="E92" i="51" s="1"/>
  <c r="E90" i="51"/>
  <c r="I90" i="51"/>
  <c r="I91" i="51" s="1"/>
  <c r="I92" i="51" s="1"/>
  <c r="J90" i="51"/>
  <c r="J91" i="51" s="1"/>
  <c r="J92" i="51" s="1"/>
  <c r="D89" i="51"/>
  <c r="D90" i="51" l="1"/>
  <c r="D91" i="51" s="1"/>
  <c r="D92" i="51" s="1"/>
  <c r="D97" i="51"/>
  <c r="D106" i="51" s="1"/>
  <c r="D107" i="51" s="1"/>
  <c r="D108" i="51" s="1"/>
  <c r="D109" i="51" s="1"/>
  <c r="D110" i="51" s="1"/>
  <c r="M41" i="51"/>
  <c r="L41" i="51"/>
  <c r="M40" i="51"/>
  <c r="L40" i="51"/>
  <c r="M39" i="51"/>
  <c r="L39" i="51"/>
  <c r="M38" i="51"/>
  <c r="L38" i="51"/>
  <c r="K41" i="51"/>
  <c r="K40" i="51"/>
  <c r="K39" i="51"/>
  <c r="K38" i="51"/>
  <c r="H41" i="51"/>
  <c r="G41" i="51"/>
  <c r="H40" i="51"/>
  <c r="G40" i="51"/>
  <c r="H39" i="51"/>
  <c r="G39" i="51"/>
  <c r="H38" i="51"/>
  <c r="G38" i="51"/>
  <c r="F41" i="51"/>
  <c r="F40" i="51"/>
  <c r="F39" i="51"/>
  <c r="F38" i="51"/>
  <c r="R8" i="51"/>
  <c r="S8" i="51"/>
  <c r="R9" i="51"/>
  <c r="S9" i="51"/>
  <c r="R11" i="51"/>
  <c r="S11" i="51"/>
  <c r="R12" i="51"/>
  <c r="S12" i="51"/>
  <c r="R13" i="51"/>
  <c r="S13" i="51"/>
  <c r="Q13" i="51"/>
  <c r="Q12" i="51"/>
  <c r="Q11" i="51"/>
  <c r="Q9" i="51"/>
  <c r="Q8" i="51"/>
  <c r="M32" i="51"/>
  <c r="N32" i="51"/>
  <c r="M33" i="51"/>
  <c r="N33" i="51"/>
  <c r="M34" i="51"/>
  <c r="N34" i="51"/>
  <c r="L34" i="51"/>
  <c r="L33" i="51"/>
  <c r="L32" i="51"/>
  <c r="G32" i="51"/>
  <c r="H32" i="51"/>
  <c r="G33" i="51"/>
  <c r="H33" i="51"/>
  <c r="G34" i="51"/>
  <c r="H34" i="51"/>
  <c r="F34" i="51"/>
  <c r="F33" i="51"/>
  <c r="F32" i="51"/>
  <c r="M29" i="51"/>
  <c r="N29" i="51"/>
  <c r="L29" i="51"/>
  <c r="G29" i="51"/>
  <c r="H29" i="51"/>
  <c r="F29" i="51"/>
  <c r="M27" i="51"/>
  <c r="N27" i="51"/>
  <c r="L27" i="51"/>
  <c r="G27" i="51"/>
  <c r="H27" i="51"/>
  <c r="F27" i="51"/>
  <c r="M23" i="51"/>
  <c r="N23" i="51"/>
  <c r="L23" i="51"/>
  <c r="G23" i="51"/>
  <c r="H23" i="51"/>
  <c r="F23" i="51"/>
  <c r="G20" i="51"/>
  <c r="H20" i="51"/>
  <c r="M20" i="51"/>
  <c r="N20" i="51"/>
  <c r="L20" i="51"/>
  <c r="F20" i="51"/>
  <c r="M11" i="51"/>
  <c r="N11" i="51"/>
  <c r="M12" i="51"/>
  <c r="N12" i="51"/>
  <c r="M13" i="51"/>
  <c r="N13" i="51"/>
  <c r="M14" i="51"/>
  <c r="N14" i="51"/>
  <c r="M15" i="51"/>
  <c r="N15" i="51"/>
  <c r="L15" i="51"/>
  <c r="L14" i="51"/>
  <c r="L13" i="51"/>
  <c r="L11" i="51"/>
  <c r="L12" i="51"/>
  <c r="G11" i="51"/>
  <c r="J100" i="51" s="1"/>
  <c r="H11" i="51"/>
  <c r="K100" i="51" s="1"/>
  <c r="G12" i="51"/>
  <c r="J101" i="51" s="1"/>
  <c r="H12" i="51"/>
  <c r="K101" i="51" s="1"/>
  <c r="G13" i="51"/>
  <c r="H13" i="51"/>
  <c r="G14" i="51"/>
  <c r="H14" i="51"/>
  <c r="G15" i="51"/>
  <c r="H15" i="51"/>
  <c r="F15" i="51"/>
  <c r="F14" i="51"/>
  <c r="F13" i="51"/>
  <c r="F12" i="51"/>
  <c r="I101" i="51" s="1"/>
  <c r="F11" i="51"/>
  <c r="I100" i="51" s="1"/>
  <c r="F85" i="51" l="1"/>
  <c r="G85" i="51"/>
  <c r="H85" i="51"/>
  <c r="I85" i="51"/>
  <c r="J85" i="51"/>
  <c r="E85" i="51"/>
  <c r="F79" i="51"/>
  <c r="G79" i="51"/>
  <c r="F80" i="51"/>
  <c r="G80" i="51"/>
  <c r="E80" i="51"/>
  <c r="E79" i="51"/>
  <c r="F71" i="51" l="1"/>
  <c r="G71" i="51"/>
  <c r="E71" i="51"/>
  <c r="F65" i="51"/>
  <c r="G65" i="51"/>
  <c r="F66" i="51"/>
  <c r="G66" i="51"/>
  <c r="E66" i="51"/>
  <c r="E65" i="51"/>
  <c r="F60" i="51"/>
  <c r="G60" i="51"/>
  <c r="F61" i="51"/>
  <c r="G61" i="51"/>
  <c r="E61" i="51"/>
  <c r="E60" i="51"/>
  <c r="F56" i="51"/>
  <c r="G56" i="51"/>
  <c r="E56" i="51"/>
  <c r="F52" i="51"/>
  <c r="G52" i="51"/>
  <c r="E52" i="51"/>
  <c r="F50" i="51"/>
  <c r="G50" i="51"/>
  <c r="E50" i="51"/>
  <c r="M45" i="51"/>
  <c r="S45" i="51" s="1"/>
  <c r="N45" i="51"/>
  <c r="T45" i="51" s="1"/>
  <c r="M46" i="51"/>
  <c r="S46" i="51" s="1"/>
  <c r="N46" i="51"/>
  <c r="T46" i="51" s="1"/>
  <c r="M47" i="51"/>
  <c r="S47" i="51" s="1"/>
  <c r="N47" i="51"/>
  <c r="T47" i="51" s="1"/>
  <c r="M48" i="51"/>
  <c r="S48" i="51" s="1"/>
  <c r="N48" i="51"/>
  <c r="T48" i="51" s="1"/>
  <c r="M49" i="51"/>
  <c r="S49" i="51" s="1"/>
  <c r="N49" i="51"/>
  <c r="T49" i="51" s="1"/>
  <c r="M50" i="51"/>
  <c r="S50" i="51" s="1"/>
  <c r="N50" i="51"/>
  <c r="T50" i="51" s="1"/>
  <c r="L50" i="51"/>
  <c r="R50" i="51" s="1"/>
  <c r="L48" i="51"/>
  <c r="R48" i="51" s="1"/>
  <c r="L46" i="51"/>
  <c r="R46" i="51" s="1"/>
  <c r="L49" i="51"/>
  <c r="R49" i="51" s="1"/>
  <c r="L47" i="51"/>
  <c r="R47" i="51" s="1"/>
  <c r="L45" i="51"/>
  <c r="R45" i="51" s="1"/>
  <c r="M8" i="51" l="1"/>
  <c r="N8" i="51"/>
  <c r="L8" i="51"/>
  <c r="G8" i="51"/>
  <c r="J97" i="51" s="1"/>
  <c r="H8" i="51"/>
  <c r="K97" i="51" s="1"/>
  <c r="F45" i="51"/>
  <c r="G45" i="51"/>
  <c r="E45" i="51"/>
  <c r="N107" i="51" l="1"/>
  <c r="N108" i="51" s="1"/>
  <c r="N109" i="51" s="1"/>
  <c r="N110" i="51" s="1"/>
  <c r="F98" i="51"/>
  <c r="F99" i="51" s="1"/>
  <c r="F100" i="51" s="1"/>
  <c r="F101" i="51" s="1"/>
  <c r="D98" i="51"/>
  <c r="D99" i="51" s="1"/>
  <c r="D100" i="51" s="1"/>
  <c r="D101" i="51" s="1"/>
  <c r="P368" i="42" l="1"/>
  <c r="P162" i="42"/>
  <c r="P56" i="42"/>
  <c r="P121" i="39"/>
  <c r="P81" i="39"/>
  <c r="P67" i="39"/>
  <c r="P419" i="47"/>
  <c r="P404" i="47"/>
  <c r="P391" i="47"/>
  <c r="P331" i="47"/>
  <c r="P261" i="47"/>
  <c r="P198" i="47"/>
  <c r="P83" i="47"/>
  <c r="O368" i="42"/>
  <c r="O162" i="42"/>
  <c r="O56" i="42"/>
  <c r="O121" i="39"/>
  <c r="O81" i="39"/>
  <c r="O67" i="39"/>
  <c r="O419" i="47"/>
  <c r="O371" i="47"/>
  <c r="O357" i="47"/>
  <c r="O331" i="47"/>
  <c r="O261" i="47"/>
  <c r="O83" i="47"/>
  <c r="O57" i="47"/>
  <c r="B57" i="47" l="1"/>
  <c r="G98" i="42"/>
  <c r="G254" i="42" s="1"/>
  <c r="G256" i="42" s="1"/>
  <c r="G257" i="42" s="1"/>
  <c r="G261" i="42" s="1"/>
  <c r="G75" i="42"/>
  <c r="G230" i="42" s="1"/>
  <c r="G232" i="42" s="1"/>
  <c r="G233" i="42" s="1"/>
  <c r="G237" i="42" s="1"/>
  <c r="I26" i="42"/>
  <c r="I30" i="42" s="1"/>
  <c r="H26" i="42"/>
  <c r="H30" i="42" s="1"/>
  <c r="G26" i="42"/>
  <c r="G30" i="42" s="1"/>
  <c r="O433" i="47" l="1"/>
  <c r="J130" i="48" l="1"/>
  <c r="J288" i="42" l="1"/>
  <c r="K288" i="42"/>
  <c r="K284" i="42"/>
  <c r="K280" i="42"/>
  <c r="J280" i="42"/>
  <c r="J276" i="42"/>
  <c r="J284" i="42"/>
  <c r="K276" i="42"/>
  <c r="H288" i="42"/>
  <c r="I288" i="42"/>
  <c r="H284" i="42"/>
  <c r="I284" i="42"/>
  <c r="G284" i="42"/>
  <c r="H280" i="42"/>
  <c r="I280" i="42"/>
  <c r="G280" i="42"/>
  <c r="H276" i="42"/>
  <c r="I276" i="42"/>
  <c r="D25" i="49"/>
  <c r="D28" i="49"/>
  <c r="D35" i="49"/>
  <c r="D39" i="49"/>
  <c r="D42" i="49"/>
  <c r="D46" i="49"/>
  <c r="D49" i="49"/>
  <c r="D52" i="49"/>
  <c r="D54" i="49"/>
  <c r="D58" i="49"/>
  <c r="B215" i="47" l="1"/>
  <c r="B213" i="47"/>
  <c r="B121" i="39" l="1"/>
  <c r="P31" i="39" l="1"/>
  <c r="O31" i="39"/>
  <c r="P28" i="39"/>
  <c r="O28" i="39"/>
  <c r="F20" i="37" l="1"/>
  <c r="B20" i="37"/>
  <c r="F21" i="37" l="1"/>
  <c r="B21" i="37"/>
  <c r="B433" i="47" l="1"/>
  <c r="B419" i="47" l="1"/>
  <c r="B39" i="49"/>
  <c r="B42" i="49"/>
  <c r="B28" i="49"/>
  <c r="B52" i="49" l="1"/>
  <c r="B46" i="49" l="1"/>
  <c r="B35" i="49" l="1"/>
  <c r="B25" i="49"/>
  <c r="B49" i="49"/>
  <c r="B54" i="49"/>
  <c r="B58" i="49"/>
  <c r="L24" i="49"/>
  <c r="K24" i="49"/>
  <c r="J24" i="49"/>
  <c r="I24" i="49"/>
  <c r="H24" i="49"/>
  <c r="G24" i="49"/>
  <c r="F24" i="49"/>
  <c r="E24" i="49"/>
  <c r="D24" i="49"/>
  <c r="B15" i="49" l="1"/>
  <c r="B12" i="49"/>
  <c r="B10" i="49"/>
  <c r="L8" i="49"/>
  <c r="K8" i="49"/>
  <c r="J8" i="49"/>
  <c r="I8" i="49"/>
  <c r="H8" i="49"/>
  <c r="G8" i="49"/>
  <c r="F8" i="49"/>
  <c r="E8" i="49"/>
  <c r="D8" i="49"/>
  <c r="B4" i="52"/>
  <c r="E130" i="48"/>
  <c r="B130" i="48"/>
  <c r="B128" i="48"/>
  <c r="B121" i="48"/>
  <c r="B120" i="48"/>
  <c r="B123" i="48"/>
  <c r="B86" i="48"/>
  <c r="B119" i="48"/>
  <c r="L117" i="48"/>
  <c r="K117" i="48"/>
  <c r="J117" i="48"/>
  <c r="I117" i="48"/>
  <c r="H117" i="48"/>
  <c r="G117" i="48"/>
  <c r="E117" i="48"/>
  <c r="D117" i="48"/>
  <c r="C117" i="48"/>
  <c r="B117" i="48"/>
  <c r="B4" i="39" l="1"/>
  <c r="B4" i="47"/>
  <c r="B4" i="37"/>
  <c r="B4" i="43"/>
  <c r="B4" i="46"/>
  <c r="B4" i="42"/>
  <c r="B4" i="44"/>
  <c r="B38" i="48"/>
  <c r="B30" i="48"/>
  <c r="L28" i="48"/>
  <c r="K28" i="48"/>
  <c r="J28" i="48"/>
  <c r="I28" i="48"/>
  <c r="H28" i="48"/>
  <c r="G28" i="48"/>
  <c r="E28" i="48"/>
  <c r="D28" i="48"/>
  <c r="C28" i="48"/>
  <c r="B73" i="48"/>
  <c r="L71" i="48"/>
  <c r="K71" i="48"/>
  <c r="J71" i="48"/>
  <c r="I71" i="48"/>
  <c r="H71" i="48"/>
  <c r="G71" i="48"/>
  <c r="E71" i="48"/>
  <c r="D71" i="48"/>
  <c r="C71" i="48"/>
  <c r="B114" i="48" l="1"/>
  <c r="B109" i="48" l="1"/>
  <c r="B101" i="48"/>
  <c r="B107" i="48"/>
  <c r="B105" i="48"/>
  <c r="B103" i="48"/>
  <c r="B48" i="48" l="1"/>
  <c r="D45" i="48"/>
  <c r="B46" i="48"/>
  <c r="B43" i="48"/>
  <c r="B87" i="48" l="1"/>
  <c r="B83" i="48"/>
  <c r="B81" i="48"/>
  <c r="B79" i="48"/>
  <c r="B261" i="47" l="1"/>
  <c r="B404" i="47"/>
  <c r="B247" i="47"/>
  <c r="B315" i="47" l="1"/>
  <c r="B302" i="47"/>
  <c r="B289" i="47" l="1"/>
  <c r="B276" i="47" l="1"/>
  <c r="B274" i="47"/>
  <c r="B344" i="47"/>
  <c r="B391" i="47" l="1"/>
  <c r="B389" i="47"/>
  <c r="B388" i="47"/>
  <c r="B387" i="47"/>
  <c r="B385" i="47"/>
  <c r="B371" i="47" l="1"/>
  <c r="B357" i="47"/>
  <c r="B331" i="47"/>
  <c r="B198" i="47" l="1"/>
  <c r="B185" i="47"/>
  <c r="B164" i="47"/>
  <c r="B89" i="47" l="1"/>
  <c r="B83" i="47"/>
  <c r="B70" i="47"/>
  <c r="B28" i="47"/>
  <c r="B15" i="47"/>
  <c r="B10" i="47"/>
  <c r="B9" i="47"/>
  <c r="B8" i="47"/>
  <c r="B15" i="46"/>
  <c r="B14" i="46"/>
  <c r="B13" i="46"/>
  <c r="B12" i="46"/>
  <c r="B30" i="46"/>
  <c r="F33" i="46"/>
  <c r="G33" i="46" s="1"/>
  <c r="H33" i="46" s="1"/>
  <c r="B35" i="46"/>
  <c r="B36" i="46"/>
  <c r="B37" i="46"/>
  <c r="B38" i="46"/>
  <c r="F38" i="46"/>
  <c r="D82" i="53" s="1"/>
  <c r="B8" i="52" l="1"/>
  <c r="B8" i="43"/>
  <c r="B9" i="43"/>
  <c r="B9" i="39"/>
  <c r="B9" i="37"/>
  <c r="B9" i="42"/>
  <c r="B8" i="39"/>
  <c r="B8" i="42"/>
  <c r="B8" i="37"/>
  <c r="B13" i="45"/>
  <c r="B10" i="45"/>
  <c r="B8" i="45"/>
  <c r="B13" i="44"/>
  <c r="B10" i="44"/>
  <c r="B332" i="42" l="1"/>
  <c r="B113" i="42" l="1"/>
  <c r="B15" i="43" l="1"/>
  <c r="B370" i="42"/>
  <c r="B350" i="42" l="1"/>
  <c r="E349" i="42"/>
  <c r="B344" i="42"/>
  <c r="F349" i="42" l="1"/>
  <c r="G349" i="42" s="1"/>
  <c r="H349" i="42" s="1"/>
  <c r="I349" i="42" s="1"/>
  <c r="J349" i="42" s="1"/>
  <c r="B305" i="42"/>
  <c r="B288" i="42"/>
  <c r="B284" i="42" l="1"/>
  <c r="B280" i="42"/>
  <c r="G274" i="42"/>
  <c r="B236" i="42"/>
  <c r="B260" i="42" s="1"/>
  <c r="B233" i="42"/>
  <c r="B257" i="42" s="1"/>
  <c r="H274" i="42" l="1"/>
  <c r="I274" i="42" s="1"/>
  <c r="G250" i="42" l="1"/>
  <c r="B250" i="42"/>
  <c r="B237" i="42"/>
  <c r="B261" i="42" s="1"/>
  <c r="B235" i="42"/>
  <c r="B259" i="42" s="1"/>
  <c r="B234" i="42"/>
  <c r="B258" i="42" s="1"/>
  <c r="B232" i="42"/>
  <c r="B256" i="42" s="1"/>
  <c r="B231" i="42"/>
  <c r="B255" i="42" s="1"/>
  <c r="B230" i="42"/>
  <c r="B254" i="42" s="1"/>
  <c r="B229" i="42"/>
  <c r="B253" i="42" s="1"/>
  <c r="B228" i="42"/>
  <c r="B252" i="42" s="1"/>
  <c r="G226" i="42"/>
  <c r="B226" i="42"/>
  <c r="B168" i="42"/>
  <c r="G158" i="42"/>
  <c r="G156" i="42"/>
  <c r="F154" i="42"/>
  <c r="F153" i="42"/>
  <c r="B158" i="42"/>
  <c r="B157" i="42"/>
  <c r="B156" i="42"/>
  <c r="B155" i="42"/>
  <c r="H226" i="42" l="1"/>
  <c r="I226" i="42" s="1"/>
  <c r="H250" i="42"/>
  <c r="I250" i="42" s="1"/>
  <c r="B154" i="42" l="1"/>
  <c r="B153" i="42"/>
  <c r="G151" i="42"/>
  <c r="B149" i="42"/>
  <c r="B145" i="42"/>
  <c r="H144" i="42"/>
  <c r="I144" i="42"/>
  <c r="G144" i="42"/>
  <c r="B146" i="42"/>
  <c r="B144" i="42"/>
  <c r="B142" i="42"/>
  <c r="I140" i="42"/>
  <c r="H140" i="42"/>
  <c r="G140" i="42"/>
  <c r="B136" i="42"/>
  <c r="H134" i="42"/>
  <c r="I134" i="42"/>
  <c r="G134" i="42"/>
  <c r="B128" i="42"/>
  <c r="B134" i="42"/>
  <c r="B133" i="42"/>
  <c r="B139" i="42" s="1"/>
  <c r="B132" i="42"/>
  <c r="B138" i="42" s="1"/>
  <c r="G130" i="42"/>
  <c r="H130" i="42" s="1"/>
  <c r="I130" i="42" s="1"/>
  <c r="B130" i="42"/>
  <c r="B126" i="42"/>
  <c r="B162" i="42"/>
  <c r="B223" i="42"/>
  <c r="B303" i="42"/>
  <c r="B347" i="42"/>
  <c r="I157" i="42" l="1"/>
  <c r="I155" i="42"/>
  <c r="H157" i="42"/>
  <c r="H155" i="42"/>
  <c r="G155" i="42"/>
  <c r="G157" i="42"/>
  <c r="B147" i="42"/>
  <c r="B140" i="42"/>
  <c r="G147" i="42"/>
  <c r="E70" i="51"/>
  <c r="I147" i="42"/>
  <c r="G70" i="51"/>
  <c r="H147" i="42"/>
  <c r="F70" i="51"/>
  <c r="H151" i="42"/>
  <c r="I151" i="42" s="1"/>
  <c r="I98" i="42"/>
  <c r="I254" i="42" s="1"/>
  <c r="I256" i="42" s="1"/>
  <c r="I257" i="42" s="1"/>
  <c r="I261" i="42" s="1"/>
  <c r="H98" i="42"/>
  <c r="H254" i="42" s="1"/>
  <c r="H256" i="42" s="1"/>
  <c r="H257" i="42" s="1"/>
  <c r="H261" i="42" s="1"/>
  <c r="B98" i="42"/>
  <c r="B97" i="42"/>
  <c r="B96" i="42"/>
  <c r="B95" i="42"/>
  <c r="B94" i="42"/>
  <c r="B90" i="42"/>
  <c r="G88" i="42"/>
  <c r="B88" i="42"/>
  <c r="H75" i="42"/>
  <c r="H230" i="42" s="1"/>
  <c r="H232" i="42" s="1"/>
  <c r="I75" i="42"/>
  <c r="I230" i="42" s="1"/>
  <c r="I232" i="42" l="1"/>
  <c r="I233" i="42" s="1"/>
  <c r="H233" i="42"/>
  <c r="H88" i="42"/>
  <c r="I88" i="42" s="1"/>
  <c r="H237" i="42" l="1"/>
  <c r="I237" i="42"/>
  <c r="B73" i="42"/>
  <c r="B74" i="42"/>
  <c r="P70" i="42" l="1"/>
  <c r="P93" i="42" s="1"/>
  <c r="O70" i="42"/>
  <c r="O93" i="42" s="1"/>
  <c r="P69" i="42"/>
  <c r="P92" i="42" s="1"/>
  <c r="O69" i="42"/>
  <c r="O92" i="42" s="1"/>
  <c r="P68" i="42"/>
  <c r="P91" i="42" s="1"/>
  <c r="O68" i="42"/>
  <c r="O91" i="42" s="1"/>
  <c r="B67" i="42"/>
  <c r="B91" i="42" l="1"/>
  <c r="B93" i="42"/>
  <c r="B92" i="42"/>
  <c r="B65" i="42"/>
  <c r="B75" i="42"/>
  <c r="B72" i="42"/>
  <c r="B71" i="42"/>
  <c r="B70" i="42"/>
  <c r="B69" i="42"/>
  <c r="B68" i="42"/>
  <c r="G65" i="42"/>
  <c r="B63" i="42"/>
  <c r="B56" i="42"/>
  <c r="B30" i="42"/>
  <c r="B29" i="42"/>
  <c r="B28" i="42"/>
  <c r="B26" i="42"/>
  <c r="B25" i="42"/>
  <c r="B368" i="42"/>
  <c r="B354" i="42"/>
  <c r="L56" i="42"/>
  <c r="K56" i="42"/>
  <c r="J56" i="42"/>
  <c r="I56" i="42"/>
  <c r="H56" i="42"/>
  <c r="G56" i="42"/>
  <c r="F56" i="42"/>
  <c r="E56" i="42"/>
  <c r="D56" i="42"/>
  <c r="B27" i="42"/>
  <c r="B24" i="42"/>
  <c r="G22" i="42"/>
  <c r="B19" i="42"/>
  <c r="B13" i="42"/>
  <c r="E39" i="39"/>
  <c r="E37" i="39"/>
  <c r="B37" i="39"/>
  <c r="E36" i="39"/>
  <c r="E34" i="39"/>
  <c r="B34" i="39"/>
  <c r="E33" i="39"/>
  <c r="E31" i="39"/>
  <c r="B183" i="39"/>
  <c r="B169" i="39"/>
  <c r="B155" i="39"/>
  <c r="D140" i="39"/>
  <c r="B136" i="39"/>
  <c r="B108" i="39"/>
  <c r="B95" i="39"/>
  <c r="B54" i="39"/>
  <c r="F51" i="39"/>
  <c r="F47" i="39"/>
  <c r="B47" i="39"/>
  <c r="B43" i="39"/>
  <c r="E30" i="39"/>
  <c r="E28" i="39"/>
  <c r="E27" i="39"/>
  <c r="E25" i="39"/>
  <c r="B25" i="39"/>
  <c r="B21" i="39"/>
  <c r="B16" i="39"/>
  <c r="B14" i="42" s="1"/>
  <c r="B15" i="39"/>
  <c r="B14" i="39"/>
  <c r="B13" i="39"/>
  <c r="B12" i="39"/>
  <c r="B12" i="42" s="1"/>
  <c r="H65" i="42" l="1"/>
  <c r="I65" i="42" s="1"/>
  <c r="H22" i="42"/>
  <c r="I22" i="42" s="1"/>
  <c r="B81" i="39" l="1"/>
  <c r="B67" i="39"/>
  <c r="L43" i="39"/>
  <c r="K43" i="39"/>
  <c r="J43" i="39"/>
  <c r="I43" i="39"/>
  <c r="H43" i="39"/>
  <c r="G43" i="39"/>
  <c r="F43" i="39"/>
  <c r="E43" i="39"/>
  <c r="D43" i="39"/>
  <c r="G45" i="39"/>
  <c r="I39" i="39"/>
  <c r="H39" i="39"/>
  <c r="G39" i="39"/>
  <c r="I36" i="39"/>
  <c r="H36" i="39"/>
  <c r="G36" i="39"/>
  <c r="I26" i="39"/>
  <c r="I25" i="39"/>
  <c r="I50" i="39" s="1"/>
  <c r="H26" i="39"/>
  <c r="H25" i="39"/>
  <c r="H50" i="39" s="1"/>
  <c r="I33" i="39"/>
  <c r="H33" i="39"/>
  <c r="G33" i="39"/>
  <c r="B31" i="39"/>
  <c r="B142" i="39"/>
  <c r="G138" i="39"/>
  <c r="G23" i="39"/>
  <c r="B28" i="39"/>
  <c r="I30" i="39"/>
  <c r="H30" i="39"/>
  <c r="G30" i="39"/>
  <c r="G27" i="39"/>
  <c r="B98" i="37"/>
  <c r="B84" i="37"/>
  <c r="B70" i="37"/>
  <c r="B44" i="37"/>
  <c r="B31" i="37"/>
  <c r="B27" i="37"/>
  <c r="B26" i="37"/>
  <c r="F25" i="37"/>
  <c r="B25" i="37"/>
  <c r="F24" i="37"/>
  <c r="B24" i="37"/>
  <c r="F23" i="37"/>
  <c r="B23" i="37"/>
  <c r="H22" i="37"/>
  <c r="G22" i="37"/>
  <c r="B22" i="37"/>
  <c r="F22" i="37"/>
  <c r="F19" i="37"/>
  <c r="B19" i="37"/>
  <c r="G17" i="37"/>
  <c r="B15" i="37"/>
  <c r="P10" i="37"/>
  <c r="B10" i="37" s="1"/>
  <c r="I153" i="42" l="1"/>
  <c r="I154" i="42"/>
  <c r="H154" i="42"/>
  <c r="H153" i="42"/>
  <c r="H26" i="37"/>
  <c r="G51" i="39"/>
  <c r="G153" i="42"/>
  <c r="G154" i="42"/>
  <c r="B2" i="44"/>
  <c r="B2" i="43"/>
  <c r="B2" i="42"/>
  <c r="B2" i="39"/>
  <c r="H51" i="39"/>
  <c r="B10" i="43"/>
  <c r="B10" i="42"/>
  <c r="B10" i="39"/>
  <c r="I51" i="39"/>
  <c r="H35" i="46"/>
  <c r="F79" i="53" s="1"/>
  <c r="G35" i="46"/>
  <c r="E79" i="53" s="1"/>
  <c r="F35" i="46"/>
  <c r="D79" i="53" s="1"/>
  <c r="G26" i="37"/>
  <c r="G24" i="37"/>
  <c r="G27" i="37" s="1"/>
  <c r="I24" i="37"/>
  <c r="I27" i="37" s="1"/>
  <c r="H24" i="37"/>
  <c r="H27" i="37" s="1"/>
  <c r="I27" i="39"/>
  <c r="H27" i="39"/>
  <c r="H45" i="39"/>
  <c r="I45" i="39" s="1"/>
  <c r="H138" i="39"/>
  <c r="I138" i="39" s="1"/>
  <c r="H23" i="39"/>
  <c r="B57" i="37"/>
  <c r="H17" i="37"/>
  <c r="I17" i="37" s="1"/>
  <c r="I40" i="53" l="1"/>
  <c r="I42" i="53" s="1"/>
  <c r="I44" i="53" s="1"/>
  <c r="B5" i="49"/>
  <c r="I23" i="39"/>
  <c r="B5" i="42" l="1"/>
  <c r="B5" i="52"/>
  <c r="B5" i="46"/>
  <c r="B5" i="44"/>
  <c r="B5" i="39"/>
  <c r="B5" i="45"/>
  <c r="B5" i="43"/>
  <c r="B5" i="47"/>
  <c r="B5" i="3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Paula Place</author>
  </authors>
  <commentList>
    <comment ref="A17" authorId="0" shapeId="0" xr:uid="{08ECB3E1-6082-4CAF-8269-40C07F2007B7}">
      <text>
        <r>
          <rPr>
            <b/>
            <sz val="9"/>
            <color indexed="81"/>
            <rFont val="Tahoma"/>
            <family val="2"/>
          </rPr>
          <t>Link to specific CBSA SOR or MIF page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tc={1B34C9E0-4439-45C1-8866-D47BAD408142}</author>
  </authors>
  <commentList>
    <comment ref="O1" authorId="0" shapeId="0" xr:uid="{1B34C9E0-4439-45C1-8866-D47BAD408142}">
      <text>
        <t>[Threaded comment]
Your version of Excel allows you to read this threaded comment; however, any edits to it will get removed if the file is opened in a newer version of Excel. Learn more: https://go.microsoft.com/fwlink/?linkid=870924
Comment:
    Hide EN and FR columns
TRIB &gt; Hide R/C</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tc={7D26DABC-5032-4708-A5D8-E21068BF6DF8}</author>
    <author>tc={5AC4097E-295F-4CC4-A740-3E90EBE03473}</author>
    <author>tc={9DAEE78E-BB10-43A1-A24A-C25A1736D09D}</author>
    <author>tc={06B74803-D576-4E5A-B414-CB9E090447AF}</author>
  </authors>
  <commentList>
    <comment ref="B5" authorId="0" shapeId="0" xr:uid="{7D26DABC-5032-4708-A5D8-E21068BF6DF8}">
      <text>
        <t>[Threaded comment]
Your version of Excel allows you to read this threaded comment; however, any edits to it will get removed if the file is opened in a newer version of Excel. Learn more: https://go.microsoft.com/fwlink/?linkid=870924
Comment:
    If there are “copies” in a consecutive column you can copy that block, but if not you have copy them separately.</t>
      </text>
    </comment>
    <comment ref="L5" authorId="1" shapeId="0" xr:uid="{5AC4097E-295F-4CC4-A740-3E90EBE03473}">
      <text>
        <t>[Threaded comment]
Your version of Excel allows you to read this threaded comment; however, any edits to it will get removed if the file is opened in a newer version of Excel. Learn more: https://go.microsoft.com/fwlink/?linkid=870924
Comment:
    If there are “copies” in a consecutive column you can copy that block, but if not you have copy them separately.</t>
      </text>
    </comment>
    <comment ref="B67" authorId="2" shapeId="0" xr:uid="{9DAEE78E-BB10-43A1-A24A-C25A1736D09D}">
      <text>
        <t xml:space="preserve">[Threaded comment]
Your version of Excel allows you to read this threaded comment; however, any edits to it will get removed if the file is opened in a newer version of Excel. Learn more: https://go.microsoft.com/fwlink/?linkid=870924
Comment:
    Keep the name as they input it, however, if they have limited, corporation, etc. feel free to use the short form of that. If they put something in brackets like Orange POS DBA as (123456 LP), input it as such, but bring it up later on, seems to change from case to case but can be decided at a later time. </t>
      </text>
    </comment>
    <comment ref="B79" authorId="3" shapeId="0" xr:uid="{06B74803-D576-4E5A-B414-CB9E090447AF}">
      <text>
        <t xml:space="preserve">[Threaded comment]
Your version of Excel allows you to read this threaded comment; however, any edits to it will get removed if the file is opened in a newer version of Excel. Learn more: https://go.microsoft.com/fwlink/?linkid=870924
Comment:
    Keep the name as they input it, however, if they have limited, corporation, etc. feel free to use the short form of that. If they put something in brackets like Orange POS DBA as (123456 LP), input it as such, but bring it up later on, seems to change from case to case but can be decided at a later time.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<sst xmlns="http://schemas.openxmlformats.org/spreadsheetml/2006/main" count="1503" uniqueCount="849">
  <si>
    <t>PUBLIC</t>
  </si>
  <si>
    <t>QUESTIONNAIRE DUE DATE</t>
  </si>
  <si>
    <t>Veuillez retourner le questionnaire rempli en utilisant l’une des options suivantes :</t>
  </si>
  <si>
    <t>CERTIFICATION</t>
  </si>
  <si>
    <t>ATTESTATION</t>
  </si>
  <si>
    <t>FIRM INFORMATION</t>
  </si>
  <si>
    <t>RENSEIGNEMENTS SUR L’ENTREPRISE</t>
  </si>
  <si>
    <t>Firm Address</t>
  </si>
  <si>
    <t>Adresse de l'entreprise</t>
  </si>
  <si>
    <t>Website Address</t>
  </si>
  <si>
    <t>Adresse du site Web</t>
  </si>
  <si>
    <t>Provide the names and addresses of other locations, facilities, and outlets in Canada on behalf of which your company is responding.</t>
  </si>
  <si>
    <t>Name of Authorized Official</t>
  </si>
  <si>
    <t>Nom du représentant autorisé</t>
  </si>
  <si>
    <t>Title of Authorized Official</t>
  </si>
  <si>
    <t>Titre du représentant autorisé</t>
  </si>
  <si>
    <t>Telephone</t>
  </si>
  <si>
    <t>Téléphone</t>
  </si>
  <si>
    <t>CONFIRMATION OF REPORTED DATA</t>
  </si>
  <si>
    <t>CONFIRMATION DES DONNÉES DÉCLARÉES</t>
  </si>
  <si>
    <t>Question 1</t>
  </si>
  <si>
    <t>Question 2</t>
  </si>
  <si>
    <t>Firm Name</t>
  </si>
  <si>
    <t xml:space="preserve">Dénomination sociale de l'entreprise </t>
  </si>
  <si>
    <t>Role in the Industry</t>
  </si>
  <si>
    <t>Rôle dans l'industrie</t>
  </si>
  <si>
    <t>Question 3</t>
  </si>
  <si>
    <t>Question 4</t>
  </si>
  <si>
    <t>Question 5</t>
  </si>
  <si>
    <t>Facility Name and Location</t>
  </si>
  <si>
    <t>Question 6</t>
  </si>
  <si>
    <t>Question 7</t>
  </si>
  <si>
    <t>What other products, if any, can be produced on the same equipment used to produce the goods?</t>
  </si>
  <si>
    <t>Question 8</t>
  </si>
  <si>
    <t>Question 9</t>
  </si>
  <si>
    <t>Question 10</t>
  </si>
  <si>
    <t>Question 11</t>
  </si>
  <si>
    <t>Question 12</t>
  </si>
  <si>
    <t>Question 13</t>
  </si>
  <si>
    <t>Question 14</t>
  </si>
  <si>
    <t>Production</t>
  </si>
  <si>
    <t>Export Sales</t>
  </si>
  <si>
    <t>Ventes à l'exportation</t>
  </si>
  <si>
    <t>For Sale in Canada</t>
  </si>
  <si>
    <t>Pour les ventes au Canada</t>
  </si>
  <si>
    <t>Total</t>
  </si>
  <si>
    <t>INCOME STATEMENT FOR TOTAL FIRM</t>
  </si>
  <si>
    <t>ÉTAT DES RÉSULTATS POUR L'ENSEMBLE DE L'ENTREPRISE</t>
  </si>
  <si>
    <t xml:space="preserve">Net Sales Value </t>
  </si>
  <si>
    <t xml:space="preserve">Cost of Goods Sold </t>
  </si>
  <si>
    <t>Coût des marchandises vendues</t>
  </si>
  <si>
    <t>Gross Margin (Loss)</t>
  </si>
  <si>
    <t>Marge bénéficiaire brute (perte brute)</t>
  </si>
  <si>
    <t xml:space="preserve">General, Selling, and Administrative Expenses </t>
  </si>
  <si>
    <t>Frais généraux, de vente, et d'administration</t>
  </si>
  <si>
    <t xml:space="preserve">Financial Expenses </t>
  </si>
  <si>
    <t>Charges financières</t>
  </si>
  <si>
    <t>Net Income (Loss) Before Taxes</t>
  </si>
  <si>
    <t>Revenu net (perte nette) avant impôts</t>
  </si>
  <si>
    <t xml:space="preserve">Beginning Inventory of Goods in Process </t>
  </si>
  <si>
    <t>Stock d'ouverture des marchandises en cours de fabrication</t>
  </si>
  <si>
    <t xml:space="preserve">All Other Direct Materials Used </t>
  </si>
  <si>
    <t>Toutes les autres matières directes utilisées</t>
  </si>
  <si>
    <t>Direct Employment Wages Paid</t>
  </si>
  <si>
    <t xml:space="preserve">Le montant des salaires associé à l’emploi direct </t>
  </si>
  <si>
    <t>Charges indirectes de fabrication</t>
  </si>
  <si>
    <t>Cost of Goods Manufactured</t>
  </si>
  <si>
    <t xml:space="preserve">Coût des marchandises fabriquées </t>
  </si>
  <si>
    <t>Direct Employment</t>
  </si>
  <si>
    <t>Emploi direct</t>
  </si>
  <si>
    <t>Indirect Employment</t>
  </si>
  <si>
    <t>Emploi indirect</t>
  </si>
  <si>
    <t>Net Sales Value</t>
  </si>
  <si>
    <t>Valeur de vente nette</t>
  </si>
  <si>
    <t>Beginning Inventory</t>
  </si>
  <si>
    <t>Stock d'ouverture</t>
  </si>
  <si>
    <t>Cost of Goods Sold</t>
  </si>
  <si>
    <t>General, Selling, and Administrative Expenses</t>
  </si>
  <si>
    <t xml:space="preserve">Frais généraux, de vente, et d'administration </t>
  </si>
  <si>
    <t>Verification</t>
  </si>
  <si>
    <t>INVESTMENTS</t>
  </si>
  <si>
    <t>INVESTISSEMENTS</t>
  </si>
  <si>
    <t>Productivity</t>
  </si>
  <si>
    <t>Productivité</t>
  </si>
  <si>
    <t>Employment</t>
  </si>
  <si>
    <t>Emplois</t>
  </si>
  <si>
    <t>Wages</t>
  </si>
  <si>
    <t>Salaires</t>
  </si>
  <si>
    <t>Return on investment</t>
  </si>
  <si>
    <t>Rendement du capital investi</t>
  </si>
  <si>
    <t>Growth</t>
  </si>
  <si>
    <t>Croissance</t>
  </si>
  <si>
    <t xml:space="preserve">Ability to raise capital </t>
  </si>
  <si>
    <t>Production Development Efforts</t>
  </si>
  <si>
    <t xml:space="preserve">Projets de développement de la production </t>
  </si>
  <si>
    <t>Other relevant factors</t>
  </si>
  <si>
    <t xml:space="preserve">Autres facteurs pertinents </t>
  </si>
  <si>
    <t>I understand that checking this box constitutes my legally binding signature.</t>
  </si>
  <si>
    <t>Je comprends que le fait de cocher cette case constitue ma signature juridiquement contraignante.</t>
  </si>
  <si>
    <t>Quels autres produits, le cas échéant, pourraient être fabriqués à l’aide du même outillage utilisé pour la production des marchandises?</t>
  </si>
  <si>
    <t>Other Expenses</t>
  </si>
  <si>
    <t>Autres dépenses</t>
  </si>
  <si>
    <t>SUBMITTING THE QUESTIONNAIRE RESPONSE</t>
  </si>
  <si>
    <t>TRANSMISSION DU QUESTIONNAIRE REMPLI</t>
  </si>
  <si>
    <t>E-mail Address</t>
  </si>
  <si>
    <t>Date</t>
  </si>
  <si>
    <t>Provide a brief history of your firm, with particular emphasis on activities regarding the goods.</t>
  </si>
  <si>
    <t>Donnez un bref historique de votre entreprise, en insistant plus particulièrement sur les activités entourant les marchandises.</t>
  </si>
  <si>
    <t>If your firm is publicly traded, specify the stock exchange and trading symbol.</t>
  </si>
  <si>
    <t>Si votre entreprise est cotée en bourse, précisez quelle bourse et le symbole boursier.</t>
  </si>
  <si>
    <t xml:space="preserve">Dénomination sociale et emplacement de l'établissement </t>
  </si>
  <si>
    <t>PUBLIC COMMENTS</t>
  </si>
  <si>
    <t>COMMENTAIRES PUBLICS</t>
  </si>
  <si>
    <t xml:space="preserve">Explain in detail how your firm determines practical plant capacity. </t>
  </si>
  <si>
    <t xml:space="preserve">Fournissez des détails sur la façon dont votre entreprise détermine la capacité pratique des usines. </t>
  </si>
  <si>
    <t>Describe the method used to value your firm's sales to Canadian or foreign associated firms.</t>
  </si>
  <si>
    <t>Décrivez la méthode utilisée pour déterminer la valeur des ventes de votre entreprise à ses entreprises associées au Canada et/ou à l’étranger.</t>
  </si>
  <si>
    <t>PROTECTED COMMENTS</t>
  </si>
  <si>
    <t>Confirm that all information is reported on a calendar-year basis.</t>
  </si>
  <si>
    <t>Confirmez que tous les renseignements déclarés le sont selon l’année civile.</t>
  </si>
  <si>
    <t>Fournissez l'état du coût des marchandises fabriquées de votre entreprise pour ses ventes au Canada et à l'exportation des marchandises produites au Canada.</t>
  </si>
  <si>
    <t>Report your firm’s past and projected investments in facilities for the goods for each period specified.</t>
  </si>
  <si>
    <t>Indiquez les investissements antérieurs et prévus de votre entreprise consacrés à ses installations des marchandises pour chaque période indiquée.</t>
  </si>
  <si>
    <t>Provide a description of your firm’s major past and projected investments, in which facilities they took or will take place and the reasons for those investments.</t>
  </si>
  <si>
    <t>Décrivez les principaux investissements antérieurs et prévus de votre entreprise, les installations qui en sont l’objet ou en ont été l’objet et les motifs de ces investissements.</t>
  </si>
  <si>
    <t>Beginning inventory</t>
  </si>
  <si>
    <t>Ending inventory</t>
  </si>
  <si>
    <t>English</t>
  </si>
  <si>
    <t>Variable</t>
  </si>
  <si>
    <t>French</t>
  </si>
  <si>
    <t>Case Number</t>
  </si>
  <si>
    <t>The Goods</t>
  </si>
  <si>
    <t xml:space="preserve">Product information and a glossary of terms can be found in the Info tab.
</t>
  </si>
  <si>
    <t>Des informations sur le produit et un glossaire de termes sont disponibles dans l'onglet Info.</t>
  </si>
  <si>
    <t xml:space="preserve">Use the AddPro tab if more space is needed.
</t>
  </si>
  <si>
    <t>Production pour les ventes au Canada</t>
  </si>
  <si>
    <t>Production for sale in Canada</t>
  </si>
  <si>
    <t>Production for export sales</t>
  </si>
  <si>
    <t>Production pour les ventes à l'exportation</t>
  </si>
  <si>
    <t>Production for internal use or further internal processing</t>
  </si>
  <si>
    <t>Production of other products produced using the same equipment</t>
  </si>
  <si>
    <t>Production d'autres produits fabriqués avec le même équipement</t>
  </si>
  <si>
    <t>Capacity utilization rate of the goods</t>
  </si>
  <si>
    <t>Taux d'utilisation des capacités des marchandises</t>
  </si>
  <si>
    <t>%</t>
  </si>
  <si>
    <t>Total capacity utilization rate</t>
  </si>
  <si>
    <t>Taux d'utilisation total des capacités</t>
  </si>
  <si>
    <t>Capacité pratique des usines</t>
  </si>
  <si>
    <t>For the questions in this tab, note the following:</t>
  </si>
  <si>
    <t>Pour les questions de cet onglet, notez ce qui suit :</t>
  </si>
  <si>
    <t>Trade Level 1 (plural)</t>
  </si>
  <si>
    <t>Delivery Cost</t>
  </si>
  <si>
    <t>Coût de livraison</t>
  </si>
  <si>
    <t>Décrivez les plans de votre entreprise pour gérer les niveaux de stocks au cours des deux prochaines années. Fournissez les motifs et les hypothèses sous-tendant ces objectifs et ces stratégies.</t>
  </si>
  <si>
    <t>Provide your firm’s strategies and objectives for the next two years with respect to the domestic sales of domestic production of the goods. Provide the rationale and assumptions underlying these strategies and objectives.</t>
  </si>
  <si>
    <t>Fournissez les stratégies et les objectifs de votre entreprise pour les deux prochaines années en ce qui concerne les ventes intérieures de la production nationale des marchandises. Fournir la justification et les hypothèses qui sous-tendent ces stratégies et objectifs.</t>
  </si>
  <si>
    <t>Provide your firm’s strategies and objectives for the next two years with respect to the export sales of the goods. Provide the rationale and assumptions underlying these strategies and objectives.</t>
  </si>
  <si>
    <t>Fournissez les stratégies et les objectifs de votre entreprise pour les deux prochaines années en ce qui concerne les prix des marchandises. Fournir la justification et les hypothèses qui sous-tendent ces stratégies et objectifs.</t>
  </si>
  <si>
    <t>Vérification</t>
  </si>
  <si>
    <t>Complete the income statement for your total firm. Report total results for all products sold by your firm, including but not limited to the goods. These amounts should correspond to those reported in your firm's audited financial statements.</t>
  </si>
  <si>
    <t>Remplissez l’état des résultats pour l’ensemble de l’entreprise. Veuillez déclarer les résultats totaux pour tous les produits vendus par votre entreprise, y compris sans en exclure les marchandises. Ces montants doivent correspondre à ceux indiqués dans les états financiers vérifiés de votre entreprise.</t>
  </si>
  <si>
    <r>
      <t xml:space="preserve">List the top three direct materials used in your firm's production of the goods </t>
    </r>
    <r>
      <rPr>
        <b/>
        <sz val="10.5"/>
        <rFont val="Calibri"/>
        <family val="2"/>
        <scheme val="minor"/>
      </rPr>
      <t>by value</t>
    </r>
    <r>
      <rPr>
        <sz val="10.5"/>
        <rFont val="Calibri"/>
        <family val="2"/>
        <scheme val="minor"/>
      </rPr>
      <t>.</t>
    </r>
  </si>
  <si>
    <t>Énumérez les trois principales matières directes utilisées dans la production des marchandises par votre entreprise, en fonction de leur valeur.</t>
  </si>
  <si>
    <t>Direct material used 1</t>
  </si>
  <si>
    <t>La matière directe utilisée 1</t>
  </si>
  <si>
    <t>Direct material used 2</t>
  </si>
  <si>
    <t>La matière directe utilisée 2</t>
  </si>
  <si>
    <t>Direct material used 3</t>
  </si>
  <si>
    <t>La matière directe utilisée 3</t>
  </si>
  <si>
    <t>Ending Inventory of Goods in Process</t>
  </si>
  <si>
    <t>For Export Sales</t>
  </si>
  <si>
    <t>Pour les ventes à l'exportation</t>
  </si>
  <si>
    <t>Provide your firm's employment, hours worked and wages paid with regard to the production of the goods. Include employment used in the production for domestic sales, for export sales, and for internal use or further processing.</t>
  </si>
  <si>
    <t>Nombre d'employés</t>
  </si>
  <si>
    <t>#</t>
  </si>
  <si>
    <t>Nombre d'heures travaillées</t>
  </si>
  <si>
    <t>Direct Employment - Domestic and Export Sales</t>
  </si>
  <si>
    <t>Emploi direct - ventes nationales et ventes à l'exportation</t>
  </si>
  <si>
    <t>Direct Employment - Internal Use or Further Internal Processing</t>
  </si>
  <si>
    <t>Emploi direct - utilisées à l'interne ou destinées à la transformation ultérieure à l’interne</t>
  </si>
  <si>
    <t>Production Volume per Direct Employee</t>
  </si>
  <si>
    <t>Volume de production par employé direct</t>
  </si>
  <si>
    <t>Production Volume per Direct Employment Hours Worked</t>
  </si>
  <si>
    <t>Total Wages per Direct Employee</t>
  </si>
  <si>
    <t>Salaires totaux par employé direct</t>
  </si>
  <si>
    <t>Total Wages per Indirect Employee</t>
  </si>
  <si>
    <t>Salaires totaux par employé indirect</t>
  </si>
  <si>
    <t>Hourly Wages per Direct Employee</t>
  </si>
  <si>
    <t>Hourly Wages per Indirect Employee</t>
  </si>
  <si>
    <t>Year</t>
  </si>
  <si>
    <t>Année</t>
  </si>
  <si>
    <t>Duration</t>
  </si>
  <si>
    <t xml:space="preserve">Durée  </t>
  </si>
  <si>
    <t>Cause</t>
  </si>
  <si>
    <t>Raison</t>
  </si>
  <si>
    <t>Event 1</t>
  </si>
  <si>
    <t>Événement 1</t>
  </si>
  <si>
    <t>Event 2</t>
  </si>
  <si>
    <t>Événement 2</t>
  </si>
  <si>
    <t>Event 3</t>
  </si>
  <si>
    <t>Événement 3</t>
  </si>
  <si>
    <t>Event 4</t>
  </si>
  <si>
    <t>Événement 4</t>
  </si>
  <si>
    <t>Event 5</t>
  </si>
  <si>
    <t>Événement 5</t>
  </si>
  <si>
    <t xml:space="preserve">Complete the income statement for your firm's sales in Canada and sales for export of the goods produced in Canada. This statement is to be prepared using a full absorption costing method and is to be reported on a calendar-year basis. </t>
  </si>
  <si>
    <t>Fournissez l'état des résultats de votre entreprise pour ses ventes au Canada et à l'exportation des marchandises produites au Canada. Cet état doit être préparé en utilisant la méthode du coût de revient complet et déclaré selon le régime de l’année civile.</t>
  </si>
  <si>
    <t>Coût des marchandises fabriquées</t>
  </si>
  <si>
    <t xml:space="preserve">Ending Inventory </t>
  </si>
  <si>
    <t>Investments</t>
  </si>
  <si>
    <t>Investissements</t>
  </si>
  <si>
    <t>Décrivez les plans de votre entreprise pour gérer le coût des matières au cours des deux prochaines années. Fournissez les motifs et les hypothèses sous-tendant ces objectifs et ces stratégies.</t>
  </si>
  <si>
    <t>Décrivez les plans de votre entreprise pour gérer le rendement financier des deux prochaines années. Fournissez les motifs et les hypothèses sous-tendant ces objectifs et ces stratégies.</t>
  </si>
  <si>
    <t>Comments</t>
  </si>
  <si>
    <t>Commentaires</t>
  </si>
  <si>
    <t>Comment 1</t>
  </si>
  <si>
    <t>Commentaire 1</t>
  </si>
  <si>
    <t>Comment 2</t>
  </si>
  <si>
    <t>Commentaire 2</t>
  </si>
  <si>
    <t>Comment 3</t>
  </si>
  <si>
    <t>Commentaire 3</t>
  </si>
  <si>
    <t>Comment 4</t>
  </si>
  <si>
    <t>Commentaire 4</t>
  </si>
  <si>
    <t>Comment 5</t>
  </si>
  <si>
    <t>Commentaire 5</t>
  </si>
  <si>
    <t xml:space="preserve">Use the AddPub tab if more space is needed.
</t>
  </si>
  <si>
    <t>Utilisez l'onglet AddPub si vous avez besoin de plus d'espace.</t>
  </si>
  <si>
    <t>Provide the following information associated with your firm's Canadian production of all products.</t>
  </si>
  <si>
    <t>Fournissez les renseignements suivants associés à la production canadienne de tous les produits de votre entreprise.</t>
  </si>
  <si>
    <t>Describe how delivery of the goods sold by your firm is paid for.</t>
  </si>
  <si>
    <t>Price Premium</t>
  </si>
  <si>
    <t xml:space="preserve"> Majoration du prix</t>
  </si>
  <si>
    <t>Question 15</t>
  </si>
  <si>
    <t>Question 16</t>
  </si>
  <si>
    <t>Question 17</t>
  </si>
  <si>
    <t>Question 18</t>
  </si>
  <si>
    <t>Employment levels</t>
  </si>
  <si>
    <t>Les niveaux d’emploi de votre entreprise</t>
  </si>
  <si>
    <t>Employees’ wages</t>
  </si>
  <si>
    <t>Les salaires de vos employés</t>
  </si>
  <si>
    <t>Hours worked</t>
  </si>
  <si>
    <t>Le nombre d’heures de travail</t>
  </si>
  <si>
    <t>Pension plans</t>
  </si>
  <si>
    <t>Le régime de pension</t>
  </si>
  <si>
    <t>Benefits</t>
  </si>
  <si>
    <t>Les avantages sociaux</t>
  </si>
  <si>
    <t>Worker training and safety</t>
  </si>
  <si>
    <t>La formation et la sécurité des travailleurs.</t>
  </si>
  <si>
    <t>Question 19</t>
  </si>
  <si>
    <t>Question 20</t>
  </si>
  <si>
    <t>Question 21</t>
  </si>
  <si>
    <t>Question 22</t>
  </si>
  <si>
    <t>Question 23</t>
  </si>
  <si>
    <t>Question 24</t>
  </si>
  <si>
    <t>In which language would you prefer to complete this questionnaire?</t>
  </si>
  <si>
    <t>Due Date</t>
  </si>
  <si>
    <t>Failure to complete the questionnaire by the due date may result in the Tribunal issuing a production order, pursuant to section 17 of the Canadian International Trade Tribunal Act, to compel the production of a questionnaire response.</t>
  </si>
  <si>
    <t>Product Defn</t>
  </si>
  <si>
    <t xml:space="preserve">This questionnaire is divided into two parts:
</t>
  </si>
  <si>
    <t xml:space="preserve">Le présent questionnaire est divisé en deux parties :
</t>
  </si>
  <si>
    <t>The completed questionnaire can be submitted using one of the following methods:</t>
  </si>
  <si>
    <t xml:space="preserve">PART I (Blue Tabs) - Information requested in this part is public. Requests to treat any of this information as confidential must be fully justified in writing and accompanied by a redacted version for the public record.
</t>
  </si>
  <si>
    <t xml:space="preserve">PARTIE I (onglets bleus) - porte sur des renseignements de nature publique. Les demandes de traiter un ou des renseignements comme des renseignements confidentiels doivent être dûment justifiées par écrit et être accompagnées d’une version publique remaniée.
</t>
  </si>
  <si>
    <t xml:space="preserve">PART II (Green Tabs) - Information requested in this part is considered to be confidential in nature and will be treated in accordance with sections 43 to 49 of the Canadian International Trade Tribunal Act, which require that it shall not be made public in such a manner as to be available for the use of any business competitor or rival of the reporting person, firm or corporation.
</t>
  </si>
  <si>
    <t xml:space="preserve">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
</t>
  </si>
  <si>
    <t>HS Code defn change date</t>
  </si>
  <si>
    <t>HS Codes before change</t>
  </si>
  <si>
    <t>HS Codes after change</t>
  </si>
  <si>
    <t>Question 25</t>
  </si>
  <si>
    <t>Question 26</t>
  </si>
  <si>
    <t>Data Validation comments</t>
  </si>
  <si>
    <t>Describe your firm's production processes for the goods and provide flow charts illustrating the processes.</t>
  </si>
  <si>
    <t>Décrivez les processus de production de votre entreprise pour les marchandises et fournissez des organigrammes illustrant les processus.</t>
  </si>
  <si>
    <t>Note: Public/non-confidential information in this table is automatically generated from the information provided in the "Pro 1" and "Pro 2" tabs. Any changes to this public summary must therefore be made in the "Pro 1" and "Pro 2" tabs.</t>
  </si>
  <si>
    <t>Note : L’information publique/non confidentielle dans ce tableau est générée automatiquement à partir de l’information fournie sous les onglets « Pro 1 » et « Pro 2 ». Par conséquent, toute modification à apporter à ce résumé public/non confidentiel doit être faite sous les onglets « Pro 1 » et « Pro 2 ».</t>
  </si>
  <si>
    <t>Number of Direct Employees Affected</t>
  </si>
  <si>
    <t>Nombre d'employés directs concernés</t>
  </si>
  <si>
    <t>References to "the goods" in this questionnaire refer to:</t>
  </si>
  <si>
    <t>Les références aux « marchandises » dans ce questionnaire font référence à :</t>
  </si>
  <si>
    <t xml:space="preserve">Description and specifications of the goods produced </t>
  </si>
  <si>
    <t>Description et spécifications des marchandises produites</t>
  </si>
  <si>
    <t>Si cette installation ne produit pas les marchandises, quelles modifications seraient nécessaires pour pouvoir produire les marchandises?</t>
  </si>
  <si>
    <t>If this facility does not produce the goods, what modifications would be needed to be able to produce the goods?</t>
  </si>
  <si>
    <t>Explain circumstances where Canadian purchasers are willing to pay a price premium for the goods produced in Canada and what the amount of that premium would be.</t>
  </si>
  <si>
    <t>Votre entreprise envisage-t-elle d'augmenter ou de diminuer la capacité pratique de son usine de production de marchandises au cours des deux prochaines années ? Incluez les dates cibles, la capacité pratique cible de l’usine, les usines concernées et les raisons du changement.</t>
  </si>
  <si>
    <t>Votre entreprise envisage-t-elle d'augmenter, de diminuer ou d'arrêter sa production de marchandises, soit dans les installations qui produisent actuellement les marchandises, soit dans les installations actuellement utilisées pour fabriquer d'autres produits, au cours des deux prochaines années? Fournissez les motifs et les hypothèses sous-tendant ces objectifs et ces stratégies.</t>
  </si>
  <si>
    <t>Votre entreprise envisage-t-elle de modifier la gamme de produits fabriqués sur le même équipement au cours des deux prochaines années? Fournissez les motifs et les hypothèses sous-tendant ces objectifs et ces stratégies.</t>
  </si>
  <si>
    <t>Indicate the primary industries of your customers of the goods.</t>
  </si>
  <si>
    <t>Indiquez dans quels segments de marché ce produit est vendu.</t>
  </si>
  <si>
    <t xml:space="preserve">Primary Industry 1 </t>
  </si>
  <si>
    <t>Segment de marché 1</t>
  </si>
  <si>
    <t>Primary Industry 2</t>
  </si>
  <si>
    <t>Segment de marché 2</t>
  </si>
  <si>
    <t>Primary Industry 3</t>
  </si>
  <si>
    <t>Segment de marché 3</t>
  </si>
  <si>
    <t>If the volume of ending inventory in Question 1 on the Pro 2 tab differs from the calculated ending inventory, explain why there is a difference.</t>
  </si>
  <si>
    <t>Provide your firm’s strategies and objectives for the next two years with respect to the pricing of the goods. Provide the rationale and assumptions underlying these strategies and objectives.</t>
  </si>
  <si>
    <t>Type</t>
  </si>
  <si>
    <t xml:space="preserve">When submitting the completed questionnaire using the secure E-filing service, designate the questionnaire as confidential. Note that the information in the public (blue) tabs in your questionnaire will be treated as public information.
</t>
  </si>
  <si>
    <t>Select Yes or No</t>
  </si>
  <si>
    <t xml:space="preserve">If your firm has more than one location, facility or outlet, submit a consolidated response to the questionnaire.
</t>
  </si>
  <si>
    <t>Cost of goods manufactured</t>
  </si>
  <si>
    <t>Cost of goods sold</t>
  </si>
  <si>
    <t>Direct employment</t>
  </si>
  <si>
    <t>Financial expenses</t>
  </si>
  <si>
    <t>General, selling and administrative expenses</t>
  </si>
  <si>
    <t>Indirect employment</t>
  </si>
  <si>
    <t>Net delivered selling value</t>
  </si>
  <si>
    <t>Net sales value</t>
  </si>
  <si>
    <t>Practical plant capacity</t>
  </si>
  <si>
    <t>L’emploi direct</t>
  </si>
  <si>
    <t>Frais généraux, de vente et d'administration</t>
  </si>
  <si>
    <t>L'emploi indirect</t>
  </si>
  <si>
    <t>Valeur de vente nette rendue</t>
  </si>
  <si>
    <t xml:space="preserve">The direct costs attributable to the production of the goods sold by a company. This amount includes costs that are directly tied to the production of the goods, such as the cost of labour, materials, and manufacturing overhead (cost of goods manufactured). It excludes indirect expenses such as distribution costs and sales force costs. </t>
  </si>
  <si>
    <t xml:space="preserve">Des coûts directs associés à la production des marchandises vendues par une entreprise. Ce montant comprend les coûts directement liés à la production de marchandises, comme les coûts pour la main-d'œuvre, la matière première et les frais indirects de fabrication (Coût des marchandises fabriquées). Sont exclues les dépenses indirectes telles que les frais de distribution et les coûts liés à la force de vente. </t>
  </si>
  <si>
    <t>Les frais occasionnés par le financement d’une entreprise. Ces frais comprennent le versement de dividendes aux investisseurs, les intérêts des emprunts, les frais de rachat d’actions, les gains ou les pertes dans les opérations de change et autres dépenses occasionnées par le financement.</t>
  </si>
  <si>
    <t>Frais liés au fonctionnement normal d’une entreprise et non directement à la fabrication d’un produit. Ceux-ci comprennent les dépenses liées à la vente et à la promotion d’un produit ainsi qu’à la gestion de l’entreprise. Ces frais peuvent aussi comprendre des dépenses telles que les salaires du personnel de gestion et de vente, la publicité, les frais de consultation, les honoraires d’avocats, le loyer, les fournitures de bureau et les assurances.</t>
  </si>
  <si>
    <t>Describe whether there is seasonality in the Canadian market for the goods. Describe any seasonal patterns in your firm's production, inventory or sales of production in Canada.</t>
  </si>
  <si>
    <t>Décrivez s'il y a une saisonnalité sur le marché canadien pour les marchandises. Décrivez toute variation saisonnière de la production, du volume des stocks ou des ventes de la production de votre entreprise au Canada.</t>
  </si>
  <si>
    <t>Describe your firm's plans to manage financial performance in the next two years. Provide the rationale and assumptions underlying these strategies and objectives.</t>
  </si>
  <si>
    <t>For additional details, view the "Info" tab.</t>
  </si>
  <si>
    <t xml:space="preserve">Questions relating to this questionnaire should be directed to:
</t>
  </si>
  <si>
    <t xml:space="preserve">Toutes les questions relatives au présent questionnaire doivent être adressées à :
</t>
  </si>
  <si>
    <t>Firm Name (In English and French, if applicable)</t>
  </si>
  <si>
    <t>Dénomination sociale (en français et en anglais, le cas échéant)</t>
  </si>
  <si>
    <t>Si votre entreprise possède plusieurs sites, installations ou points de vente, soumettez une réponse consolidée au questionnaire.</t>
  </si>
  <si>
    <t>Fournissez les noms et adresses des autres emplacements, installations et points de vente au Canada au nom desquels votre entreprise répond.</t>
  </si>
  <si>
    <t>Pour plus de détails, consultez l’onglet « Info ».</t>
  </si>
  <si>
    <t>Adresse de l’entreprise</t>
  </si>
  <si>
    <t>Si le questionnaire n’est pas rempli dans les délais impartis, le Tribunal peut rendre une ordonnance de production, aux termes de l’article  17 de la Loi sur le Tribunal canadien du commerce extérieur, afin d’exiger la production d’une réponse au questionnaire.</t>
  </si>
  <si>
    <t>Dans quelle langue préférez-vous remplir ce questionnaire?</t>
  </si>
  <si>
    <t>Expenses incurred by a business due to its financing activities. Financing expenses include the outflow of cash to investors through dividends, interest from loans, costs from repurchasing stock, currency gains or losses, and other expenses from financing activities.</t>
  </si>
  <si>
    <t>The costs that occur during the daily operations of a company and not directly related to the manufacturing of the product. These include expenses related to the selling and promotion of a product as well as managing the company. GS&amp;A may include items such as management or salesperson salaries, advertising, consulting expenses, legal fees, rent and office supplies or insurance.</t>
  </si>
  <si>
    <t>Nature of association</t>
  </si>
  <si>
    <t>What publications or indices does your firm use to track the prices of direct materials used in the production of the goods?</t>
  </si>
  <si>
    <t>Quelles publications ou indices votre entreprise utilise-t-elle pour suivre les prix des matières directes utilisées dans la production des marchandises?</t>
  </si>
  <si>
    <t>Décrivez comment les coûts de livraison des marchandises vendues par votre entreprise sont payés.</t>
  </si>
  <si>
    <t>Expliquez les circonstances dans lesquelles les acheteurs canadiens sont prêts à payer une prime pour les marchandises produites au Canada. Quel serait le montant de cette prime?</t>
  </si>
  <si>
    <t>Si votre entreprise désire ajouter des commentaires concernant vos réponses, vous les inscrivez ici. Indiquez à quelle question se rapportent vos commentaires.</t>
  </si>
  <si>
    <t>Does your firm have any plans to increase or decrease its practical plant capacity of the goods in the next two years? Include target dates, target practical plant capacity, the plants involved and the reasons for the change.</t>
  </si>
  <si>
    <t>Does your firm have any plans to increase, decrease or shut down its production of the goods, either at facilities currently producing the goods or currently being used to produce other products, in the next two years? Provide the rationale and assumptions underlying these strategies and objectives.</t>
  </si>
  <si>
    <t>Does your firm have any plans to change the product mix of the goods produced on the same equipment, in the next two years? Provide the rationale and assumptions underlying these strategies and objectives.</t>
  </si>
  <si>
    <t>Production utilisée à l'interne ou destinée à la transformation ultérieure à l’interne</t>
  </si>
  <si>
    <t xml:space="preserve">Complete the statement of the cost of goods manufactured for your firm's sales in Canada and export sales of the goods produced in Canada. </t>
  </si>
  <si>
    <t xml:space="preserve">Factory overhead </t>
  </si>
  <si>
    <t>Number of employees</t>
  </si>
  <si>
    <t>Wages paid</t>
  </si>
  <si>
    <t>Salaires payés</t>
  </si>
  <si>
    <t>Salaires horaires par employé direct</t>
  </si>
  <si>
    <t>Salaires horaires par employé indirect</t>
  </si>
  <si>
    <t>Fournissez l’emploi, les heures travaillées et les salaires payés de votre entreprise pour sa production des marchandises. Inclure les emplois utilisés dans la production pour les ventes intérieures, pour les ventes à l’exportation et pour l’utilisation interne ou la transformation ultérieure.</t>
  </si>
  <si>
    <t>COMMENTAIRES PROTÉGÉS</t>
  </si>
  <si>
    <t>Confirmez que toutes les valeurs déclarées dans ce questionnaire sont en dollars canadiens.</t>
  </si>
  <si>
    <t>Confirm that all values reported in this questionnaire are in Canadian Dollars.</t>
  </si>
  <si>
    <t>1000 character limit | limite de 1000 caractères</t>
  </si>
  <si>
    <t>Adresse courriel</t>
  </si>
  <si>
    <t>Perf</t>
  </si>
  <si>
    <t>Domestic Sales</t>
  </si>
  <si>
    <t>Total Firm</t>
  </si>
  <si>
    <t>Cost of goods manufactured ¹</t>
  </si>
  <si>
    <t>$000</t>
  </si>
  <si>
    <t>Tonnes</t>
  </si>
  <si>
    <t xml:space="preserve">Volume of goods manufactured </t>
  </si>
  <si>
    <t>Gross margin (loss)</t>
  </si>
  <si>
    <t xml:space="preserve">Direct materials used </t>
  </si>
  <si>
    <t>Direct labour</t>
  </si>
  <si>
    <t>Other expenses</t>
  </si>
  <si>
    <t>Less: ending inventory</t>
  </si>
  <si>
    <t>Net income (loss) before taxes</t>
  </si>
  <si>
    <t xml:space="preserve">Cost of goods manufactured </t>
  </si>
  <si>
    <t>Income statement</t>
  </si>
  <si>
    <t>Net sales volume (tonnes)</t>
  </si>
  <si>
    <t>AvgCost</t>
  </si>
  <si>
    <t>DM1</t>
  </si>
  <si>
    <t>DM2</t>
  </si>
  <si>
    <t>DM3</t>
  </si>
  <si>
    <t>All Other Direct Materials Used</t>
  </si>
  <si>
    <t>OtherPerf</t>
  </si>
  <si>
    <t>Practical plant capacity (tonnes)  |  Capacité pratique des usines (tonnes)</t>
  </si>
  <si>
    <t>Production (tonnes)</t>
  </si>
  <si>
    <t>For domestic sales  |  Pour les ventes nationales</t>
  </si>
  <si>
    <t xml:space="preserve">For export sales  |  Pour les ventes à l'exportation </t>
  </si>
  <si>
    <t xml:space="preserve">For further internal processing  |  Pour la transformation ultérieure
</t>
  </si>
  <si>
    <t>Total - Production</t>
  </si>
  <si>
    <t>Other goods produced on the same equipment</t>
  </si>
  <si>
    <t xml:space="preserve">Export sales  |  Ventes à l'exportation </t>
  </si>
  <si>
    <t>Total - Volume (tonnes)</t>
  </si>
  <si>
    <t>Total - Value ($000)  |  Valeur (000 $)</t>
  </si>
  <si>
    <t>Total - Unit value ($/tonne)  |  Valeur unitaire ($/tonne)</t>
  </si>
  <si>
    <t>Number of employees  |  Nombre d'employés</t>
  </si>
  <si>
    <t>Direct employment  |  Emploi direct</t>
  </si>
  <si>
    <t>Indirect employment  |  Emploi indirect</t>
  </si>
  <si>
    <t>Total - Number of employees  |  Total - Nombre d'employés</t>
  </si>
  <si>
    <t>Hours worked (000)  |  Nombre d'heures travaillées (000)</t>
  </si>
  <si>
    <t>Total - Hours worked (000)  |  Nombre d'heures travaillées (000)</t>
  </si>
  <si>
    <t>Projected  |  Projection</t>
  </si>
  <si>
    <t>Investments ($000)  |  Investissements (000 $)</t>
  </si>
  <si>
    <t>ImpMkts</t>
  </si>
  <si>
    <t>Respondent</t>
  </si>
  <si>
    <t>Resp. Type</t>
  </si>
  <si>
    <t>Trade Level</t>
  </si>
  <si>
    <t>DIST VS EU</t>
  </si>
  <si>
    <t>Exporter</t>
  </si>
  <si>
    <t>de minimis</t>
  </si>
  <si>
    <t>Source</t>
  </si>
  <si>
    <t>Other Country</t>
  </si>
  <si>
    <t>Transaction</t>
  </si>
  <si>
    <t>Sales to:</t>
  </si>
  <si>
    <t>Vol - 2020</t>
  </si>
  <si>
    <t>Vol - 2021</t>
  </si>
  <si>
    <t>Vol - 2022</t>
  </si>
  <si>
    <t>Val - 2020</t>
  </si>
  <si>
    <t>Val - 2021</t>
  </si>
  <si>
    <t>Val - 2022</t>
  </si>
  <si>
    <t>1 - Producer</t>
  </si>
  <si>
    <t>-</t>
  </si>
  <si>
    <t>DOM</t>
  </si>
  <si>
    <t>Dom</t>
  </si>
  <si>
    <t>Dom-Sls</t>
  </si>
  <si>
    <t>1 - Distributor</t>
  </si>
  <si>
    <t>2 - End user</t>
  </si>
  <si>
    <t>Regional</t>
  </si>
  <si>
    <t>Respondent Type</t>
  </si>
  <si>
    <t>From</t>
  </si>
  <si>
    <t>Section</t>
  </si>
  <si>
    <t>Region</t>
  </si>
  <si>
    <t>a</t>
  </si>
  <si>
    <t>Atlantic provinces  |  Provinces de l'Atlantique</t>
  </si>
  <si>
    <t>b</t>
  </si>
  <si>
    <t>Quebec and Ontario  |  Québec et Ontario</t>
  </si>
  <si>
    <t>c</t>
  </si>
  <si>
    <t>Manitoba and Saskatchewan  |  Manitoba et Saskatchewan</t>
  </si>
  <si>
    <t>d</t>
  </si>
  <si>
    <t>Alberta and British Columbia  |  Alberta et Colombie-Britannique</t>
  </si>
  <si>
    <t>e</t>
  </si>
  <si>
    <t>Nunavut, Yukon and Northwest Territories  |  Nunavut, Yukon et Territoires du Nord-Ouest</t>
  </si>
  <si>
    <t>Account #</t>
  </si>
  <si>
    <t>Name of Account</t>
  </si>
  <si>
    <t>Match</t>
  </si>
  <si>
    <t>A - DOM</t>
  </si>
  <si>
    <t>Account #1</t>
  </si>
  <si>
    <t>Account #2</t>
  </si>
  <si>
    <t>Account #3</t>
  </si>
  <si>
    <t>Account #4</t>
  </si>
  <si>
    <t>Account #5</t>
  </si>
  <si>
    <t>PRODUCTION</t>
  </si>
  <si>
    <t>1 - Domestic</t>
  </si>
  <si>
    <t>1 - Primes</t>
  </si>
  <si>
    <t>2 - Seconds</t>
  </si>
  <si>
    <t>2 - Export</t>
  </si>
  <si>
    <t>3 - Further Processing</t>
  </si>
  <si>
    <t>VOLUME</t>
  </si>
  <si>
    <t>VALUE</t>
  </si>
  <si>
    <t>UNIT VALUE</t>
  </si>
  <si>
    <t>Wages ($000)</t>
  </si>
  <si>
    <t>Total - Wages ($000)</t>
  </si>
  <si>
    <t>Tonnes / employee (direct)</t>
  </si>
  <si>
    <t>Tonnes / hour worked (direct)</t>
  </si>
  <si>
    <t>Inventories</t>
  </si>
  <si>
    <t>Total - Value ($000)</t>
  </si>
  <si>
    <t>Total - Unit value ($/tonne)</t>
  </si>
  <si>
    <t>Inquiry Type</t>
  </si>
  <si>
    <t>Sheet Type</t>
  </si>
  <si>
    <t>Del Cost Percentage of Value</t>
  </si>
  <si>
    <t>Volume</t>
  </si>
  <si>
    <t xml:space="preserve">% </t>
  </si>
  <si>
    <t>% Distribution</t>
  </si>
  <si>
    <t>TopAccounts</t>
  </si>
  <si>
    <t>De minimis</t>
  </si>
  <si>
    <t>Q1  |  T1 2023</t>
  </si>
  <si>
    <t>Q2  |  T2 2023</t>
  </si>
  <si>
    <t>Q3  |  T3 2023</t>
  </si>
  <si>
    <t>Q4  |  T4 2023</t>
  </si>
  <si>
    <t>Q1  |  T1 2024</t>
  </si>
  <si>
    <t>Q2  |  T2 2024</t>
  </si>
  <si>
    <t>Q3  |  T3 2024</t>
  </si>
  <si>
    <t>Q4  |  T4 2024</t>
  </si>
  <si>
    <t>Net Delivered Selling Value</t>
  </si>
  <si>
    <t>2. E-mail to citt-tcce@tribunal.gc.ca if you accept the associated risks and you are filing information that belongs to your firm only.</t>
  </si>
  <si>
    <t>Direct Material No. 1</t>
  </si>
  <si>
    <t>Direct Material No. 2</t>
  </si>
  <si>
    <t>Direct Material No. 3</t>
  </si>
  <si>
    <t>CAD</t>
  </si>
  <si>
    <t>Describe your firm’s plans to manage the cost of direct materials for the next two years. Provide the rationale and assumptions underlying these strategies and objectives.</t>
  </si>
  <si>
    <t>Maximum length reached. Use the AddPub tab to add further info. | La limite maximale de caractères est atteinte. Utilisez l'onglet AddPub pour ajouter plus d'information.</t>
  </si>
  <si>
    <t>Maximum length reached. Use the AddPro tab to add further info. | La limite maximale de caractères est atteinte. Utilisez l'onglet AddPro pour ajouter plus d'information.</t>
  </si>
  <si>
    <t>Int period 1</t>
  </si>
  <si>
    <t>Int period 2</t>
  </si>
  <si>
    <t>Export sales</t>
  </si>
  <si>
    <t>Should your firm wish to add any comments related to its responses, submit them here. Be sure to indicate the applicable question number.</t>
  </si>
  <si>
    <t xml:space="preserve">The undersigned certifies that the information supplied herein is complete and correct to the best of their knowledge and belief.
</t>
  </si>
  <si>
    <t xml:space="preserve">Le soussigné déclare que, pour autant qu’il sache, les renseignements fournis aux présentes sont complets et exacts.
</t>
  </si>
  <si>
    <t>The value of your sales after the deduction of returns, allowances for damaged or missing goods and any discounts, rebates and incentives offered.</t>
  </si>
  <si>
    <t>Trade Level 2 (plural)</t>
  </si>
  <si>
    <t>If no, explain.</t>
  </si>
  <si>
    <t>Si non, expliquez.</t>
  </si>
  <si>
    <t>Produced the goods</t>
  </si>
  <si>
    <t>Produit les marchandises</t>
  </si>
  <si>
    <t>Imported the goods from any country as the importer of record</t>
  </si>
  <si>
    <t>• Report all sales to Canadian and foreign associated firms.</t>
  </si>
  <si>
    <t>• Report all sales as of the date of shipment to the customer or the customer’s warehouse.</t>
  </si>
  <si>
    <t>• Report all values in Canadian dollars (CAD).</t>
  </si>
  <si>
    <t>• Déclarez toutes les ventes aux entreprises associées canadiennes et étrangères.</t>
  </si>
  <si>
    <t>• Déclarez toutes les ventes à compter de la date de l’expédition au client ou à son entrepôt.</t>
  </si>
  <si>
    <t>• Déclarez toutes les valeurs en dollars canadiens (CAD).</t>
  </si>
  <si>
    <t xml:space="preserve">• The statements are to be prepared using a full absorption costing method and are to be reported on a calendar-year basis. 
</t>
  </si>
  <si>
    <t xml:space="preserve">• Les états doivent être établis selon la méthode du coût d'absorption totale et doivent être déclarés sur la base de l'année civile. </t>
  </si>
  <si>
    <t>Expliquez si cette installation produit les marchandises destinées au marché canadien et/ou au marché d'exportation</t>
  </si>
  <si>
    <t>Explain whether this facility produces the goods for the Canadian market and/or the export market</t>
  </si>
  <si>
    <t>Stock de clôture</t>
  </si>
  <si>
    <t>Stock de clôture des marchandises en cours de fabrication</t>
  </si>
  <si>
    <t>Important notes for formatting</t>
  </si>
  <si>
    <t>Unit of measure (plural)</t>
  </si>
  <si>
    <t>Unit of measure (singular)</t>
  </si>
  <si>
    <t>GRADES</t>
  </si>
  <si>
    <t>Minimum</t>
  </si>
  <si>
    <t>Maximum</t>
  </si>
  <si>
    <t>Steel Grade</t>
  </si>
  <si>
    <t>Nuance d'acier</t>
  </si>
  <si>
    <t>Sold in Canada or exported</t>
  </si>
  <si>
    <t>Vendus au Canada ou exportés</t>
  </si>
  <si>
    <t>Diamètre extérieur (mm)</t>
  </si>
  <si>
    <t>Outside Diameter (mm)</t>
  </si>
  <si>
    <t>Épaisseur de la paroi (mm)</t>
  </si>
  <si>
    <t>Wall Thickness (mm)</t>
  </si>
  <si>
    <t>Length (m)</t>
  </si>
  <si>
    <t>Longueur (m)</t>
  </si>
  <si>
    <t>Finish
(i.e. Bare or Coated)</t>
  </si>
  <si>
    <t>Total production of the goods in Canada</t>
  </si>
  <si>
    <t>Production totale des marchandises au Canada</t>
  </si>
  <si>
    <t>La valeur de vos ventes après déduction des escomptes au comptant, des remises sur quantité et des escomptes reportés, des rabais, des taxes, des ristournes et des primes, qu’ils soient indiqués ou non sur la facture. Incluez le coût de livraison.</t>
  </si>
  <si>
    <t>La valeur de vos ventes après déduction des retours, rabais pour marchandises endommagées ou manquantes et tous rabais, escomptes et incitatifs offerts.</t>
  </si>
  <si>
    <t>Describe your firm’s plans to manage inventory levels in the next two years. Provide the rationale and assumptions underlying these strategies and objectives.</t>
  </si>
  <si>
    <t>Provide the proportion of your total net delivered selling value for sales in Canada reported in Question 1 that was represented by delivery costs.</t>
  </si>
  <si>
    <t>Indiquez la proportion de la valeur totale de vos ventes au Canada déclarée à la question 1 qui a été représentée par les frais de livraison.</t>
  </si>
  <si>
    <t>Describe "Other expenses".</t>
  </si>
  <si>
    <t>Décrire les "Autres dépenses".</t>
  </si>
  <si>
    <t>Does the combined net sales value reported in this question exceed your firm's total net sales value reported in question 1 in this tab?</t>
  </si>
  <si>
    <t>No</t>
  </si>
  <si>
    <t>Non</t>
  </si>
  <si>
    <t>Does the combined ending inventory reported in this question differ from your firm's total ending inventory reported in question 1 of the Pro 2 tab?</t>
  </si>
  <si>
    <t>Yes, modify the amounts or explain below.</t>
  </si>
  <si>
    <t>Oui, modifier les données ou expliquez ci-dessous.</t>
  </si>
  <si>
    <t>La valeur combinées des ventes nettes déclarée dans cette question dépasse-t-elle la valeur totale des ventes nettes de votre entreprise déclarée à la question 1 de cet onglet?</t>
  </si>
  <si>
    <t>Identifiez et expliquez tout effet négatif à l'égard des facteurs suivants au cours des prochaines deux années advenant l'annulation des conclusions ou de l'ordonnance. Fournissez des pièces justificatives dans la mesure du possible.</t>
  </si>
  <si>
    <t>Identify and explain any negative effects on any of the following factors in the next two years if the finding or order is rescinded. Provide supporting documents to the extent available.</t>
  </si>
  <si>
    <t>Provide your firm’s strategies and objectives for the next two years with respect to your firm's market share in Canada. Provide the rationale and assumptions underlying these strategies and objectives.</t>
  </si>
  <si>
    <t>NEGATIVE EFFECTS OF RESCISSION</t>
  </si>
  <si>
    <t>EFFETS NÉGATIFS DE L'ANNULATION</t>
  </si>
  <si>
    <t>Firms that are related to each other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t>
  </si>
  <si>
    <t>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t>
  </si>
  <si>
    <t>The greatest level of output from the machinery and equipment used in the production of the goods and all other products (using the same equipment) that your plants can achieve on a continuous basis within the framework of a realistic work pattern. Consideration should be given to the typical product mix, number of shifts per day, annual operating days, etc., over the past five years.</t>
  </si>
  <si>
    <t>Traitement de la surface 
(c.-à.d. recouverts ou non recouverts)</t>
  </si>
  <si>
    <t>2. Par courriel à l’adresse tcce-citt@tribunal.gc.ca si vous acceptez les risques connexes et vous transmettez des renseignements qui sont ceux de votre entreprise seulement.</t>
  </si>
  <si>
    <t>Insert and merge rows where needed to expand height of text boxes.</t>
  </si>
  <si>
    <t>N/A</t>
  </si>
  <si>
    <t>Instructions</t>
  </si>
  <si>
    <t>• Report only sales of your firm’s production in Canada. Sales of goods purchased from other Canadian producers should be excluded.</t>
  </si>
  <si>
    <t>• Indiquez seulement les ventes effectuées à partir de la production de votre entreprise au Canada. Les ventes de marchandises achetées auprès d’autres producteurs canadiens doivent être exclues.</t>
  </si>
  <si>
    <t>QUESTIONNAIRE À L’INTENTION DES PRODUCTEURS</t>
  </si>
  <si>
    <t>INTRODUCTION</t>
  </si>
  <si>
    <t>LANGUAGE PREFERENCE | PRÉFÉRENCE LINGUISTIQUE</t>
  </si>
  <si>
    <t>DEFINITION OF "THE GOODS"</t>
  </si>
  <si>
    <t>LA DÉFINITION "DES MARCHANDISES"</t>
  </si>
  <si>
    <t>Additional Product Info</t>
  </si>
  <si>
    <t>First Year of POR</t>
  </si>
  <si>
    <t>Last Day of POR</t>
  </si>
  <si>
    <t>Last Year of POR</t>
  </si>
  <si>
    <t>tonnes</t>
  </si>
  <si>
    <t>tonne</t>
  </si>
  <si>
    <t>distributors</t>
  </si>
  <si>
    <t>distributeurs</t>
  </si>
  <si>
    <t>end users</t>
  </si>
  <si>
    <t>DO YOU NEED TO COMPLETE THIS QUESTIONNAIRE?</t>
  </si>
  <si>
    <t>DATE D'ÉCHÉANCE DU QUESTIONNAIRE</t>
  </si>
  <si>
    <t>FAILURE TO COMPLETE QUESTIONNAIRE</t>
  </si>
  <si>
    <t>QUESTIONNAIRE NON REMPLI</t>
  </si>
  <si>
    <t>QUESTIONS</t>
  </si>
  <si>
    <t/>
  </si>
  <si>
    <t>QUESTIONNAIRE OUTLINE</t>
  </si>
  <si>
    <t>APERÇU DU QUESTIONNAIRE</t>
  </si>
  <si>
    <t>The following questions refer to the goods as defined in the product description on the Intro tab.</t>
  </si>
  <si>
    <t>Les questions suivantes font référence aux marchandises comme définies dans la description du produit de l'onglet Intro.</t>
  </si>
  <si>
    <t>GENERAL FIRM INFORMATION</t>
  </si>
  <si>
    <t>INFORMATIONS GÉNÉRALES SUR L'ENTREPRISE</t>
  </si>
  <si>
    <t>Related firms</t>
  </si>
  <si>
    <t>Entreprises affiliées</t>
  </si>
  <si>
    <t>List the names and addresses of any foreign or Canadian firms related to your firm (see definition in Info tab) that are involved in the production, export, import, sale, purchase of the goods or supply of direct materials used to produce the goods. For each firm, indicate the nature of your association and its role in the industry.</t>
  </si>
  <si>
    <t>PRODUCTION AND SALES</t>
  </si>
  <si>
    <t>PRODUCTION ET VENTES</t>
  </si>
  <si>
    <t>GENERAL</t>
  </si>
  <si>
    <t>GÉNÉRAL</t>
  </si>
  <si>
    <t>Analyst 1</t>
  </si>
  <si>
    <t>Analyst 2</t>
  </si>
  <si>
    <t>PRODUCTION AND CAPACITY</t>
  </si>
  <si>
    <t>PRODUCTION ET CAPACITÉ</t>
  </si>
  <si>
    <t>MARKET CHARACTERISTICS OF THE GOODS</t>
  </si>
  <si>
    <t>CARACTÉRISTIQUES DU MARCHÉ DES MARCHANDISES</t>
  </si>
  <si>
    <t>SALES</t>
  </si>
  <si>
    <t>VENTES</t>
  </si>
  <si>
    <t>MARKETS</t>
  </si>
  <si>
    <t>MARCHÉS</t>
  </si>
  <si>
    <t>PROTECTED</t>
  </si>
  <si>
    <t>PROTÉGÉ</t>
  </si>
  <si>
    <t>SALES AND INVENTORIES</t>
  </si>
  <si>
    <t>VENTES ET STOCKS</t>
  </si>
  <si>
    <t>INCOME STATEMENT FOR THE GOODS</t>
  </si>
  <si>
    <t>ÉTAT DES RÉSULTATS DES MARCHANDISES</t>
  </si>
  <si>
    <t>COST OF GOODS MANUFACTURED OF THE GOODS</t>
  </si>
  <si>
    <t>COÛT DES MARCHANDISES FABRIQUÉES DES MARCHANDISES</t>
  </si>
  <si>
    <t>GLOSSARY</t>
  </si>
  <si>
    <t>GLOSSAIRE</t>
  </si>
  <si>
    <t>Drop down list</t>
  </si>
  <si>
    <t>Yes</t>
  </si>
  <si>
    <t>Oui</t>
  </si>
  <si>
    <t>Sélectionnez oui ou non</t>
  </si>
  <si>
    <t>Explain any impacts on these outlooks should the finding or order be continued or rescinded. Provide documents, or the names of documents, such as studies or articles in trade journals, that support your firm's statement.</t>
  </si>
  <si>
    <t>Expliquez les effets possibles sur ces perspectives advenant la prorogation ou l’annulation des conclusions ou de l'ordonnance. Fournissez des documents, ou les noms de documents, tels que des études ou des articles dans des revues spécialisées, qui appuient la déclaration de votre entreprise.</t>
  </si>
  <si>
    <t>Question 27</t>
  </si>
  <si>
    <t>Question 28</t>
  </si>
  <si>
    <t>Pro 3, Question 9</t>
  </si>
  <si>
    <t>Correspond au niveau de rendement le plus élevé du matériel et de l’outillage utilisés dans la production des marchandises et de tous les autres produits (utilisant le même équipement) que vos usines peuvent atteindre en continu, tout en appliquant un régime de travail réaliste. Il convient de tenir compte de la gamme de produits fabriqués, du nombre de périodes de travail par jour, du nombre de jours d’exploitation par année, etc., au cours des cinq dernières années.</t>
  </si>
  <si>
    <t>DEVEZ-VOUS REMPLIR CE QUESTIONNAIRE?</t>
  </si>
  <si>
    <t>Lorsque vous soumettez le questionnaire rempli à l’aide du service de dépôt électronique sécurisé, désignez le questionnaire comme confidentiel. Veuillez noter que les informations contenues dans les onglets publics (bleus) de votre questionnaire seront traitées comme des informations publiques.</t>
  </si>
  <si>
    <t>Remplir le tableau suivant pour les ventes et les stocks des marchandises par votre entreprise.</t>
  </si>
  <si>
    <t xml:space="preserve">Your firm handles delivery, and the cost is built into the price. </t>
  </si>
  <si>
    <t xml:space="preserve">The purchaser arranges and pays for delivery directly. </t>
  </si>
  <si>
    <t xml:space="preserve">Your firm handles delivery, but charges the purchaser separately for it. </t>
  </si>
  <si>
    <t>La livraison et ses frais sont pris en charge par l’acheteur.</t>
  </si>
  <si>
    <t>Type d'affiliation</t>
  </si>
  <si>
    <t>utilisateurs finals</t>
  </si>
  <si>
    <t>Volume de production par heure d'emploi direct travaillée</t>
  </si>
  <si>
    <t>Expliquez les changements que vous prévoyez voir sur le marché canadien et sur d’autres marchés mondiaux pour les marchandises au cours des deux prochaines années en ce qui concerne la demande, les prix, l’utilisation des capacités, les volumes d’importations ou tout autre facteur.</t>
  </si>
  <si>
    <t>Si le volume du stock de clôture à la question 1 sur l'onglet Pro 2 diffère du stock de clôture calculé, expliquez pourquoi il y a une différence.</t>
  </si>
  <si>
    <t>Confirm that all data reported in this questionnaire pertain to the goods as defined in the "Intro" tab.</t>
  </si>
  <si>
    <t>Confirmez que toutes les données déclarées dans ce questionnaire concernent les marchandises telles que définies dans l’onglet « Intro ».</t>
  </si>
  <si>
    <t>Tab and Question</t>
  </si>
  <si>
    <t>Onglet et question</t>
  </si>
  <si>
    <t>les pays sujets</t>
  </si>
  <si>
    <t>SVP accorder ces mots : "défini/définis/définie/définies"; "originaire/originaires"; "exporté/exportés/exportée/exportées" selon le(s) mot(s) utilisé(s) pour décrire les biens couverts par ce RR (soit avec "les marchandises" (féminin pluriel) ou avec la définition de ces marchandises)</t>
  </si>
  <si>
    <t>Explain any large changes between periods and any irregularities such as negative amounts in the amounts reported above.</t>
  </si>
  <si>
    <t>Expliquez tout changement important intervenu entre les périodes et toute irrégularité telle que des montants négatifs dans les montants indiqués ci-dessus.</t>
  </si>
  <si>
    <t>Event</t>
  </si>
  <si>
    <t>Événement</t>
  </si>
  <si>
    <t>Note - The following amounts are calculated using the above responses and the production volume in question 1 of the Pro 1 tab. If the amounts are incorrect, modify your responses to the previous questions.</t>
  </si>
  <si>
    <t>Remarque - Les montants suivants sont basés sur les réponses fournies çi-dessus et à la question 1 dans l'onglet Pro 1. Si les montants sont incorrects, modifiez vos réponses aux questions précédentes.</t>
  </si>
  <si>
    <t>i.e. columns B-L should be 160 pixels each.</t>
  </si>
  <si>
    <t>When adding or modifying columns, please ensure the total of all column widths in a tab equals 1760 pixels to allow for consistent scaling when exported to PDF.</t>
  </si>
  <si>
    <t>Note - Direct wages paid for domestic sales and exports sales are provided by the response in Question 3 above.</t>
  </si>
  <si>
    <t>Remarque - Les salaires directs payés pour les ventes intérieures et les ventes à l'exportation sont fournis par la réponse à la question 3 ci-dessus.</t>
  </si>
  <si>
    <t>Describe how your firm allocated the following expenses in your response to the income statements provided in Question 7 of this tab:</t>
  </si>
  <si>
    <t>Décrivez comment votre entreprise a réparti les dépenses suivantes dans votre réponse aux états de résultats fournis à la question 7 de cet onglet :</t>
  </si>
  <si>
    <t>Using data provided in Question 1 on the Pro 1 and Pro 2 tabs, the questionnaire calculates ending inventory as follows:</t>
  </si>
  <si>
    <t>En utilisant les données fournies à la question 1 des onglets Pro 1 et Pro 2, le questionnaire calcule le stock de clôture comme suit :</t>
  </si>
  <si>
    <t>hiddenc</t>
  </si>
  <si>
    <t>Subject Countries (incl. French pronouns: de la, du, des)</t>
  </si>
  <si>
    <t>Votre entreprise s'occupe de la livraison et les frais de livraison sont inclus dans le prix de vente.</t>
  </si>
  <si>
    <t>Votre entreprise s'occupe de la livraison mais les frais de livraison sont facturés séparément à l’acheteur.</t>
  </si>
  <si>
    <t xml:space="preserve">If any of the calculated capacity utilization rates are higher than 100%, explain why.
</t>
  </si>
  <si>
    <t>Si l'un ou l'autre des taux d'utilisation de la capacité, tel que calculé, est supérieur à 100 %, expliquez pourquoi.</t>
  </si>
  <si>
    <t>Complete the following table for your firm's sales and inventories of the goods.</t>
  </si>
  <si>
    <t>dumping</t>
  </si>
  <si>
    <t>le dumping</t>
  </si>
  <si>
    <t>Delivery costs</t>
  </si>
  <si>
    <t>Coûts de livraison</t>
  </si>
  <si>
    <t>The freight, handling, and insurance incurred by your firm from the point of direct shipment in Canada and included in the selling price or an estimate of such delivery costs incurred by your customers.</t>
  </si>
  <si>
    <t>Le fret, manutention et assurance, engagés par votre entreprise à partir du point d’expédition direct au Canada, et qui sont compris dans le prix de vente, ou une estimation des coûts de livraison engagés par vos clients.</t>
  </si>
  <si>
    <t>The value of your sales net of all discounts (cash, quantity or deferred), allowances, taxes, rebates and incentives, whether or not shown on the invoice. It includes all delivery costs.</t>
  </si>
  <si>
    <t xml:space="preserve">Costs that are directly tied to the production of the goods, such as the cost of labour, materials, and manufacturing overhead. It excludes indirect expenses such as distribution costs and sales force costs. </t>
  </si>
  <si>
    <t xml:space="preserve">Les coûts directement liés à la production de marchandises, comme les coûts pour la main-d'œuvre, la matière première et les frais indirects de fabrication. Sont exclues les dépenses indirectes telles que les frais de distribution et les coûts liés à la force de vente. </t>
  </si>
  <si>
    <t>The labour costs of employees whose tasks can be readily traced (by observation) to the production of the goods and are properly considered direct labour costs in the firm’s statement of the cost of goods manufactured. Goods can be produced for domestic sales, for export sales, and for internal use or further internal processing.</t>
  </si>
  <si>
    <t>Les coûts de main-d’œuvre des employés dont les tâches peuvent être facilement rattachées (par observation) à la production des marchandises et sont correctement considérées comme des coûts de main-d’œuvre directe dans la déclaration de l’entreprise sur le coût des marchandises fabriquées. Les marchandises peuvent être produites pour la vente intérieure, pour la vente à l’exportation et pour une utilisation interne ou une transformation interne ultérieure.</t>
  </si>
  <si>
    <t>La capacité pratique des usines</t>
  </si>
  <si>
    <t>The labour costs of plant personnel such as supervisors, superintendents and quality control employees, but does not include sales and administrative personnel.</t>
  </si>
  <si>
    <t>Les coûts de main-d’œuvre du personnel des usines, comme les surveillants, les chefs d’usine et les préposés au contrôle de la qualité, mais exclus le personnel de vente et d’administration.</t>
  </si>
  <si>
    <t>Does the net sales value reported in this question differ from the net delivered selling values (For Sale in Canada) reported in question 1 of the Pro 2 tab?</t>
  </si>
  <si>
    <t>Does the net sales value reported in this question differ from the net delivered selling values (For Export Sales) reported in question 1 of the Pro 2 tab?</t>
  </si>
  <si>
    <t>Complete the following table for your firm's Canadian production.</t>
  </si>
  <si>
    <t xml:space="preserve">Remplir le tableau suivant pour la production par votre entreprise au Canada. </t>
  </si>
  <si>
    <t>La valeur des ventes nettes déclarée dans cette question diffère-t-elle des valeurs des ventes nettes rendues déclarées (pour les ventes au Canada) à la question 1 de l'onglet Pro 2?</t>
  </si>
  <si>
    <t>La valeur des ventes nettes déclarée dans cette question diffère-t-elle des valeurs des ventes nettes rendues déclarées (pour les ventes à l'exportation) à la question 1 de l'onglet Pro 2?</t>
  </si>
  <si>
    <t>Number of hours worked</t>
  </si>
  <si>
    <t>Intro, Pro 4 Question 1</t>
  </si>
  <si>
    <t>Beginning inventory - do not include production for internal use or further internal processing</t>
  </si>
  <si>
    <t>Stock d'ouverture - ne pas inclure la production utilisée à l'interne ou destinée à la transformation ultérieure à l’interne</t>
  </si>
  <si>
    <t>Ending inventory - do not include production for internal use or further internal processing</t>
  </si>
  <si>
    <t>Stock de clôture - ne pas inclure la production utilisée à l'interne ou destinée à la transformation ultérieure à l’interne</t>
  </si>
  <si>
    <t>Le stock de clôture combiné déclaré dans cette question diffère-t-il du stock de clôture total de votre entreprise déclaré à la question 1 de l'onglet Pro 2?</t>
  </si>
  <si>
    <t>Sélectionnez tout ce qui s'applique</t>
  </si>
  <si>
    <t>Select all that apply</t>
  </si>
  <si>
    <t>Stock de clôture calculé</t>
  </si>
  <si>
    <t>Calculated ending inventory</t>
  </si>
  <si>
    <t>Difference between the reported ending inventory in Question 1 above and the calculated ending inventory</t>
  </si>
  <si>
    <t>Différence entre le stock de clôture déclaré à la question 1 ci-dessus et le stock de clôture calculé</t>
  </si>
  <si>
    <t>RR-2025-006</t>
  </si>
  <si>
    <t>March 31, 2026</t>
  </si>
  <si>
    <t>31 mars 2026</t>
  </si>
  <si>
    <t>Jan-Mar 2025</t>
  </si>
  <si>
    <t>janv-mars 2025</t>
  </si>
  <si>
    <t>Jan-Mar 2026</t>
  </si>
  <si>
    <t>janv-mars 2026</t>
  </si>
  <si>
    <t>May 22, 2026</t>
  </si>
  <si>
    <t>22 mai 2026</t>
  </si>
  <si>
    <t>Paula Place</t>
  </si>
  <si>
    <t>paula.place@tribunal.gc.ca</t>
  </si>
  <si>
    <t>343-574-3196</t>
  </si>
  <si>
    <t>François Thivierge</t>
  </si>
  <si>
    <t>343-550-4453</t>
  </si>
  <si>
    <t>Casing, tubing and green tubes made of carbon or alloy steel, welded or seamless, heat‑treated or not heat‑treated, regardless of end finish, having an outside diameter from 2 3/8 inches to 13 3/8 inches (60.3 mm to 339.7 mm), meeting or supplied to meet American Petroleum Institute (API) specification 5CT or equivalent and/or enhanced proprietary standards, in all grades, excluding drill pipe, pup joints, couplings, coupling stock and stainless steel casing, tubing or green tubes containing 10.5 percent or more by weight of chromium.</t>
  </si>
  <si>
    <t>Importé les marchandises de n’importe quel pays en tant qu’importateur officiel</t>
  </si>
  <si>
    <t>Dressez la liste des dénominations et adresses de toutes les entreprises canadiennes ou étrangères auxquelles votre entreprise est affiliée (voir définition dans l'onglet Info) et qui participent à la production, à l’exportation, à l’importation, à la vente, à l’achat de marchandises ou à l’approvisionnement de matières premières pour la production des marchandises. Pour chaque entreprise, veuillez indiquer le type d’affiliation et son rôle dans l'industrie.</t>
  </si>
  <si>
    <t>Fournissez les stratégies et les objectifs de votre entreprise pour les deux prochaines années en ce qui concerne les ventes à l'exportation des marchandises. Fournissez la justification et les hypothèses qui sous-tendent ces stratégies et objectifs.</t>
  </si>
  <si>
    <t>Fournissez les stratégies et les objectifs de votre entreprise pour les deux prochaines années en ce qui concerne la part du marché Canadien de votre entreprise. Fournissez la justification et les hypothèses qui sous-tendent ces stratégies et objectifs.</t>
  </si>
  <si>
    <t>Capacité à obtenir des capitaux</t>
  </si>
  <si>
    <t>oil country tubular goods</t>
  </si>
  <si>
    <t>de Taipei chinois, de l’Inde, de l’Indonésie, de la Corée, de Thaïlande, de Türkiye, de l'Ukraine, et du Vietnam, à l’exception des marchandises exportées de la Corée par Hyundai Steel Company, et des marchandises exportées de Türkiye par Borusan Mannesmann Boru Sanayi ve Ticaret A.Ş.</t>
  </si>
  <si>
    <t>PRODUCER QUESTIONNAIRE | QUESTIONNAIRE À L’INTENTION DES PRODUCTEURS</t>
  </si>
  <si>
    <t>PRODUCER QUESTIONNAIRE</t>
  </si>
  <si>
    <t>fournitures tubulaires pour puits de pétrole</t>
  </si>
  <si>
    <t>https://www.cbsa-asfc.gc.ca/sima-lmsi/mif-mev/octg2-eng.html</t>
  </si>
  <si>
    <t>https://www.cbsa-asfc.gc.ca/sima-lmsi/mif-mev/octg2-fra.html</t>
  </si>
  <si>
    <t>ADDITIONAL PRODUCT INFORMATION AND TARIFF CLASSIFICATION NUMBERS</t>
  </si>
  <si>
    <t>RENSEIGNEMENTS ADDITIONNELS SUR LE PRODUIT ET NUMÉROS DE CLASSEMENT TARIFAIRE</t>
  </si>
  <si>
    <t>francois.thivierge@tribunal.gc.ca</t>
  </si>
  <si>
    <t>Chinese Taipei, India, Indonesia, Korea, Thailand, Türkiye, Ukraine, and Vietnam, except for goods exported from Korea by Hyundai Steel Company, and goods exported from Türkiye by Borusan Mannesmann Boru Sanayi ve Ticaret A.Ş.</t>
  </si>
  <si>
    <t>Performance</t>
  </si>
  <si>
    <t>Copy (Has been /1000 where needed)</t>
  </si>
  <si>
    <t>for Domestic</t>
  </si>
  <si>
    <t>for Export</t>
  </si>
  <si>
    <t>Copy</t>
  </si>
  <si>
    <t>/1000</t>
  </si>
  <si>
    <t>Direct employ wages paid</t>
  </si>
  <si>
    <t>Don't (Formula)</t>
  </si>
  <si>
    <t>Net Sales Volume</t>
  </si>
  <si>
    <t>Ending Inventory</t>
  </si>
  <si>
    <t>GSA Expenses</t>
  </si>
  <si>
    <t>Don't (different area)</t>
  </si>
  <si>
    <t>for TOTAL FIRM</t>
  </si>
  <si>
    <t>General, selling, admin. expenses</t>
  </si>
  <si>
    <t>Negative Effects</t>
  </si>
  <si>
    <t>OtherPerformance</t>
  </si>
  <si>
    <t>Plant Capacity</t>
  </si>
  <si>
    <t>Further Internal Processing</t>
  </si>
  <si>
    <t>Domestic</t>
  </si>
  <si>
    <t>Copy (Has been /1000)</t>
  </si>
  <si>
    <t>Average Costs</t>
  </si>
  <si>
    <t>Other Products, Same equipment</t>
  </si>
  <si>
    <t>Export Sales - Total Value (NDSV)</t>
  </si>
  <si>
    <t>Direct Employment No</t>
  </si>
  <si>
    <t>Indirect Employment No</t>
  </si>
  <si>
    <t>Hours Worked - Direct</t>
  </si>
  <si>
    <t>Hours Worked - Indirect</t>
  </si>
  <si>
    <t>Export</t>
  </si>
  <si>
    <t xml:space="preserve">Wages - Direct </t>
  </si>
  <si>
    <t>Wages - Indirect</t>
  </si>
  <si>
    <t>Inventory - Volume</t>
  </si>
  <si>
    <t>Inventory - Value</t>
  </si>
  <si>
    <t>000 $</t>
  </si>
  <si>
    <t>$/Tonne</t>
  </si>
  <si>
    <t>VOL</t>
  </si>
  <si>
    <t>VAL</t>
  </si>
  <si>
    <t>UV</t>
  </si>
  <si>
    <t>DIST</t>
  </si>
  <si>
    <t>EU</t>
  </si>
  <si>
    <t>VOL Check</t>
  </si>
  <si>
    <t>VAL Check</t>
  </si>
  <si>
    <t>Firm Activities</t>
  </si>
  <si>
    <t xml:space="preserve">Sales to Distributors </t>
  </si>
  <si>
    <t xml:space="preserve">Sales to End users </t>
  </si>
  <si>
    <t>Respondant</t>
  </si>
  <si>
    <t>Sheet</t>
  </si>
  <si>
    <t>Comment</t>
  </si>
  <si>
    <t>Question</t>
  </si>
  <si>
    <t>Answer</t>
  </si>
  <si>
    <t>Public</t>
  </si>
  <si>
    <t>Q 1.</t>
  </si>
  <si>
    <t>Q 3.</t>
  </si>
  <si>
    <t>Q 4.</t>
  </si>
  <si>
    <t>Q 7.</t>
  </si>
  <si>
    <t>Q 8.</t>
  </si>
  <si>
    <t>Q 9. A</t>
  </si>
  <si>
    <t>Q 9. B</t>
  </si>
  <si>
    <t>Q 9. C</t>
  </si>
  <si>
    <t>Q 10.</t>
  </si>
  <si>
    <t>Q 11.</t>
  </si>
  <si>
    <t>Q 12. A</t>
  </si>
  <si>
    <t>Q 12. B</t>
  </si>
  <si>
    <t>Q 12. C</t>
  </si>
  <si>
    <t>Q 13.</t>
  </si>
  <si>
    <t>Q 14.</t>
  </si>
  <si>
    <t>Q 15.</t>
  </si>
  <si>
    <t>Q 16.</t>
  </si>
  <si>
    <t>Q 16. Exp</t>
  </si>
  <si>
    <t>Q 17.</t>
  </si>
  <si>
    <t>Q 18.</t>
  </si>
  <si>
    <t>Q 19.</t>
  </si>
  <si>
    <t>Q 20.</t>
  </si>
  <si>
    <t>Q 21.</t>
  </si>
  <si>
    <t>Q 22.</t>
  </si>
  <si>
    <t>Q 23.</t>
  </si>
  <si>
    <t>Q 24. A</t>
  </si>
  <si>
    <t>Q 24. B</t>
  </si>
  <si>
    <t>Q 24. C</t>
  </si>
  <si>
    <t>Q 24. Exp</t>
  </si>
  <si>
    <t>Q 25.</t>
  </si>
  <si>
    <t>Q 26.</t>
  </si>
  <si>
    <t>Q 27.</t>
  </si>
  <si>
    <t>Q 28.</t>
  </si>
  <si>
    <t>AddPub</t>
  </si>
  <si>
    <t>Pro 1</t>
  </si>
  <si>
    <t>Q 2.</t>
  </si>
  <si>
    <t>Q 5.</t>
  </si>
  <si>
    <t>Q 6.</t>
  </si>
  <si>
    <t>Pro 2</t>
  </si>
  <si>
    <t>Q 8. Exp</t>
  </si>
  <si>
    <t>Q 9.</t>
  </si>
  <si>
    <t>Q 12.</t>
  </si>
  <si>
    <t>Pro 3</t>
  </si>
  <si>
    <t>Q 1. Exp 1</t>
  </si>
  <si>
    <t>Q 1. Exp 2</t>
  </si>
  <si>
    <t>Q 3. Exp 1</t>
  </si>
  <si>
    <t>Pro 4</t>
  </si>
  <si>
    <t>Q 3. Exp 2</t>
  </si>
  <si>
    <t>Q 7. Exp 1</t>
  </si>
  <si>
    <t>Q 7. Exp 2</t>
  </si>
  <si>
    <t>Q 7. Exp 3</t>
  </si>
  <si>
    <t>Q 8. A</t>
  </si>
  <si>
    <t>Q 8. B</t>
  </si>
  <si>
    <t>Q 8. C</t>
  </si>
  <si>
    <t>ROI</t>
  </si>
  <si>
    <t>Capital</t>
  </si>
  <si>
    <t>Prod Devel</t>
  </si>
  <si>
    <t>Employ</t>
  </si>
  <si>
    <t>Hours</t>
  </si>
  <si>
    <t>Pension</t>
  </si>
  <si>
    <t>Training</t>
  </si>
  <si>
    <t>Other</t>
  </si>
  <si>
    <t>AddPro</t>
  </si>
  <si>
    <t>Confirm</t>
  </si>
  <si>
    <t>Exp</t>
  </si>
  <si>
    <t>Caissons, tubages et tubes verts fabriqués en acier au carbone ou en acier allié, soudées ou sans soudure, traitées thermiquement ou non, peu importe la finition des extrémités, d’un diamètre extérieur de 2 3/8 à 13 3/8 po (60,3 à 339,7 mm), conformes ou appelées à se conformer à la norme 5CT de l’American Petroleum Institute (API) ou à une norme équivalente ou une norme exclusive améliorée, de toutes les nuances, à l’exception des tuyaux de forage, des tubes courts, des manchons, des tubes sources pour manchons et les caissons en acier inoxydable, des tubages ou des tubes verts contenant 10,5 pour cent ou plus d’équivalents en poids de chrome.</t>
  </si>
  <si>
    <t xml:space="preserve">  </t>
  </si>
  <si>
    <t>AA</t>
  </si>
  <si>
    <t>=G25+'Pro 1'!G19+'Pro 1'!G20-G28-G31-G34</t>
  </si>
  <si>
    <t>=H25+'Pro 1'!H19+'Pro 1'!H20-H28-H31-H34</t>
  </si>
  <si>
    <t>=I25+'Pro 1'!I19+'Pro 1'!I20-I28-I31-I34</t>
  </si>
  <si>
    <t>=J25+'Pro 1'!J19+'Pro 1'!J20-J28-J31-J34</t>
  </si>
  <si>
    <t>=K25+'Pro 1'!K19+'Pro 1'!K20-K28-K31-K34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</si>
</sst>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43" formatCode="_-* #,##0.00_-;\-* #,##0.00_-;_-* &quot;-&quot;??_-;_-@_-"/>
    <numFmt numFmtId="164" formatCode="_(* #,##0.00_);_(* \(#,##0.00\);_(* &quot;-&quot;??_);_(@_)"/>
    <numFmt numFmtId="165" formatCode="_(* #,##0_);_(* \(#,##0\);_(* &quot;-&quot;??_);_(@_)"/>
    <numFmt numFmtId="166" formatCode="_-* #,##0_-;\-* #,##0_-;_-* &quot;-&quot;??_-;_-@_-"/>
    <numFmt numFmtId="167" formatCode="#,##0;\(#,##0\);\-"/>
  </numFmts>
  <fonts count="53" x14ac:knownFonts="1">
    <font>
      <sz val="11"/>
      <color theme="1"/>
      <name val="Calibri"/>
      <family val="2"/>
      <scheme val="minor"/>
    </font>
    <font>
      <sz val="11"/>
      <color theme="1"/>
      <name val="Calibri"/>
      <family val="2"/>
      <scheme val="minor"/>
    </font>
    <font>
      <sz val="10.5"/>
      <color theme="0"/>
      <name val="Calibri"/>
      <family val="2"/>
    </font>
    <font>
      <b/>
      <sz val="10.5"/>
      <color theme="1"/>
      <name val="Calibri"/>
      <family val="2"/>
    </font>
    <font>
      <sz val="10.5"/>
      <color theme="1"/>
      <name val="Calibri"/>
      <family val="2"/>
    </font>
    <font>
      <sz val="10.5"/>
      <name val="Calibri"/>
      <family val="2"/>
    </font>
    <font>
      <b/>
      <sz val="10.5"/>
      <color theme="0"/>
      <name val="Calibri"/>
      <family val="2"/>
      <scheme val="minor"/>
    </font>
    <font>
      <sz val="10.5"/>
      <color theme="1"/>
      <name val="Calibri"/>
      <family val="2"/>
      <scheme val="minor"/>
    </font>
    <font>
      <sz val="10.5"/>
      <name val="Calibri"/>
      <family val="2"/>
      <scheme val="minor"/>
    </font>
    <font>
      <b/>
      <sz val="10.5"/>
      <color theme="1"/>
      <name val="Calibri"/>
      <family val="2"/>
      <scheme val="minor"/>
    </font>
    <font>
      <b/>
      <sz val="10.5"/>
      <color rgb="FF000000"/>
      <name val="Calibri"/>
      <family val="2"/>
      <scheme val="minor"/>
    </font>
    <font>
      <sz val="10.5"/>
      <color rgb="FF000000"/>
      <name val="Calibri"/>
      <family val="2"/>
      <scheme val="minor"/>
    </font>
    <font>
      <sz val="10.5"/>
      <color theme="0"/>
      <name val="Calibri"/>
      <family val="2"/>
      <scheme val="minor"/>
    </font>
    <font>
      <b/>
      <sz val="10.5"/>
      <name val="Calibri"/>
      <family val="2"/>
      <scheme val="minor"/>
    </font>
    <font>
      <sz val="10"/>
      <color theme="1"/>
      <name val="Calibri"/>
      <family val="2"/>
      <scheme val="minor"/>
    </font>
    <font>
      <sz val="10"/>
      <name val="Times New Roman"/>
      <family val="1"/>
    </font>
    <font>
      <sz val="10"/>
      <color theme="0"/>
      <name val="Calibri"/>
      <family val="2"/>
      <scheme val="minor"/>
    </font>
    <font>
      <sz val="10"/>
      <name val="Arial"/>
      <family val="2"/>
    </font>
    <font>
      <sz val="8"/>
      <name val="Calibri"/>
      <family val="2"/>
      <scheme val="minor"/>
    </font>
    <font>
      <u/>
      <sz val="10.5"/>
      <color rgb="FF0070C0"/>
      <name val="Calibri"/>
      <family val="2"/>
      <scheme val="minor"/>
    </font>
    <font>
      <sz val="10"/>
      <name val="Calibri"/>
      <family val="2"/>
      <scheme val="minor"/>
    </font>
    <font>
      <b/>
      <sz val="10"/>
      <color theme="1"/>
      <name val="Calibri"/>
      <family val="2"/>
      <scheme val="minor"/>
    </font>
    <font>
      <b/>
      <u/>
      <sz val="10"/>
      <name val="Calibri"/>
      <family val="2"/>
      <scheme val="minor"/>
    </font>
    <font>
      <b/>
      <sz val="10"/>
      <color indexed="8"/>
      <name val="Calibri"/>
      <family val="2"/>
      <scheme val="minor"/>
    </font>
    <font>
      <b/>
      <sz val="10"/>
      <name val="Calibri"/>
      <family val="2"/>
      <scheme val="minor"/>
    </font>
    <font>
      <sz val="8"/>
      <name val="Arial"/>
      <family val="2"/>
    </font>
    <font>
      <b/>
      <sz val="10"/>
      <color theme="0"/>
      <name val="Calibri"/>
      <family val="2"/>
      <scheme val="minor"/>
    </font>
    <font>
      <b/>
      <u/>
      <sz val="10"/>
      <color theme="0"/>
      <name val="Calibri"/>
      <family val="2"/>
      <scheme val="minor"/>
    </font>
    <font>
      <sz val="10"/>
      <color theme="4" tint="-0.249977111117893"/>
      <name val="Calibri"/>
      <family val="2"/>
      <scheme val="minor"/>
    </font>
    <font>
      <sz val="10"/>
      <color indexed="8"/>
      <name val="Calibri"/>
      <family val="2"/>
      <scheme val="minor"/>
    </font>
    <font>
      <b/>
      <sz val="10"/>
      <color rgb="FFFF0000"/>
      <name val="Calibri"/>
      <family val="2"/>
      <scheme val="minor"/>
    </font>
    <font>
      <b/>
      <sz val="12"/>
      <name val="Calibri"/>
      <family val="2"/>
      <scheme val="minor"/>
    </font>
    <font>
      <b/>
      <sz val="10.5"/>
      <color theme="0"/>
      <name val="Calibri"/>
      <family val="2"/>
    </font>
    <font>
      <b/>
      <sz val="10.5"/>
      <name val="Calibri"/>
      <family val="2"/>
    </font>
    <font>
      <sz val="10.5"/>
      <color rgb="FF000000"/>
      <name val="Calibri"/>
      <family val="2"/>
    </font>
    <font>
      <b/>
      <u/>
      <sz val="10.5"/>
      <color theme="1"/>
      <name val="Calibri"/>
      <family val="2"/>
      <scheme val="minor"/>
    </font>
    <font>
      <sz val="16"/>
      <color rgb="FF000000"/>
      <name val="Calibri"/>
      <family val="2"/>
      <scheme val="minor"/>
    </font>
    <font>
      <sz val="10.5"/>
      <color rgb="FFFF0000"/>
      <name val="Calibri"/>
      <family val="2"/>
      <scheme val="minor"/>
    </font>
    <font>
      <sz val="10.5"/>
      <color theme="4" tint="-0.249977111117893"/>
      <name val="Calibri"/>
      <family val="2"/>
      <scheme val="minor"/>
    </font>
    <font>
      <b/>
      <sz val="9"/>
      <color indexed="81"/>
      <name val="Tahoma"/>
      <family val="2"/>
    </font>
    <font>
      <sz val="9"/>
      <color theme="1"/>
      <name val="Calibri"/>
      <family val="2"/>
      <scheme val="minor"/>
    </font>
    <font>
      <sz val="11"/>
      <color rgb="FFFF0000"/>
      <name val="Calibri"/>
      <family val="2"/>
      <scheme val="minor"/>
    </font>
    <font>
      <b/>
      <sz val="11"/>
      <color theme="1"/>
      <name val="Calibri"/>
      <family val="2"/>
      <scheme val="minor"/>
    </font>
    <font>
      <b/>
      <u/>
      <sz val="11"/>
      <color theme="1"/>
      <name val="Calibri"/>
      <family val="2"/>
      <scheme val="minor"/>
    </font>
    <font>
      <b/>
      <i/>
      <sz val="11"/>
      <color theme="1"/>
      <name val="Calibri"/>
      <family val="2"/>
      <scheme val="minor"/>
    </font>
    <font>
      <b/>
      <sz val="9"/>
      <color theme="1"/>
      <name val="Calibri"/>
      <family val="2"/>
      <scheme val="minor"/>
    </font>
    <font>
      <b/>
      <u/>
      <sz val="11"/>
      <name val="Calibri"/>
      <family val="2"/>
      <scheme val="minor"/>
    </font>
    <font>
      <sz val="11"/>
      <name val="Calibri"/>
      <family val="2"/>
      <scheme val="minor"/>
    </font>
    <font>
      <b/>
      <sz val="11"/>
      <name val="Calibri"/>
      <family val="2"/>
      <scheme val="minor"/>
    </font>
    <font>
      <b/>
      <sz val="11"/>
      <color rgb="FFFF0000"/>
      <name val="Calibri"/>
      <family val="2"/>
      <scheme val="minor"/>
    </font>
    <font>
      <b/>
      <sz val="9"/>
      <name val="Calibri"/>
      <family val="2"/>
      <scheme val="minor"/>
    </font>
    <font>
      <u/>
      <sz val="11"/>
      <color rgb="FFFF0000"/>
      <name val="Calibri"/>
      <family val="2"/>
      <scheme val="minor"/>
    </font>
    <font>
      <b/>
      <sz val="9"/>
      <color rgb="FFFF0000"/>
      <name val="Calibri"/>
      <family val="2"/>
      <scheme val="minor"/>
    </font>
  </fonts>
  <fills count="17">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FFFF00"/>
        <bgColor indexed="64"/>
      </patternFill>
    </fill>
    <fill>
      <patternFill patternType="solid">
        <fgColor theme="4" tint="0.39997558519241921"/>
        <bgColor theme="4" tint="0.79998168889431442"/>
      </patternFill>
    </fill>
    <fill>
      <patternFill patternType="solid">
        <fgColor theme="4" tint="0.79998168889431442"/>
        <bgColor theme="4" tint="0.79998168889431442"/>
      </patternFill>
    </fill>
    <fill>
      <patternFill patternType="solid">
        <fgColor theme="6" tint="0.39997558519241921"/>
        <bgColor indexed="64"/>
      </patternFill>
    </fill>
    <fill>
      <patternFill patternType="solid">
        <fgColor theme="6" tint="0.79998168889431442"/>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FC000"/>
        <bgColor indexed="64"/>
      </patternFill>
    </fill>
    <fill>
      <patternFill patternType="solid">
        <fgColor rgb="FF92D050"/>
        <bgColor indexed="64"/>
      </patternFill>
    </fill>
  </fills>
  <borders count="91">
    <border>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auto="1"/>
      </right>
      <top/>
      <bottom/>
      <diagonal/>
    </border>
    <border>
      <left style="thin">
        <color auto="1"/>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auto="1"/>
      </right>
      <top/>
      <bottom/>
      <diagonal/>
    </border>
    <border>
      <left/>
      <right/>
      <top/>
      <bottom style="medium">
        <color indexed="64"/>
      </bottom>
      <diagonal/>
    </border>
    <border>
      <left/>
      <right/>
      <top style="thin">
        <color theme="4"/>
      </top>
      <bottom style="thin">
        <color theme="4"/>
      </bottom>
      <diagonal/>
    </border>
    <border>
      <left style="medium">
        <color indexed="64"/>
      </left>
      <right/>
      <top style="thin">
        <color theme="4"/>
      </top>
      <bottom/>
      <diagonal/>
    </border>
    <border>
      <left/>
      <right/>
      <top style="thin">
        <color theme="1"/>
      </top>
      <bottom style="thin">
        <color theme="4" tint="0.39997558519241921"/>
      </bottom>
      <diagonal/>
    </border>
    <border>
      <left/>
      <right/>
      <top style="thin">
        <color theme="4" tint="0.39997558519241921"/>
      </top>
      <bottom style="thin">
        <color theme="4" tint="0.39997558519241921"/>
      </bottom>
      <diagonal/>
    </border>
    <border>
      <left/>
      <right style="medium">
        <color indexed="64"/>
      </right>
      <top style="thin">
        <color theme="4" tint="0.39997558519241921"/>
      </top>
      <bottom style="thin">
        <color theme="4" tint="0.39997558519241921"/>
      </bottom>
      <diagonal/>
    </border>
    <border>
      <left/>
      <right style="thin">
        <color indexed="64"/>
      </right>
      <top/>
      <bottom style="medium">
        <color indexed="64"/>
      </bottom>
      <diagonal/>
    </border>
    <border>
      <left style="thin">
        <color indexed="64"/>
      </left>
      <right/>
      <top style="thin">
        <color theme="4"/>
      </top>
      <bottom style="thin">
        <color theme="4"/>
      </bottom>
      <diagonal/>
    </border>
    <border>
      <left style="medium">
        <color auto="1"/>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medium">
        <color auto="1"/>
      </right>
      <top/>
      <bottom style="thin">
        <color indexed="64"/>
      </bottom>
      <diagonal/>
    </border>
    <border>
      <left/>
      <right/>
      <top style="thin">
        <color indexed="64"/>
      </top>
      <bottom style="thin">
        <color theme="4" tint="0.39997558519241921"/>
      </bottom>
      <diagonal/>
    </border>
    <border>
      <left/>
      <right style="thin">
        <color indexed="64"/>
      </right>
      <top style="thin">
        <color indexed="64"/>
      </top>
      <bottom style="thin">
        <color theme="4" tint="0.39997558519241921"/>
      </bottom>
      <diagonal/>
    </border>
    <border>
      <left style="thin">
        <color indexed="64"/>
      </left>
      <right/>
      <top style="thin">
        <color theme="1"/>
      </top>
      <bottom style="thin">
        <color theme="4" tint="0.39997558519241921"/>
      </bottom>
      <diagonal/>
    </border>
    <border>
      <left/>
      <right style="thin">
        <color indexed="64"/>
      </right>
      <top style="thin">
        <color theme="4" tint="0.39997558519241921"/>
      </top>
      <bottom style="thin">
        <color theme="4" tint="0.39997558519241921"/>
      </bottom>
      <diagonal/>
    </border>
    <border>
      <left style="thin">
        <color indexed="64"/>
      </left>
      <right/>
      <top style="thin">
        <color theme="4" tint="0.39997558519241921"/>
      </top>
      <bottom style="thin">
        <color theme="4" tint="0.39997558519241921"/>
      </bottom>
      <diagonal/>
    </border>
    <border>
      <left style="thin">
        <color indexed="64"/>
      </left>
      <right/>
      <top style="thin">
        <color theme="4" tint="0.39997558519241921"/>
      </top>
      <bottom style="thin">
        <color indexed="64"/>
      </bottom>
      <diagonal/>
    </border>
    <border>
      <left/>
      <right/>
      <top style="thin">
        <color theme="4" tint="0.39997558519241921"/>
      </top>
      <bottom style="thin">
        <color indexed="64"/>
      </bottom>
      <diagonal/>
    </border>
    <border>
      <left/>
      <right style="medium">
        <color indexed="64"/>
      </right>
      <top style="thin">
        <color theme="4" tint="0.39997558519241921"/>
      </top>
      <bottom style="thin">
        <color indexed="64"/>
      </bottom>
      <diagonal/>
    </border>
    <border>
      <left/>
      <right style="thin">
        <color indexed="64"/>
      </right>
      <top style="thin">
        <color theme="4" tint="0.39997558519241921"/>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auto="1"/>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auto="1"/>
      </left>
      <right/>
      <top style="thin">
        <color theme="0" tint="-0.499984740745262"/>
      </top>
      <bottom/>
      <diagonal/>
    </border>
    <border>
      <left/>
      <right style="thin">
        <color auto="1"/>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medium">
        <color theme="0" tint="-0.499984740745262"/>
      </top>
      <bottom style="thin">
        <color theme="0" tint="-0.499984740745262"/>
      </bottom>
      <diagonal/>
    </border>
    <border>
      <left style="thin">
        <color indexed="64"/>
      </left>
      <right style="thin">
        <color theme="0" tint="-0.499984740745262"/>
      </right>
      <top style="thin">
        <color theme="0" tint="-0.499984740745262"/>
      </top>
      <bottom style="medium">
        <color theme="0" tint="-0.499984740745262"/>
      </bottom>
      <diagonal/>
    </border>
    <border>
      <left style="thin">
        <color indexed="64"/>
      </left>
      <right/>
      <top/>
      <bottom style="thin">
        <color theme="0" tint="-0.499984740745262"/>
      </bottom>
      <diagonal/>
    </border>
    <border>
      <left/>
      <right style="thin">
        <color indexed="64"/>
      </right>
      <top/>
      <bottom style="thin">
        <color theme="0" tint="-0.499984740745262"/>
      </bottom>
      <diagonal/>
    </border>
    <border>
      <left style="thin">
        <color auto="1"/>
      </left>
      <right style="thin">
        <color theme="0" tint="-0.499984740745262"/>
      </right>
      <top style="thin">
        <color theme="0" tint="-0.499984740745262"/>
      </top>
      <bottom/>
      <diagonal/>
    </border>
    <border>
      <left style="thin">
        <color auto="1"/>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auto="1"/>
      </right>
      <top/>
      <bottom/>
      <diagonal/>
    </border>
    <border>
      <left style="thin">
        <color auto="1"/>
      </left>
      <right style="thin">
        <color theme="0" tint="-0.499984740745262"/>
      </right>
      <top/>
      <bottom style="thin">
        <color theme="0" tint="-0.499984740745262"/>
      </bottom>
      <diagonal/>
    </border>
    <border>
      <left style="thin">
        <color theme="0" tint="-0.499984740745262"/>
      </left>
      <right style="thin">
        <color auto="1"/>
      </right>
      <top/>
      <bottom style="thin">
        <color theme="0" tint="-0.499984740745262"/>
      </bottom>
      <diagonal/>
    </border>
    <border>
      <left/>
      <right style="thin">
        <color theme="0" tint="-0.499984740745262"/>
      </right>
      <top/>
      <bottom style="thin">
        <color auto="1"/>
      </bottom>
      <diagonal/>
    </border>
    <border>
      <left style="thin">
        <color theme="0" tint="-0.499984740745262"/>
      </left>
      <right style="thin">
        <color theme="0" tint="-0.499984740745262"/>
      </right>
      <top/>
      <bottom style="thin">
        <color auto="1"/>
      </bottom>
      <diagonal/>
    </border>
    <border>
      <left style="thin">
        <color theme="0" tint="-0.499984740745262"/>
      </left>
      <right style="thin">
        <color auto="1"/>
      </right>
      <top/>
      <bottom style="thin">
        <color auto="1"/>
      </bottom>
      <diagonal/>
    </border>
    <border>
      <left style="thin">
        <color theme="0" tint="-0.499984740745262"/>
      </left>
      <right style="thin">
        <color theme="0" tint="-0.499984740745262"/>
      </right>
      <top/>
      <bottom style="medium">
        <color theme="0" tint="-0.499984740745262"/>
      </bottom>
      <diagonal/>
    </border>
    <border>
      <left style="thin">
        <color indexed="64"/>
      </left>
      <right style="thin">
        <color theme="0" tint="-0.499984740745262"/>
      </right>
      <top style="thin">
        <color theme="0" tint="-0.499984740745262"/>
      </top>
      <bottom style="thin">
        <color auto="1"/>
      </bottom>
      <diagonal/>
    </border>
    <border>
      <left style="thin">
        <color theme="0" tint="-0.499984740745262"/>
      </left>
      <right style="thin">
        <color theme="0" tint="-0.499984740745262"/>
      </right>
      <top style="thin">
        <color theme="0" tint="-0.499984740745262"/>
      </top>
      <bottom style="thin">
        <color auto="1"/>
      </bottom>
      <diagonal/>
    </border>
    <border>
      <left style="thin">
        <color theme="0" tint="-0.499984740745262"/>
      </left>
      <right style="thin">
        <color auto="1"/>
      </right>
      <top style="thin">
        <color theme="0" tint="-0.499984740745262"/>
      </top>
      <bottom style="thin">
        <color auto="1"/>
      </bottom>
      <diagonal/>
    </border>
    <border>
      <left style="thin">
        <color theme="0" tint="-0.499984740745262"/>
      </left>
      <right/>
      <top style="thin">
        <color theme="0" tint="-0.499984740745262"/>
      </top>
      <bottom style="thin">
        <color theme="0" tint="-0.499984740745262"/>
      </bottom>
      <diagonal/>
    </border>
    <border>
      <left/>
      <right style="thin">
        <color auto="1"/>
      </right>
      <top style="thin">
        <color theme="0" tint="-0.499984740745262"/>
      </top>
      <bottom style="thin">
        <color theme="0" tint="-0.499984740745262"/>
      </bottom>
      <diagonal/>
    </border>
    <border>
      <left style="thin">
        <color auto="1"/>
      </left>
      <right style="thin">
        <color theme="0" tint="-0.499984740745262"/>
      </right>
      <top/>
      <bottom style="thin">
        <color auto="1"/>
      </bottom>
      <diagonal/>
    </border>
    <border>
      <left style="thin">
        <color theme="0" tint="-0.499984740745262"/>
      </left>
      <right/>
      <top/>
      <bottom style="thin">
        <color auto="1"/>
      </bottom>
      <diagonal/>
    </border>
    <border>
      <left style="thin">
        <color theme="0" tint="-0.499984740745262"/>
      </left>
      <right/>
      <top style="medium">
        <color theme="0" tint="-0.499984740745262"/>
      </top>
      <bottom style="thin">
        <color theme="0" tint="-0.499984740745262"/>
      </bottom>
      <diagonal/>
    </border>
    <border>
      <left/>
      <right style="thin">
        <color theme="0" tint="-0.499984740745262"/>
      </right>
      <top style="medium">
        <color theme="0" tint="-0.499984740745262"/>
      </top>
      <bottom style="thin">
        <color theme="0" tint="-0.499984740745262"/>
      </bottom>
      <diagonal/>
    </border>
    <border>
      <left style="thin">
        <color theme="0" tint="-0.499984740745262"/>
      </left>
      <right/>
      <top style="thin">
        <color theme="0" tint="-0.499984740745262"/>
      </top>
      <bottom style="medium">
        <color theme="0" tint="-0.499984740745262"/>
      </bottom>
      <diagonal/>
    </border>
    <border>
      <left/>
      <right style="thin">
        <color theme="0" tint="-0.499984740745262"/>
      </right>
      <top style="thin">
        <color theme="0" tint="-0.499984740745262"/>
      </top>
      <bottom style="medium">
        <color theme="0" tint="-0.499984740745262"/>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s>
  <cellStyleXfs count="11">
    <xf numFmtId="0" fontId="0" fillId="0" borderId="0"/>
    <xf numFmtId="164" fontId="1" fillId="0" borderId="0" applyFont="0" applyFill="0" applyBorder="0" applyAlignment="0" applyProtection="0"/>
    <xf numFmtId="9" fontId="1" fillId="0" borderId="0" applyFont="0" applyFill="0" applyBorder="0" applyAlignment="0" applyProtection="0"/>
    <xf numFmtId="0" fontId="15" fillId="0" borderId="0"/>
    <xf numFmtId="43" fontId="15"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0" fontId="25" fillId="0" borderId="0"/>
    <xf numFmtId="0" fontId="15" fillId="0" borderId="0"/>
    <xf numFmtId="0" fontId="17" fillId="0" borderId="0"/>
    <xf numFmtId="43" fontId="1" fillId="0" borderId="0" applyFont="0" applyFill="0" applyBorder="0" applyAlignment="0" applyProtection="0"/>
  </cellStyleXfs>
  <cellXfs count="882">
    <xf numFmtId="0" fontId="0" fillId="0" borderId="0" xfId="0"/>
    <xf numFmtId="0" fontId="7" fillId="2" borderId="0" xfId="0" applyNumberFormat="1" applyFont="1" applyFill="1" applyBorder="1" applyAlignment="1" applyProtection="1">
      <alignment vertical="top"/>
    </xf>
    <xf numFmtId="0" fontId="7" fillId="0" borderId="0" xfId="0" applyNumberFormat="1" applyFont="1" applyBorder="1" applyAlignment="1" applyProtection="1">
      <alignment vertical="top"/>
    </xf>
    <xf numFmtId="0" fontId="9" fillId="0" borderId="0" xfId="0" applyNumberFormat="1" applyFont="1" applyBorder="1" applyAlignment="1" applyProtection="1">
      <alignment vertical="top"/>
    </xf>
    <xf numFmtId="0" fontId="13" fillId="0" borderId="0" xfId="0" applyNumberFormat="1" applyFont="1" applyFill="1" applyBorder="1" applyAlignment="1" applyProtection="1">
      <alignment horizontal="left" vertical="top"/>
    </xf>
    <xf numFmtId="0" fontId="2" fillId="0" borderId="0" xfId="0" applyNumberFormat="1" applyFont="1" applyBorder="1" applyAlignment="1" applyProtection="1">
      <alignment vertical="top"/>
    </xf>
    <xf numFmtId="0" fontId="3" fillId="2" borderId="0" xfId="0" applyNumberFormat="1" applyFont="1" applyFill="1" applyBorder="1" applyAlignment="1" applyProtection="1">
      <alignment vertical="center"/>
    </xf>
    <xf numFmtId="0" fontId="4" fillId="2" borderId="0" xfId="0" applyNumberFormat="1" applyFont="1" applyFill="1" applyBorder="1" applyAlignment="1" applyProtection="1">
      <alignment horizontal="left" vertical="top"/>
    </xf>
    <xf numFmtId="0" fontId="4" fillId="0" borderId="0" xfId="0" applyNumberFormat="1" applyFont="1" applyFill="1" applyBorder="1" applyAlignment="1" applyProtection="1">
      <alignment vertical="top"/>
    </xf>
    <xf numFmtId="0" fontId="5" fillId="0" borderId="0" xfId="0" applyNumberFormat="1" applyFont="1" applyFill="1" applyBorder="1" applyAlignment="1" applyProtection="1">
      <alignment vertical="top"/>
    </xf>
    <xf numFmtId="0" fontId="7" fillId="0" borderId="0" xfId="0" applyNumberFormat="1" applyFont="1" applyFill="1" applyBorder="1" applyAlignment="1" applyProtection="1">
      <alignment vertical="top"/>
    </xf>
    <xf numFmtId="0" fontId="8" fillId="0" borderId="0" xfId="0" applyNumberFormat="1" applyFont="1" applyFill="1" applyBorder="1" applyAlignment="1" applyProtection="1">
      <alignment horizontal="left" vertical="top"/>
    </xf>
    <xf numFmtId="0" fontId="12" fillId="0" borderId="0" xfId="0" applyNumberFormat="1" applyFont="1" applyFill="1" applyBorder="1" applyAlignment="1" applyProtection="1">
      <alignment vertical="top" wrapText="1"/>
    </xf>
    <xf numFmtId="0" fontId="12" fillId="0" borderId="0" xfId="0" applyNumberFormat="1" applyFont="1" applyBorder="1" applyAlignment="1" applyProtection="1">
      <alignment vertical="top" wrapText="1"/>
    </xf>
    <xf numFmtId="0" fontId="2" fillId="0" borderId="0" xfId="0" applyNumberFormat="1" applyFont="1" applyBorder="1" applyAlignment="1" applyProtection="1">
      <alignment vertical="top" wrapText="1"/>
    </xf>
    <xf numFmtId="0" fontId="4" fillId="2" borderId="0" xfId="0" applyNumberFormat="1" applyFont="1" applyFill="1" applyBorder="1" applyAlignment="1" applyProtection="1">
      <alignment vertical="top"/>
    </xf>
    <xf numFmtId="0" fontId="4" fillId="0" borderId="0" xfId="0" applyNumberFormat="1" applyFont="1" applyBorder="1" applyAlignment="1" applyProtection="1">
      <alignment vertical="top"/>
    </xf>
    <xf numFmtId="0" fontId="5" fillId="0" borderId="0" xfId="0" applyNumberFormat="1" applyFont="1" applyBorder="1" applyAlignment="1" applyProtection="1">
      <alignment vertical="top"/>
    </xf>
    <xf numFmtId="0" fontId="2" fillId="0" borderId="0" xfId="0" applyNumberFormat="1" applyFont="1" applyFill="1" applyBorder="1" applyAlignment="1" applyProtection="1">
      <alignment vertical="top" wrapText="1"/>
    </xf>
    <xf numFmtId="0" fontId="3" fillId="2" borderId="0" xfId="0" applyNumberFormat="1" applyFont="1" applyFill="1" applyBorder="1" applyAlignment="1" applyProtection="1">
      <alignment vertical="top"/>
    </xf>
    <xf numFmtId="0" fontId="8" fillId="0" borderId="0" xfId="0" applyNumberFormat="1" applyFont="1" applyBorder="1" applyAlignment="1" applyProtection="1">
      <alignment vertical="top"/>
    </xf>
    <xf numFmtId="0" fontId="8" fillId="2" borderId="0" xfId="0" applyNumberFormat="1" applyFont="1" applyFill="1" applyBorder="1" applyAlignment="1" applyProtection="1">
      <alignment vertical="top"/>
    </xf>
    <xf numFmtId="0" fontId="7" fillId="2" borderId="0" xfId="0" applyNumberFormat="1" applyFont="1" applyFill="1" applyBorder="1" applyAlignment="1" applyProtection="1">
      <alignment vertical="top" wrapText="1"/>
    </xf>
    <xf numFmtId="0" fontId="13" fillId="0" borderId="0" xfId="0" applyNumberFormat="1" applyFont="1" applyFill="1" applyBorder="1" applyAlignment="1" applyProtection="1">
      <alignment horizontal="left" vertical="top" wrapText="1"/>
    </xf>
    <xf numFmtId="0" fontId="9" fillId="2" borderId="0" xfId="0" applyNumberFormat="1" applyFont="1" applyFill="1" applyBorder="1" applyAlignment="1" applyProtection="1">
      <alignment vertical="top" wrapText="1"/>
    </xf>
    <xf numFmtId="0" fontId="6" fillId="0" borderId="0" xfId="0" applyNumberFormat="1" applyFont="1" applyFill="1" applyBorder="1" applyAlignment="1" applyProtection="1">
      <alignment horizontal="left" vertical="top" wrapText="1"/>
    </xf>
    <xf numFmtId="0" fontId="4" fillId="0" borderId="0" xfId="0" applyNumberFormat="1" applyFont="1" applyFill="1" applyBorder="1" applyAlignment="1" applyProtection="1">
      <alignment vertical="top" wrapText="1"/>
    </xf>
    <xf numFmtId="0" fontId="13" fillId="0" borderId="4" xfId="0" applyNumberFormat="1" applyFont="1" applyFill="1" applyBorder="1" applyAlignment="1" applyProtection="1">
      <alignment horizontal="centerContinuous" vertical="top" wrapText="1"/>
    </xf>
    <xf numFmtId="0" fontId="13" fillId="0" borderId="0" xfId="0" applyNumberFormat="1" applyFont="1" applyFill="1" applyBorder="1" applyAlignment="1" applyProtection="1">
      <alignment horizontal="centerContinuous" vertical="top" wrapText="1"/>
    </xf>
    <xf numFmtId="0" fontId="7" fillId="0" borderId="0" xfId="0" applyNumberFormat="1" applyFont="1" applyFill="1" applyBorder="1" applyAlignment="1" applyProtection="1">
      <alignment horizontal="centerContinuous" vertical="top" wrapText="1"/>
    </xf>
    <xf numFmtId="0" fontId="7" fillId="0" borderId="3" xfId="0" applyNumberFormat="1" applyFont="1" applyFill="1" applyBorder="1" applyAlignment="1" applyProtection="1">
      <alignment horizontal="centerContinuous" vertical="top" wrapText="1"/>
    </xf>
    <xf numFmtId="0" fontId="6" fillId="3" borderId="1" xfId="0" applyNumberFormat="1" applyFont="1" applyFill="1" applyBorder="1" applyAlignment="1" applyProtection="1">
      <alignment horizontal="centerContinuous" vertical="top" wrapText="1"/>
    </xf>
    <xf numFmtId="0" fontId="6" fillId="3" borderId="11" xfId="0" applyNumberFormat="1" applyFont="1" applyFill="1" applyBorder="1" applyAlignment="1" applyProtection="1">
      <alignment horizontal="centerContinuous" vertical="top" wrapText="1"/>
    </xf>
    <xf numFmtId="0" fontId="6" fillId="3" borderId="2" xfId="0" applyNumberFormat="1" applyFont="1" applyFill="1" applyBorder="1" applyAlignment="1" applyProtection="1">
      <alignment horizontal="centerContinuous" vertical="top" wrapText="1"/>
    </xf>
    <xf numFmtId="0" fontId="4" fillId="3" borderId="0" xfId="0" applyNumberFormat="1" applyFont="1" applyFill="1" applyBorder="1" applyAlignment="1" applyProtection="1">
      <alignment vertical="top" wrapText="1"/>
    </xf>
    <xf numFmtId="1" fontId="11" fillId="0" borderId="0" xfId="1" applyNumberFormat="1" applyFont="1" applyFill="1" applyBorder="1" applyAlignment="1" applyProtection="1">
      <alignment horizontal="right" vertical="top" wrapText="1"/>
    </xf>
    <xf numFmtId="1" fontId="11" fillId="0" borderId="3" xfId="1" applyNumberFormat="1" applyFont="1" applyFill="1" applyBorder="1" applyAlignment="1" applyProtection="1">
      <alignment horizontal="right" vertical="top" wrapText="1"/>
    </xf>
    <xf numFmtId="0" fontId="7" fillId="0" borderId="10" xfId="0" applyNumberFormat="1" applyFont="1" applyFill="1" applyBorder="1" applyAlignment="1" applyProtection="1">
      <alignment horizontal="centerContinuous" vertical="top" wrapText="1"/>
    </xf>
    <xf numFmtId="0" fontId="7" fillId="0" borderId="8" xfId="0" applyNumberFormat="1" applyFont="1" applyFill="1" applyBorder="1" applyAlignment="1" applyProtection="1">
      <alignment horizontal="centerContinuous" vertical="top" wrapText="1"/>
    </xf>
    <xf numFmtId="0" fontId="13" fillId="0" borderId="9" xfId="0" applyNumberFormat="1" applyFont="1" applyFill="1" applyBorder="1" applyAlignment="1" applyProtection="1">
      <alignment horizontal="centerContinuous" vertical="top" wrapText="1"/>
    </xf>
    <xf numFmtId="0" fontId="7" fillId="0" borderId="9" xfId="0" applyNumberFormat="1" applyFont="1" applyFill="1" applyBorder="1" applyAlignment="1" applyProtection="1">
      <alignment horizontal="centerContinuous" vertical="top" wrapText="1"/>
    </xf>
    <xf numFmtId="0" fontId="12" fillId="0" borderId="0" xfId="0" applyFont="1" applyAlignment="1">
      <alignment vertical="top" wrapText="1"/>
    </xf>
    <xf numFmtId="0" fontId="9" fillId="0" borderId="0" xfId="0" applyFont="1" applyAlignment="1">
      <alignment vertical="top"/>
    </xf>
    <xf numFmtId="0" fontId="8" fillId="0" borderId="7" xfId="0" applyNumberFormat="1" applyFont="1" applyFill="1" applyBorder="1" applyAlignment="1" applyProtection="1">
      <alignment horizontal="left" vertical="top" wrapText="1"/>
    </xf>
    <xf numFmtId="0" fontId="7" fillId="2" borderId="4" xfId="0" applyNumberFormat="1" applyFont="1" applyFill="1" applyBorder="1" applyAlignment="1" applyProtection="1">
      <alignment vertical="top" wrapText="1"/>
    </xf>
    <xf numFmtId="0" fontId="7" fillId="2" borderId="3" xfId="0" applyNumberFormat="1" applyFont="1" applyFill="1" applyBorder="1" applyAlignment="1" applyProtection="1">
      <alignment vertical="top" wrapText="1"/>
    </xf>
    <xf numFmtId="0" fontId="13" fillId="0" borderId="10" xfId="0" applyNumberFormat="1" applyFont="1" applyFill="1" applyBorder="1" applyAlignment="1" applyProtection="1">
      <alignment horizontal="centerContinuous" vertical="top" wrapText="1"/>
    </xf>
    <xf numFmtId="0" fontId="7" fillId="0" borderId="6" xfId="0" applyNumberFormat="1" applyFont="1" applyFill="1" applyBorder="1" applyAlignment="1" applyProtection="1">
      <alignment horizontal="centerContinuous" vertical="top" wrapText="1"/>
    </xf>
    <xf numFmtId="0" fontId="14" fillId="0" borderId="0" xfId="0" applyFont="1"/>
    <xf numFmtId="0" fontId="14" fillId="0" borderId="13" xfId="0" applyFont="1" applyBorder="1"/>
    <xf numFmtId="0" fontId="14" fillId="0" borderId="16" xfId="0" applyFont="1" applyBorder="1"/>
    <xf numFmtId="0" fontId="14" fillId="0" borderId="11" xfId="0" applyFont="1" applyBorder="1"/>
    <xf numFmtId="0" fontId="14" fillId="0" borderId="2" xfId="0" applyFont="1" applyBorder="1"/>
    <xf numFmtId="166" fontId="20" fillId="0" borderId="0" xfId="4" applyNumberFormat="1" applyFont="1" applyFill="1" applyBorder="1" applyAlignment="1">
      <alignment horizontal="left"/>
    </xf>
    <xf numFmtId="0" fontId="14" fillId="0" borderId="4" xfId="0" applyFont="1" applyBorder="1"/>
    <xf numFmtId="0" fontId="14" fillId="0" borderId="3" xfId="0" applyFont="1" applyBorder="1"/>
    <xf numFmtId="166" fontId="20" fillId="0" borderId="10" xfId="4" applyNumberFormat="1" applyFont="1" applyFill="1" applyBorder="1" applyAlignment="1">
      <alignment horizontal="left"/>
    </xf>
    <xf numFmtId="0" fontId="14" fillId="0" borderId="7" xfId="0" applyFont="1" applyBorder="1"/>
    <xf numFmtId="0" fontId="14" fillId="0" borderId="10" xfId="0" applyFont="1" applyBorder="1"/>
    <xf numFmtId="0" fontId="14" fillId="0" borderId="8" xfId="0" applyFont="1" applyBorder="1"/>
    <xf numFmtId="0" fontId="22" fillId="0" borderId="0" xfId="6" quotePrefix="1" applyNumberFormat="1" applyFont="1" applyFill="1" applyBorder="1" applyAlignment="1">
      <alignment horizontal="right"/>
    </xf>
    <xf numFmtId="165" fontId="20" fillId="0" borderId="0" xfId="6" quotePrefix="1" applyNumberFormat="1" applyFont="1" applyFill="1" applyBorder="1" applyAlignment="1">
      <alignment horizontal="right"/>
    </xf>
    <xf numFmtId="167" fontId="20" fillId="8" borderId="0" xfId="6" applyNumberFormat="1" applyFont="1" applyFill="1" applyBorder="1" applyAlignment="1">
      <alignment horizontal="right"/>
    </xf>
    <xf numFmtId="167" fontId="24" fillId="0" borderId="0" xfId="6" applyNumberFormat="1" applyFont="1" applyFill="1" applyBorder="1" applyAlignment="1">
      <alignment horizontal="right"/>
    </xf>
    <xf numFmtId="165" fontId="14" fillId="0" borderId="0" xfId="6" applyNumberFormat="1" applyFont="1" applyFill="1" applyBorder="1" applyAlignment="1"/>
    <xf numFmtId="167" fontId="20" fillId="0" borderId="0" xfId="6" applyNumberFormat="1" applyFont="1" applyFill="1" applyBorder="1" applyAlignment="1">
      <alignment horizontal="right"/>
    </xf>
    <xf numFmtId="0" fontId="26" fillId="3" borderId="17" xfId="7" applyFont="1" applyFill="1" applyBorder="1"/>
    <xf numFmtId="0" fontId="26" fillId="3" borderId="17" xfId="7" applyFont="1" applyFill="1" applyBorder="1" applyAlignment="1">
      <alignment horizontal="center"/>
    </xf>
    <xf numFmtId="166" fontId="27" fillId="3" borderId="18" xfId="8" applyNumberFormat="1" applyFont="1" applyFill="1" applyBorder="1" applyAlignment="1">
      <alignment horizontal="left"/>
    </xf>
    <xf numFmtId="0" fontId="28" fillId="9" borderId="12" xfId="0" applyFont="1" applyFill="1" applyBorder="1"/>
    <xf numFmtId="0" fontId="28" fillId="9" borderId="13" xfId="0" applyFont="1" applyFill="1" applyBorder="1"/>
    <xf numFmtId="0" fontId="28" fillId="0" borderId="14" xfId="0" applyFont="1" applyBorder="1"/>
    <xf numFmtId="0" fontId="28" fillId="10" borderId="14" xfId="0" applyFont="1" applyFill="1" applyBorder="1"/>
    <xf numFmtId="0" fontId="16" fillId="3" borderId="13" xfId="9" applyFont="1" applyFill="1" applyBorder="1"/>
    <xf numFmtId="0" fontId="20" fillId="6" borderId="15" xfId="0" applyFont="1" applyFill="1" applyBorder="1" applyAlignment="1">
      <alignment horizontal="left" indent="1"/>
    </xf>
    <xf numFmtId="0" fontId="20" fillId="0" borderId="15" xfId="0" applyFont="1" applyBorder="1" applyAlignment="1">
      <alignment horizontal="left" indent="1"/>
    </xf>
    <xf numFmtId="0" fontId="26" fillId="3" borderId="19" xfId="7" applyFont="1" applyFill="1" applyBorder="1"/>
    <xf numFmtId="0" fontId="26" fillId="3" borderId="19" xfId="7" applyFont="1" applyFill="1" applyBorder="1" applyAlignment="1">
      <alignment wrapText="1"/>
    </xf>
    <xf numFmtId="0" fontId="26" fillId="3" borderId="20" xfId="7" applyFont="1" applyFill="1" applyBorder="1" applyAlignment="1">
      <alignment wrapText="1"/>
    </xf>
    <xf numFmtId="0" fontId="26" fillId="3" borderId="21" xfId="7" applyFont="1" applyFill="1" applyBorder="1" applyAlignment="1">
      <alignment wrapText="1"/>
    </xf>
    <xf numFmtId="0" fontId="21" fillId="11" borderId="20" xfId="7" applyFont="1" applyFill="1" applyBorder="1"/>
    <xf numFmtId="0" fontId="21" fillId="11" borderId="20" xfId="7" applyFont="1" applyFill="1" applyBorder="1" applyAlignment="1">
      <alignment horizontal="center"/>
    </xf>
    <xf numFmtId="165" fontId="21" fillId="11" borderId="20" xfId="5" applyNumberFormat="1" applyFont="1" applyFill="1" applyBorder="1" applyAlignment="1"/>
    <xf numFmtId="165" fontId="21" fillId="11" borderId="21" xfId="5" applyNumberFormat="1" applyFont="1" applyFill="1" applyBorder="1" applyAlignment="1"/>
    <xf numFmtId="0" fontId="14" fillId="0" borderId="20" xfId="7" applyFont="1" applyBorder="1"/>
    <xf numFmtId="0" fontId="14" fillId="0" borderId="20" xfId="7" applyFont="1" applyBorder="1" applyAlignment="1">
      <alignment horizontal="center"/>
    </xf>
    <xf numFmtId="165" fontId="14" fillId="0" borderId="20" xfId="5" applyNumberFormat="1" applyFont="1" applyBorder="1" applyAlignment="1"/>
    <xf numFmtId="165" fontId="14" fillId="0" borderId="21" xfId="5" applyNumberFormat="1" applyFont="1" applyBorder="1" applyAlignment="1"/>
    <xf numFmtId="0" fontId="14" fillId="12" borderId="20" xfId="7" applyFont="1" applyFill="1" applyBorder="1"/>
    <xf numFmtId="0" fontId="14" fillId="12" borderId="20" xfId="7" applyFont="1" applyFill="1" applyBorder="1" applyAlignment="1">
      <alignment horizontal="center"/>
    </xf>
    <xf numFmtId="165" fontId="14" fillId="12" borderId="20" xfId="5" applyNumberFormat="1" applyFont="1" applyFill="1" applyBorder="1" applyAlignment="1"/>
    <xf numFmtId="165" fontId="14" fillId="12" borderId="21" xfId="5" applyNumberFormat="1" applyFont="1" applyFill="1" applyBorder="1" applyAlignment="1"/>
    <xf numFmtId="0" fontId="14" fillId="0" borderId="0" xfId="0" applyFont="1" applyBorder="1"/>
    <xf numFmtId="0" fontId="22" fillId="0" borderId="0" xfId="0" applyFont="1" applyBorder="1"/>
    <xf numFmtId="165" fontId="20" fillId="8" borderId="0" xfId="6" quotePrefix="1" applyNumberFormat="1" applyFont="1" applyFill="1" applyBorder="1" applyAlignment="1">
      <alignment horizontal="right"/>
    </xf>
    <xf numFmtId="0" fontId="14" fillId="0" borderId="0" xfId="0" applyFont="1" applyBorder="1" applyAlignment="1">
      <alignment horizontal="left"/>
    </xf>
    <xf numFmtId="0" fontId="22" fillId="0" borderId="4" xfId="0" applyFont="1" applyBorder="1" applyAlignment="1">
      <alignment horizontal="left"/>
    </xf>
    <xf numFmtId="0" fontId="23" fillId="0" borderId="4" xfId="0" applyFont="1" applyBorder="1"/>
    <xf numFmtId="0" fontId="14" fillId="0" borderId="4" xfId="0" applyFont="1" applyBorder="1" applyAlignment="1">
      <alignment horizontal="left"/>
    </xf>
    <xf numFmtId="0" fontId="21" fillId="0" borderId="4" xfId="0" applyFont="1" applyBorder="1" applyAlignment="1">
      <alignment horizontal="left"/>
    </xf>
    <xf numFmtId="0" fontId="23" fillId="0" borderId="4" xfId="0" applyFont="1" applyBorder="1" applyAlignment="1">
      <alignment horizontal="left"/>
    </xf>
    <xf numFmtId="0" fontId="21" fillId="0" borderId="4" xfId="0" applyFont="1" applyBorder="1" applyAlignment="1">
      <alignment horizontal="left" vertical="center"/>
    </xf>
    <xf numFmtId="0" fontId="23" fillId="0" borderId="7" xfId="0" applyFont="1" applyBorder="1"/>
    <xf numFmtId="167" fontId="20" fillId="0" borderId="10" xfId="6" applyNumberFormat="1" applyFont="1" applyFill="1" applyBorder="1" applyAlignment="1">
      <alignment horizontal="right"/>
    </xf>
    <xf numFmtId="0" fontId="20" fillId="0" borderId="0" xfId="6" quotePrefix="1" applyNumberFormat="1" applyFont="1" applyFill="1" applyBorder="1" applyAlignment="1">
      <alignment horizontal="right"/>
    </xf>
    <xf numFmtId="0" fontId="20" fillId="0" borderId="0" xfId="0" applyFont="1" applyFill="1" applyBorder="1"/>
    <xf numFmtId="0" fontId="22" fillId="0" borderId="11" xfId="0" applyFont="1" applyBorder="1"/>
    <xf numFmtId="0" fontId="29" fillId="0" borderId="4" xfId="0" applyFont="1" applyBorder="1" applyAlignment="1">
      <alignment horizontal="left"/>
    </xf>
    <xf numFmtId="0" fontId="14" fillId="0" borderId="22" xfId="0" applyFont="1" applyBorder="1"/>
    <xf numFmtId="0" fontId="30" fillId="0" borderId="1" xfId="0" applyFont="1" applyBorder="1"/>
    <xf numFmtId="0" fontId="20" fillId="0" borderId="0" xfId="0" applyFont="1" applyBorder="1" applyAlignment="1">
      <alignment horizontal="left"/>
    </xf>
    <xf numFmtId="0" fontId="20" fillId="0" borderId="4" xfId="0" applyFont="1" applyBorder="1" applyAlignment="1">
      <alignment horizontal="left"/>
    </xf>
    <xf numFmtId="0" fontId="20" fillId="0" borderId="7" xfId="0" applyFont="1" applyBorder="1" applyAlignment="1">
      <alignment horizontal="left"/>
    </xf>
    <xf numFmtId="0" fontId="20" fillId="0" borderId="10" xfId="0" applyFont="1" applyBorder="1" applyAlignment="1">
      <alignment horizontal="left"/>
    </xf>
    <xf numFmtId="167" fontId="20" fillId="0" borderId="11" xfId="6" applyNumberFormat="1" applyFont="1" applyFill="1" applyBorder="1" applyAlignment="1">
      <alignment horizontal="right"/>
    </xf>
    <xf numFmtId="0" fontId="26" fillId="3" borderId="23" xfId="7" applyFont="1" applyFill="1" applyBorder="1"/>
    <xf numFmtId="0" fontId="28" fillId="9" borderId="4" xfId="0" applyFont="1" applyFill="1" applyBorder="1"/>
    <xf numFmtId="0" fontId="28" fillId="9" borderId="0" xfId="0" applyFont="1" applyFill="1" applyBorder="1"/>
    <xf numFmtId="0" fontId="28" fillId="0" borderId="4" xfId="0" applyFont="1" applyBorder="1"/>
    <xf numFmtId="0" fontId="28" fillId="0" borderId="0" xfId="0" applyFont="1" applyBorder="1"/>
    <xf numFmtId="0" fontId="28" fillId="10" borderId="4" xfId="0" applyFont="1" applyFill="1" applyBorder="1"/>
    <xf numFmtId="0" fontId="28" fillId="10" borderId="0" xfId="0" applyFont="1" applyFill="1" applyBorder="1"/>
    <xf numFmtId="0" fontId="28" fillId="0" borderId="7" xfId="0" applyFont="1" applyBorder="1"/>
    <xf numFmtId="0" fontId="28" fillId="0" borderId="10" xfId="0" applyFont="1" applyBorder="1"/>
    <xf numFmtId="0" fontId="28" fillId="0" borderId="24" xfId="0" applyFont="1" applyBorder="1"/>
    <xf numFmtId="0" fontId="16" fillId="3" borderId="25" xfId="9" applyFont="1" applyFill="1" applyBorder="1"/>
    <xf numFmtId="0" fontId="27" fillId="3" borderId="4" xfId="9" applyFont="1" applyFill="1" applyBorder="1"/>
    <xf numFmtId="0" fontId="27" fillId="3" borderId="0" xfId="9" applyFont="1" applyFill="1" applyBorder="1"/>
    <xf numFmtId="0" fontId="27" fillId="3" borderId="0" xfId="8" quotePrefix="1" applyFont="1" applyFill="1" applyBorder="1" applyAlignment="1">
      <alignment horizontal="right"/>
    </xf>
    <xf numFmtId="0" fontId="27" fillId="3" borderId="3" xfId="8" quotePrefix="1" applyFont="1" applyFill="1" applyBorder="1" applyAlignment="1">
      <alignment horizontal="right"/>
    </xf>
    <xf numFmtId="0" fontId="20" fillId="6" borderId="4" xfId="0" applyFont="1" applyFill="1" applyBorder="1" applyAlignment="1">
      <alignment horizontal="left" vertical="top"/>
    </xf>
    <xf numFmtId="0" fontId="20" fillId="6" borderId="0" xfId="0" applyFont="1" applyFill="1" applyBorder="1" applyAlignment="1">
      <alignment horizontal="left" indent="1"/>
    </xf>
    <xf numFmtId="0" fontId="20" fillId="0" borderId="4" xfId="0" applyFont="1" applyBorder="1" applyAlignment="1">
      <alignment horizontal="left" vertical="top"/>
    </xf>
    <xf numFmtId="0" fontId="20" fillId="0" borderId="0" xfId="0" applyFont="1" applyBorder="1" applyAlignment="1">
      <alignment horizontal="left" indent="1"/>
    </xf>
    <xf numFmtId="0" fontId="20" fillId="0" borderId="7" xfId="0" applyFont="1" applyBorder="1" applyAlignment="1">
      <alignment horizontal="left" vertical="top"/>
    </xf>
    <xf numFmtId="0" fontId="20" fillId="0" borderId="10" xfId="0" applyFont="1" applyBorder="1" applyAlignment="1">
      <alignment horizontal="left" indent="1"/>
    </xf>
    <xf numFmtId="0" fontId="20" fillId="0" borderId="27" xfId="0" applyFont="1" applyBorder="1" applyAlignment="1">
      <alignment horizontal="left" indent="1"/>
    </xf>
    <xf numFmtId="0" fontId="26" fillId="3" borderId="30" xfId="7" applyFont="1" applyFill="1" applyBorder="1"/>
    <xf numFmtId="0" fontId="26" fillId="3" borderId="31" xfId="7" applyFont="1" applyFill="1" applyBorder="1" applyAlignment="1">
      <alignment wrapText="1"/>
    </xf>
    <xf numFmtId="0" fontId="21" fillId="11" borderId="32" xfId="7" applyFont="1" applyFill="1" applyBorder="1"/>
    <xf numFmtId="165" fontId="21" fillId="11" borderId="31" xfId="5" applyNumberFormat="1" applyFont="1" applyFill="1" applyBorder="1" applyAlignment="1"/>
    <xf numFmtId="0" fontId="14" fillId="0" borderId="32" xfId="7" applyFont="1" applyBorder="1"/>
    <xf numFmtId="165" fontId="14" fillId="0" borderId="31" xfId="5" applyNumberFormat="1" applyFont="1" applyBorder="1" applyAlignment="1"/>
    <xf numFmtId="165" fontId="14" fillId="12" borderId="31" xfId="5" applyNumberFormat="1" applyFont="1" applyFill="1" applyBorder="1" applyAlignment="1"/>
    <xf numFmtId="0" fontId="14" fillId="0" borderId="33" xfId="7" applyFont="1" applyBorder="1"/>
    <xf numFmtId="0" fontId="14" fillId="12" borderId="34" xfId="7" applyFont="1" applyFill="1" applyBorder="1"/>
    <xf numFmtId="0" fontId="14" fillId="12" borderId="34" xfId="7" applyFont="1" applyFill="1" applyBorder="1" applyAlignment="1">
      <alignment horizontal="center"/>
    </xf>
    <xf numFmtId="165" fontId="14" fillId="12" borderId="34" xfId="5" applyNumberFormat="1" applyFont="1" applyFill="1" applyBorder="1" applyAlignment="1"/>
    <xf numFmtId="165" fontId="14" fillId="12" borderId="35" xfId="5" applyNumberFormat="1" applyFont="1" applyFill="1" applyBorder="1" applyAlignment="1"/>
    <xf numFmtId="165" fontId="14" fillId="12" borderId="36" xfId="5" applyNumberFormat="1" applyFont="1" applyFill="1" applyBorder="1" applyAlignment="1"/>
    <xf numFmtId="0" fontId="7" fillId="0" borderId="0" xfId="0" applyFont="1" applyAlignment="1">
      <alignment vertical="top"/>
    </xf>
    <xf numFmtId="0" fontId="7" fillId="0" borderId="0" xfId="0" applyFont="1" applyAlignment="1" applyProtection="1">
      <alignment vertical="top"/>
    </xf>
    <xf numFmtId="0" fontId="8" fillId="0" borderId="10" xfId="0" applyNumberFormat="1" applyFont="1" applyFill="1" applyBorder="1" applyAlignment="1" applyProtection="1">
      <alignment horizontal="left" vertical="top" wrapText="1"/>
    </xf>
    <xf numFmtId="0" fontId="8" fillId="0" borderId="9" xfId="0" applyNumberFormat="1" applyFont="1" applyFill="1" applyBorder="1" applyAlignment="1" applyProtection="1">
      <alignment horizontal="left" vertical="top" wrapText="1"/>
    </xf>
    <xf numFmtId="0" fontId="11" fillId="0" borderId="0" xfId="1" applyNumberFormat="1" applyFont="1" applyFill="1" applyBorder="1" applyAlignment="1" applyProtection="1">
      <alignment vertical="top" wrapText="1"/>
    </xf>
    <xf numFmtId="0" fontId="11" fillId="0" borderId="3" xfId="1" applyNumberFormat="1" applyFont="1" applyFill="1" applyBorder="1" applyAlignment="1" applyProtection="1">
      <alignment vertical="top" wrapText="1"/>
    </xf>
    <xf numFmtId="0" fontId="13" fillId="0" borderId="4" xfId="0" applyNumberFormat="1" applyFont="1" applyFill="1" applyBorder="1" applyAlignment="1" applyProtection="1">
      <alignment horizontal="center" vertical="top" wrapText="1"/>
    </xf>
    <xf numFmtId="0" fontId="13" fillId="0" borderId="0" xfId="0" applyNumberFormat="1" applyFont="1" applyFill="1" applyBorder="1" applyAlignment="1" applyProtection="1">
      <alignment horizontal="center" vertical="top" wrapText="1"/>
    </xf>
    <xf numFmtId="0" fontId="7" fillId="0" borderId="0" xfId="0" applyNumberFormat="1" applyFont="1" applyFill="1" applyBorder="1" applyAlignment="1" applyProtection="1">
      <alignment horizontal="center" vertical="top" wrapText="1"/>
    </xf>
    <xf numFmtId="0" fontId="7" fillId="0" borderId="3" xfId="0" applyNumberFormat="1" applyFont="1" applyFill="1" applyBorder="1" applyAlignment="1" applyProtection="1">
      <alignment horizontal="center" vertical="top" wrapText="1"/>
    </xf>
    <xf numFmtId="0" fontId="8" fillId="0" borderId="0" xfId="0" applyFont="1" applyAlignment="1">
      <alignment vertical="top" wrapText="1"/>
    </xf>
    <xf numFmtId="0" fontId="7" fillId="0" borderId="0" xfId="0" applyFont="1"/>
    <xf numFmtId="0" fontId="7" fillId="2" borderId="0" xfId="0" applyFont="1" applyFill="1" applyAlignment="1">
      <alignment vertical="top"/>
    </xf>
    <xf numFmtId="15" fontId="7" fillId="0" borderId="0" xfId="0" applyNumberFormat="1" applyFont="1" applyAlignment="1" applyProtection="1">
      <alignment vertical="top"/>
    </xf>
    <xf numFmtId="0" fontId="8" fillId="0" borderId="0" xfId="0" applyFont="1" applyAlignment="1">
      <alignment horizontal="left" vertical="top"/>
    </xf>
    <xf numFmtId="0" fontId="13" fillId="0" borderId="4" xfId="0" applyFont="1" applyBorder="1" applyAlignment="1">
      <alignment horizontal="centerContinuous" vertical="top" wrapText="1"/>
    </xf>
    <xf numFmtId="0" fontId="13" fillId="0" borderId="0" xfId="0" applyFont="1" applyAlignment="1">
      <alignment horizontal="centerContinuous" vertical="top" wrapText="1"/>
    </xf>
    <xf numFmtId="0" fontId="7" fillId="0" borderId="0" xfId="0" applyFont="1" applyAlignment="1">
      <alignment horizontal="centerContinuous" vertical="top" wrapText="1"/>
    </xf>
    <xf numFmtId="0" fontId="7" fillId="0" borderId="3" xfId="0" applyFont="1" applyBorder="1" applyAlignment="1">
      <alignment horizontal="centerContinuous" vertical="top" wrapText="1"/>
    </xf>
    <xf numFmtId="0" fontId="2" fillId="0" borderId="0" xfId="0" applyNumberFormat="1" applyFont="1" applyFill="1" applyBorder="1" applyAlignment="1" applyProtection="1">
      <alignment vertical="top"/>
    </xf>
    <xf numFmtId="0" fontId="3" fillId="0" borderId="0" xfId="0" applyNumberFormat="1" applyFont="1" applyBorder="1" applyAlignment="1" applyProtection="1">
      <alignment vertical="top"/>
    </xf>
    <xf numFmtId="0" fontId="5" fillId="0" borderId="0" xfId="0" applyNumberFormat="1" applyFont="1" applyFill="1" applyBorder="1" applyAlignment="1" applyProtection="1">
      <alignment horizontal="left" vertical="top"/>
    </xf>
    <xf numFmtId="0" fontId="4" fillId="0" borderId="0" xfId="0" applyFont="1" applyAlignment="1" applyProtection="1">
      <alignment vertical="top"/>
    </xf>
    <xf numFmtId="0" fontId="4" fillId="0" borderId="0" xfId="0" applyFont="1" applyAlignment="1">
      <alignment vertical="top"/>
    </xf>
    <xf numFmtId="0" fontId="7" fillId="2" borderId="0" xfId="0" applyFont="1" applyFill="1" applyAlignment="1" applyProtection="1">
      <alignment vertical="top"/>
    </xf>
    <xf numFmtId="0" fontId="9" fillId="0" borderId="0" xfId="0" applyFont="1" applyAlignment="1" applyProtection="1">
      <alignment vertical="top"/>
    </xf>
    <xf numFmtId="0" fontId="7" fillId="0" borderId="0" xfId="0" applyFont="1" applyProtection="1"/>
    <xf numFmtId="49" fontId="7" fillId="0" borderId="0" xfId="0" applyNumberFormat="1" applyFont="1" applyAlignment="1" applyProtection="1">
      <alignment vertical="top" wrapText="1"/>
    </xf>
    <xf numFmtId="0" fontId="2" fillId="2" borderId="0" xfId="0" applyFont="1" applyFill="1" applyAlignment="1">
      <alignment vertical="top" wrapText="1"/>
    </xf>
    <xf numFmtId="0" fontId="3" fillId="2" borderId="0" xfId="0" applyFont="1" applyFill="1" applyAlignment="1">
      <alignment horizontal="left" vertical="top"/>
    </xf>
    <xf numFmtId="0" fontId="4" fillId="2" borderId="0" xfId="0" applyFont="1" applyFill="1" applyAlignment="1">
      <alignment horizontal="left" vertical="top" indent="1"/>
    </xf>
    <xf numFmtId="0" fontId="2" fillId="2" borderId="0" xfId="0" applyFont="1" applyFill="1" applyAlignment="1">
      <alignment horizontal="left" vertical="top"/>
    </xf>
    <xf numFmtId="0" fontId="2" fillId="2" borderId="0" xfId="0" applyFont="1" applyFill="1" applyAlignment="1">
      <alignment horizontal="left" vertical="top" wrapText="1"/>
    </xf>
    <xf numFmtId="0" fontId="4" fillId="2" borderId="0" xfId="0" applyFont="1" applyFill="1" applyAlignment="1">
      <alignment vertical="top" wrapText="1"/>
    </xf>
    <xf numFmtId="0" fontId="4" fillId="0" borderId="0" xfId="0" applyFont="1" applyAlignment="1">
      <alignment vertical="top" wrapText="1"/>
    </xf>
    <xf numFmtId="49" fontId="4" fillId="2" borderId="0" xfId="0" applyNumberFormat="1" applyFont="1" applyFill="1" applyAlignment="1">
      <alignment vertical="top" wrapText="1"/>
    </xf>
    <xf numFmtId="49" fontId="4" fillId="0" borderId="0" xfId="0" applyNumberFormat="1" applyFont="1" applyAlignment="1">
      <alignment vertical="top" wrapText="1"/>
    </xf>
    <xf numFmtId="49" fontId="2" fillId="2" borderId="0" xfId="0" applyNumberFormat="1" applyFont="1" applyFill="1" applyAlignment="1">
      <alignment horizontal="left" vertical="top" wrapText="1"/>
    </xf>
    <xf numFmtId="0" fontId="5" fillId="2" borderId="0" xfId="0" applyFont="1" applyFill="1" applyAlignment="1">
      <alignment horizontal="left" vertical="top" wrapText="1"/>
    </xf>
    <xf numFmtId="0" fontId="4" fillId="3" borderId="4" xfId="0" applyNumberFormat="1" applyFont="1" applyFill="1" applyBorder="1" applyAlignment="1" applyProtection="1">
      <alignment vertical="top" wrapText="1"/>
    </xf>
    <xf numFmtId="0" fontId="4" fillId="3" borderId="3" xfId="0" applyNumberFormat="1" applyFont="1" applyFill="1" applyBorder="1" applyAlignment="1" applyProtection="1">
      <alignment vertical="top" wrapText="1"/>
    </xf>
    <xf numFmtId="0" fontId="8" fillId="0" borderId="0" xfId="0" applyNumberFormat="1" applyFont="1" applyFill="1" applyBorder="1" applyAlignment="1" applyProtection="1">
      <alignment horizontal="center" vertical="top" wrapText="1"/>
    </xf>
    <xf numFmtId="165" fontId="10" fillId="0" borderId="0" xfId="6" applyNumberFormat="1" applyFont="1" applyFill="1" applyBorder="1" applyAlignment="1" applyProtection="1">
      <alignment horizontal="right" vertical="top" wrapText="1"/>
    </xf>
    <xf numFmtId="0" fontId="8" fillId="2" borderId="0" xfId="0" applyNumberFormat="1" applyFont="1" applyFill="1" applyBorder="1" applyAlignment="1" applyProtection="1">
      <alignment horizontal="center" vertical="center" wrapText="1"/>
    </xf>
    <xf numFmtId="165" fontId="10" fillId="2" borderId="0" xfId="6" applyNumberFormat="1" applyFont="1" applyFill="1" applyBorder="1" applyAlignment="1" applyProtection="1">
      <alignment horizontal="right" vertical="center" wrapText="1"/>
    </xf>
    <xf numFmtId="165" fontId="10" fillId="2" borderId="3" xfId="6" applyNumberFormat="1" applyFont="1" applyFill="1" applyBorder="1" applyAlignment="1" applyProtection="1">
      <alignment horizontal="right" vertical="center" wrapText="1"/>
    </xf>
    <xf numFmtId="0" fontId="8" fillId="0" borderId="37" xfId="0" applyNumberFormat="1" applyFont="1" applyFill="1" applyBorder="1" applyAlignment="1" applyProtection="1">
      <alignment horizontal="center" vertical="center" wrapText="1"/>
    </xf>
    <xf numFmtId="0" fontId="8" fillId="0" borderId="37" xfId="0" applyNumberFormat="1" applyFont="1" applyFill="1" applyBorder="1" applyAlignment="1" applyProtection="1">
      <alignment horizontal="center" vertical="top" wrapText="1"/>
    </xf>
    <xf numFmtId="0" fontId="13" fillId="0" borderId="37" xfId="0" applyNumberFormat="1" applyFont="1" applyFill="1" applyBorder="1" applyAlignment="1" applyProtection="1">
      <alignment horizontal="center" vertical="top" wrapText="1"/>
    </xf>
    <xf numFmtId="0" fontId="8" fillId="0" borderId="5" xfId="0" applyNumberFormat="1" applyFont="1" applyFill="1" applyBorder="1" applyAlignment="1" applyProtection="1">
      <alignment horizontal="left" vertical="top" wrapText="1"/>
    </xf>
    <xf numFmtId="0" fontId="7" fillId="0" borderId="0" xfId="0" applyFont="1" applyAlignment="1" applyProtection="1">
      <alignment vertical="center"/>
    </xf>
    <xf numFmtId="0" fontId="8" fillId="0" borderId="51" xfId="0" applyNumberFormat="1" applyFont="1" applyFill="1" applyBorder="1" applyAlignment="1" applyProtection="1">
      <alignment horizontal="left" vertical="top" wrapText="1"/>
    </xf>
    <xf numFmtId="0" fontId="8" fillId="0" borderId="43" xfId="0" applyNumberFormat="1" applyFont="1" applyFill="1" applyBorder="1" applyAlignment="1" applyProtection="1">
      <alignment horizontal="left" vertical="top" wrapText="1"/>
    </xf>
    <xf numFmtId="0" fontId="7" fillId="0" borderId="43" xfId="0" applyNumberFormat="1" applyFont="1" applyFill="1" applyBorder="1" applyAlignment="1" applyProtection="1">
      <alignment vertical="top"/>
    </xf>
    <xf numFmtId="0" fontId="13" fillId="0" borderId="43" xfId="0" applyNumberFormat="1" applyFont="1" applyFill="1" applyBorder="1" applyAlignment="1" applyProtection="1">
      <alignment horizontal="centerContinuous" vertical="top" wrapText="1"/>
    </xf>
    <xf numFmtId="0" fontId="7" fillId="0" borderId="43" xfId="0" applyNumberFormat="1" applyFont="1" applyFill="1" applyBorder="1" applyAlignment="1" applyProtection="1">
      <alignment horizontal="centerContinuous" vertical="top" wrapText="1"/>
    </xf>
    <xf numFmtId="0" fontId="13" fillId="2" borderId="4" xfId="0" applyFont="1" applyFill="1" applyBorder="1" applyAlignment="1">
      <alignment vertical="top" wrapText="1"/>
    </xf>
    <xf numFmtId="0" fontId="7" fillId="2" borderId="4" xfId="0" applyFont="1" applyFill="1" applyBorder="1" applyAlignment="1">
      <alignment vertical="top"/>
    </xf>
    <xf numFmtId="165" fontId="11" fillId="4" borderId="37" xfId="6" applyNumberFormat="1" applyFont="1" applyFill="1" applyBorder="1" applyAlignment="1" applyProtection="1">
      <alignment horizontal="center" vertical="center" wrapText="1"/>
      <protection locked="0"/>
    </xf>
    <xf numFmtId="0" fontId="13" fillId="0" borderId="37" xfId="0" applyNumberFormat="1" applyFont="1" applyFill="1" applyBorder="1" applyAlignment="1" applyProtection="1">
      <alignment horizontal="center" vertical="center" wrapText="1"/>
    </xf>
    <xf numFmtId="1" fontId="11" fillId="5" borderId="37" xfId="1" applyNumberFormat="1" applyFont="1" applyFill="1" applyBorder="1" applyAlignment="1" applyProtection="1">
      <alignment horizontal="center" vertical="top" wrapText="1"/>
    </xf>
    <xf numFmtId="0" fontId="8" fillId="0" borderId="4" xfId="0" applyNumberFormat="1" applyFont="1" applyFill="1" applyBorder="1" applyAlignment="1" applyProtection="1">
      <alignment vertical="top"/>
    </xf>
    <xf numFmtId="0" fontId="7" fillId="0" borderId="0" xfId="0" applyFont="1" applyBorder="1" applyAlignment="1" applyProtection="1">
      <alignment vertical="top" wrapText="1"/>
    </xf>
    <xf numFmtId="0" fontId="7" fillId="0" borderId="3" xfId="0" applyFont="1" applyBorder="1" applyAlignment="1" applyProtection="1">
      <alignment vertical="top" wrapText="1"/>
    </xf>
    <xf numFmtId="0" fontId="5" fillId="2" borderId="0" xfId="0" applyFont="1" applyFill="1" applyBorder="1" applyAlignment="1">
      <alignment vertical="top"/>
    </xf>
    <xf numFmtId="0" fontId="4" fillId="2" borderId="0" xfId="0" applyFont="1" applyFill="1" applyAlignment="1">
      <alignment horizontal="left" vertical="top"/>
    </xf>
    <xf numFmtId="0" fontId="4" fillId="2" borderId="0" xfId="0" applyFont="1" applyFill="1" applyAlignment="1">
      <alignment vertical="top"/>
    </xf>
    <xf numFmtId="49" fontId="4" fillId="2" borderId="0" xfId="0" applyNumberFormat="1" applyFont="1" applyFill="1" applyAlignment="1">
      <alignment vertical="top"/>
    </xf>
    <xf numFmtId="0" fontId="5" fillId="2" borderId="0" xfId="0" applyNumberFormat="1" applyFont="1" applyFill="1" applyAlignment="1">
      <alignment horizontal="left" vertical="top"/>
    </xf>
    <xf numFmtId="0" fontId="5" fillId="2" borderId="0" xfId="0" applyNumberFormat="1" applyFont="1" applyFill="1" applyAlignment="1">
      <alignment vertical="top"/>
    </xf>
    <xf numFmtId="0" fontId="5" fillId="2" borderId="0" xfId="0" applyFont="1" applyFill="1" applyAlignment="1">
      <alignment vertical="top"/>
    </xf>
    <xf numFmtId="0" fontId="5" fillId="2" borderId="0" xfId="0" applyFont="1" applyFill="1" applyAlignment="1">
      <alignment vertical="top" wrapText="1"/>
    </xf>
    <xf numFmtId="0" fontId="12" fillId="0" borderId="0" xfId="0" applyNumberFormat="1" applyFont="1" applyFill="1" applyBorder="1" applyAlignment="1" applyProtection="1">
      <alignment vertical="center" wrapText="1"/>
    </xf>
    <xf numFmtId="0" fontId="7" fillId="0" borderId="0" xfId="0" applyNumberFormat="1" applyFont="1" applyFill="1" applyBorder="1" applyAlignment="1" applyProtection="1">
      <alignment vertical="center"/>
    </xf>
    <xf numFmtId="0" fontId="8" fillId="0" borderId="0" xfId="0" applyNumberFormat="1" applyFont="1" applyFill="1" applyBorder="1" applyAlignment="1" applyProtection="1">
      <alignment horizontal="left" vertical="center"/>
    </xf>
    <xf numFmtId="0" fontId="7" fillId="0" borderId="4" xfId="0" applyFont="1" applyBorder="1" applyAlignment="1" applyProtection="1">
      <alignment vertical="top" wrapText="1"/>
    </xf>
    <xf numFmtId="0" fontId="8" fillId="0" borderId="0" xfId="0" applyNumberFormat="1" applyFont="1" applyFill="1" applyBorder="1" applyAlignment="1" applyProtection="1">
      <alignment vertical="center" wrapText="1"/>
    </xf>
    <xf numFmtId="0" fontId="34" fillId="14" borderId="0" xfId="0" applyFont="1" applyFill="1" applyAlignment="1">
      <alignment vertical="center"/>
    </xf>
    <xf numFmtId="0" fontId="3" fillId="2" borderId="4" xfId="0" applyFont="1" applyFill="1" applyBorder="1" applyAlignment="1">
      <alignment vertical="top"/>
    </xf>
    <xf numFmtId="0" fontId="3" fillId="2" borderId="0" xfId="0" applyFont="1" applyFill="1" applyAlignment="1">
      <alignment vertical="top"/>
    </xf>
    <xf numFmtId="0" fontId="11" fillId="0" borderId="0" xfId="0" applyFont="1"/>
    <xf numFmtId="0" fontId="5" fillId="0" borderId="0" xfId="0" applyFont="1" applyAlignment="1">
      <alignment vertical="top"/>
    </xf>
    <xf numFmtId="0" fontId="33" fillId="7" borderId="37" xfId="0" applyFont="1" applyFill="1" applyBorder="1" applyAlignment="1">
      <alignment horizontal="center" vertical="top" wrapText="1"/>
    </xf>
    <xf numFmtId="0" fontId="33" fillId="7" borderId="40" xfId="0" applyFont="1" applyFill="1" applyBorder="1" applyAlignment="1">
      <alignment horizontal="center" vertical="top" wrapText="1"/>
    </xf>
    <xf numFmtId="0" fontId="11" fillId="4" borderId="37" xfId="1" applyNumberFormat="1" applyFont="1" applyFill="1" applyBorder="1" applyAlignment="1" applyProtection="1">
      <alignment horizontal="center" vertical="center" wrapText="1"/>
      <protection locked="0"/>
    </xf>
    <xf numFmtId="0" fontId="6" fillId="3" borderId="0" xfId="0" applyNumberFormat="1" applyFont="1" applyFill="1" applyBorder="1" applyAlignment="1" applyProtection="1">
      <alignment horizontal="center" vertical="top" wrapText="1"/>
    </xf>
    <xf numFmtId="0" fontId="8" fillId="0" borderId="4" xfId="0" applyNumberFormat="1" applyFont="1" applyFill="1" applyBorder="1" applyAlignment="1" applyProtection="1">
      <alignment horizontal="left" vertical="top" wrapText="1"/>
    </xf>
    <xf numFmtId="0" fontId="8" fillId="0" borderId="0" xfId="0" applyNumberFormat="1" applyFont="1" applyFill="1" applyBorder="1" applyAlignment="1" applyProtection="1">
      <alignment horizontal="left" vertical="top" wrapText="1"/>
    </xf>
    <xf numFmtId="0" fontId="8" fillId="0" borderId="3" xfId="0" applyNumberFormat="1" applyFont="1" applyFill="1" applyBorder="1" applyAlignment="1" applyProtection="1">
      <alignment horizontal="left" vertical="top" wrapText="1"/>
    </xf>
    <xf numFmtId="0" fontId="6" fillId="3" borderId="0" xfId="0" applyNumberFormat="1" applyFont="1" applyFill="1" applyBorder="1" applyAlignment="1" applyProtection="1">
      <alignment horizontal="center" vertical="top"/>
    </xf>
    <xf numFmtId="0" fontId="8" fillId="0" borderId="4" xfId="0" applyNumberFormat="1" applyFont="1" applyFill="1" applyBorder="1" applyAlignment="1" applyProtection="1">
      <alignment vertical="top" wrapText="1"/>
    </xf>
    <xf numFmtId="0" fontId="8" fillId="0" borderId="0" xfId="0" applyNumberFormat="1" applyFont="1" applyFill="1" applyBorder="1" applyAlignment="1" applyProtection="1">
      <alignment vertical="top" wrapText="1"/>
    </xf>
    <xf numFmtId="0" fontId="8" fillId="0" borderId="3" xfId="0" applyNumberFormat="1" applyFont="1" applyFill="1" applyBorder="1" applyAlignment="1" applyProtection="1">
      <alignment vertical="top" wrapText="1"/>
    </xf>
    <xf numFmtId="0" fontId="6" fillId="3" borderId="0" xfId="0" applyNumberFormat="1" applyFont="1" applyFill="1" applyBorder="1" applyAlignment="1" applyProtection="1">
      <alignment horizontal="left" vertical="top" wrapText="1"/>
    </xf>
    <xf numFmtId="0" fontId="6" fillId="3" borderId="4" xfId="0" applyNumberFormat="1" applyFont="1" applyFill="1" applyBorder="1" applyAlignment="1" applyProtection="1">
      <alignment horizontal="left" vertical="top" wrapText="1"/>
    </xf>
    <xf numFmtId="0" fontId="13" fillId="0" borderId="4" xfId="0" applyNumberFormat="1" applyFont="1" applyFill="1" applyBorder="1" applyAlignment="1" applyProtection="1">
      <alignment horizontal="right" vertical="top" wrapText="1" indent="1"/>
    </xf>
    <xf numFmtId="0" fontId="13" fillId="0" borderId="0" xfId="0" applyNumberFormat="1" applyFont="1" applyFill="1" applyBorder="1" applyAlignment="1" applyProtection="1">
      <alignment horizontal="right" vertical="top" wrapText="1" indent="1"/>
    </xf>
    <xf numFmtId="0" fontId="11" fillId="4" borderId="37" xfId="1" applyNumberFormat="1" applyFont="1" applyFill="1" applyBorder="1" applyAlignment="1" applyProtection="1">
      <alignment horizontal="center" vertical="top" wrapText="1"/>
      <protection locked="0"/>
    </xf>
    <xf numFmtId="0" fontId="9" fillId="7" borderId="37" xfId="0" applyNumberFormat="1" applyFont="1" applyFill="1" applyBorder="1" applyAlignment="1" applyProtection="1">
      <alignment horizontal="center" vertical="top" wrapText="1"/>
    </xf>
    <xf numFmtId="0" fontId="34" fillId="0" borderId="0" xfId="0" applyFont="1" applyAlignment="1">
      <alignment vertical="center"/>
    </xf>
    <xf numFmtId="0" fontId="7" fillId="6" borderId="0" xfId="0" applyFont="1" applyFill="1" applyAlignment="1">
      <alignment vertical="top"/>
    </xf>
    <xf numFmtId="0" fontId="7" fillId="0" borderId="0" xfId="0" applyFont="1" applyAlignment="1">
      <alignment horizontal="left" vertical="top"/>
    </xf>
    <xf numFmtId="15" fontId="7" fillId="0" borderId="0" xfId="0" quotePrefix="1" applyNumberFormat="1" applyFont="1" applyAlignment="1">
      <alignment vertical="top"/>
    </xf>
    <xf numFmtId="49" fontId="7" fillId="0" borderId="0" xfId="0" quotePrefix="1" applyNumberFormat="1" applyFont="1" applyAlignment="1">
      <alignment vertical="top"/>
    </xf>
    <xf numFmtId="0" fontId="7" fillId="6" borderId="0" xfId="0" applyFont="1" applyFill="1" applyAlignment="1">
      <alignment vertical="top" wrapText="1"/>
    </xf>
    <xf numFmtId="0" fontId="12" fillId="0" borderId="0" xfId="0" applyFont="1" applyAlignment="1" applyProtection="1">
      <alignment vertical="top" wrapText="1"/>
    </xf>
    <xf numFmtId="0" fontId="7" fillId="0" borderId="7" xfId="0" applyFont="1" applyBorder="1" applyAlignment="1" applyProtection="1">
      <alignment vertical="top" wrapText="1"/>
    </xf>
    <xf numFmtId="0" fontId="7" fillId="0" borderId="10" xfId="0" applyFont="1" applyBorder="1" applyAlignment="1" applyProtection="1">
      <alignment vertical="top" wrapText="1"/>
    </xf>
    <xf numFmtId="0" fontId="7" fillId="0" borderId="8" xfId="0" applyFont="1" applyBorder="1" applyAlignment="1" applyProtection="1">
      <alignment vertical="top" wrapText="1"/>
    </xf>
    <xf numFmtId="0" fontId="12" fillId="0" borderId="0" xfId="0" applyFont="1" applyAlignment="1">
      <alignment wrapText="1"/>
    </xf>
    <xf numFmtId="0" fontId="7" fillId="0" borderId="4" xfId="0" applyFont="1" applyBorder="1" applyAlignment="1" applyProtection="1">
      <alignment vertical="top"/>
    </xf>
    <xf numFmtId="0" fontId="12" fillId="0" borderId="0" xfId="0" applyFont="1" applyFill="1" applyAlignment="1" applyProtection="1">
      <alignment vertical="top" wrapText="1"/>
    </xf>
    <xf numFmtId="0" fontId="12" fillId="0" borderId="0" xfId="0" applyFont="1" applyAlignment="1" applyProtection="1">
      <alignment wrapText="1"/>
    </xf>
    <xf numFmtId="0" fontId="7" fillId="0" borderId="3" xfId="0" applyFont="1" applyBorder="1" applyAlignment="1" applyProtection="1">
      <alignment wrapText="1"/>
    </xf>
    <xf numFmtId="0" fontId="7" fillId="0" borderId="0" xfId="0" applyFont="1" applyBorder="1"/>
    <xf numFmtId="0" fontId="7" fillId="0" borderId="3" xfId="0" applyFont="1" applyBorder="1"/>
    <xf numFmtId="0" fontId="12" fillId="0" borderId="0" xfId="0" applyFont="1" applyFill="1" applyAlignment="1" applyProtection="1">
      <alignment horizontal="left" vertical="top" wrapText="1"/>
    </xf>
    <xf numFmtId="49" fontId="7" fillId="0" borderId="0" xfId="0" applyNumberFormat="1" applyFont="1" applyAlignment="1" applyProtection="1">
      <alignment vertical="top"/>
    </xf>
    <xf numFmtId="0" fontId="6" fillId="0" borderId="0" xfId="0" applyFont="1" applyFill="1" applyAlignment="1" applyProtection="1">
      <alignment vertical="top" wrapText="1"/>
    </xf>
    <xf numFmtId="0" fontId="9" fillId="0" borderId="4" xfId="0" applyFont="1" applyBorder="1" applyAlignment="1" applyProtection="1">
      <alignment vertical="top"/>
    </xf>
    <xf numFmtId="0" fontId="7" fillId="0" borderId="0" xfId="0" applyNumberFormat="1" applyFont="1" applyBorder="1" applyAlignment="1" applyProtection="1">
      <alignment horizontal="left" vertical="top"/>
    </xf>
    <xf numFmtId="0" fontId="7" fillId="2" borderId="4" xfId="0" applyNumberFormat="1" applyFont="1" applyFill="1" applyBorder="1" applyAlignment="1" applyProtection="1">
      <alignment horizontal="left" vertical="top" wrapText="1"/>
    </xf>
    <xf numFmtId="0" fontId="7" fillId="2" borderId="0" xfId="0" applyNumberFormat="1" applyFont="1" applyFill="1" applyBorder="1" applyAlignment="1" applyProtection="1">
      <alignment horizontal="left" vertical="top" wrapText="1"/>
    </xf>
    <xf numFmtId="0" fontId="7" fillId="0" borderId="0" xfId="0" applyNumberFormat="1" applyFont="1" applyBorder="1" applyAlignment="1" applyProtection="1">
      <alignment horizontal="left" vertical="top" wrapText="1"/>
    </xf>
    <xf numFmtId="0" fontId="7" fillId="0" borderId="3" xfId="0" applyNumberFormat="1" applyFont="1" applyBorder="1" applyAlignment="1" applyProtection="1">
      <alignment horizontal="left" vertical="top" wrapText="1"/>
    </xf>
    <xf numFmtId="0" fontId="7" fillId="0" borderId="0" xfId="0" applyFont="1" applyBorder="1" applyAlignment="1">
      <alignment horizontal="right" vertical="top" wrapText="1" indent="1"/>
    </xf>
    <xf numFmtId="0" fontId="9" fillId="0" borderId="3" xfId="0" applyFont="1" applyBorder="1" applyAlignment="1" applyProtection="1">
      <alignment vertical="top"/>
    </xf>
    <xf numFmtId="0" fontId="7" fillId="0" borderId="4" xfId="0" applyFont="1" applyBorder="1" applyAlignment="1" applyProtection="1">
      <alignment wrapText="1"/>
    </xf>
    <xf numFmtId="0" fontId="7" fillId="0" borderId="0" xfId="0" applyFont="1" applyBorder="1" applyAlignment="1" applyProtection="1">
      <alignment wrapText="1"/>
    </xf>
    <xf numFmtId="0" fontId="12" fillId="0" borderId="0" xfId="0" applyFont="1" applyFill="1" applyAlignment="1" applyProtection="1">
      <alignment vertical="center" wrapText="1"/>
    </xf>
    <xf numFmtId="0" fontId="7" fillId="0" borderId="3" xfId="0" applyFont="1" applyBorder="1" applyAlignment="1">
      <alignment vertical="center"/>
    </xf>
    <xf numFmtId="0" fontId="2" fillId="0" borderId="0" xfId="0" applyFont="1" applyAlignment="1" applyProtection="1">
      <alignment vertical="top" wrapText="1"/>
    </xf>
    <xf numFmtId="49" fontId="7" fillId="2" borderId="0" xfId="0" applyNumberFormat="1" applyFont="1" applyFill="1" applyAlignment="1" applyProtection="1">
      <alignment vertical="top" wrapText="1"/>
    </xf>
    <xf numFmtId="0" fontId="7" fillId="0" borderId="4" xfId="0" applyFont="1" applyBorder="1" applyAlignment="1">
      <alignment vertical="top" wrapText="1"/>
    </xf>
    <xf numFmtId="0" fontId="7" fillId="0" borderId="0" xfId="0" applyFont="1" applyBorder="1" applyAlignment="1">
      <alignment vertical="top" wrapText="1"/>
    </xf>
    <xf numFmtId="0" fontId="7" fillId="0" borderId="3" xfId="0" applyFont="1" applyBorder="1" applyAlignment="1">
      <alignment vertical="top" wrapText="1"/>
    </xf>
    <xf numFmtId="0" fontId="7" fillId="0" borderId="7" xfId="0" applyFont="1" applyBorder="1" applyAlignment="1">
      <alignment vertical="top" wrapText="1"/>
    </xf>
    <xf numFmtId="0" fontId="7" fillId="0" borderId="10" xfId="0" applyFont="1" applyBorder="1" applyAlignment="1">
      <alignment vertical="top" wrapText="1"/>
    </xf>
    <xf numFmtId="0" fontId="7" fillId="0" borderId="8" xfId="0" applyFont="1" applyBorder="1" applyAlignment="1">
      <alignment vertical="top" wrapText="1"/>
    </xf>
    <xf numFmtId="0" fontId="9" fillId="0" borderId="0" xfId="0" applyNumberFormat="1" applyFont="1" applyBorder="1" applyAlignment="1" applyProtection="1">
      <alignment vertical="top" wrapText="1"/>
    </xf>
    <xf numFmtId="0" fontId="6" fillId="0" borderId="0" xfId="0" applyFont="1" applyAlignment="1" applyProtection="1">
      <alignment wrapText="1"/>
    </xf>
    <xf numFmtId="0" fontId="9" fillId="0" borderId="0" xfId="0" applyFont="1" applyProtection="1"/>
    <xf numFmtId="0" fontId="7" fillId="0" borderId="7" xfId="0" applyFont="1" applyBorder="1" applyAlignment="1" applyProtection="1">
      <alignment wrapText="1"/>
    </xf>
    <xf numFmtId="0" fontId="7" fillId="0" borderId="10" xfId="0" applyFont="1" applyBorder="1" applyAlignment="1" applyProtection="1">
      <alignment wrapText="1"/>
    </xf>
    <xf numFmtId="0" fontId="7" fillId="0" borderId="8" xfId="0" applyFont="1" applyBorder="1" applyAlignment="1" applyProtection="1">
      <alignment wrapText="1"/>
    </xf>
    <xf numFmtId="0" fontId="5" fillId="2" borderId="4" xfId="0" applyFont="1" applyFill="1" applyBorder="1" applyAlignment="1">
      <alignment horizontal="left" vertical="top" wrapText="1"/>
    </xf>
    <xf numFmtId="0" fontId="5" fillId="2" borderId="0" xfId="0" applyFont="1" applyFill="1" applyBorder="1" applyAlignment="1">
      <alignment horizontal="left" vertical="top" wrapText="1"/>
    </xf>
    <xf numFmtId="0" fontId="5" fillId="2" borderId="3" xfId="0" applyFont="1" applyFill="1" applyBorder="1" applyAlignment="1">
      <alignment horizontal="left" vertical="top" wrapText="1"/>
    </xf>
    <xf numFmtId="0" fontId="7" fillId="0" borderId="4" xfId="0" applyFont="1" applyBorder="1" applyAlignment="1">
      <alignment wrapText="1"/>
    </xf>
    <xf numFmtId="0" fontId="7" fillId="0" borderId="0" xfId="0" applyFont="1" applyBorder="1" applyAlignment="1">
      <alignment wrapText="1"/>
    </xf>
    <xf numFmtId="0" fontId="7" fillId="0" borderId="3" xfId="0" applyFont="1" applyBorder="1" applyAlignment="1">
      <alignment wrapText="1"/>
    </xf>
    <xf numFmtId="0" fontId="7" fillId="0" borderId="7" xfId="0" applyFont="1" applyBorder="1" applyAlignment="1">
      <alignment wrapText="1"/>
    </xf>
    <xf numFmtId="0" fontId="7" fillId="0" borderId="10" xfId="0" applyFont="1" applyBorder="1" applyAlignment="1">
      <alignment wrapText="1"/>
    </xf>
    <xf numFmtId="0" fontId="7" fillId="0" borderId="8" xfId="0" applyFont="1" applyBorder="1" applyAlignment="1">
      <alignment wrapText="1"/>
    </xf>
    <xf numFmtId="0" fontId="7" fillId="0" borderId="3" xfId="0" applyFont="1" applyBorder="1" applyProtection="1"/>
    <xf numFmtId="0" fontId="9" fillId="0" borderId="0" xfId="0" applyFont="1" applyAlignment="1" applyProtection="1">
      <alignment vertical="center"/>
    </xf>
    <xf numFmtId="0" fontId="8" fillId="0" borderId="4" xfId="0" applyFont="1" applyBorder="1" applyAlignment="1">
      <alignment vertical="top" wrapText="1"/>
    </xf>
    <xf numFmtId="0" fontId="8" fillId="0" borderId="3" xfId="0" applyFont="1" applyBorder="1" applyAlignment="1">
      <alignment vertical="top" wrapText="1"/>
    </xf>
    <xf numFmtId="0" fontId="33" fillId="2" borderId="4" xfId="0" applyFont="1" applyFill="1" applyBorder="1" applyAlignment="1">
      <alignment horizontal="center" vertical="top" wrapText="1"/>
    </xf>
    <xf numFmtId="0" fontId="33" fillId="2" borderId="0" xfId="0" applyFont="1" applyFill="1" applyAlignment="1">
      <alignment horizontal="center" vertical="top" wrapText="1"/>
    </xf>
    <xf numFmtId="0" fontId="5" fillId="0" borderId="0" xfId="0" applyFont="1" applyAlignment="1">
      <alignment horizontal="left" vertical="top"/>
    </xf>
    <xf numFmtId="0" fontId="12" fillId="0" borderId="0" xfId="0" applyNumberFormat="1" applyFont="1" applyFill="1" applyBorder="1" applyAlignment="1" applyProtection="1">
      <alignment vertical="top"/>
    </xf>
    <xf numFmtId="0" fontId="7" fillId="6" borderId="0" xfId="0" applyFont="1" applyFill="1" applyAlignment="1" applyProtection="1">
      <alignment vertical="top"/>
    </xf>
    <xf numFmtId="0" fontId="9" fillId="7" borderId="37" xfId="0" applyNumberFormat="1" applyFont="1" applyFill="1" applyBorder="1" applyAlignment="1" applyProtection="1">
      <alignment horizontal="center" vertical="top" wrapText="1"/>
    </xf>
    <xf numFmtId="0" fontId="7" fillId="2" borderId="0" xfId="0" applyFont="1" applyFill="1" applyAlignment="1">
      <alignment vertical="top" wrapText="1"/>
    </xf>
    <xf numFmtId="0" fontId="7" fillId="2" borderId="3" xfId="0" applyFont="1" applyFill="1" applyBorder="1" applyAlignment="1">
      <alignment vertical="top" wrapText="1"/>
    </xf>
    <xf numFmtId="0" fontId="8" fillId="0" borderId="4" xfId="0" applyNumberFormat="1" applyFont="1" applyFill="1" applyBorder="1" applyAlignment="1" applyProtection="1">
      <alignment horizontal="left" vertical="top" wrapText="1"/>
    </xf>
    <xf numFmtId="0" fontId="8" fillId="0" borderId="0" xfId="0" applyNumberFormat="1" applyFont="1" applyFill="1" applyBorder="1" applyAlignment="1" applyProtection="1">
      <alignment horizontal="left" vertical="top" wrapText="1"/>
    </xf>
    <xf numFmtId="0" fontId="8" fillId="0" borderId="4" xfId="0" applyNumberFormat="1" applyFont="1" applyFill="1" applyBorder="1" applyAlignment="1" applyProtection="1">
      <alignment vertical="top" wrapText="1"/>
    </xf>
    <xf numFmtId="0" fontId="8" fillId="0" borderId="0" xfId="0" applyNumberFormat="1" applyFont="1" applyFill="1" applyBorder="1" applyAlignment="1" applyProtection="1">
      <alignment vertical="top" wrapText="1"/>
    </xf>
    <xf numFmtId="0" fontId="8" fillId="0" borderId="3" xfId="0" applyNumberFormat="1" applyFont="1" applyFill="1" applyBorder="1" applyAlignment="1" applyProtection="1">
      <alignment vertical="top" wrapText="1"/>
    </xf>
    <xf numFmtId="0" fontId="7" fillId="2" borderId="7" xfId="0" applyNumberFormat="1" applyFont="1" applyFill="1" applyBorder="1" applyAlignment="1" applyProtection="1">
      <alignment vertical="top" wrapText="1"/>
    </xf>
    <xf numFmtId="0" fontId="7" fillId="2" borderId="10" xfId="0" applyNumberFormat="1" applyFont="1" applyFill="1" applyBorder="1" applyAlignment="1" applyProtection="1">
      <alignment vertical="top" wrapText="1"/>
    </xf>
    <xf numFmtId="0" fontId="7" fillId="2" borderId="8" xfId="0" applyNumberFormat="1" applyFont="1" applyFill="1" applyBorder="1" applyAlignment="1" applyProtection="1">
      <alignment vertical="top" wrapText="1"/>
    </xf>
    <xf numFmtId="0" fontId="9" fillId="0" borderId="0" xfId="0" applyFont="1" applyBorder="1" applyAlignment="1" applyProtection="1">
      <alignment vertical="top"/>
    </xf>
    <xf numFmtId="0" fontId="4" fillId="0" borderId="0" xfId="0" applyFont="1" applyFill="1" applyAlignment="1" applyProtection="1">
      <alignment vertical="top"/>
    </xf>
    <xf numFmtId="0" fontId="8" fillId="0" borderId="4" xfId="0" applyNumberFormat="1" applyFont="1" applyFill="1" applyBorder="1" applyAlignment="1" applyProtection="1">
      <alignment horizontal="left" vertical="top"/>
    </xf>
    <xf numFmtId="0" fontId="7" fillId="0" borderId="0" xfId="0" quotePrefix="1" applyFont="1" applyAlignment="1">
      <alignment vertical="top"/>
    </xf>
    <xf numFmtId="0" fontId="36" fillId="4" borderId="37" xfId="1" applyNumberFormat="1" applyFont="1" applyFill="1" applyBorder="1" applyAlignment="1" applyProtection="1">
      <alignment horizontal="center" vertical="center" wrapText="1"/>
      <protection locked="0"/>
    </xf>
    <xf numFmtId="0" fontId="8" fillId="2" borderId="0" xfId="0" applyFont="1" applyFill="1" applyAlignment="1">
      <alignment horizontal="left" vertical="top"/>
    </xf>
    <xf numFmtId="49" fontId="11" fillId="4" borderId="37" xfId="1" applyNumberFormat="1" applyFont="1" applyFill="1" applyBorder="1" applyAlignment="1" applyProtection="1">
      <alignment vertical="center" wrapText="1"/>
      <protection locked="0"/>
    </xf>
    <xf numFmtId="164" fontId="11" fillId="4" borderId="37" xfId="1" applyNumberFormat="1" applyFont="1" applyFill="1" applyBorder="1" applyAlignment="1" applyProtection="1">
      <alignment vertical="center" wrapText="1"/>
      <protection locked="0"/>
    </xf>
    <xf numFmtId="164" fontId="11" fillId="4" borderId="40" xfId="1" applyNumberFormat="1" applyFont="1" applyFill="1" applyBorder="1" applyAlignment="1" applyProtection="1">
      <alignment vertical="center" wrapText="1"/>
      <protection locked="0"/>
    </xf>
    <xf numFmtId="0" fontId="7" fillId="0" borderId="0" xfId="0" applyFont="1" applyFill="1" applyAlignment="1" applyProtection="1">
      <alignment vertical="top"/>
    </xf>
    <xf numFmtId="0" fontId="11" fillId="4" borderId="53" xfId="1" applyNumberFormat="1" applyFont="1" applyFill="1" applyBorder="1" applyAlignment="1" applyProtection="1">
      <alignment horizontal="center" vertical="center" wrapText="1"/>
      <protection locked="0"/>
    </xf>
    <xf numFmtId="0" fontId="8" fillId="0" borderId="4" xfId="0" applyNumberFormat="1" applyFont="1" applyFill="1" applyBorder="1" applyAlignment="1" applyProtection="1">
      <alignment horizontal="left" vertical="top" wrapText="1"/>
    </xf>
    <xf numFmtId="0" fontId="8" fillId="0" borderId="0" xfId="0" applyNumberFormat="1" applyFont="1" applyFill="1" applyBorder="1" applyAlignment="1" applyProtection="1">
      <alignment horizontal="left" vertical="top" wrapText="1"/>
    </xf>
    <xf numFmtId="0" fontId="8" fillId="0" borderId="53" xfId="0" applyNumberFormat="1" applyFont="1" applyFill="1" applyBorder="1" applyAlignment="1" applyProtection="1">
      <alignment horizontal="center" vertical="center" wrapText="1"/>
    </xf>
    <xf numFmtId="0" fontId="8" fillId="0" borderId="54" xfId="0" applyNumberFormat="1" applyFont="1" applyFill="1" applyBorder="1" applyAlignment="1" applyProtection="1">
      <alignment horizontal="center" vertical="center" wrapText="1"/>
    </xf>
    <xf numFmtId="165" fontId="11" fillId="4" borderId="53" xfId="6" applyNumberFormat="1" applyFont="1" applyFill="1" applyBorder="1" applyAlignment="1" applyProtection="1">
      <alignment vertical="center"/>
      <protection locked="0"/>
    </xf>
    <xf numFmtId="165" fontId="10" fillId="5" borderId="37" xfId="6" applyNumberFormat="1" applyFont="1" applyFill="1" applyBorder="1" applyAlignment="1" applyProtection="1">
      <alignment vertical="center"/>
    </xf>
    <xf numFmtId="165" fontId="11" fillId="4" borderId="37" xfId="6" applyNumberFormat="1" applyFont="1" applyFill="1" applyBorder="1" applyAlignment="1" applyProtection="1">
      <alignment vertical="center"/>
      <protection locked="0"/>
    </xf>
    <xf numFmtId="165" fontId="11" fillId="4" borderId="55" xfId="6" applyNumberFormat="1" applyFont="1" applyFill="1" applyBorder="1" applyAlignment="1" applyProtection="1">
      <alignment vertical="top"/>
      <protection locked="0"/>
    </xf>
    <xf numFmtId="165" fontId="11" fillId="5" borderId="55" xfId="6" applyNumberFormat="1" applyFont="1" applyFill="1" applyBorder="1" applyAlignment="1" applyProtection="1">
      <alignment vertical="top"/>
    </xf>
    <xf numFmtId="165" fontId="11" fillId="4" borderId="37" xfId="6" applyNumberFormat="1" applyFont="1" applyFill="1" applyBorder="1" applyAlignment="1" applyProtection="1">
      <alignment vertical="top"/>
      <protection locked="0"/>
    </xf>
    <xf numFmtId="165" fontId="11" fillId="5" borderId="37" xfId="6" applyNumberFormat="1" applyFont="1" applyFill="1" applyBorder="1" applyAlignment="1" applyProtection="1">
      <alignment vertical="top"/>
    </xf>
    <xf numFmtId="165" fontId="11" fillId="5" borderId="56" xfId="6" applyNumberFormat="1" applyFont="1" applyFill="1" applyBorder="1" applyAlignment="1" applyProtection="1">
      <alignment vertical="top"/>
    </xf>
    <xf numFmtId="165" fontId="11" fillId="5" borderId="37" xfId="6" applyNumberFormat="1" applyFont="1" applyFill="1" applyBorder="1" applyAlignment="1" applyProtection="1">
      <alignment vertical="center"/>
    </xf>
    <xf numFmtId="165" fontId="11" fillId="5" borderId="53" xfId="6" applyNumberFormat="1" applyFont="1" applyFill="1" applyBorder="1" applyAlignment="1" applyProtection="1">
      <alignment vertical="center"/>
    </xf>
    <xf numFmtId="165" fontId="11" fillId="5" borderId="54" xfId="6" applyNumberFormat="1" applyFont="1" applyFill="1" applyBorder="1" applyAlignment="1" applyProtection="1">
      <alignment vertical="center"/>
    </xf>
    <xf numFmtId="165" fontId="10" fillId="5" borderId="37" xfId="6" applyNumberFormat="1" applyFont="1" applyFill="1" applyBorder="1" applyAlignment="1" applyProtection="1">
      <alignment vertical="top"/>
    </xf>
    <xf numFmtId="0" fontId="7" fillId="0" borderId="3" xfId="0" applyNumberFormat="1" applyFont="1" applyFill="1" applyBorder="1" applyAlignment="1" applyProtection="1">
      <alignment vertical="top"/>
    </xf>
    <xf numFmtId="0" fontId="7" fillId="0" borderId="3" xfId="0" applyFont="1" applyBorder="1" applyAlignment="1" applyProtection="1">
      <alignment vertical="top"/>
    </xf>
    <xf numFmtId="0" fontId="7" fillId="0" borderId="4" xfId="0" applyNumberFormat="1" applyFont="1" applyFill="1" applyBorder="1" applyAlignment="1" applyProtection="1">
      <alignment vertical="top"/>
    </xf>
    <xf numFmtId="0" fontId="7" fillId="0" borderId="3" xfId="0" applyNumberFormat="1" applyFont="1" applyFill="1" applyBorder="1" applyAlignment="1" applyProtection="1">
      <alignment vertical="center"/>
    </xf>
    <xf numFmtId="0" fontId="7" fillId="0" borderId="49" xfId="0" applyNumberFormat="1" applyFont="1" applyFill="1" applyBorder="1" applyAlignment="1" applyProtection="1">
      <alignment horizontal="centerContinuous" vertical="top" wrapText="1"/>
    </xf>
    <xf numFmtId="0" fontId="9" fillId="0" borderId="0" xfId="0" applyFont="1" applyBorder="1" applyAlignment="1" applyProtection="1">
      <alignment horizontal="center" vertical="center"/>
    </xf>
    <xf numFmtId="0" fontId="8" fillId="0" borderId="0" xfId="0" applyNumberFormat="1" applyFont="1" applyFill="1" applyBorder="1" applyAlignment="1" applyProtection="1">
      <alignment vertical="center" wrapText="1"/>
    </xf>
    <xf numFmtId="0" fontId="35" fillId="6" borderId="0" xfId="0" applyFont="1" applyFill="1" applyAlignment="1">
      <alignment vertical="top"/>
    </xf>
    <xf numFmtId="0" fontId="9" fillId="6" borderId="0" xfId="0" applyFont="1" applyFill="1" applyAlignment="1">
      <alignment vertical="top"/>
    </xf>
    <xf numFmtId="0" fontId="35" fillId="0" borderId="0" xfId="0" applyFont="1" applyAlignment="1">
      <alignment vertical="top"/>
    </xf>
    <xf numFmtId="15" fontId="7" fillId="0" borderId="0" xfId="0" quotePrefix="1" applyNumberFormat="1" applyFont="1" applyAlignment="1">
      <alignment vertical="top" wrapText="1"/>
    </xf>
    <xf numFmtId="0" fontId="42" fillId="0" borderId="0" xfId="0" applyFont="1" applyAlignment="1">
      <alignment horizontal="center"/>
    </xf>
    <xf numFmtId="0" fontId="41" fillId="0" borderId="0" xfId="0" applyFont="1"/>
    <xf numFmtId="0" fontId="43" fillId="15" borderId="12" xfId="0" applyFont="1" applyFill="1" applyBorder="1"/>
    <xf numFmtId="0" fontId="0" fillId="0" borderId="13" xfId="0" applyBorder="1"/>
    <xf numFmtId="0" fontId="0" fillId="0" borderId="83" xfId="0" applyBorder="1"/>
    <xf numFmtId="0" fontId="44" fillId="0" borderId="14" xfId="0" applyFont="1" applyBorder="1"/>
    <xf numFmtId="0" fontId="42" fillId="16" borderId="0" xfId="0" applyFont="1" applyFill="1" applyAlignment="1">
      <alignment horizontal="center"/>
    </xf>
    <xf numFmtId="0" fontId="42" fillId="16" borderId="15" xfId="0" applyFont="1" applyFill="1" applyBorder="1" applyAlignment="1">
      <alignment horizontal="center"/>
    </xf>
    <xf numFmtId="0" fontId="0" fillId="0" borderId="14" xfId="0" applyBorder="1"/>
    <xf numFmtId="0" fontId="43" fillId="0" borderId="0" xfId="0" applyFont="1"/>
    <xf numFmtId="0" fontId="44" fillId="0" borderId="0" xfId="0" applyFont="1"/>
    <xf numFmtId="0" fontId="43" fillId="0" borderId="15" xfId="0" applyFont="1" applyBorder="1"/>
    <xf numFmtId="0" fontId="0" fillId="16" borderId="0" xfId="0" applyFill="1"/>
    <xf numFmtId="165" fontId="0" fillId="0" borderId="0" xfId="6" applyNumberFormat="1" applyFont="1" applyBorder="1"/>
    <xf numFmtId="165" fontId="0" fillId="0" borderId="84" xfId="0" applyNumberFormat="1" applyBorder="1"/>
    <xf numFmtId="165" fontId="0" fillId="0" borderId="0" xfId="0" applyNumberFormat="1"/>
    <xf numFmtId="165" fontId="0" fillId="0" borderId="15" xfId="6" applyNumberFormat="1" applyFont="1" applyBorder="1"/>
    <xf numFmtId="165" fontId="0" fillId="0" borderId="83" xfId="0" applyNumberFormat="1" applyBorder="1"/>
    <xf numFmtId="165" fontId="0" fillId="0" borderId="85" xfId="0" applyNumberFormat="1" applyBorder="1"/>
    <xf numFmtId="165" fontId="0" fillId="0" borderId="86" xfId="0" applyNumberFormat="1" applyBorder="1"/>
    <xf numFmtId="166" fontId="45" fillId="0" borderId="85" xfId="10" applyNumberFormat="1" applyFont="1" applyBorder="1"/>
    <xf numFmtId="166" fontId="45" fillId="0" borderId="0" xfId="10" applyNumberFormat="1" applyFont="1" applyBorder="1"/>
    <xf numFmtId="166" fontId="45" fillId="0" borderId="87" xfId="10" applyNumberFormat="1" applyFont="1" applyBorder="1"/>
    <xf numFmtId="0" fontId="0" fillId="8" borderId="0" xfId="0" applyFill="1"/>
    <xf numFmtId="0" fontId="0" fillId="0" borderId="88" xfId="0" applyBorder="1"/>
    <xf numFmtId="165" fontId="0" fillId="0" borderId="16" xfId="6" applyNumberFormat="1" applyFont="1" applyBorder="1"/>
    <xf numFmtId="165" fontId="0" fillId="0" borderId="86" xfId="6" applyNumberFormat="1" applyFont="1" applyBorder="1"/>
    <xf numFmtId="0" fontId="46" fillId="15" borderId="12" xfId="0" applyFont="1" applyFill="1" applyBorder="1"/>
    <xf numFmtId="0" fontId="47" fillId="0" borderId="13" xfId="0" applyFont="1" applyBorder="1"/>
    <xf numFmtId="0" fontId="47" fillId="0" borderId="83" xfId="0" applyFont="1" applyBorder="1"/>
    <xf numFmtId="0" fontId="47" fillId="0" borderId="0" xfId="0" applyFont="1"/>
    <xf numFmtId="0" fontId="48" fillId="0" borderId="0" xfId="0" applyFont="1"/>
    <xf numFmtId="0" fontId="47" fillId="0" borderId="14" xfId="0" applyFont="1" applyBorder="1" applyAlignment="1">
      <alignment wrapText="1"/>
    </xf>
    <xf numFmtId="0" fontId="47" fillId="0" borderId="0" xfId="0" applyFont="1" applyAlignment="1">
      <alignment wrapText="1"/>
    </xf>
    <xf numFmtId="0" fontId="47" fillId="0" borderId="15" xfId="0" applyFont="1" applyBorder="1" applyAlignment="1">
      <alignment wrapText="1"/>
    </xf>
    <xf numFmtId="0" fontId="47" fillId="0" borderId="14" xfId="0" applyFont="1" applyBorder="1" applyAlignment="1">
      <alignment horizontal="center"/>
    </xf>
    <xf numFmtId="0" fontId="47" fillId="0" borderId="0" xfId="0" applyFont="1" applyAlignment="1">
      <alignment horizontal="center"/>
    </xf>
    <xf numFmtId="0" fontId="47" fillId="0" borderId="86" xfId="0" applyFont="1" applyBorder="1" applyAlignment="1">
      <alignment horizontal="center"/>
    </xf>
    <xf numFmtId="0" fontId="0" fillId="8" borderId="0" xfId="0" applyFill="1" applyAlignment="1">
      <alignment wrapText="1"/>
    </xf>
    <xf numFmtId="0" fontId="41" fillId="0" borderId="0" xfId="0" applyFont="1" applyAlignment="1">
      <alignment horizontal="center"/>
    </xf>
    <xf numFmtId="0" fontId="47" fillId="0" borderId="88" xfId="0" applyFont="1" applyBorder="1" applyAlignment="1">
      <alignment horizontal="center"/>
    </xf>
    <xf numFmtId="0" fontId="47" fillId="0" borderId="16" xfId="0" applyFont="1" applyBorder="1" applyAlignment="1">
      <alignment horizontal="center"/>
    </xf>
    <xf numFmtId="0" fontId="47" fillId="0" borderId="89" xfId="0" applyFont="1" applyBorder="1" applyAlignment="1">
      <alignment horizontal="center"/>
    </xf>
    <xf numFmtId="0" fontId="42" fillId="16" borderId="13" xfId="0" applyFont="1" applyFill="1" applyBorder="1" applyAlignment="1">
      <alignment horizontal="center"/>
    </xf>
    <xf numFmtId="0" fontId="42" fillId="16" borderId="83" xfId="0" applyFont="1" applyFill="1" applyBorder="1" applyAlignment="1">
      <alignment horizontal="center"/>
    </xf>
    <xf numFmtId="0" fontId="46" fillId="0" borderId="14" xfId="0" applyFont="1" applyBorder="1"/>
    <xf numFmtId="0" fontId="46" fillId="0" borderId="0" xfId="0" applyFont="1"/>
    <xf numFmtId="0" fontId="46" fillId="0" borderId="15" xfId="0" applyFont="1" applyBorder="1"/>
    <xf numFmtId="0" fontId="49" fillId="0" borderId="0" xfId="0" applyFont="1"/>
    <xf numFmtId="0" fontId="47" fillId="0" borderId="14" xfId="0" applyFont="1" applyBorder="1"/>
    <xf numFmtId="165" fontId="47" fillId="0" borderId="0" xfId="6" applyNumberFormat="1" applyFont="1" applyBorder="1"/>
    <xf numFmtId="165" fontId="47" fillId="0" borderId="83" xfId="6" applyNumberFormat="1" applyFont="1" applyBorder="1"/>
    <xf numFmtId="165" fontId="47" fillId="0" borderId="15" xfId="6" applyNumberFormat="1" applyFont="1" applyBorder="1"/>
    <xf numFmtId="49" fontId="48" fillId="0" borderId="12" xfId="0" applyNumberFormat="1" applyFont="1" applyBorder="1" applyAlignment="1">
      <alignment horizontal="left"/>
    </xf>
    <xf numFmtId="0" fontId="47" fillId="0" borderId="13" xfId="0" applyFont="1" applyBorder="1" applyAlignment="1">
      <alignment horizontal="center"/>
    </xf>
    <xf numFmtId="0" fontId="48" fillId="16" borderId="13" xfId="0" applyFont="1" applyFill="1" applyBorder="1" applyAlignment="1">
      <alignment horizontal="center"/>
    </xf>
    <xf numFmtId="0" fontId="48" fillId="16" borderId="83" xfId="0" applyFont="1" applyFill="1" applyBorder="1" applyAlignment="1">
      <alignment horizontal="center"/>
    </xf>
    <xf numFmtId="165" fontId="47" fillId="0" borderId="15" xfId="0" applyNumberFormat="1" applyFont="1" applyBorder="1"/>
    <xf numFmtId="165" fontId="47" fillId="0" borderId="0" xfId="0" applyNumberFormat="1" applyFont="1"/>
    <xf numFmtId="0" fontId="46" fillId="15" borderId="14" xfId="0" applyFont="1" applyFill="1" applyBorder="1"/>
    <xf numFmtId="0" fontId="48" fillId="0" borderId="15" xfId="0" applyFont="1" applyBorder="1"/>
    <xf numFmtId="166" fontId="50" fillId="0" borderId="86" xfId="10" applyNumberFormat="1" applyFont="1" applyBorder="1"/>
    <xf numFmtId="49" fontId="47" fillId="0" borderId="88" xfId="0" applyNumberFormat="1" applyFont="1" applyBorder="1"/>
    <xf numFmtId="49" fontId="47" fillId="0" borderId="16" xfId="0" applyNumberFormat="1" applyFont="1" applyBorder="1"/>
    <xf numFmtId="165" fontId="47" fillId="0" borderId="84" xfId="0" applyNumberFormat="1" applyFont="1" applyBorder="1"/>
    <xf numFmtId="165" fontId="47" fillId="0" borderId="90" xfId="0" applyNumberFormat="1" applyFont="1" applyBorder="1"/>
    <xf numFmtId="166" fontId="50" fillId="0" borderId="85" xfId="10" applyNumberFormat="1" applyFont="1" applyBorder="1"/>
    <xf numFmtId="0" fontId="48" fillId="0" borderId="12" xfId="0" applyFont="1" applyBorder="1"/>
    <xf numFmtId="3" fontId="47" fillId="0" borderId="0" xfId="0" applyNumberFormat="1" applyFont="1"/>
    <xf numFmtId="3" fontId="47" fillId="0" borderId="15" xfId="0" applyNumberFormat="1" applyFont="1" applyBorder="1"/>
    <xf numFmtId="165" fontId="47" fillId="0" borderId="85" xfId="0" applyNumberFormat="1" applyFont="1" applyBorder="1"/>
    <xf numFmtId="165" fontId="41" fillId="0" borderId="0" xfId="0" applyNumberFormat="1" applyFont="1"/>
    <xf numFmtId="0" fontId="51" fillId="0" borderId="0" xfId="0" applyFont="1"/>
    <xf numFmtId="166" fontId="52" fillId="0" borderId="89" xfId="10" applyNumberFormat="1" applyFont="1" applyBorder="1"/>
    <xf numFmtId="0" fontId="47" fillId="0" borderId="88" xfId="0" applyFont="1" applyBorder="1"/>
    <xf numFmtId="3" fontId="47" fillId="0" borderId="16" xfId="0" applyNumberFormat="1" applyFont="1" applyBorder="1"/>
    <xf numFmtId="3" fontId="41" fillId="0" borderId="0" xfId="0" applyNumberFormat="1" applyFont="1"/>
    <xf numFmtId="166" fontId="30" fillId="0" borderId="0" xfId="10" applyNumberFormat="1" applyFont="1" applyBorder="1"/>
    <xf numFmtId="166" fontId="24" fillId="0" borderId="0" xfId="10" applyNumberFormat="1" applyFont="1" applyBorder="1"/>
    <xf numFmtId="0" fontId="46" fillId="0" borderId="0" xfId="0" applyFont="1" applyAlignment="1">
      <alignment wrapText="1"/>
    </xf>
    <xf numFmtId="0" fontId="46" fillId="0" borderId="15" xfId="0" applyFont="1" applyBorder="1" applyAlignment="1">
      <alignment wrapText="1"/>
    </xf>
    <xf numFmtId="0" fontId="48" fillId="0" borderId="14" xfId="0" applyFont="1" applyBorder="1"/>
    <xf numFmtId="0" fontId="47" fillId="0" borderId="15" xfId="0" applyFont="1" applyBorder="1"/>
    <xf numFmtId="0" fontId="47" fillId="0" borderId="89" xfId="0" applyFont="1" applyBorder="1"/>
    <xf numFmtId="165" fontId="47" fillId="0" borderId="0" xfId="6" applyNumberFormat="1" applyFont="1" applyFill="1" applyBorder="1"/>
    <xf numFmtId="164" fontId="47" fillId="0" borderId="0" xfId="6" applyFont="1" applyFill="1" applyBorder="1"/>
    <xf numFmtId="164" fontId="47" fillId="0" borderId="15" xfId="6" applyFont="1" applyFill="1" applyBorder="1"/>
    <xf numFmtId="165" fontId="47" fillId="0" borderId="16" xfId="6" applyNumberFormat="1" applyFont="1" applyFill="1" applyBorder="1"/>
    <xf numFmtId="164" fontId="47" fillId="0" borderId="16" xfId="6" applyFont="1" applyFill="1" applyBorder="1"/>
    <xf numFmtId="164" fontId="47" fillId="0" borderId="86" xfId="6" applyFont="1" applyFill="1" applyBorder="1"/>
    <xf numFmtId="166" fontId="50" fillId="0" borderId="89" xfId="10" applyNumberFormat="1" applyFont="1" applyBorder="1"/>
    <xf numFmtId="0" fontId="46" fillId="0" borderId="13" xfId="0" applyFont="1" applyBorder="1"/>
    <xf numFmtId="0" fontId="46" fillId="0" borderId="83" xfId="0" applyFont="1" applyBorder="1"/>
    <xf numFmtId="1" fontId="47" fillId="0" borderId="0" xfId="0" applyNumberFormat="1" applyFont="1" applyAlignment="1">
      <alignment horizontal="center" vertical="center"/>
    </xf>
    <xf numFmtId="1" fontId="47" fillId="0" borderId="15" xfId="0" applyNumberFormat="1" applyFont="1" applyBorder="1" applyAlignment="1">
      <alignment horizontal="center" vertical="center"/>
    </xf>
    <xf numFmtId="165" fontId="47" fillId="0" borderId="16" xfId="6" applyNumberFormat="1" applyFont="1" applyFill="1" applyBorder="1" applyAlignment="1">
      <alignment horizontal="center" vertical="center"/>
    </xf>
    <xf numFmtId="165" fontId="47" fillId="0" borderId="86" xfId="6" applyNumberFormat="1" applyFont="1" applyFill="1" applyBorder="1" applyAlignment="1">
      <alignment horizontal="center" vertical="center"/>
    </xf>
    <xf numFmtId="0" fontId="26" fillId="3" borderId="0" xfId="0" applyFont="1" applyFill="1"/>
    <xf numFmtId="0" fontId="16" fillId="0" borderId="0" xfId="0" applyFont="1"/>
    <xf numFmtId="0" fontId="20" fillId="0" borderId="0" xfId="0" applyFont="1"/>
    <xf numFmtId="0" fontId="22" fillId="0" borderId="0" xfId="0" applyFont="1"/>
    <xf numFmtId="49" fontId="20" fillId="0" borderId="0" xfId="0" applyNumberFormat="1" applyFont="1"/>
    <xf numFmtId="0" fontId="20" fillId="0" borderId="0" xfId="0" applyFont="1" applyAlignment="1">
      <alignment horizontal="left"/>
    </xf>
    <xf numFmtId="49" fontId="20" fillId="0" borderId="0" xfId="0" applyNumberFormat="1" applyFont="1" applyAlignment="1">
      <alignment horizontal="left"/>
    </xf>
    <xf numFmtId="0" fontId="7" fillId="6" borderId="0" xfId="0" applyFont="1" applyFill="1" applyAlignment="1">
      <alignment horizontal="center" vertical="top"/>
    </xf>
    <xf numFmtId="0" fontId="37" fillId="2" borderId="0" xfId="0" applyFont="1" applyFill="1" applyAlignment="1">
      <alignment horizontal="left" vertical="top" wrapText="1"/>
    </xf>
    <xf numFmtId="0" fontId="8" fillId="0" borderId="4" xfId="0" applyNumberFormat="1" applyFont="1" applyFill="1" applyBorder="1" applyAlignment="1" applyProtection="1">
      <alignment horizontal="left" vertical="top" wrapText="1"/>
    </xf>
    <xf numFmtId="0" fontId="8" fillId="0" borderId="0" xfId="0" applyNumberFormat="1" applyFont="1" applyFill="1" applyBorder="1" applyAlignment="1" applyProtection="1">
      <alignment horizontal="left" vertical="top" wrapText="1"/>
    </xf>
    <xf numFmtId="0" fontId="8" fillId="0" borderId="3" xfId="0" applyNumberFormat="1" applyFont="1" applyFill="1" applyBorder="1" applyAlignment="1" applyProtection="1">
      <alignment horizontal="left" vertical="top" wrapText="1"/>
    </xf>
    <xf numFmtId="0" fontId="8" fillId="0" borderId="62" xfId="0" applyNumberFormat="1" applyFont="1" applyFill="1" applyBorder="1" applyAlignment="1" applyProtection="1">
      <alignment horizontal="left" vertical="center" wrapText="1"/>
    </xf>
    <xf numFmtId="0" fontId="8" fillId="0" borderId="53" xfId="0" applyNumberFormat="1" applyFont="1" applyFill="1" applyBorder="1" applyAlignment="1" applyProtection="1">
      <alignment horizontal="left" vertical="center" wrapText="1"/>
    </xf>
    <xf numFmtId="0" fontId="8" fillId="0" borderId="66" xfId="0" applyNumberFormat="1" applyFont="1" applyFill="1" applyBorder="1" applyAlignment="1" applyProtection="1">
      <alignment horizontal="left" vertical="center" wrapText="1"/>
    </xf>
    <xf numFmtId="0" fontId="8" fillId="0" borderId="54" xfId="0" applyNumberFormat="1" applyFont="1" applyFill="1" applyBorder="1" applyAlignment="1" applyProtection="1">
      <alignment horizontal="left" vertical="center" wrapText="1"/>
    </xf>
    <xf numFmtId="14" fontId="11" fillId="4" borderId="53" xfId="1" applyNumberFormat="1" applyFont="1" applyFill="1" applyBorder="1" applyAlignment="1" applyProtection="1">
      <alignment horizontal="left" vertical="center" wrapText="1"/>
      <protection locked="0"/>
    </xf>
    <xf numFmtId="0" fontId="11" fillId="4" borderId="53" xfId="1" applyNumberFormat="1" applyFont="1" applyFill="1" applyBorder="1" applyAlignment="1" applyProtection="1">
      <alignment horizontal="left" vertical="center" wrapText="1"/>
      <protection locked="0"/>
    </xf>
    <xf numFmtId="0" fontId="11" fillId="4" borderId="57" xfId="1" applyNumberFormat="1" applyFont="1" applyFill="1" applyBorder="1" applyAlignment="1" applyProtection="1">
      <alignment horizontal="left" vertical="center" wrapText="1"/>
      <protection locked="0"/>
    </xf>
    <xf numFmtId="0" fontId="11" fillId="4" borderId="54" xfId="1" applyNumberFormat="1" applyFont="1" applyFill="1" applyBorder="1" applyAlignment="1" applyProtection="1">
      <alignment horizontal="left" vertical="center" wrapText="1"/>
      <protection locked="0"/>
    </xf>
    <xf numFmtId="0" fontId="11" fillId="4" borderId="67" xfId="1" applyNumberFormat="1" applyFont="1" applyFill="1" applyBorder="1" applyAlignment="1" applyProtection="1">
      <alignment horizontal="left" vertical="center" wrapText="1"/>
      <protection locked="0"/>
    </xf>
    <xf numFmtId="0" fontId="8" fillId="0" borderId="51" xfId="0" applyNumberFormat="1" applyFont="1" applyFill="1" applyBorder="1" applyAlignment="1" applyProtection="1">
      <alignment horizontal="left" vertical="center" wrapText="1"/>
    </xf>
    <xf numFmtId="0" fontId="8" fillId="0" borderId="43" xfId="0" applyNumberFormat="1" applyFont="1" applyFill="1" applyBorder="1" applyAlignment="1" applyProtection="1">
      <alignment horizontal="left" vertical="center" wrapText="1"/>
    </xf>
    <xf numFmtId="0" fontId="8" fillId="0" borderId="44" xfId="0" applyNumberFormat="1" applyFont="1" applyFill="1" applyBorder="1" applyAlignment="1" applyProtection="1">
      <alignment horizontal="left" vertical="center" wrapText="1"/>
    </xf>
    <xf numFmtId="0" fontId="8" fillId="0" borderId="60" xfId="0" applyNumberFormat="1" applyFont="1" applyFill="1" applyBorder="1" applyAlignment="1" applyProtection="1">
      <alignment horizontal="left" vertical="center" wrapText="1"/>
    </xf>
    <xf numFmtId="0" fontId="8" fillId="0" borderId="46" xfId="0" applyNumberFormat="1" applyFont="1" applyFill="1" applyBorder="1" applyAlignment="1" applyProtection="1">
      <alignment horizontal="left" vertical="center" wrapText="1"/>
    </xf>
    <xf numFmtId="0" fontId="8" fillId="0" borderId="47" xfId="0" applyNumberFormat="1" applyFont="1" applyFill="1" applyBorder="1" applyAlignment="1" applyProtection="1">
      <alignment horizontal="left" vertical="center" wrapText="1"/>
    </xf>
    <xf numFmtId="0" fontId="11" fillId="4" borderId="42" xfId="1" applyNumberFormat="1" applyFont="1" applyFill="1" applyBorder="1" applyAlignment="1" applyProtection="1">
      <alignment horizontal="left" vertical="center" wrapText="1"/>
      <protection locked="0"/>
    </xf>
    <xf numFmtId="0" fontId="11" fillId="4" borderId="43" xfId="1" applyNumberFormat="1" applyFont="1" applyFill="1" applyBorder="1" applyAlignment="1" applyProtection="1">
      <alignment horizontal="left" vertical="center" wrapText="1"/>
      <protection locked="0"/>
    </xf>
    <xf numFmtId="0" fontId="11" fillId="4" borderId="52" xfId="1" applyNumberFormat="1" applyFont="1" applyFill="1" applyBorder="1" applyAlignment="1" applyProtection="1">
      <alignment horizontal="left" vertical="center" wrapText="1"/>
      <protection locked="0"/>
    </xf>
    <xf numFmtId="0" fontId="11" fillId="4" borderId="45" xfId="1" applyNumberFormat="1" applyFont="1" applyFill="1" applyBorder="1" applyAlignment="1" applyProtection="1">
      <alignment horizontal="left" vertical="center" wrapText="1"/>
      <protection locked="0"/>
    </xf>
    <xf numFmtId="0" fontId="11" fillId="4" borderId="46" xfId="1" applyNumberFormat="1" applyFont="1" applyFill="1" applyBorder="1" applyAlignment="1" applyProtection="1">
      <alignment horizontal="left" vertical="center" wrapText="1"/>
      <protection locked="0"/>
    </xf>
    <xf numFmtId="0" fontId="11" fillId="4" borderId="61" xfId="1" applyNumberFormat="1" applyFont="1" applyFill="1" applyBorder="1" applyAlignment="1" applyProtection="1">
      <alignment horizontal="left" vertical="center" wrapText="1"/>
      <protection locked="0"/>
    </xf>
    <xf numFmtId="0" fontId="8" fillId="0" borderId="63" xfId="0" applyNumberFormat="1" applyFont="1" applyFill="1" applyBorder="1" applyAlignment="1" applyProtection="1">
      <alignment horizontal="left" vertical="center" wrapText="1"/>
    </xf>
    <xf numFmtId="0" fontId="8" fillId="0" borderId="64" xfId="0" applyNumberFormat="1" applyFont="1" applyFill="1" applyBorder="1" applyAlignment="1" applyProtection="1">
      <alignment horizontal="left" vertical="center" wrapText="1"/>
    </xf>
    <xf numFmtId="0" fontId="11" fillId="4" borderId="64" xfId="1" applyNumberFormat="1" applyFont="1" applyFill="1" applyBorder="1" applyAlignment="1" applyProtection="1">
      <alignment horizontal="left" vertical="center" wrapText="1"/>
      <protection locked="0"/>
    </xf>
    <xf numFmtId="0" fontId="11" fillId="4" borderId="65" xfId="1" applyNumberFormat="1" applyFont="1" applyFill="1" applyBorder="1" applyAlignment="1" applyProtection="1">
      <alignment horizontal="left" vertical="center" wrapText="1"/>
      <protection locked="0"/>
    </xf>
    <xf numFmtId="0" fontId="6" fillId="3" borderId="1" xfId="0" applyNumberFormat="1" applyFont="1" applyFill="1" applyBorder="1" applyAlignment="1" applyProtection="1">
      <alignment horizontal="center" vertical="top" wrapText="1"/>
    </xf>
    <xf numFmtId="0" fontId="6" fillId="3" borderId="11" xfId="0" applyNumberFormat="1" applyFont="1" applyFill="1" applyBorder="1" applyAlignment="1" applyProtection="1">
      <alignment horizontal="center" vertical="top" wrapText="1"/>
    </xf>
    <xf numFmtId="0" fontId="6" fillId="3" borderId="2" xfId="0" applyNumberFormat="1" applyFont="1" applyFill="1" applyBorder="1" applyAlignment="1" applyProtection="1">
      <alignment horizontal="center" vertical="top" wrapText="1"/>
    </xf>
    <xf numFmtId="0" fontId="31" fillId="7" borderId="42" xfId="0" applyNumberFormat="1" applyFont="1" applyFill="1" applyBorder="1" applyAlignment="1" applyProtection="1">
      <alignment horizontal="center" vertical="center" wrapText="1"/>
    </xf>
    <xf numFmtId="0" fontId="31" fillId="7" borderId="43" xfId="0" applyNumberFormat="1" applyFont="1" applyFill="1" applyBorder="1" applyAlignment="1" applyProtection="1">
      <alignment horizontal="center" vertical="center" wrapText="1"/>
    </xf>
    <xf numFmtId="0" fontId="31" fillId="7" borderId="44" xfId="0" applyNumberFormat="1" applyFont="1" applyFill="1" applyBorder="1" applyAlignment="1" applyProtection="1">
      <alignment horizontal="center" vertical="center" wrapText="1"/>
    </xf>
    <xf numFmtId="0" fontId="31" fillId="7" borderId="45" xfId="0" applyNumberFormat="1" applyFont="1" applyFill="1" applyBorder="1" applyAlignment="1" applyProtection="1">
      <alignment horizontal="center" vertical="center" wrapText="1"/>
    </xf>
    <xf numFmtId="0" fontId="31" fillId="7" borderId="46" xfId="0" applyNumberFormat="1" applyFont="1" applyFill="1" applyBorder="1" applyAlignment="1" applyProtection="1">
      <alignment horizontal="center" vertical="center" wrapText="1"/>
    </xf>
    <xf numFmtId="0" fontId="31" fillId="7" borderId="47" xfId="0" applyNumberFormat="1" applyFont="1" applyFill="1" applyBorder="1" applyAlignment="1" applyProtection="1">
      <alignment horizontal="center" vertical="center" wrapText="1"/>
    </xf>
    <xf numFmtId="0" fontId="8" fillId="0" borderId="4" xfId="0" applyNumberFormat="1" applyFont="1" applyFill="1" applyBorder="1" applyAlignment="1" applyProtection="1">
      <alignment horizontal="left" vertical="top" wrapText="1" indent="1"/>
    </xf>
    <xf numFmtId="0" fontId="8" fillId="0" borderId="0" xfId="0" applyNumberFormat="1" applyFont="1" applyFill="1" applyBorder="1" applyAlignment="1" applyProtection="1">
      <alignment horizontal="left" vertical="top" wrapText="1" indent="1"/>
    </xf>
    <xf numFmtId="0" fontId="8" fillId="0" borderId="3" xfId="0" applyNumberFormat="1" applyFont="1" applyFill="1" applyBorder="1" applyAlignment="1" applyProtection="1">
      <alignment horizontal="left" vertical="top" wrapText="1" indent="1"/>
    </xf>
    <xf numFmtId="0" fontId="8" fillId="0" borderId="4" xfId="0" applyNumberFormat="1" applyFont="1" applyFill="1" applyBorder="1" applyAlignment="1" applyProtection="1">
      <alignment horizontal="left" vertical="center" wrapText="1"/>
    </xf>
    <xf numFmtId="0" fontId="8" fillId="0" borderId="0" xfId="0" applyNumberFormat="1" applyFont="1" applyFill="1" applyBorder="1" applyAlignment="1" applyProtection="1">
      <alignment horizontal="left" vertical="center" wrapText="1"/>
    </xf>
    <xf numFmtId="0" fontId="8" fillId="0" borderId="3" xfId="0" applyNumberFormat="1" applyFont="1" applyFill="1" applyBorder="1" applyAlignment="1" applyProtection="1">
      <alignment horizontal="left" vertical="center" wrapText="1"/>
    </xf>
    <xf numFmtId="0" fontId="19" fillId="0" borderId="4" xfId="0" applyNumberFormat="1" applyFont="1" applyFill="1" applyBorder="1" applyAlignment="1" applyProtection="1">
      <alignment horizontal="left" vertical="top" wrapText="1"/>
      <protection locked="0"/>
    </xf>
    <xf numFmtId="0" fontId="19" fillId="0" borderId="0" xfId="0" applyNumberFormat="1" applyFont="1" applyFill="1" applyBorder="1" applyAlignment="1" applyProtection="1">
      <alignment horizontal="left" vertical="top" wrapText="1"/>
      <protection locked="0"/>
    </xf>
    <xf numFmtId="0" fontId="19" fillId="0" borderId="3" xfId="0" applyNumberFormat="1" applyFont="1" applyFill="1" applyBorder="1" applyAlignment="1" applyProtection="1">
      <alignment horizontal="left" vertical="top" wrapText="1"/>
      <protection locked="0"/>
    </xf>
    <xf numFmtId="0" fontId="13" fillId="0" borderId="4" xfId="0" applyNumberFormat="1" applyFont="1" applyFill="1" applyBorder="1" applyAlignment="1" applyProtection="1">
      <alignment horizontal="right" vertical="center" wrapText="1" indent="1"/>
    </xf>
    <xf numFmtId="0" fontId="13" fillId="0" borderId="0" xfId="0" applyNumberFormat="1" applyFont="1" applyFill="1" applyBorder="1" applyAlignment="1" applyProtection="1">
      <alignment horizontal="right" vertical="center" wrapText="1" indent="1"/>
    </xf>
    <xf numFmtId="0" fontId="13" fillId="0" borderId="39" xfId="0" applyNumberFormat="1" applyFont="1" applyFill="1" applyBorder="1" applyAlignment="1" applyProtection="1">
      <alignment horizontal="right" vertical="center" wrapText="1" indent="1"/>
    </xf>
    <xf numFmtId="0" fontId="8" fillId="7" borderId="41" xfId="0" applyNumberFormat="1" applyFont="1" applyFill="1" applyBorder="1" applyAlignment="1" applyProtection="1">
      <alignment horizontal="center" vertical="top" wrapText="1"/>
    </xf>
    <xf numFmtId="0" fontId="8" fillId="7" borderId="37" xfId="0" applyNumberFormat="1" applyFont="1" applyFill="1" applyBorder="1" applyAlignment="1" applyProtection="1">
      <alignment horizontal="center" vertical="top" wrapText="1"/>
    </xf>
    <xf numFmtId="0" fontId="8" fillId="7" borderId="40" xfId="0" applyNumberFormat="1" applyFont="1" applyFill="1" applyBorder="1" applyAlignment="1" applyProtection="1">
      <alignment horizontal="center" vertical="top" wrapText="1"/>
    </xf>
    <xf numFmtId="0" fontId="6" fillId="3" borderId="0" xfId="0" applyNumberFormat="1" applyFont="1" applyFill="1" applyBorder="1" applyAlignment="1" applyProtection="1">
      <alignment horizontal="center" vertical="top" wrapText="1"/>
    </xf>
    <xf numFmtId="0" fontId="7" fillId="0" borderId="0" xfId="0" applyFont="1" applyBorder="1" applyAlignment="1" applyProtection="1">
      <alignment horizontal="left" vertical="top" wrapText="1"/>
    </xf>
    <xf numFmtId="0" fontId="7" fillId="0" borderId="3" xfId="0" applyFont="1" applyBorder="1" applyAlignment="1" applyProtection="1">
      <alignment horizontal="left" vertical="top" wrapText="1"/>
    </xf>
    <xf numFmtId="0" fontId="8" fillId="0" borderId="4" xfId="0" applyNumberFormat="1" applyFont="1" applyFill="1" applyBorder="1" applyAlignment="1" applyProtection="1">
      <alignment horizontal="right" vertical="center" wrapText="1" indent="1"/>
    </xf>
    <xf numFmtId="0" fontId="8" fillId="0" borderId="0" xfId="0" applyNumberFormat="1" applyFont="1" applyFill="1" applyBorder="1" applyAlignment="1" applyProtection="1">
      <alignment horizontal="right" vertical="center" wrapText="1" indent="1"/>
    </xf>
    <xf numFmtId="0" fontId="7" fillId="0" borderId="0" xfId="0" applyFont="1" applyBorder="1" applyAlignment="1" applyProtection="1">
      <alignment horizontal="left" vertical="center" wrapText="1" indent="1"/>
    </xf>
    <xf numFmtId="0" fontId="7" fillId="0" borderId="3" xfId="0" applyFont="1" applyBorder="1" applyAlignment="1" applyProtection="1">
      <alignment horizontal="left" vertical="center" wrapText="1" indent="1"/>
    </xf>
    <xf numFmtId="0" fontId="6" fillId="3" borderId="4" xfId="0" applyFont="1" applyFill="1" applyBorder="1" applyAlignment="1">
      <alignment horizontal="center" vertical="top" wrapText="1"/>
    </xf>
    <xf numFmtId="0" fontId="6" fillId="3" borderId="11" xfId="0" applyFont="1" applyFill="1" applyBorder="1" applyAlignment="1">
      <alignment horizontal="center" vertical="top" wrapText="1"/>
    </xf>
    <xf numFmtId="0" fontId="6" fillId="3" borderId="2" xfId="0" applyFont="1" applyFill="1" applyBorder="1" applyAlignment="1">
      <alignment horizontal="center" vertical="top" wrapText="1"/>
    </xf>
    <xf numFmtId="0" fontId="6" fillId="3" borderId="1" xfId="0" applyFont="1" applyFill="1" applyBorder="1" applyAlignment="1">
      <alignment horizontal="center" vertical="top" wrapText="1"/>
    </xf>
    <xf numFmtId="0" fontId="8" fillId="0" borderId="4" xfId="0" applyFont="1" applyBorder="1" applyAlignment="1">
      <alignment horizontal="left" vertical="center" wrapText="1"/>
    </xf>
    <xf numFmtId="0" fontId="8" fillId="0" borderId="0" xfId="0" applyFont="1" applyAlignment="1">
      <alignment horizontal="left" vertical="center" wrapText="1"/>
    </xf>
    <xf numFmtId="0" fontId="8" fillId="0" borderId="3" xfId="0" applyFont="1" applyBorder="1" applyAlignment="1">
      <alignment horizontal="left" vertical="center" wrapText="1"/>
    </xf>
    <xf numFmtId="0" fontId="11" fillId="4" borderId="4" xfId="1" applyNumberFormat="1" applyFont="1" applyFill="1" applyBorder="1" applyAlignment="1" applyProtection="1">
      <alignment horizontal="left" vertical="center" wrapText="1"/>
      <protection locked="0"/>
    </xf>
    <xf numFmtId="0" fontId="11" fillId="4" borderId="0" xfId="1" applyNumberFormat="1" applyFont="1" applyFill="1" applyBorder="1" applyAlignment="1" applyProtection="1">
      <alignment horizontal="left" vertical="center" wrapText="1"/>
      <protection locked="0"/>
    </xf>
    <xf numFmtId="0" fontId="11" fillId="4" borderId="3" xfId="1" applyNumberFormat="1" applyFont="1" applyFill="1" applyBorder="1" applyAlignment="1" applyProtection="1">
      <alignment horizontal="left" vertical="center" wrapText="1"/>
      <protection locked="0"/>
    </xf>
    <xf numFmtId="0" fontId="7" fillId="4" borderId="53" xfId="0" applyNumberFormat="1" applyFont="1" applyFill="1" applyBorder="1" applyAlignment="1" applyProtection="1">
      <alignment horizontal="center" vertical="center" wrapText="1"/>
      <protection locked="0"/>
    </xf>
    <xf numFmtId="0" fontId="7" fillId="4" borderId="54" xfId="0" applyNumberFormat="1" applyFont="1" applyFill="1" applyBorder="1" applyAlignment="1" applyProtection="1">
      <alignment horizontal="center" vertical="center" wrapText="1"/>
      <protection locked="0"/>
    </xf>
    <xf numFmtId="0" fontId="8" fillId="7" borderId="42" xfId="0" applyNumberFormat="1" applyFont="1" applyFill="1" applyBorder="1" applyAlignment="1" applyProtection="1">
      <alignment horizontal="left" vertical="center" wrapText="1"/>
    </xf>
    <xf numFmtId="0" fontId="8" fillId="7" borderId="43" xfId="0" applyNumberFormat="1" applyFont="1" applyFill="1" applyBorder="1" applyAlignment="1" applyProtection="1">
      <alignment horizontal="left" vertical="center" wrapText="1"/>
    </xf>
    <xf numFmtId="0" fontId="8" fillId="7" borderId="44" xfId="0" applyNumberFormat="1" applyFont="1" applyFill="1" applyBorder="1" applyAlignment="1" applyProtection="1">
      <alignment horizontal="left" vertical="center" wrapText="1"/>
    </xf>
    <xf numFmtId="0" fontId="8" fillId="7" borderId="38" xfId="0" applyNumberFormat="1" applyFont="1" applyFill="1" applyBorder="1" applyAlignment="1" applyProtection="1">
      <alignment horizontal="left" vertical="center" wrapText="1"/>
    </xf>
    <xf numFmtId="0" fontId="8" fillId="7" borderId="0" xfId="0" applyNumberFormat="1" applyFont="1" applyFill="1" applyBorder="1" applyAlignment="1" applyProtection="1">
      <alignment horizontal="left" vertical="center" wrapText="1"/>
    </xf>
    <xf numFmtId="0" fontId="8" fillId="7" borderId="39" xfId="0" applyNumberFormat="1" applyFont="1" applyFill="1" applyBorder="1" applyAlignment="1" applyProtection="1">
      <alignment horizontal="left" vertical="center" wrapText="1"/>
    </xf>
    <xf numFmtId="0" fontId="8" fillId="7" borderId="45" xfId="0" applyNumberFormat="1" applyFont="1" applyFill="1" applyBorder="1" applyAlignment="1" applyProtection="1">
      <alignment horizontal="left" vertical="center" wrapText="1"/>
    </xf>
    <xf numFmtId="0" fontId="8" fillId="7" borderId="46" xfId="0" applyNumberFormat="1" applyFont="1" applyFill="1" applyBorder="1" applyAlignment="1" applyProtection="1">
      <alignment horizontal="left" vertical="center" wrapText="1"/>
    </xf>
    <xf numFmtId="0" fontId="8" fillId="7" borderId="47" xfId="0" applyNumberFormat="1" applyFont="1" applyFill="1" applyBorder="1" applyAlignment="1" applyProtection="1">
      <alignment horizontal="left" vertical="center" wrapText="1"/>
    </xf>
    <xf numFmtId="0" fontId="8" fillId="0" borderId="48" xfId="0" applyNumberFormat="1" applyFont="1" applyFill="1" applyBorder="1" applyAlignment="1" applyProtection="1">
      <alignment horizontal="left" vertical="center" wrapText="1"/>
    </xf>
    <xf numFmtId="0" fontId="8" fillId="0" borderId="50" xfId="0" applyNumberFormat="1" applyFont="1" applyFill="1" applyBorder="1" applyAlignment="1" applyProtection="1">
      <alignment horizontal="left" vertical="center" wrapText="1"/>
    </xf>
    <xf numFmtId="0" fontId="11" fillId="4" borderId="37" xfId="1" applyNumberFormat="1" applyFont="1" applyFill="1" applyBorder="1" applyAlignment="1" applyProtection="1">
      <alignment horizontal="center" vertical="center" wrapText="1"/>
      <protection locked="0"/>
    </xf>
    <xf numFmtId="0" fontId="9" fillId="7" borderId="37" xfId="0" applyFont="1" applyFill="1" applyBorder="1" applyAlignment="1" applyProtection="1">
      <alignment horizontal="center" vertical="top" wrapText="1"/>
    </xf>
    <xf numFmtId="0" fontId="11" fillId="7" borderId="75" xfId="1" applyNumberFormat="1" applyFont="1" applyFill="1" applyBorder="1" applyAlignment="1" applyProtection="1">
      <alignment horizontal="left" vertical="center" wrapText="1" indent="2"/>
    </xf>
    <xf numFmtId="0" fontId="11" fillId="7" borderId="49" xfId="1" applyNumberFormat="1" applyFont="1" applyFill="1" applyBorder="1" applyAlignment="1" applyProtection="1">
      <alignment horizontal="left" vertical="center" wrapText="1" indent="2"/>
    </xf>
    <xf numFmtId="0" fontId="11" fillId="7" borderId="76" xfId="1" applyNumberFormat="1" applyFont="1" applyFill="1" applyBorder="1" applyAlignment="1" applyProtection="1">
      <alignment horizontal="left" vertical="center" wrapText="1" indent="2"/>
    </xf>
    <xf numFmtId="0" fontId="8" fillId="7" borderId="75" xfId="1" applyNumberFormat="1" applyFont="1" applyFill="1" applyBorder="1" applyAlignment="1" applyProtection="1">
      <alignment horizontal="left" vertical="center" wrapText="1" indent="2"/>
    </xf>
    <xf numFmtId="0" fontId="8" fillId="7" borderId="49" xfId="1" applyNumberFormat="1" applyFont="1" applyFill="1" applyBorder="1" applyAlignment="1" applyProtection="1">
      <alignment horizontal="left" vertical="center" wrapText="1" indent="2"/>
    </xf>
    <xf numFmtId="0" fontId="8" fillId="7" borderId="76" xfId="1" applyNumberFormat="1" applyFont="1" applyFill="1" applyBorder="1" applyAlignment="1" applyProtection="1">
      <alignment horizontal="left" vertical="center" wrapText="1" indent="2"/>
    </xf>
    <xf numFmtId="0" fontId="10" fillId="7" borderId="75" xfId="1" applyNumberFormat="1" applyFont="1" applyFill="1" applyBorder="1" applyAlignment="1" applyProtection="1">
      <alignment horizontal="center" vertical="top" wrapText="1"/>
    </xf>
    <xf numFmtId="0" fontId="10" fillId="7" borderId="49" xfId="1" applyNumberFormat="1" applyFont="1" applyFill="1" applyBorder="1" applyAlignment="1" applyProtection="1">
      <alignment horizontal="center" vertical="top" wrapText="1"/>
    </xf>
    <xf numFmtId="0" fontId="10" fillId="7" borderId="76" xfId="1" applyNumberFormat="1" applyFont="1" applyFill="1" applyBorder="1" applyAlignment="1" applyProtection="1">
      <alignment horizontal="center" vertical="top" wrapText="1"/>
    </xf>
    <xf numFmtId="0" fontId="13" fillId="0" borderId="51" xfId="0" applyNumberFormat="1" applyFont="1" applyFill="1" applyBorder="1" applyAlignment="1" applyProtection="1">
      <alignment horizontal="left" vertical="center" wrapText="1"/>
    </xf>
    <xf numFmtId="0" fontId="13" fillId="0" borderId="44" xfId="0" applyNumberFormat="1" applyFont="1" applyFill="1" applyBorder="1" applyAlignment="1" applyProtection="1">
      <alignment horizontal="left" vertical="center" wrapText="1"/>
    </xf>
    <xf numFmtId="0" fontId="13" fillId="0" borderId="4" xfId="0" applyNumberFormat="1" applyFont="1" applyFill="1" applyBorder="1" applyAlignment="1" applyProtection="1">
      <alignment horizontal="left" vertical="center" wrapText="1"/>
    </xf>
    <xf numFmtId="0" fontId="13" fillId="0" borderId="39" xfId="0" applyNumberFormat="1" applyFont="1" applyFill="1" applyBorder="1" applyAlignment="1" applyProtection="1">
      <alignment horizontal="left" vertical="center" wrapText="1"/>
    </xf>
    <xf numFmtId="0" fontId="13" fillId="0" borderId="60" xfId="0" applyNumberFormat="1" applyFont="1" applyFill="1" applyBorder="1" applyAlignment="1" applyProtection="1">
      <alignment horizontal="left" vertical="center" wrapText="1"/>
    </xf>
    <xf numFmtId="0" fontId="13" fillId="0" borderId="47" xfId="0" applyNumberFormat="1" applyFont="1" applyFill="1" applyBorder="1" applyAlignment="1" applyProtection="1">
      <alignment horizontal="left" vertical="center" wrapText="1"/>
    </xf>
    <xf numFmtId="0" fontId="8" fillId="0" borderId="42" xfId="0" applyNumberFormat="1" applyFont="1" applyFill="1" applyBorder="1" applyAlignment="1" applyProtection="1">
      <alignment horizontal="left" vertical="center" wrapText="1"/>
    </xf>
    <xf numFmtId="0" fontId="8" fillId="0" borderId="52" xfId="0" applyNumberFormat="1" applyFont="1" applyFill="1" applyBorder="1" applyAlignment="1" applyProtection="1">
      <alignment horizontal="left" vertical="center" wrapText="1"/>
    </xf>
    <xf numFmtId="0" fontId="8" fillId="0" borderId="38" xfId="0" applyNumberFormat="1" applyFont="1" applyFill="1" applyBorder="1" applyAlignment="1" applyProtection="1">
      <alignment horizontal="left" vertical="center" wrapText="1"/>
    </xf>
    <xf numFmtId="0" fontId="8" fillId="0" borderId="45" xfId="0" applyNumberFormat="1" applyFont="1" applyFill="1" applyBorder="1" applyAlignment="1" applyProtection="1">
      <alignment horizontal="left" vertical="center" wrapText="1"/>
    </xf>
    <xf numFmtId="0" fontId="8" fillId="0" borderId="61" xfId="0" applyNumberFormat="1" applyFont="1" applyFill="1" applyBorder="1" applyAlignment="1" applyProtection="1">
      <alignment horizontal="left" vertical="center" wrapText="1"/>
    </xf>
    <xf numFmtId="0" fontId="13" fillId="0" borderId="62" xfId="0" applyNumberFormat="1" applyFont="1" applyFill="1" applyBorder="1" applyAlignment="1" applyProtection="1">
      <alignment horizontal="left" vertical="center" wrapText="1"/>
    </xf>
    <xf numFmtId="0" fontId="13" fillId="0" borderId="53" xfId="0" applyNumberFormat="1" applyFont="1" applyFill="1" applyBorder="1" applyAlignment="1" applyProtection="1">
      <alignment horizontal="left" vertical="center" wrapText="1"/>
    </xf>
    <xf numFmtId="0" fontId="13" fillId="0" borderId="63" xfId="0" applyNumberFormat="1" applyFont="1" applyFill="1" applyBorder="1" applyAlignment="1" applyProtection="1">
      <alignment horizontal="left" vertical="center" wrapText="1"/>
    </xf>
    <xf numFmtId="0" fontId="13" fillId="0" borderId="64" xfId="0" applyNumberFormat="1" applyFont="1" applyFill="1" applyBorder="1" applyAlignment="1" applyProtection="1">
      <alignment horizontal="left" vertical="center" wrapText="1"/>
    </xf>
    <xf numFmtId="0" fontId="13" fillId="0" borderId="77" xfId="0" applyNumberFormat="1" applyFont="1" applyFill="1" applyBorder="1" applyAlignment="1" applyProtection="1">
      <alignment horizontal="left" vertical="center" wrapText="1"/>
    </xf>
    <xf numFmtId="0" fontId="13" fillId="0" borderId="69" xfId="0" applyNumberFormat="1" applyFont="1" applyFill="1" applyBorder="1" applyAlignment="1" applyProtection="1">
      <alignment horizontal="left" vertical="center" wrapText="1"/>
    </xf>
    <xf numFmtId="0" fontId="8" fillId="0" borderId="57" xfId="0" applyNumberFormat="1" applyFont="1" applyFill="1" applyBorder="1" applyAlignment="1" applyProtection="1">
      <alignment horizontal="left" vertical="center" wrapText="1"/>
    </xf>
    <xf numFmtId="0" fontId="8" fillId="0" borderId="65" xfId="0" applyNumberFormat="1" applyFont="1" applyFill="1" applyBorder="1" applyAlignment="1" applyProtection="1">
      <alignment horizontal="left" vertical="center" wrapText="1"/>
    </xf>
    <xf numFmtId="0" fontId="8" fillId="0" borderId="69" xfId="0" applyNumberFormat="1" applyFont="1" applyFill="1" applyBorder="1" applyAlignment="1" applyProtection="1">
      <alignment horizontal="left" vertical="center" wrapText="1"/>
    </xf>
    <xf numFmtId="0" fontId="8" fillId="0" borderId="70" xfId="0" applyNumberFormat="1" applyFont="1" applyFill="1" applyBorder="1" applyAlignment="1" applyProtection="1">
      <alignment horizontal="left" vertical="center" wrapText="1"/>
    </xf>
    <xf numFmtId="0" fontId="8" fillId="2" borderId="42" xfId="0" applyNumberFormat="1" applyFont="1" applyFill="1" applyBorder="1" applyAlignment="1" applyProtection="1">
      <alignment horizontal="left" vertical="center" wrapText="1"/>
    </xf>
    <xf numFmtId="0" fontId="8" fillId="2" borderId="43" xfId="0" applyNumberFormat="1" applyFont="1" applyFill="1" applyBorder="1" applyAlignment="1" applyProtection="1">
      <alignment horizontal="left" vertical="center" wrapText="1"/>
    </xf>
    <xf numFmtId="0" fontId="8" fillId="2" borderId="52" xfId="0" applyNumberFormat="1" applyFont="1" applyFill="1" applyBorder="1" applyAlignment="1" applyProtection="1">
      <alignment horizontal="left" vertical="center" wrapText="1"/>
    </xf>
    <xf numFmtId="0" fontId="8" fillId="2" borderId="38" xfId="0" applyNumberFormat="1" applyFont="1" applyFill="1" applyBorder="1" applyAlignment="1" applyProtection="1">
      <alignment horizontal="left" vertical="center" wrapText="1"/>
    </xf>
    <xf numFmtId="0" fontId="8" fillId="2" borderId="0" xfId="0" applyNumberFormat="1" applyFont="1" applyFill="1" applyBorder="1" applyAlignment="1" applyProtection="1">
      <alignment horizontal="left" vertical="center" wrapText="1"/>
    </xf>
    <xf numFmtId="0" fontId="8" fillId="2" borderId="3" xfId="0" applyNumberFormat="1" applyFont="1" applyFill="1" applyBorder="1" applyAlignment="1" applyProtection="1">
      <alignment horizontal="left" vertical="center" wrapText="1"/>
    </xf>
    <xf numFmtId="0" fontId="8" fillId="2" borderId="45" xfId="0" applyNumberFormat="1" applyFont="1" applyFill="1" applyBorder="1" applyAlignment="1" applyProtection="1">
      <alignment horizontal="left" vertical="center" wrapText="1"/>
    </xf>
    <xf numFmtId="0" fontId="8" fillId="2" borderId="46" xfId="0" applyNumberFormat="1" applyFont="1" applyFill="1" applyBorder="1" applyAlignment="1" applyProtection="1">
      <alignment horizontal="left" vertical="center" wrapText="1"/>
    </xf>
    <xf numFmtId="0" fontId="8" fillId="2" borderId="61" xfId="0" applyNumberFormat="1" applyFont="1" applyFill="1" applyBorder="1" applyAlignment="1" applyProtection="1">
      <alignment horizontal="left" vertical="center" wrapText="1"/>
    </xf>
    <xf numFmtId="0" fontId="6" fillId="3" borderId="0" xfId="0" applyNumberFormat="1" applyFont="1" applyFill="1" applyBorder="1" applyAlignment="1" applyProtection="1">
      <alignment horizontal="center" vertical="top"/>
    </xf>
    <xf numFmtId="0" fontId="38" fillId="0" borderId="4" xfId="0" applyFont="1" applyBorder="1" applyAlignment="1" applyProtection="1">
      <alignment horizontal="left" vertical="top" wrapText="1"/>
      <protection locked="0"/>
    </xf>
    <xf numFmtId="0" fontId="38" fillId="0" borderId="0" xfId="0" applyFont="1" applyBorder="1" applyAlignment="1" applyProtection="1">
      <alignment horizontal="left" vertical="top" wrapText="1"/>
      <protection locked="0"/>
    </xf>
    <xf numFmtId="0" fontId="38" fillId="0" borderId="3" xfId="0" applyFont="1" applyBorder="1" applyAlignment="1" applyProtection="1">
      <alignment horizontal="left" vertical="top" wrapText="1"/>
      <protection locked="0"/>
    </xf>
    <xf numFmtId="0" fontId="7" fillId="4" borderId="4" xfId="0" applyNumberFormat="1" applyFont="1" applyFill="1" applyBorder="1" applyAlignment="1" applyProtection="1">
      <alignment horizontal="left" vertical="top" wrapText="1"/>
      <protection locked="0"/>
    </xf>
    <xf numFmtId="0" fontId="7" fillId="4" borderId="0" xfId="0" applyNumberFormat="1" applyFont="1" applyFill="1" applyBorder="1" applyAlignment="1" applyProtection="1">
      <alignment horizontal="left" vertical="top" wrapText="1"/>
      <protection locked="0"/>
    </xf>
    <xf numFmtId="0" fontId="7" fillId="4" borderId="3" xfId="0" applyNumberFormat="1" applyFont="1" applyFill="1" applyBorder="1" applyAlignment="1" applyProtection="1">
      <alignment horizontal="left" vertical="top" wrapText="1"/>
      <protection locked="0"/>
    </xf>
    <xf numFmtId="0" fontId="8" fillId="0" borderId="4" xfId="0" applyNumberFormat="1" applyFont="1" applyFill="1" applyBorder="1" applyAlignment="1" applyProtection="1">
      <alignment vertical="top" wrapText="1"/>
    </xf>
    <xf numFmtId="0" fontId="8" fillId="0" borderId="0" xfId="0" applyNumberFormat="1" applyFont="1" applyFill="1" applyBorder="1" applyAlignment="1" applyProtection="1">
      <alignment vertical="top" wrapText="1"/>
    </xf>
    <xf numFmtId="0" fontId="8" fillId="0" borderId="3" xfId="0" applyNumberFormat="1" applyFont="1" applyFill="1" applyBorder="1" applyAlignment="1" applyProtection="1">
      <alignment vertical="top" wrapText="1"/>
    </xf>
    <xf numFmtId="0" fontId="8" fillId="0" borderId="4" xfId="0" applyNumberFormat="1" applyFont="1" applyFill="1" applyBorder="1" applyAlignment="1" applyProtection="1">
      <alignment vertical="center" wrapText="1"/>
    </xf>
    <xf numFmtId="0" fontId="8" fillId="0" borderId="0" xfId="0" applyNumberFormat="1" applyFont="1" applyFill="1" applyBorder="1" applyAlignment="1" applyProtection="1">
      <alignment vertical="center" wrapText="1"/>
    </xf>
    <xf numFmtId="0" fontId="8" fillId="0" borderId="3" xfId="0" applyNumberFormat="1" applyFont="1" applyFill="1" applyBorder="1" applyAlignment="1" applyProtection="1">
      <alignment vertical="center" wrapText="1"/>
    </xf>
    <xf numFmtId="0" fontId="13" fillId="6" borderId="1" xfId="0" applyNumberFormat="1" applyFont="1" applyFill="1" applyBorder="1" applyAlignment="1" applyProtection="1">
      <alignment horizontal="center" vertical="top"/>
    </xf>
    <xf numFmtId="0" fontId="13" fillId="6" borderId="11" xfId="0" applyNumberFormat="1" applyFont="1" applyFill="1" applyBorder="1" applyAlignment="1" applyProtection="1">
      <alignment horizontal="center" vertical="top"/>
    </xf>
    <xf numFmtId="0" fontId="13" fillId="6" borderId="2" xfId="0" applyNumberFormat="1" applyFont="1" applyFill="1" applyBorder="1" applyAlignment="1" applyProtection="1">
      <alignment horizontal="center" vertical="top"/>
    </xf>
    <xf numFmtId="0" fontId="6" fillId="3" borderId="1" xfId="0" applyNumberFormat="1" applyFont="1" applyFill="1" applyBorder="1" applyAlignment="1" applyProtection="1">
      <alignment horizontal="center" vertical="top"/>
    </xf>
    <xf numFmtId="0" fontId="6" fillId="3" borderId="11" xfId="0" applyNumberFormat="1" applyFont="1" applyFill="1" applyBorder="1" applyAlignment="1" applyProtection="1">
      <alignment horizontal="center" vertical="top"/>
    </xf>
    <xf numFmtId="0" fontId="6" fillId="3" borderId="2" xfId="0" applyNumberFormat="1" applyFont="1" applyFill="1" applyBorder="1" applyAlignment="1" applyProtection="1">
      <alignment horizontal="center" vertical="top"/>
    </xf>
    <xf numFmtId="0" fontId="13" fillId="6" borderId="4" xfId="0" applyNumberFormat="1" applyFont="1" applyFill="1" applyBorder="1" applyAlignment="1" applyProtection="1">
      <alignment horizontal="center" vertical="top"/>
    </xf>
    <xf numFmtId="0" fontId="13" fillId="6" borderId="0" xfId="0" applyNumberFormat="1" applyFont="1" applyFill="1" applyBorder="1" applyAlignment="1" applyProtection="1">
      <alignment horizontal="center" vertical="top"/>
    </xf>
    <xf numFmtId="0" fontId="13" fillId="6" borderId="3" xfId="0" applyNumberFormat="1" applyFont="1" applyFill="1" applyBorder="1" applyAlignment="1" applyProtection="1">
      <alignment horizontal="center" vertical="top"/>
    </xf>
    <xf numFmtId="0" fontId="8" fillId="0" borderId="48" xfId="0" applyFont="1" applyBorder="1" applyAlignment="1">
      <alignment horizontal="left" vertical="top" wrapText="1"/>
    </xf>
    <xf numFmtId="0" fontId="8" fillId="0" borderId="49" xfId="0" applyFont="1" applyBorder="1" applyAlignment="1">
      <alignment horizontal="left" vertical="top" wrapText="1"/>
    </xf>
    <xf numFmtId="0" fontId="8" fillId="0" borderId="50" xfId="0" applyFont="1" applyBorder="1" applyAlignment="1">
      <alignment horizontal="left" vertical="top" wrapText="1"/>
    </xf>
    <xf numFmtId="0" fontId="9" fillId="2" borderId="62" xfId="0" applyFont="1" applyFill="1" applyBorder="1" applyAlignment="1">
      <alignment horizontal="center" vertical="center"/>
    </xf>
    <xf numFmtId="0" fontId="9" fillId="2" borderId="63" xfId="0" applyFont="1" applyFill="1" applyBorder="1" applyAlignment="1">
      <alignment horizontal="center" vertical="center"/>
    </xf>
    <xf numFmtId="0" fontId="9" fillId="2" borderId="66" xfId="0" applyFont="1" applyFill="1" applyBorder="1" applyAlignment="1">
      <alignment horizontal="center" vertical="center"/>
    </xf>
    <xf numFmtId="0" fontId="11" fillId="4" borderId="44" xfId="1" applyNumberFormat="1" applyFont="1" applyFill="1" applyBorder="1" applyAlignment="1" applyProtection="1">
      <alignment horizontal="left" vertical="center" wrapText="1"/>
      <protection locked="0"/>
    </xf>
    <xf numFmtId="0" fontId="11" fillId="4" borderId="38" xfId="1" applyNumberFormat="1" applyFont="1" applyFill="1" applyBorder="1" applyAlignment="1" applyProtection="1">
      <alignment horizontal="left" vertical="center" wrapText="1"/>
      <protection locked="0"/>
    </xf>
    <xf numFmtId="0" fontId="11" fillId="4" borderId="39" xfId="1" applyNumberFormat="1" applyFont="1" applyFill="1" applyBorder="1" applyAlignment="1" applyProtection="1">
      <alignment horizontal="left" vertical="center" wrapText="1"/>
      <protection locked="0"/>
    </xf>
    <xf numFmtId="0" fontId="11" fillId="4" borderId="47" xfId="1" applyNumberFormat="1" applyFont="1" applyFill="1" applyBorder="1" applyAlignment="1" applyProtection="1">
      <alignment horizontal="left" vertical="center" wrapText="1"/>
      <protection locked="0"/>
    </xf>
    <xf numFmtId="0" fontId="6" fillId="3" borderId="5" xfId="0" applyNumberFormat="1" applyFont="1" applyFill="1" applyBorder="1" applyAlignment="1" applyProtection="1">
      <alignment horizontal="center" vertical="top"/>
    </xf>
    <xf numFmtId="0" fontId="6" fillId="3" borderId="9" xfId="0" applyNumberFormat="1" applyFont="1" applyFill="1" applyBorder="1" applyAlignment="1" applyProtection="1">
      <alignment horizontal="center" vertical="top"/>
    </xf>
    <xf numFmtId="0" fontId="6" fillId="3" borderId="6" xfId="0" applyNumberFormat="1" applyFont="1" applyFill="1" applyBorder="1" applyAlignment="1" applyProtection="1">
      <alignment horizontal="center" vertical="top"/>
    </xf>
    <xf numFmtId="0" fontId="8" fillId="7" borderId="42" xfId="0" applyNumberFormat="1" applyFont="1" applyFill="1" applyBorder="1" applyAlignment="1" applyProtection="1">
      <alignment horizontal="left" vertical="top" wrapText="1"/>
    </xf>
    <xf numFmtId="0" fontId="8" fillId="7" borderId="44" xfId="0" applyNumberFormat="1" applyFont="1" applyFill="1" applyBorder="1" applyAlignment="1" applyProtection="1">
      <alignment horizontal="left" vertical="top" wrapText="1"/>
    </xf>
    <xf numFmtId="0" fontId="8" fillId="7" borderId="38" xfId="0" applyNumberFormat="1" applyFont="1" applyFill="1" applyBorder="1" applyAlignment="1" applyProtection="1">
      <alignment horizontal="left" vertical="top" wrapText="1"/>
    </xf>
    <xf numFmtId="0" fontId="8" fillId="7" borderId="39" xfId="0" applyNumberFormat="1" applyFont="1" applyFill="1" applyBorder="1" applyAlignment="1" applyProtection="1">
      <alignment horizontal="left" vertical="top" wrapText="1"/>
    </xf>
    <xf numFmtId="0" fontId="8" fillId="7" borderId="45" xfId="0" applyNumberFormat="1" applyFont="1" applyFill="1" applyBorder="1" applyAlignment="1" applyProtection="1">
      <alignment horizontal="left" vertical="top" wrapText="1"/>
    </xf>
    <xf numFmtId="0" fontId="8" fillId="7" borderId="47" xfId="0" applyNumberFormat="1" applyFont="1" applyFill="1" applyBorder="1" applyAlignment="1" applyProtection="1">
      <alignment horizontal="left" vertical="top" wrapText="1"/>
    </xf>
    <xf numFmtId="0" fontId="8" fillId="0" borderId="4" xfId="0" applyFont="1" applyBorder="1" applyAlignment="1">
      <alignment vertical="top" wrapText="1"/>
    </xf>
    <xf numFmtId="0" fontId="8" fillId="0" borderId="0" xfId="0" applyFont="1" applyBorder="1" applyAlignment="1">
      <alignment vertical="top" wrapText="1"/>
    </xf>
    <xf numFmtId="0" fontId="8" fillId="0" borderId="3" xfId="0" applyFont="1" applyBorder="1" applyAlignment="1">
      <alignment vertical="top" wrapText="1"/>
    </xf>
    <xf numFmtId="0" fontId="8" fillId="0" borderId="4" xfId="0" applyNumberFormat="1" applyFont="1" applyFill="1" applyBorder="1" applyAlignment="1" applyProtection="1">
      <alignment horizontal="right" vertical="top" wrapText="1" indent="1"/>
    </xf>
    <xf numFmtId="0" fontId="8" fillId="0" borderId="0" xfId="0" applyNumberFormat="1" applyFont="1" applyFill="1" applyBorder="1" applyAlignment="1" applyProtection="1">
      <alignment horizontal="right" vertical="top" wrapText="1" indent="1"/>
    </xf>
    <xf numFmtId="0" fontId="11" fillId="4" borderId="75" xfId="1" applyNumberFormat="1" applyFont="1" applyFill="1" applyBorder="1" applyAlignment="1" applyProtection="1">
      <alignment horizontal="left" vertical="top"/>
      <protection locked="0"/>
    </xf>
    <xf numFmtId="0" fontId="11" fillId="4" borderId="49" xfId="1" applyNumberFormat="1" applyFont="1" applyFill="1" applyBorder="1" applyAlignment="1" applyProtection="1">
      <alignment horizontal="left" vertical="top"/>
      <protection locked="0"/>
    </xf>
    <xf numFmtId="0" fontId="11" fillId="4" borderId="50" xfId="1" applyNumberFormat="1" applyFont="1" applyFill="1" applyBorder="1" applyAlignment="1" applyProtection="1">
      <alignment horizontal="left" vertical="top"/>
      <protection locked="0"/>
    </xf>
    <xf numFmtId="0" fontId="6" fillId="3" borderId="0" xfId="0" applyNumberFormat="1" applyFont="1" applyFill="1" applyBorder="1" applyAlignment="1" applyProtection="1">
      <alignment horizontal="left" vertical="top" wrapText="1"/>
    </xf>
    <xf numFmtId="0" fontId="13" fillId="7" borderId="42" xfId="0" applyFont="1" applyFill="1" applyBorder="1" applyAlignment="1">
      <alignment horizontal="center" vertical="center" wrapText="1"/>
    </xf>
    <xf numFmtId="0" fontId="13" fillId="7" borderId="44" xfId="0" applyFont="1" applyFill="1" applyBorder="1" applyAlignment="1">
      <alignment horizontal="center" vertical="center" wrapText="1"/>
    </xf>
    <xf numFmtId="0" fontId="13" fillId="7" borderId="45" xfId="0" applyFont="1" applyFill="1" applyBorder="1" applyAlignment="1">
      <alignment horizontal="center" vertical="center" wrapText="1"/>
    </xf>
    <xf numFmtId="0" fontId="13" fillId="7" borderId="47" xfId="0" applyFont="1" applyFill="1" applyBorder="1" applyAlignment="1">
      <alignment horizontal="center" vertical="center" wrapText="1"/>
    </xf>
    <xf numFmtId="0" fontId="13" fillId="7" borderId="43" xfId="0" applyFont="1" applyFill="1" applyBorder="1" applyAlignment="1">
      <alignment horizontal="center" vertical="center" wrapText="1"/>
    </xf>
    <xf numFmtId="0" fontId="13" fillId="7" borderId="46" xfId="0" applyFont="1" applyFill="1" applyBorder="1" applyAlignment="1">
      <alignment horizontal="center" vertical="center" wrapText="1"/>
    </xf>
    <xf numFmtId="0" fontId="13" fillId="7" borderId="52" xfId="0" applyFont="1" applyFill="1" applyBorder="1" applyAlignment="1">
      <alignment horizontal="center" vertical="center" wrapText="1"/>
    </xf>
    <xf numFmtId="0" fontId="13" fillId="7" borderId="61" xfId="0" applyFont="1" applyFill="1" applyBorder="1" applyAlignment="1">
      <alignment horizontal="center" vertical="center" wrapText="1"/>
    </xf>
    <xf numFmtId="0" fontId="13" fillId="6" borderId="1" xfId="0" applyNumberFormat="1" applyFont="1" applyFill="1" applyBorder="1" applyAlignment="1" applyProtection="1">
      <alignment horizontal="center" vertical="top" wrapText="1"/>
    </xf>
    <xf numFmtId="0" fontId="13" fillId="6" borderId="11" xfId="0" applyNumberFormat="1" applyFont="1" applyFill="1" applyBorder="1" applyAlignment="1" applyProtection="1">
      <alignment horizontal="center" vertical="top" wrapText="1"/>
    </xf>
    <xf numFmtId="0" fontId="13" fillId="6" borderId="2" xfId="0" applyNumberFormat="1" applyFont="1" applyFill="1" applyBorder="1" applyAlignment="1" applyProtection="1">
      <alignment horizontal="center" vertical="top" wrapText="1"/>
    </xf>
    <xf numFmtId="49" fontId="4" fillId="4" borderId="4" xfId="0" applyNumberFormat="1" applyFont="1" applyFill="1" applyBorder="1" applyAlignment="1" applyProtection="1">
      <alignment vertical="top" wrapText="1"/>
      <protection locked="0"/>
    </xf>
    <xf numFmtId="49" fontId="4" fillId="4" borderId="0" xfId="0" applyNumberFormat="1" applyFont="1" applyFill="1" applyAlignment="1" applyProtection="1">
      <alignment vertical="top" wrapText="1"/>
      <protection locked="0"/>
    </xf>
    <xf numFmtId="49" fontId="4" fillId="4" borderId="3" xfId="0" applyNumberFormat="1" applyFont="1" applyFill="1" applyBorder="1" applyAlignment="1" applyProtection="1">
      <alignment vertical="top" wrapText="1"/>
      <protection locked="0"/>
    </xf>
    <xf numFmtId="49" fontId="4" fillId="4" borderId="0" xfId="0" applyNumberFormat="1" applyFont="1" applyFill="1" applyBorder="1" applyAlignment="1" applyProtection="1">
      <alignment vertical="top" wrapText="1"/>
      <protection locked="0"/>
    </xf>
    <xf numFmtId="0" fontId="6" fillId="3" borderId="0" xfId="0" applyNumberFormat="1" applyFont="1" applyFill="1" applyBorder="1" applyAlignment="1" applyProtection="1">
      <alignment horizontal="left" wrapText="1"/>
    </xf>
    <xf numFmtId="0" fontId="8" fillId="0" borderId="51" xfId="0" applyFont="1" applyBorder="1" applyAlignment="1">
      <alignment horizontal="left" vertical="center" wrapText="1"/>
    </xf>
    <xf numFmtId="0" fontId="8" fillId="0" borderId="43" xfId="0" applyFont="1" applyBorder="1" applyAlignment="1">
      <alignment horizontal="left" vertical="center" wrapText="1"/>
    </xf>
    <xf numFmtId="0" fontId="8" fillId="0" borderId="44" xfId="0" applyFont="1" applyBorder="1" applyAlignment="1">
      <alignment horizontal="left" vertical="center" wrapText="1"/>
    </xf>
    <xf numFmtId="0" fontId="8" fillId="0" borderId="0" xfId="0" applyFont="1" applyBorder="1" applyAlignment="1">
      <alignment horizontal="left" vertical="center" wrapText="1"/>
    </xf>
    <xf numFmtId="0" fontId="8" fillId="0" borderId="39" xfId="0" applyFont="1" applyBorder="1" applyAlignment="1">
      <alignment horizontal="left" vertical="center" wrapText="1"/>
    </xf>
    <xf numFmtId="0" fontId="8" fillId="0" borderId="60" xfId="0" applyFont="1" applyBorder="1" applyAlignment="1">
      <alignment horizontal="left" vertical="center" wrapText="1"/>
    </xf>
    <xf numFmtId="0" fontId="8" fillId="0" borderId="46" xfId="0" applyFont="1" applyBorder="1" applyAlignment="1">
      <alignment horizontal="left" vertical="center" wrapText="1"/>
    </xf>
    <xf numFmtId="0" fontId="8" fillId="0" borderId="47" xfId="0" applyFont="1" applyBorder="1" applyAlignment="1">
      <alignment horizontal="left" vertical="center" wrapText="1"/>
    </xf>
    <xf numFmtId="0" fontId="33" fillId="13" borderId="1" xfId="0" applyFont="1" applyFill="1" applyBorder="1" applyAlignment="1">
      <alignment horizontal="center" vertical="top"/>
    </xf>
    <xf numFmtId="0" fontId="33" fillId="13" borderId="11" xfId="0" applyFont="1" applyFill="1" applyBorder="1" applyAlignment="1">
      <alignment horizontal="center" vertical="top"/>
    </xf>
    <xf numFmtId="0" fontId="7" fillId="0" borderId="11" xfId="0" applyFont="1" applyBorder="1" applyAlignment="1">
      <alignment vertical="top"/>
    </xf>
    <xf numFmtId="0" fontId="7" fillId="0" borderId="2" xfId="0" applyFont="1" applyBorder="1" applyAlignment="1">
      <alignment vertical="top"/>
    </xf>
    <xf numFmtId="49" fontId="11" fillId="4" borderId="48" xfId="1" applyNumberFormat="1" applyFont="1" applyFill="1" applyBorder="1" applyAlignment="1" applyProtection="1">
      <alignment horizontal="center" vertical="center" wrapText="1"/>
      <protection locked="0"/>
    </xf>
    <xf numFmtId="49" fontId="11" fillId="4" borderId="50" xfId="1" applyNumberFormat="1" applyFont="1" applyFill="1" applyBorder="1" applyAlignment="1" applyProtection="1">
      <alignment horizontal="center" vertical="center" wrapText="1"/>
      <protection locked="0"/>
    </xf>
    <xf numFmtId="49" fontId="11" fillId="4" borderId="75" xfId="1" applyNumberFormat="1" applyFont="1" applyFill="1" applyBorder="1" applyAlignment="1" applyProtection="1">
      <alignment horizontal="center" vertical="center" wrapText="1"/>
      <protection locked="0"/>
    </xf>
    <xf numFmtId="0" fontId="32" fillId="3" borderId="9" xfId="0" applyFont="1" applyFill="1" applyBorder="1" applyAlignment="1">
      <alignment horizontal="center" vertical="top" wrapText="1"/>
    </xf>
    <xf numFmtId="0" fontId="32" fillId="3" borderId="6" xfId="0" applyFont="1" applyFill="1" applyBorder="1" applyAlignment="1">
      <alignment horizontal="center" vertical="top" wrapText="1"/>
    </xf>
    <xf numFmtId="0" fontId="5" fillId="2" borderId="4" xfId="0" applyFont="1" applyFill="1" applyBorder="1" applyAlignment="1">
      <alignment horizontal="left" vertical="top" wrapText="1"/>
    </xf>
    <xf numFmtId="0" fontId="5" fillId="2" borderId="0" xfId="0" applyFont="1" applyFill="1" applyBorder="1" applyAlignment="1">
      <alignment horizontal="left" vertical="top" wrapText="1"/>
    </xf>
    <xf numFmtId="0" fontId="5" fillId="2" borderId="3" xfId="0" applyFont="1" applyFill="1" applyBorder="1" applyAlignment="1">
      <alignment horizontal="left" vertical="top" wrapText="1"/>
    </xf>
    <xf numFmtId="0" fontId="33" fillId="13" borderId="1" xfId="0" applyFont="1" applyFill="1" applyBorder="1" applyAlignment="1">
      <alignment horizontal="center" vertical="top" wrapText="1"/>
    </xf>
    <xf numFmtId="0" fontId="33" fillId="13" borderId="11" xfId="0" applyFont="1" applyFill="1" applyBorder="1" applyAlignment="1">
      <alignment horizontal="center" vertical="top" wrapText="1"/>
    </xf>
    <xf numFmtId="0" fontId="33" fillId="13" borderId="2" xfId="0" applyFont="1" applyFill="1" applyBorder="1" applyAlignment="1">
      <alignment horizontal="center" vertical="top" wrapText="1"/>
    </xf>
    <xf numFmtId="0" fontId="33" fillId="7" borderId="37" xfId="0" applyFont="1" applyFill="1" applyBorder="1" applyAlignment="1">
      <alignment horizontal="center" vertical="center" wrapText="1"/>
    </xf>
    <xf numFmtId="0" fontId="3" fillId="7" borderId="37" xfId="0" applyFont="1" applyFill="1" applyBorder="1" applyAlignment="1">
      <alignment horizontal="center" vertical="center" wrapText="1"/>
    </xf>
    <xf numFmtId="0" fontId="3" fillId="7" borderId="40" xfId="0" applyFont="1" applyFill="1" applyBorder="1" applyAlignment="1">
      <alignment horizontal="center" vertical="center" wrapText="1"/>
    </xf>
    <xf numFmtId="0" fontId="6" fillId="3" borderId="0" xfId="0" applyNumberFormat="1" applyFont="1" applyFill="1" applyBorder="1" applyAlignment="1" applyProtection="1">
      <alignment horizontal="left" vertical="center" wrapText="1"/>
    </xf>
    <xf numFmtId="0" fontId="33" fillId="7" borderId="41" xfId="0" applyFont="1" applyFill="1" applyBorder="1" applyAlignment="1">
      <alignment horizontal="center" vertical="center" wrapText="1"/>
    </xf>
    <xf numFmtId="0" fontId="8" fillId="0" borderId="41" xfId="0" applyNumberFormat="1" applyFont="1" applyFill="1" applyBorder="1" applyAlignment="1" applyProtection="1">
      <alignment horizontal="left" vertical="top" wrapText="1"/>
    </xf>
    <xf numFmtId="0" fontId="8" fillId="0" borderId="37" xfId="0" applyNumberFormat="1" applyFont="1" applyFill="1" applyBorder="1" applyAlignment="1" applyProtection="1">
      <alignment horizontal="left" vertical="top" wrapText="1"/>
    </xf>
    <xf numFmtId="0" fontId="8" fillId="0" borderId="72" xfId="0" applyNumberFormat="1" applyFont="1" applyFill="1" applyBorder="1" applyAlignment="1" applyProtection="1">
      <alignment horizontal="left" vertical="top" wrapText="1"/>
    </xf>
    <xf numFmtId="0" fontId="8" fillId="0" borderId="73" xfId="0" applyNumberFormat="1" applyFont="1" applyFill="1" applyBorder="1" applyAlignment="1" applyProtection="1">
      <alignment horizontal="left" vertical="top" wrapText="1"/>
    </xf>
    <xf numFmtId="0" fontId="11" fillId="4" borderId="37" xfId="1" applyNumberFormat="1" applyFont="1" applyFill="1" applyBorder="1" applyAlignment="1" applyProtection="1">
      <alignment horizontal="center" vertical="top" wrapText="1"/>
      <protection locked="0"/>
    </xf>
    <xf numFmtId="0" fontId="11" fillId="4" borderId="73" xfId="1" applyNumberFormat="1" applyFont="1" applyFill="1" applyBorder="1" applyAlignment="1" applyProtection="1">
      <alignment horizontal="center" vertical="top" wrapText="1"/>
      <protection locked="0"/>
    </xf>
    <xf numFmtId="0" fontId="11" fillId="4" borderId="37" xfId="1" applyNumberFormat="1" applyFont="1" applyFill="1" applyBorder="1" applyAlignment="1" applyProtection="1">
      <alignment horizontal="left" vertical="top" wrapText="1"/>
      <protection locked="0"/>
    </xf>
    <xf numFmtId="0" fontId="11" fillId="4" borderId="40" xfId="1" applyNumberFormat="1" applyFont="1" applyFill="1" applyBorder="1" applyAlignment="1" applyProtection="1">
      <alignment horizontal="left" vertical="top" wrapText="1"/>
      <protection locked="0"/>
    </xf>
    <xf numFmtId="0" fontId="11" fillId="4" borderId="73" xfId="1" applyNumberFormat="1" applyFont="1" applyFill="1" applyBorder="1" applyAlignment="1" applyProtection="1">
      <alignment horizontal="left" vertical="top" wrapText="1"/>
      <protection locked="0"/>
    </xf>
    <xf numFmtId="0" fontId="11" fillId="4" borderId="74" xfId="1" applyNumberFormat="1" applyFont="1" applyFill="1" applyBorder="1" applyAlignment="1" applyProtection="1">
      <alignment horizontal="left" vertical="top" wrapText="1"/>
      <protection locked="0"/>
    </xf>
    <xf numFmtId="0" fontId="9" fillId="7" borderId="37" xfId="0" applyNumberFormat="1" applyFont="1" applyFill="1" applyBorder="1" applyAlignment="1" applyProtection="1">
      <alignment horizontal="center" vertical="top" wrapText="1"/>
    </xf>
    <xf numFmtId="0" fontId="9" fillId="7" borderId="40" xfId="0" applyNumberFormat="1" applyFont="1" applyFill="1" applyBorder="1" applyAlignment="1" applyProtection="1">
      <alignment horizontal="center" vertical="top" wrapText="1"/>
    </xf>
    <xf numFmtId="0" fontId="8" fillId="0" borderId="48" xfId="0" applyFont="1" applyBorder="1" applyAlignment="1">
      <alignment horizontal="left" vertical="center" wrapText="1" indent="1"/>
    </xf>
    <xf numFmtId="0" fontId="8" fillId="0" borderId="49" xfId="0" applyFont="1" applyBorder="1" applyAlignment="1">
      <alignment horizontal="left" vertical="center" wrapText="1" indent="1"/>
    </xf>
    <xf numFmtId="0" fontId="8" fillId="0" borderId="50" xfId="0" applyFont="1" applyBorder="1" applyAlignment="1">
      <alignment horizontal="left" vertical="center" wrapText="1" indent="1"/>
    </xf>
    <xf numFmtId="0" fontId="13" fillId="0" borderId="48" xfId="0" applyFont="1" applyBorder="1" applyAlignment="1">
      <alignment horizontal="left" vertical="center" wrapText="1" indent="1"/>
    </xf>
    <xf numFmtId="0" fontId="13" fillId="0" borderId="49" xfId="0" applyFont="1" applyBorder="1" applyAlignment="1">
      <alignment horizontal="left" vertical="center" wrapText="1" indent="1"/>
    </xf>
    <xf numFmtId="0" fontId="13" fillId="0" borderId="50" xfId="0" applyFont="1" applyBorder="1" applyAlignment="1">
      <alignment horizontal="left" vertical="center" wrapText="1" indent="1"/>
    </xf>
    <xf numFmtId="0" fontId="9" fillId="7" borderId="53" xfId="0" applyNumberFormat="1" applyFont="1" applyFill="1" applyBorder="1" applyAlignment="1" applyProtection="1">
      <alignment horizontal="center" vertical="center" wrapText="1"/>
    </xf>
    <xf numFmtId="0" fontId="9" fillId="7" borderId="54" xfId="0" applyNumberFormat="1" applyFont="1" applyFill="1" applyBorder="1" applyAlignment="1" applyProtection="1">
      <alignment horizontal="center" vertical="center" wrapText="1"/>
    </xf>
    <xf numFmtId="2" fontId="40" fillId="5" borderId="53" xfId="0" applyNumberFormat="1" applyFont="1" applyFill="1" applyBorder="1" applyAlignment="1">
      <alignment horizontal="left" vertical="center" wrapText="1"/>
    </xf>
    <xf numFmtId="2" fontId="40" fillId="5" borderId="64" xfId="0" applyNumberFormat="1" applyFont="1" applyFill="1" applyBorder="1" applyAlignment="1">
      <alignment horizontal="left" vertical="center" wrapText="1"/>
    </xf>
    <xf numFmtId="2" fontId="40" fillId="5" borderId="54" xfId="0" applyNumberFormat="1" applyFont="1" applyFill="1" applyBorder="1" applyAlignment="1">
      <alignment horizontal="left" vertical="center" wrapText="1"/>
    </xf>
    <xf numFmtId="0" fontId="8" fillId="0" borderId="62" xfId="0" applyNumberFormat="1" applyFont="1" applyFill="1" applyBorder="1" applyAlignment="1" applyProtection="1">
      <alignment horizontal="left" wrapText="1" indent="1"/>
    </xf>
    <xf numFmtId="0" fontId="8" fillId="0" borderId="53" xfId="0" applyNumberFormat="1" applyFont="1" applyFill="1" applyBorder="1" applyAlignment="1" applyProtection="1">
      <alignment horizontal="left" wrapText="1" indent="1"/>
    </xf>
    <xf numFmtId="0" fontId="8" fillId="0" borderId="63" xfId="0" applyNumberFormat="1" applyFont="1" applyFill="1" applyBorder="1" applyAlignment="1" applyProtection="1">
      <alignment horizontal="left" wrapText="1" indent="1"/>
    </xf>
    <xf numFmtId="0" fontId="8" fillId="0" borderId="64" xfId="0" applyNumberFormat="1" applyFont="1" applyFill="1" applyBorder="1" applyAlignment="1" applyProtection="1">
      <alignment horizontal="left" wrapText="1" indent="1"/>
    </xf>
    <xf numFmtId="0" fontId="8" fillId="0" borderId="66" xfId="0" applyNumberFormat="1" applyFont="1" applyFill="1" applyBorder="1" applyAlignment="1" applyProtection="1">
      <alignment horizontal="left" wrapText="1" indent="1"/>
    </xf>
    <xf numFmtId="0" fontId="8" fillId="0" borderId="54" xfId="0" applyNumberFormat="1" applyFont="1" applyFill="1" applyBorder="1" applyAlignment="1" applyProtection="1">
      <alignment horizontal="left" wrapText="1" indent="1"/>
    </xf>
    <xf numFmtId="0" fontId="8" fillId="0" borderId="53" xfId="0" applyNumberFormat="1" applyFont="1" applyFill="1" applyBorder="1" applyAlignment="1" applyProtection="1">
      <alignment horizontal="center" wrapText="1"/>
    </xf>
    <xf numFmtId="0" fontId="8" fillId="0" borderId="64" xfId="0" applyNumberFormat="1" applyFont="1" applyFill="1" applyBorder="1" applyAlignment="1" applyProtection="1">
      <alignment horizontal="center" wrapText="1"/>
    </xf>
    <xf numFmtId="0" fontId="8" fillId="0" borderId="54" xfId="0" applyNumberFormat="1" applyFont="1" applyFill="1" applyBorder="1" applyAlignment="1" applyProtection="1">
      <alignment horizontal="center" wrapText="1"/>
    </xf>
    <xf numFmtId="0" fontId="13" fillId="6" borderId="1" xfId="0" applyFont="1" applyFill="1" applyBorder="1" applyAlignment="1">
      <alignment horizontal="center" vertical="top"/>
    </xf>
    <xf numFmtId="0" fontId="13" fillId="6" borderId="11" xfId="0" applyFont="1" applyFill="1" applyBorder="1" applyAlignment="1">
      <alignment horizontal="center" vertical="top"/>
    </xf>
    <xf numFmtId="0" fontId="13" fillId="6" borderId="2" xfId="0" applyFont="1" applyFill="1" applyBorder="1" applyAlignment="1">
      <alignment horizontal="center" vertical="top"/>
    </xf>
    <xf numFmtId="0" fontId="7" fillId="4" borderId="4" xfId="0" applyFont="1" applyFill="1" applyBorder="1" applyAlignment="1" applyProtection="1">
      <alignment horizontal="left" vertical="top" wrapText="1"/>
      <protection locked="0"/>
    </xf>
    <xf numFmtId="0" fontId="7" fillId="4" borderId="0" xfId="0" applyFont="1" applyFill="1" applyBorder="1" applyAlignment="1" applyProtection="1">
      <alignment horizontal="left" vertical="top" wrapText="1"/>
      <protection locked="0"/>
    </xf>
    <xf numFmtId="0" fontId="7" fillId="4" borderId="3" xfId="0" applyFont="1" applyFill="1" applyBorder="1" applyAlignment="1" applyProtection="1">
      <alignment horizontal="left" vertical="top" wrapText="1"/>
      <protection locked="0"/>
    </xf>
    <xf numFmtId="0" fontId="8" fillId="0" borderId="58" xfId="0" applyNumberFormat="1" applyFont="1" applyFill="1" applyBorder="1" applyAlignment="1" applyProtection="1">
      <alignment horizontal="left" vertical="center" wrapText="1" indent="1"/>
    </xf>
    <xf numFmtId="0" fontId="7" fillId="0" borderId="55" xfId="0" applyFont="1" applyBorder="1" applyAlignment="1">
      <alignment horizontal="left" vertical="center" wrapText="1" indent="1"/>
    </xf>
    <xf numFmtId="0" fontId="8" fillId="0" borderId="41" xfId="0" applyNumberFormat="1" applyFont="1" applyFill="1" applyBorder="1" applyAlignment="1" applyProtection="1">
      <alignment horizontal="left" vertical="center" wrapText="1" indent="1"/>
    </xf>
    <xf numFmtId="0" fontId="7" fillId="0" borderId="37" xfId="0" applyFont="1" applyBorder="1" applyAlignment="1">
      <alignment horizontal="left" vertical="center" wrapText="1" indent="1"/>
    </xf>
    <xf numFmtId="0" fontId="8" fillId="0" borderId="59" xfId="0" applyNumberFormat="1" applyFont="1" applyFill="1" applyBorder="1" applyAlignment="1" applyProtection="1">
      <alignment horizontal="left" vertical="center" wrapText="1" indent="1"/>
    </xf>
    <xf numFmtId="0" fontId="7" fillId="0" borderId="56" xfId="0" applyFont="1" applyBorder="1" applyAlignment="1">
      <alignment horizontal="left" vertical="center" wrapText="1" indent="1"/>
    </xf>
    <xf numFmtId="165" fontId="11" fillId="5" borderId="53" xfId="6" applyNumberFormat="1" applyFont="1" applyFill="1" applyBorder="1" applyAlignment="1" applyProtection="1">
      <alignment vertical="center"/>
    </xf>
    <xf numFmtId="165" fontId="11" fillId="5" borderId="54" xfId="6" applyNumberFormat="1" applyFont="1" applyFill="1" applyBorder="1" applyAlignment="1" applyProtection="1">
      <alignment vertical="center"/>
    </xf>
    <xf numFmtId="0" fontId="8" fillId="0" borderId="79" xfId="0" applyNumberFormat="1" applyFont="1" applyFill="1" applyBorder="1" applyAlignment="1" applyProtection="1">
      <alignment horizontal="right" vertical="top" wrapText="1" indent="1"/>
    </xf>
    <xf numFmtId="0" fontId="8" fillId="0" borderId="80" xfId="0" applyNumberFormat="1" applyFont="1" applyFill="1" applyBorder="1" applyAlignment="1" applyProtection="1">
      <alignment horizontal="right" vertical="top" wrapText="1" indent="1"/>
    </xf>
    <xf numFmtId="0" fontId="8" fillId="0" borderId="75" xfId="0" applyFont="1" applyBorder="1" applyAlignment="1">
      <alignment horizontal="right" vertical="top" wrapText="1" indent="1"/>
    </xf>
    <xf numFmtId="0" fontId="8" fillId="0" borderId="50" xfId="0" applyFont="1" applyBorder="1" applyAlignment="1">
      <alignment horizontal="right" vertical="top" wrapText="1" indent="1"/>
    </xf>
    <xf numFmtId="0" fontId="8" fillId="0" borderId="81" xfId="0" applyNumberFormat="1" applyFont="1" applyFill="1" applyBorder="1" applyAlignment="1" applyProtection="1">
      <alignment horizontal="right" vertical="top" wrapText="1" indent="1"/>
    </xf>
    <xf numFmtId="0" fontId="8" fillId="0" borderId="82" xfId="0" applyNumberFormat="1" applyFont="1" applyFill="1" applyBorder="1" applyAlignment="1" applyProtection="1">
      <alignment horizontal="right" vertical="top" wrapText="1" indent="1"/>
    </xf>
    <xf numFmtId="0" fontId="8" fillId="0" borderId="55" xfId="0" applyNumberFormat="1" applyFont="1" applyFill="1" applyBorder="1" applyAlignment="1" applyProtection="1">
      <alignment horizontal="left" vertical="center" wrapText="1" indent="1"/>
    </xf>
    <xf numFmtId="0" fontId="8" fillId="0" borderId="37" xfId="0" applyNumberFormat="1" applyFont="1" applyFill="1" applyBorder="1" applyAlignment="1" applyProtection="1">
      <alignment horizontal="left" vertical="center" wrapText="1" indent="1"/>
    </xf>
    <xf numFmtId="0" fontId="8" fillId="0" borderId="56" xfId="0" applyNumberFormat="1" applyFont="1" applyFill="1" applyBorder="1" applyAlignment="1" applyProtection="1">
      <alignment horizontal="left" vertical="center" wrapText="1" indent="1"/>
    </xf>
    <xf numFmtId="0" fontId="9" fillId="7" borderId="71" xfId="0" applyNumberFormat="1" applyFont="1" applyFill="1" applyBorder="1" applyAlignment="1" applyProtection="1">
      <alignment horizontal="center" vertical="center" wrapText="1"/>
    </xf>
    <xf numFmtId="0" fontId="8" fillId="0" borderId="75" xfId="0" applyNumberFormat="1" applyFont="1" applyFill="1" applyBorder="1" applyAlignment="1" applyProtection="1">
      <alignment horizontal="right" vertical="top" wrapText="1" indent="1"/>
    </xf>
    <xf numFmtId="0" fontId="8" fillId="0" borderId="50" xfId="0" applyNumberFormat="1" applyFont="1" applyFill="1" applyBorder="1" applyAlignment="1" applyProtection="1">
      <alignment horizontal="right" vertical="top" wrapText="1" indent="1"/>
    </xf>
    <xf numFmtId="0" fontId="8" fillId="0" borderId="39" xfId="0" applyNumberFormat="1" applyFont="1" applyFill="1" applyBorder="1" applyAlignment="1" applyProtection="1">
      <alignment horizontal="right" vertical="top" wrapText="1" indent="1"/>
    </xf>
    <xf numFmtId="0" fontId="8" fillId="0" borderId="51" xfId="0" applyNumberFormat="1" applyFont="1" applyFill="1" applyBorder="1" applyAlignment="1" applyProtection="1">
      <alignment horizontal="left" vertical="center" wrapText="1" indent="1"/>
    </xf>
    <xf numFmtId="0" fontId="8" fillId="0" borderId="43" xfId="0" applyNumberFormat="1" applyFont="1" applyFill="1" applyBorder="1" applyAlignment="1" applyProtection="1">
      <alignment horizontal="left" vertical="center" wrapText="1" indent="1"/>
    </xf>
    <xf numFmtId="0" fontId="8" fillId="0" borderId="44" xfId="0" applyNumberFormat="1" applyFont="1" applyFill="1" applyBorder="1" applyAlignment="1" applyProtection="1">
      <alignment horizontal="left" vertical="center" wrapText="1" indent="1"/>
    </xf>
    <xf numFmtId="0" fontId="8" fillId="0" borderId="60" xfId="0" applyNumberFormat="1" applyFont="1" applyFill="1" applyBorder="1" applyAlignment="1" applyProtection="1">
      <alignment horizontal="left" vertical="center" wrapText="1" indent="1"/>
    </xf>
    <xf numFmtId="0" fontId="8" fillId="0" borderId="46" xfId="0" applyNumberFormat="1" applyFont="1" applyFill="1" applyBorder="1" applyAlignment="1" applyProtection="1">
      <alignment horizontal="left" vertical="center" wrapText="1" indent="1"/>
    </xf>
    <xf numFmtId="0" fontId="8" fillId="0" borderId="47" xfId="0" applyNumberFormat="1" applyFont="1" applyFill="1" applyBorder="1" applyAlignment="1" applyProtection="1">
      <alignment horizontal="left" vertical="center" wrapText="1" indent="1"/>
    </xf>
    <xf numFmtId="0" fontId="8" fillId="4" borderId="37" xfId="0" applyNumberFormat="1" applyFont="1" applyFill="1" applyBorder="1" applyAlignment="1" applyProtection="1">
      <alignment horizontal="center" vertical="center" wrapText="1"/>
      <protection locked="0"/>
    </xf>
    <xf numFmtId="0" fontId="11" fillId="4" borderId="42" xfId="1" applyNumberFormat="1" applyFont="1" applyFill="1" applyBorder="1" applyAlignment="1" applyProtection="1">
      <alignment horizontal="center" vertical="center" wrapText="1"/>
      <protection locked="0"/>
    </xf>
    <xf numFmtId="0" fontId="11" fillId="4" borderId="44" xfId="1" applyNumberFormat="1" applyFont="1" applyFill="1" applyBorder="1" applyAlignment="1" applyProtection="1">
      <alignment horizontal="center" vertical="center" wrapText="1"/>
      <protection locked="0"/>
    </xf>
    <xf numFmtId="0" fontId="11" fillId="4" borderId="38" xfId="1" applyNumberFormat="1" applyFont="1" applyFill="1" applyBorder="1" applyAlignment="1" applyProtection="1">
      <alignment horizontal="center" vertical="center" wrapText="1"/>
      <protection locked="0"/>
    </xf>
    <xf numFmtId="0" fontId="11" fillId="4" borderId="39" xfId="1" applyNumberFormat="1" applyFont="1" applyFill="1" applyBorder="1" applyAlignment="1" applyProtection="1">
      <alignment horizontal="center" vertical="center" wrapText="1"/>
      <protection locked="0"/>
    </xf>
    <xf numFmtId="0" fontId="11" fillId="4" borderId="45" xfId="1" applyNumberFormat="1" applyFont="1" applyFill="1" applyBorder="1" applyAlignment="1" applyProtection="1">
      <alignment horizontal="center" vertical="center" wrapText="1"/>
      <protection locked="0"/>
    </xf>
    <xf numFmtId="0" fontId="11" fillId="4" borderId="47" xfId="1" applyNumberFormat="1" applyFont="1" applyFill="1" applyBorder="1" applyAlignment="1" applyProtection="1">
      <alignment horizontal="center" vertical="center" wrapText="1"/>
      <protection locked="0"/>
    </xf>
    <xf numFmtId="0" fontId="8" fillId="0" borderId="48" xfId="0" applyNumberFormat="1" applyFont="1" applyFill="1" applyBorder="1" applyAlignment="1" applyProtection="1">
      <alignment horizontal="left" vertical="top" wrapText="1"/>
    </xf>
    <xf numFmtId="0" fontId="8" fillId="0" borderId="49" xfId="0" applyNumberFormat="1" applyFont="1" applyFill="1" applyBorder="1" applyAlignment="1" applyProtection="1">
      <alignment horizontal="left" vertical="top" wrapText="1"/>
    </xf>
    <xf numFmtId="0" fontId="8" fillId="0" borderId="50" xfId="0" applyNumberFormat="1" applyFont="1" applyFill="1" applyBorder="1" applyAlignment="1" applyProtection="1">
      <alignment horizontal="left" vertical="top" wrapText="1"/>
    </xf>
    <xf numFmtId="0" fontId="8" fillId="0" borderId="48" xfId="0" applyNumberFormat="1" applyFont="1" applyFill="1" applyBorder="1" applyAlignment="1" applyProtection="1">
      <alignment horizontal="left" vertical="top" wrapText="1" indent="1"/>
    </xf>
    <xf numFmtId="0" fontId="8" fillId="0" borderId="49" xfId="0" applyNumberFormat="1" applyFont="1" applyFill="1" applyBorder="1" applyAlignment="1" applyProtection="1">
      <alignment horizontal="left" vertical="top" wrapText="1" indent="1"/>
    </xf>
    <xf numFmtId="0" fontId="8" fillId="0" borderId="50" xfId="0" applyNumberFormat="1" applyFont="1" applyFill="1" applyBorder="1" applyAlignment="1" applyProtection="1">
      <alignment horizontal="left" vertical="top" wrapText="1" indent="1"/>
    </xf>
    <xf numFmtId="0" fontId="8" fillId="0" borderId="48" xfId="0" applyNumberFormat="1" applyFont="1" applyFill="1" applyBorder="1" applyAlignment="1" applyProtection="1">
      <alignment horizontal="left" vertical="top" wrapText="1" indent="2"/>
    </xf>
    <xf numFmtId="0" fontId="8" fillId="0" borderId="49" xfId="0" applyNumberFormat="1" applyFont="1" applyFill="1" applyBorder="1" applyAlignment="1" applyProtection="1">
      <alignment horizontal="left" vertical="top" wrapText="1" indent="2"/>
    </xf>
    <xf numFmtId="0" fontId="8" fillId="0" borderId="50" xfId="0" applyNumberFormat="1" applyFont="1" applyFill="1" applyBorder="1" applyAlignment="1" applyProtection="1">
      <alignment horizontal="left" vertical="top" wrapText="1" indent="2"/>
    </xf>
    <xf numFmtId="0" fontId="13" fillId="0" borderId="48" xfId="0" applyNumberFormat="1" applyFont="1" applyFill="1" applyBorder="1" applyAlignment="1" applyProtection="1">
      <alignment horizontal="left" vertical="top" wrapText="1" indent="1"/>
    </xf>
    <xf numFmtId="0" fontId="13" fillId="0" borderId="49" xfId="0" applyNumberFormat="1" applyFont="1" applyFill="1" applyBorder="1" applyAlignment="1" applyProtection="1">
      <alignment horizontal="left" vertical="top" wrapText="1" indent="1"/>
    </xf>
    <xf numFmtId="0" fontId="13" fillId="0" borderId="50" xfId="0" applyNumberFormat="1" applyFont="1" applyFill="1" applyBorder="1" applyAlignment="1" applyProtection="1">
      <alignment horizontal="left" vertical="top" wrapText="1" indent="1"/>
    </xf>
    <xf numFmtId="0" fontId="8" fillId="4" borderId="4" xfId="0" applyNumberFormat="1" applyFont="1" applyFill="1" applyBorder="1" applyAlignment="1" applyProtection="1">
      <alignment horizontal="left" vertical="top" wrapText="1"/>
      <protection locked="0"/>
    </xf>
    <xf numFmtId="0" fontId="8" fillId="4" borderId="0" xfId="0" applyNumberFormat="1" applyFont="1" applyFill="1" applyBorder="1" applyAlignment="1" applyProtection="1">
      <alignment horizontal="left" vertical="top" wrapText="1"/>
      <protection locked="0"/>
    </xf>
    <xf numFmtId="0" fontId="8" fillId="4" borderId="3" xfId="0" applyNumberFormat="1" applyFont="1" applyFill="1" applyBorder="1" applyAlignment="1" applyProtection="1">
      <alignment horizontal="left" vertical="top" wrapText="1"/>
      <protection locked="0"/>
    </xf>
    <xf numFmtId="0" fontId="8" fillId="0" borderId="4" xfId="0" applyNumberFormat="1" applyFont="1" applyFill="1" applyBorder="1" applyAlignment="1" applyProtection="1">
      <alignment horizontal="left" vertical="center" wrapText="1" indent="1"/>
    </xf>
    <xf numFmtId="0" fontId="8" fillId="0" borderId="0" xfId="0" applyNumberFormat="1" applyFont="1" applyFill="1" applyBorder="1" applyAlignment="1" applyProtection="1">
      <alignment horizontal="left" vertical="center" wrapText="1" indent="1"/>
    </xf>
    <xf numFmtId="0" fontId="8" fillId="0" borderId="39" xfId="0" applyNumberFormat="1" applyFont="1" applyFill="1" applyBorder="1" applyAlignment="1" applyProtection="1">
      <alignment horizontal="left" vertical="center" wrapText="1" indent="1"/>
    </xf>
    <xf numFmtId="0" fontId="8" fillId="0" borderId="39" xfId="0" applyNumberFormat="1" applyFont="1" applyFill="1" applyBorder="1" applyAlignment="1" applyProtection="1">
      <alignment horizontal="left" vertical="center" wrapText="1"/>
    </xf>
    <xf numFmtId="1" fontId="11" fillId="5" borderId="53" xfId="1" applyNumberFormat="1" applyFont="1" applyFill="1" applyBorder="1" applyAlignment="1" applyProtection="1">
      <alignment horizontal="center" vertical="center" wrapText="1"/>
    </xf>
    <xf numFmtId="1" fontId="11" fillId="5" borderId="64" xfId="1" applyNumberFormat="1" applyFont="1" applyFill="1" applyBorder="1" applyAlignment="1" applyProtection="1">
      <alignment horizontal="center" vertical="center" wrapText="1"/>
    </xf>
    <xf numFmtId="1" fontId="11" fillId="5" borderId="54" xfId="1" applyNumberFormat="1" applyFont="1" applyFill="1" applyBorder="1" applyAlignment="1" applyProtection="1">
      <alignment horizontal="center" vertical="center" wrapText="1"/>
    </xf>
    <xf numFmtId="0" fontId="8" fillId="0" borderId="7" xfId="0" applyNumberFormat="1" applyFont="1" applyFill="1" applyBorder="1" applyAlignment="1" applyProtection="1">
      <alignment horizontal="left" vertical="center" wrapText="1"/>
    </xf>
    <xf numFmtId="0" fontId="8" fillId="0" borderId="10" xfId="0" applyNumberFormat="1" applyFont="1" applyFill="1" applyBorder="1" applyAlignment="1" applyProtection="1">
      <alignment horizontal="left" vertical="center" wrapText="1"/>
    </xf>
    <xf numFmtId="0" fontId="11" fillId="4" borderId="78" xfId="1" applyNumberFormat="1" applyFont="1" applyFill="1" applyBorder="1" applyAlignment="1" applyProtection="1">
      <alignment horizontal="left" vertical="center" wrapText="1"/>
      <protection locked="0"/>
    </xf>
    <xf numFmtId="0" fontId="11" fillId="4" borderId="10" xfId="1" applyNumberFormat="1" applyFont="1" applyFill="1" applyBorder="1" applyAlignment="1" applyProtection="1">
      <alignment horizontal="left" vertical="center" wrapText="1"/>
      <protection locked="0"/>
    </xf>
    <xf numFmtId="0" fontId="11" fillId="4" borderId="8" xfId="1" applyNumberFormat="1" applyFont="1" applyFill="1" applyBorder="1" applyAlignment="1" applyProtection="1">
      <alignment horizontal="left" vertical="center" wrapText="1"/>
      <protection locked="0"/>
    </xf>
    <xf numFmtId="0" fontId="8" fillId="2" borderId="51" xfId="0" applyNumberFormat="1" applyFont="1" applyFill="1" applyBorder="1" applyAlignment="1" applyProtection="1">
      <alignment horizontal="left" vertical="center" wrapText="1"/>
    </xf>
    <xf numFmtId="0" fontId="8" fillId="2" borderId="44" xfId="0" applyNumberFormat="1" applyFont="1" applyFill="1" applyBorder="1" applyAlignment="1" applyProtection="1">
      <alignment horizontal="left" vertical="center" wrapText="1"/>
    </xf>
    <xf numFmtId="0" fontId="8" fillId="2" borderId="4" xfId="0" applyNumberFormat="1" applyFont="1" applyFill="1" applyBorder="1" applyAlignment="1" applyProtection="1">
      <alignment horizontal="left" vertical="center" wrapText="1"/>
    </xf>
    <xf numFmtId="0" fontId="8" fillId="2" borderId="39" xfId="0" applyNumberFormat="1" applyFont="1" applyFill="1" applyBorder="1" applyAlignment="1" applyProtection="1">
      <alignment horizontal="left" vertical="center" wrapText="1"/>
    </xf>
    <xf numFmtId="0" fontId="8" fillId="2" borderId="60" xfId="0" applyNumberFormat="1" applyFont="1" applyFill="1" applyBorder="1" applyAlignment="1" applyProtection="1">
      <alignment horizontal="left" vertical="center" wrapText="1"/>
    </xf>
    <xf numFmtId="0" fontId="8" fillId="2" borderId="47" xfId="0" applyNumberFormat="1" applyFont="1" applyFill="1" applyBorder="1" applyAlignment="1" applyProtection="1">
      <alignment horizontal="left" vertical="center" wrapText="1"/>
    </xf>
    <xf numFmtId="0" fontId="13" fillId="7" borderId="51" xfId="0" applyNumberFormat="1" applyFont="1" applyFill="1" applyBorder="1" applyAlignment="1" applyProtection="1">
      <alignment horizontal="center" vertical="center" wrapText="1"/>
    </xf>
    <xf numFmtId="0" fontId="13" fillId="7" borderId="43" xfId="0" applyNumberFormat="1" applyFont="1" applyFill="1" applyBorder="1" applyAlignment="1" applyProtection="1">
      <alignment horizontal="center" vertical="center" wrapText="1"/>
    </xf>
    <xf numFmtId="0" fontId="13" fillId="7" borderId="44" xfId="0" applyNumberFormat="1" applyFont="1" applyFill="1" applyBorder="1" applyAlignment="1" applyProtection="1">
      <alignment horizontal="center" vertical="center" wrapText="1"/>
    </xf>
    <xf numFmtId="0" fontId="13" fillId="7" borderId="60" xfId="0" applyNumberFormat="1" applyFont="1" applyFill="1" applyBorder="1" applyAlignment="1" applyProtection="1">
      <alignment horizontal="center" vertical="center" wrapText="1"/>
    </xf>
    <xf numFmtId="0" fontId="13" fillId="7" borderId="46" xfId="0" applyNumberFormat="1" applyFont="1" applyFill="1" applyBorder="1" applyAlignment="1" applyProtection="1">
      <alignment horizontal="center" vertical="center" wrapText="1"/>
    </xf>
    <xf numFmtId="0" fontId="13" fillId="7" borderId="47" xfId="0" applyNumberFormat="1" applyFont="1" applyFill="1" applyBorder="1" applyAlignment="1" applyProtection="1">
      <alignment horizontal="center" vertical="center" wrapText="1"/>
    </xf>
    <xf numFmtId="0" fontId="9" fillId="7" borderId="51" xfId="0" applyNumberFormat="1" applyFont="1" applyFill="1" applyBorder="1" applyAlignment="1" applyProtection="1">
      <alignment horizontal="center" vertical="center" wrapText="1"/>
    </xf>
    <xf numFmtId="0" fontId="9" fillId="7" borderId="43" xfId="0" applyNumberFormat="1" applyFont="1" applyFill="1" applyBorder="1" applyAlignment="1" applyProtection="1">
      <alignment horizontal="center" vertical="center" wrapText="1"/>
    </xf>
    <xf numFmtId="0" fontId="9" fillId="7" borderId="44" xfId="0" applyNumberFormat="1" applyFont="1" applyFill="1" applyBorder="1" applyAlignment="1" applyProtection="1">
      <alignment horizontal="center" vertical="center" wrapText="1"/>
    </xf>
    <xf numFmtId="0" fontId="9" fillId="7" borderId="60" xfId="0" applyNumberFormat="1" applyFont="1" applyFill="1" applyBorder="1" applyAlignment="1" applyProtection="1">
      <alignment horizontal="center" vertical="center" wrapText="1"/>
    </xf>
    <xf numFmtId="0" fontId="9" fillId="7" borderId="46" xfId="0" applyNumberFormat="1" applyFont="1" applyFill="1" applyBorder="1" applyAlignment="1" applyProtection="1">
      <alignment horizontal="center" vertical="center" wrapText="1"/>
    </xf>
    <xf numFmtId="0" fontId="9" fillId="7" borderId="47" xfId="0" applyNumberFormat="1" applyFont="1" applyFill="1" applyBorder="1" applyAlignment="1" applyProtection="1">
      <alignment horizontal="center" vertical="center" wrapText="1"/>
    </xf>
    <xf numFmtId="0" fontId="13" fillId="0" borderId="41" xfId="0" applyNumberFormat="1" applyFont="1" applyFill="1" applyBorder="1" applyAlignment="1" applyProtection="1">
      <alignment horizontal="left" vertical="top" wrapText="1" indent="1"/>
    </xf>
    <xf numFmtId="0" fontId="13" fillId="0" borderId="37" xfId="0" applyNumberFormat="1" applyFont="1" applyFill="1" applyBorder="1" applyAlignment="1" applyProtection="1">
      <alignment horizontal="left" vertical="top" wrapText="1" indent="1"/>
    </xf>
    <xf numFmtId="0" fontId="8" fillId="0" borderId="41" xfId="0" applyNumberFormat="1" applyFont="1" applyFill="1" applyBorder="1" applyAlignment="1" applyProtection="1">
      <alignment horizontal="left" vertical="top" wrapText="1" indent="1"/>
    </xf>
    <xf numFmtId="0" fontId="8" fillId="0" borderId="37" xfId="0" applyNumberFormat="1" applyFont="1" applyFill="1" applyBorder="1" applyAlignment="1" applyProtection="1">
      <alignment horizontal="left" vertical="top" wrapText="1" indent="1"/>
    </xf>
    <xf numFmtId="0" fontId="8" fillId="0" borderId="41" xfId="0" applyNumberFormat="1" applyFont="1" applyFill="1" applyBorder="1" applyAlignment="1" applyProtection="1">
      <alignment horizontal="left" vertical="top" wrapText="1" indent="2"/>
    </xf>
    <xf numFmtId="0" fontId="8" fillId="0" borderId="37" xfId="0" applyNumberFormat="1" applyFont="1" applyFill="1" applyBorder="1" applyAlignment="1" applyProtection="1">
      <alignment horizontal="left" vertical="top" wrapText="1" indent="2"/>
    </xf>
    <xf numFmtId="0" fontId="13" fillId="0" borderId="41" xfId="0" applyNumberFormat="1" applyFont="1" applyFill="1" applyBorder="1" applyAlignment="1" applyProtection="1">
      <alignment horizontal="left" vertical="top" wrapText="1" indent="2"/>
    </xf>
    <xf numFmtId="0" fontId="13" fillId="0" borderId="37" xfId="0" applyNumberFormat="1" applyFont="1" applyFill="1" applyBorder="1" applyAlignment="1" applyProtection="1">
      <alignment horizontal="left" vertical="top" wrapText="1" indent="2"/>
    </xf>
    <xf numFmtId="0" fontId="8" fillId="0" borderId="41" xfId="0" applyNumberFormat="1" applyFont="1" applyFill="1" applyBorder="1" applyAlignment="1" applyProtection="1">
      <alignment horizontal="center" vertical="center" wrapText="1"/>
    </xf>
    <xf numFmtId="0" fontId="9" fillId="7" borderId="62" xfId="0" applyFont="1" applyFill="1" applyBorder="1" applyAlignment="1">
      <alignment horizontal="center" vertical="center" wrapText="1"/>
    </xf>
    <xf numFmtId="0" fontId="9" fillId="7" borderId="66" xfId="0" applyFont="1" applyFill="1" applyBorder="1" applyAlignment="1">
      <alignment horizontal="center" vertical="center" wrapText="1"/>
    </xf>
    <xf numFmtId="0" fontId="9" fillId="7" borderId="53" xfId="0" applyFont="1" applyFill="1" applyBorder="1" applyAlignment="1">
      <alignment horizontal="center" vertical="center" wrapText="1"/>
    </xf>
    <xf numFmtId="0" fontId="9" fillId="7" borderId="54" xfId="0" applyFont="1" applyFill="1" applyBorder="1" applyAlignment="1">
      <alignment horizontal="center" vertical="center" wrapText="1"/>
    </xf>
    <xf numFmtId="0" fontId="9" fillId="7" borderId="37" xfId="0" applyFont="1" applyFill="1" applyBorder="1" applyAlignment="1">
      <alignment horizontal="center" vertical="center" wrapText="1"/>
    </xf>
    <xf numFmtId="0" fontId="9" fillId="7" borderId="40" xfId="0" applyFont="1" applyFill="1" applyBorder="1" applyAlignment="1">
      <alignment horizontal="center" vertical="center" wrapText="1"/>
    </xf>
    <xf numFmtId="0" fontId="6" fillId="3" borderId="4" xfId="0" applyNumberFormat="1" applyFont="1" applyFill="1" applyBorder="1" applyAlignment="1" applyProtection="1">
      <alignment horizontal="left" vertical="top" wrapText="1"/>
    </xf>
    <xf numFmtId="0" fontId="6" fillId="3" borderId="3" xfId="0" applyNumberFormat="1" applyFont="1" applyFill="1" applyBorder="1" applyAlignment="1" applyProtection="1">
      <alignment horizontal="left" vertical="top" wrapText="1"/>
    </xf>
    <xf numFmtId="0" fontId="6" fillId="3" borderId="4" xfId="0" applyNumberFormat="1" applyFont="1" applyFill="1" applyBorder="1" applyAlignment="1" applyProtection="1">
      <alignment horizontal="left" vertical="top"/>
    </xf>
    <xf numFmtId="0" fontId="6" fillId="3" borderId="0" xfId="0" applyNumberFormat="1" applyFont="1" applyFill="1" applyBorder="1" applyAlignment="1" applyProtection="1">
      <alignment horizontal="left" vertical="top"/>
    </xf>
    <xf numFmtId="0" fontId="6" fillId="3" borderId="3" xfId="0" applyNumberFormat="1" applyFont="1" applyFill="1" applyBorder="1" applyAlignment="1" applyProtection="1">
      <alignment horizontal="left" vertical="top"/>
    </xf>
    <xf numFmtId="0" fontId="6" fillId="3" borderId="7" xfId="0" applyNumberFormat="1" applyFont="1" applyFill="1" applyBorder="1" applyAlignment="1" applyProtection="1">
      <alignment horizontal="left" vertical="top" wrapText="1"/>
    </xf>
    <xf numFmtId="0" fontId="6" fillId="3" borderId="10" xfId="0" applyNumberFormat="1" applyFont="1" applyFill="1" applyBorder="1" applyAlignment="1" applyProtection="1">
      <alignment horizontal="left" vertical="top" wrapText="1"/>
    </xf>
    <xf numFmtId="0" fontId="6" fillId="3" borderId="8" xfId="0" applyNumberFormat="1" applyFont="1" applyFill="1" applyBorder="1" applyAlignment="1" applyProtection="1">
      <alignment horizontal="left" vertical="top" wrapText="1"/>
    </xf>
    <xf numFmtId="0" fontId="6" fillId="3" borderId="4" xfId="0" applyNumberFormat="1" applyFont="1" applyFill="1" applyBorder="1" applyAlignment="1" applyProtection="1">
      <alignment horizontal="left" wrapText="1"/>
    </xf>
    <xf numFmtId="0" fontId="6" fillId="3" borderId="3" xfId="0" applyNumberFormat="1" applyFont="1" applyFill="1" applyBorder="1" applyAlignment="1" applyProtection="1">
      <alignment horizontal="left" wrapText="1"/>
    </xf>
    <xf numFmtId="0" fontId="8" fillId="4" borderId="4" xfId="0" applyNumberFormat="1" applyFont="1" applyFill="1" applyBorder="1" applyAlignment="1" applyProtection="1">
      <alignment vertical="top" wrapText="1"/>
      <protection locked="0"/>
    </xf>
    <xf numFmtId="0" fontId="8" fillId="4" borderId="0" xfId="0" applyNumberFormat="1" applyFont="1" applyFill="1" applyBorder="1" applyAlignment="1" applyProtection="1">
      <alignment vertical="top" wrapText="1"/>
      <protection locked="0"/>
    </xf>
    <xf numFmtId="0" fontId="8" fillId="4" borderId="3" xfId="0" applyNumberFormat="1" applyFont="1" applyFill="1" applyBorder="1" applyAlignment="1" applyProtection="1">
      <alignment vertical="top" wrapText="1"/>
      <protection locked="0"/>
    </xf>
    <xf numFmtId="0" fontId="13" fillId="0" borderId="48" xfId="0" applyNumberFormat="1" applyFont="1" applyFill="1" applyBorder="1" applyAlignment="1" applyProtection="1">
      <alignment horizontal="left" vertical="top" wrapText="1"/>
    </xf>
    <xf numFmtId="0" fontId="13" fillId="0" borderId="49" xfId="0" applyNumberFormat="1" applyFont="1" applyFill="1" applyBorder="1" applyAlignment="1" applyProtection="1">
      <alignment horizontal="left" vertical="top" wrapText="1"/>
    </xf>
    <xf numFmtId="0" fontId="13" fillId="0" borderId="50" xfId="0" applyNumberFormat="1" applyFont="1" applyFill="1" applyBorder="1" applyAlignment="1" applyProtection="1">
      <alignment horizontal="left" vertical="top" wrapText="1"/>
    </xf>
    <xf numFmtId="0" fontId="8" fillId="0" borderId="48" xfId="0" applyNumberFormat="1" applyFont="1" applyFill="1" applyBorder="1" applyAlignment="1" applyProtection="1">
      <alignment horizontal="left" vertical="center" wrapText="1" indent="1"/>
    </xf>
    <xf numFmtId="0" fontId="8" fillId="0" borderId="49" xfId="0" applyNumberFormat="1" applyFont="1" applyFill="1" applyBorder="1" applyAlignment="1" applyProtection="1">
      <alignment horizontal="left" vertical="center" wrapText="1" indent="1"/>
    </xf>
    <xf numFmtId="0" fontId="8" fillId="0" borderId="50" xfId="0" applyNumberFormat="1" applyFont="1" applyFill="1" applyBorder="1" applyAlignment="1" applyProtection="1">
      <alignment horizontal="left" vertical="center" wrapText="1" indent="1"/>
    </xf>
    <xf numFmtId="0" fontId="13" fillId="0" borderId="62" xfId="0" applyFont="1" applyBorder="1" applyAlignment="1">
      <alignment horizontal="center" vertical="center" wrapText="1"/>
    </xf>
    <xf numFmtId="0" fontId="13" fillId="0" borderId="53" xfId="0" applyFont="1" applyBorder="1" applyAlignment="1">
      <alignment horizontal="center" vertical="center" wrapText="1"/>
    </xf>
    <xf numFmtId="0" fontId="13" fillId="0" borderId="63" xfId="0" applyFont="1" applyBorder="1" applyAlignment="1">
      <alignment horizontal="center" vertical="center" wrapText="1"/>
    </xf>
    <xf numFmtId="0" fontId="13" fillId="0" borderId="64" xfId="0" applyFont="1" applyBorder="1" applyAlignment="1">
      <alignment horizontal="center" vertical="center" wrapText="1"/>
    </xf>
    <xf numFmtId="0" fontId="7" fillId="0" borderId="63" xfId="0" applyFont="1" applyBorder="1" applyAlignment="1">
      <alignment horizontal="center" vertical="top"/>
    </xf>
    <xf numFmtId="0" fontId="7" fillId="0" borderId="64" xfId="0" applyFont="1" applyBorder="1" applyAlignment="1">
      <alignment horizontal="center" vertical="top"/>
    </xf>
    <xf numFmtId="0" fontId="11" fillId="4" borderId="41" xfId="1" applyNumberFormat="1" applyFont="1" applyFill="1" applyBorder="1" applyAlignment="1" applyProtection="1">
      <alignment horizontal="center" vertical="center" wrapText="1"/>
      <protection locked="0"/>
    </xf>
    <xf numFmtId="0" fontId="8" fillId="0" borderId="60" xfId="0" applyFont="1" applyBorder="1" applyAlignment="1">
      <alignment horizontal="center" vertical="center" wrapText="1"/>
    </xf>
    <xf numFmtId="0" fontId="8" fillId="0" borderId="47" xfId="0" applyFont="1" applyBorder="1" applyAlignment="1">
      <alignment horizontal="center" vertical="center" wrapText="1"/>
    </xf>
    <xf numFmtId="0" fontId="7" fillId="0" borderId="63" xfId="0" applyFont="1" applyBorder="1" applyAlignment="1">
      <alignment horizontal="center" vertical="center"/>
    </xf>
    <xf numFmtId="0" fontId="7" fillId="0" borderId="64" xfId="0" applyFont="1" applyBorder="1" applyAlignment="1">
      <alignment horizontal="center" vertical="center"/>
    </xf>
    <xf numFmtId="0" fontId="7" fillId="0" borderId="66" xfId="0" applyFont="1" applyBorder="1" applyAlignment="1">
      <alignment horizontal="center" vertical="center"/>
    </xf>
    <xf numFmtId="0" fontId="7" fillId="0" borderId="54" xfId="0" applyFont="1" applyBorder="1" applyAlignment="1">
      <alignment horizontal="center" vertical="center"/>
    </xf>
    <xf numFmtId="0" fontId="8" fillId="0" borderId="7" xfId="0" applyFont="1" applyBorder="1" applyAlignment="1">
      <alignment horizontal="center" vertical="center" wrapText="1"/>
    </xf>
    <xf numFmtId="0" fontId="8" fillId="0" borderId="68" xfId="0" applyFont="1" applyBorder="1" applyAlignment="1">
      <alignment horizontal="center" vertical="center" wrapText="1"/>
    </xf>
    <xf numFmtId="0" fontId="8" fillId="0" borderId="51" xfId="0" applyFont="1" applyBorder="1" applyAlignment="1">
      <alignment horizontal="center" vertical="center" wrapText="1"/>
    </xf>
    <xf numFmtId="0" fontId="8" fillId="0" borderId="44" xfId="0" applyFont="1" applyBorder="1" applyAlignment="1">
      <alignment horizontal="center" vertical="center" wrapText="1"/>
    </xf>
    <xf numFmtId="0" fontId="8" fillId="0" borderId="4" xfId="0" applyFont="1" applyBorder="1" applyAlignment="1">
      <alignment horizontal="center" vertical="center" wrapText="1"/>
    </xf>
    <xf numFmtId="0" fontId="8" fillId="0" borderId="39" xfId="0" applyFont="1" applyBorder="1" applyAlignment="1">
      <alignment horizontal="center" vertical="center" wrapText="1"/>
    </xf>
    <xf numFmtId="0" fontId="11" fillId="4" borderId="4" xfId="1" applyNumberFormat="1" applyFont="1" applyFill="1" applyBorder="1" applyAlignment="1" applyProtection="1">
      <alignment horizontal="left" vertical="top" wrapText="1"/>
      <protection locked="0"/>
    </xf>
    <xf numFmtId="0" fontId="11" fillId="4" borderId="0" xfId="1" applyNumberFormat="1" applyFont="1" applyFill="1" applyBorder="1" applyAlignment="1" applyProtection="1">
      <alignment horizontal="left" vertical="top" wrapText="1"/>
      <protection locked="0"/>
    </xf>
    <xf numFmtId="0" fontId="11" fillId="4" borderId="3" xfId="1" applyNumberFormat="1" applyFont="1" applyFill="1" applyBorder="1" applyAlignment="1" applyProtection="1">
      <alignment horizontal="left" vertical="top" wrapText="1"/>
      <protection locked="0"/>
    </xf>
    <xf numFmtId="0" fontId="8" fillId="0" borderId="48" xfId="0" applyNumberFormat="1" applyFont="1" applyFill="1" applyBorder="1" applyAlignment="1" applyProtection="1">
      <alignment vertical="center" wrapText="1"/>
    </xf>
    <xf numFmtId="0" fontId="8" fillId="0" borderId="49" xfId="0" applyNumberFormat="1" applyFont="1" applyFill="1" applyBorder="1" applyAlignment="1" applyProtection="1">
      <alignment vertical="center" wrapText="1"/>
    </xf>
    <xf numFmtId="0" fontId="8" fillId="0" borderId="50" xfId="0" applyNumberFormat="1" applyFont="1" applyFill="1" applyBorder="1" applyAlignment="1" applyProtection="1">
      <alignment vertical="center" wrapText="1"/>
    </xf>
    <xf numFmtId="0" fontId="48" fillId="16" borderId="13" xfId="0" applyFont="1" applyFill="1" applyBorder="1" applyAlignment="1">
      <alignment horizontal="center"/>
    </xf>
    <xf numFmtId="0" fontId="48" fillId="16" borderId="16" xfId="0" applyFont="1" applyFill="1" applyBorder="1" applyAlignment="1">
      <alignment horizontal="center"/>
    </xf>
    <xf numFmtId="0" fontId="47" fillId="8" borderId="16" xfId="0" applyFont="1" applyFill="1" applyBorder="1" applyAlignment="1">
      <alignment horizontal="center"/>
    </xf>
    <xf numFmtId="0" fontId="46" fillId="0" borderId="13" xfId="0" applyFont="1" applyBorder="1" applyAlignment="1">
      <alignment horizontal="center"/>
    </xf>
    <xf numFmtId="6" fontId="46" fillId="0" borderId="13" xfId="0" applyNumberFormat="1" applyFont="1" applyBorder="1" applyAlignment="1">
      <alignment horizontal="center"/>
    </xf>
    <xf numFmtId="6" fontId="46" fillId="0" borderId="83" xfId="0" applyNumberFormat="1" applyFont="1" applyBorder="1" applyAlignment="1">
      <alignment horizontal="center"/>
    </xf>
    <xf numFmtId="0" fontId="42" fillId="0" borderId="0" xfId="0" applyFont="1" applyAlignment="1">
      <alignment horizontal="center"/>
    </xf>
    <xf numFmtId="0" fontId="42" fillId="16" borderId="0" xfId="0" applyFont="1" applyFill="1" applyAlignment="1">
      <alignment horizontal="center"/>
    </xf>
    <xf numFmtId="0" fontId="48" fillId="16" borderId="14" xfId="0" applyFont="1" applyFill="1" applyBorder="1" applyAlignment="1">
      <alignment horizontal="center"/>
    </xf>
    <xf numFmtId="0" fontId="48" fillId="16" borderId="0" xfId="0" applyFont="1" applyFill="1" applyAlignment="1">
      <alignment horizontal="center"/>
    </xf>
    <xf numFmtId="0" fontId="48" fillId="16" borderId="15" xfId="0" applyFont="1" applyFill="1" applyBorder="1" applyAlignment="1">
      <alignment horizontal="center"/>
    </xf>
    <xf numFmtId="0" fontId="42" fillId="16" borderId="13" xfId="0" applyFont="1" applyFill="1" applyBorder="1" applyAlignment="1">
      <alignment horizontal="center"/>
    </xf>
    <xf numFmtId="0" fontId="14" fillId="0" borderId="28" xfId="0" applyFont="1" applyBorder="1" applyAlignment="1">
      <alignment horizontal="center"/>
    </xf>
    <xf numFmtId="0" fontId="14" fillId="0" borderId="29" xfId="0" applyFont="1" applyBorder="1" applyAlignment="1">
      <alignment horizontal="center"/>
    </xf>
    <xf numFmtId="0" fontId="14" fillId="0" borderId="11" xfId="0" applyFont="1" applyBorder="1" applyAlignment="1">
      <alignment horizontal="center"/>
    </xf>
    <xf numFmtId="0" fontId="14" fillId="0" borderId="2" xfId="0" applyFont="1" applyBorder="1" applyAlignment="1">
      <alignment horizontal="center"/>
    </xf>
    <xf numFmtId="167" fontId="16" fillId="3" borderId="13" xfId="0" applyNumberFormat="1" applyFont="1" applyFill="1" applyBorder="1" applyAlignment="1">
      <alignment horizontal="center"/>
    </xf>
    <xf numFmtId="167" fontId="16" fillId="3" borderId="26" xfId="0" applyNumberFormat="1" applyFont="1" applyFill="1" applyBorder="1" applyAlignment="1">
      <alignment horizontal="center"/>
    </xf>
    <xf numFmtId="167" fontId="24" fillId="0" borderId="0" xfId="6" applyNumberFormat="1" applyFont="1" applyFill="1" applyBorder="1" applyAlignment="1">
      <alignment horizontal="center"/>
    </xf>
    <xf numFmtId="1" fontId="11" fillId="4" borderId="37" xfId="6" applyNumberFormat="1" applyFont="1" applyFill="1" applyBorder="1" applyAlignment="1" applyProtection="1">
      <alignment horizontal="center" vertical="top" wrapText="1"/>
      <protection locked="0"/>
    </xf>
    <xf numFmtId="0" fontId="11" fillId="4" borderId="37" xfId="6" applyNumberFormat="1" applyFont="1" applyFill="1" applyBorder="1" applyAlignment="1" applyProtection="1">
      <alignment vertical="top"/>
      <protection locked="0"/>
    </xf>
  </cellXfs>
  <cellStyles count="11">
    <cellStyle name="Comma" xfId="6" builtinId="3"/>
    <cellStyle name="Comma 10 3" xfId="5" xr:uid="{1C1C1E5E-DA75-4111-AA7F-2BDC6B541EAC}"/>
    <cellStyle name="Comma 15 10" xfId="1" xr:uid="{5C0DDD7C-55E9-417D-A5C9-37D88B66CDE7}"/>
    <cellStyle name="Comma 2 12" xfId="10" xr:uid="{D84D6C15-A972-46FA-B5F0-E6619DB4FE9E}"/>
    <cellStyle name="Comma 30" xfId="4" xr:uid="{E12EA4D7-D871-4179-ACCC-48CBA8F13510}"/>
    <cellStyle name="Normal" xfId="0" builtinId="0"/>
    <cellStyle name="Normal 2" xfId="3" xr:uid="{38ACC904-0B6B-43AA-9FC0-BBD39D04CEF9}"/>
    <cellStyle name="Normal_Julie" xfId="8" xr:uid="{6FFE1784-EE0D-4DE8-9E12-0B014C7E7322}"/>
    <cellStyle name="Normal_Production" xfId="9" xr:uid="{8A983AED-E718-44B1-935F-65C0346CDE8A}"/>
    <cellStyle name="Normal_Sheet1" xfId="7" xr:uid="{58DF4372-3AE4-4C7B-83E5-D28E29597399}"/>
    <cellStyle name="Percent 12 10" xfId="2" xr:uid="{87D23698-5F6B-4E01-8AA5-696A8B18AB2A}"/>
  </cellStyles>
  <dxfs count="19">
    <dxf>
      <font>
        <color rgb="FF00B050"/>
      </font>
      <fill>
        <patternFill>
          <fgColor auto="1"/>
          <bgColor theme="6" tint="0.79998168889431442"/>
        </patternFill>
      </fill>
    </dxf>
    <dxf>
      <font>
        <color rgb="FFFF0000"/>
      </font>
      <fill>
        <patternFill>
          <bgColor rgb="FFFF9B9B"/>
        </patternFill>
      </fill>
    </dxf>
    <dxf>
      <font>
        <color rgb="FF00B050"/>
      </font>
      <fill>
        <patternFill>
          <fgColor auto="1"/>
          <bgColor theme="6" tint="0.79998168889431442"/>
        </patternFill>
      </fill>
    </dxf>
    <dxf>
      <font>
        <color rgb="FFFF0000"/>
      </font>
      <fill>
        <patternFill>
          <bgColor rgb="FFFF9B9B"/>
        </patternFill>
      </fill>
    </dxf>
    <dxf>
      <font>
        <color rgb="FF00B050"/>
      </font>
      <fill>
        <patternFill>
          <fgColor auto="1"/>
          <bgColor theme="9" tint="0.79998168889431442"/>
        </patternFill>
      </fill>
    </dxf>
    <dxf>
      <font>
        <color rgb="FFFF0000"/>
      </font>
      <fill>
        <patternFill>
          <bgColor rgb="FFFF9B9B"/>
        </patternFill>
      </fill>
    </dxf>
    <dxf>
      <font>
        <color rgb="FF00B050"/>
      </font>
      <fill>
        <patternFill>
          <fgColor auto="1"/>
          <bgColor theme="6" tint="0.79998168889431442"/>
        </patternFill>
      </fill>
    </dxf>
    <dxf>
      <font>
        <color rgb="FFFF0000"/>
      </font>
      <fill>
        <patternFill>
          <bgColor rgb="FFFF9B9B"/>
        </patternFill>
      </fill>
    </dxf>
    <dxf>
      <font>
        <color rgb="FF00B050"/>
      </font>
      <fill>
        <patternFill>
          <fgColor auto="1"/>
          <bgColor theme="6" tint="0.79998168889431442"/>
        </patternFill>
      </fill>
    </dxf>
    <dxf>
      <font>
        <color rgb="FFFF0000"/>
      </font>
      <fill>
        <patternFill>
          <bgColor rgb="FFFF9B9B"/>
        </patternFill>
      </fill>
    </dxf>
    <dxf>
      <font>
        <color rgb="FF00B050"/>
      </font>
      <fill>
        <patternFill>
          <fgColor auto="1"/>
          <bgColor theme="6" tint="0.79998168889431442"/>
        </patternFill>
      </fill>
    </dxf>
    <dxf>
      <font>
        <color rgb="FFFF0000"/>
      </font>
      <fill>
        <patternFill>
          <bgColor rgb="FFFF9B9B"/>
        </patternFill>
      </fill>
    </dxf>
    <dxf>
      <font>
        <color rgb="FF00B050"/>
      </font>
      <fill>
        <patternFill>
          <fgColor auto="1"/>
          <bgColor theme="6" tint="0.79998168889431442"/>
        </patternFill>
      </fill>
    </dxf>
    <dxf>
      <font>
        <color rgb="FFFF0000"/>
      </font>
      <fill>
        <patternFill>
          <bgColor rgb="FFFF9B9B"/>
        </patternFill>
      </fill>
    </dxf>
    <dxf>
      <font>
        <color rgb="FF00B050"/>
      </font>
      <fill>
        <patternFill>
          <fgColor auto="1"/>
          <bgColor theme="6" tint="0.79998168889431442"/>
        </patternFill>
      </fill>
    </dxf>
    <dxf>
      <font>
        <color rgb="FFFF0000"/>
      </font>
      <fill>
        <patternFill>
          <bgColor rgb="FFFF9B9B"/>
        </patternFill>
      </fill>
    </dxf>
    <dxf>
      <font>
        <color rgb="FF00B050"/>
      </font>
      <fill>
        <patternFill>
          <fgColor auto="1"/>
          <bgColor theme="6" tint="0.79998168889431442"/>
        </patternFill>
      </fill>
    </dxf>
    <dxf>
      <font>
        <color rgb="FFFF0000"/>
      </font>
      <fill>
        <patternFill>
          <bgColor rgb="FFFF9B9B"/>
        </patternFill>
      </fill>
    </dxf>
    <dxf>
      <fill>
        <patternFill>
          <bgColor theme="5" tint="0.39994506668294322"/>
        </patternFill>
      </fill>
    </dxf>
  </dxfs>
  <tableStyles count="0" defaultTableStyle="TableStyleMedium2" defaultPivotStyle="PivotStyleLight16"/>
  <colors>
    <mruColors>
      <color rgb="FF963634"/>
      <color rgb="FFE6B8B7"/>
      <color rgb="FFF2DCDB"/>
      <color rgb="FFEBF1DE"/>
      <color rgb="FFC4D79B"/>
      <color rgb="FFE4DFE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12</xdr:col>
      <xdr:colOff>0</xdr:colOff>
      <xdr:row>2</xdr:row>
      <xdr:rowOff>0</xdr:rowOff>
    </xdr:from>
    <xdr:to>
      <xdr:col>12</xdr:col>
      <xdr:colOff>0</xdr:colOff>
      <xdr:row>5</xdr:row>
      <xdr:rowOff>0</xdr:rowOff>
    </xdr:to>
    <xdr:pic>
      <xdr:nvPicPr>
        <xdr:cNvPr id="5" name="Picture 4">
          <a:extLst>
            <a:ext uri="{FF2B5EF4-FFF2-40B4-BE49-F238E27FC236}">
              <a16:creationId xmlns:a16="http://schemas.microsoft.com/office/drawing/2014/main" id="{431AE4DE-768C-4D57-94EE-4D959E3068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382250" y="361950"/>
          <a:ext cx="0" cy="542925"/>
        </a:xfrm>
        <a:prstGeom prst="rect">
          <a:avLst/>
        </a:prstGeom>
      </xdr:spPr>
    </xdr:pic>
    <xdr:clientData/>
  </xdr:twoCellAnchor>
  <xdr:twoCellAnchor editAs="oneCell">
    <xdr:from>
      <xdr:col>10</xdr:col>
      <xdr:colOff>317500</xdr:colOff>
      <xdr:row>0</xdr:row>
      <xdr:rowOff>0</xdr:rowOff>
    </xdr:from>
    <xdr:to>
      <xdr:col>11</xdr:col>
      <xdr:colOff>968375</xdr:colOff>
      <xdr:row>2</xdr:row>
      <xdr:rowOff>111126</xdr:rowOff>
    </xdr:to>
    <xdr:pic>
      <xdr:nvPicPr>
        <xdr:cNvPr id="8" name="Picture 7">
          <a:extLst>
            <a:ext uri="{FF2B5EF4-FFF2-40B4-BE49-F238E27FC236}">
              <a16:creationId xmlns:a16="http://schemas.microsoft.com/office/drawing/2014/main" id="{235C8A21-11AE-46FA-AC35-E1E9D8FD9EDD}"/>
            </a:ext>
          </a:extLst>
        </xdr:cNvPr>
        <xdr:cNvPicPr>
          <a:picLocks noChangeAspect="1"/>
        </xdr:cNvPicPr>
      </xdr:nvPicPr>
      <xdr:blipFill rotWithShape="1">
        <a:blip xmlns:r="http://schemas.openxmlformats.org/officeDocument/2006/relationships" r:embed="rId2"/>
        <a:srcRect l="2122" t="11760" r="2122" b="10205"/>
        <a:stretch/>
      </xdr:blipFill>
      <xdr:spPr>
        <a:xfrm>
          <a:off x="9569450" y="0"/>
          <a:ext cx="1676400" cy="46672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6417CD08-02B5-4EDC-AB7D-A567CE7025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38225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9A595B6B-A6B1-4AC5-800A-BF66C562FC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38225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8C28A2D7-4C43-4696-AA97-43D47D9A41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904875"/>
          <a:ext cx="0" cy="1809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6F3A9EBA-AE4A-4D1F-95D5-945B9A3689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667500" y="182880"/>
          <a:ext cx="0" cy="731520"/>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CF254C2D-61EE-4010-80D5-F4F4B5C6D8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667500" y="365760"/>
          <a:ext cx="0" cy="548640"/>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BA1A01E3-624E-4F2B-AD5F-F5AF72B941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778240" y="182880"/>
          <a:ext cx="0" cy="7315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44C7C55A-C696-4615-8397-B58674F809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728960" y="2194560"/>
          <a:ext cx="0" cy="182880"/>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234726F2-F538-49A4-8AA0-BCC90525A4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728960" y="2194560"/>
          <a:ext cx="0" cy="182880"/>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C048A12E-35E6-42A9-9963-484D2BD652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163300" y="2194560"/>
          <a:ext cx="0" cy="18288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05718619-F0F4-4DFF-923A-50D2517F48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38225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8A8945B3-7E82-4292-BA1D-19C12440CA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38225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16379716-7559-4618-A988-14495A8410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904875"/>
          <a:ext cx="0" cy="1809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E2E489D9-15C6-4A05-A4B4-B7036FBAB2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38225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FB5991B1-87B5-494D-ACB0-1725620529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38225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465C7C65-B2AA-41A5-9A8C-1594FC8C32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904875"/>
          <a:ext cx="0" cy="1809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Arboleda, Jameyn" id="{807448B4-FCBD-48C2-BD99-CD7FEEC33C99}" userId="S::Jameyn.Arboleda@tribunal.gc.ca::914a611a-fd6b-460a-90bd-5bd9dc82c70e" providerId="AD"/>
  <person displayName="Stidwill, Patrick" id="{9F8F841C-FB28-49F0-AF9A-F128D153A8B4}" userId="S::Patrick.Stidwill@tribunal.gc.ca::13bf65a4-45b6-4054-9a31-577b695f5275" providerId="AD"/>
</personList>
</file>

<file path=xl/theme/theme1.xml><?xml version="1.0" encoding="utf-8"?>
<a:theme xmlns:a="http://schemas.openxmlformats.org/drawingml/2006/main" name="Office 2013 - 2022 Theme">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O1" dT="2025-12-08T19:37:14.16" personId="{807448B4-FCBD-48C2-BD99-CD7FEEC33C99}" id="{1B34C9E0-4439-45C1-8866-D47BAD408142}">
    <text>Hide EN and FR columns
TRIB &gt; Hide R/C</text>
  </threadedComment>
</ThreadedComments>
</file>

<file path=xl/threadedComments/threadedComment2.xml><?xml version="1.0" encoding="utf-8"?>
<ThreadedComments xmlns="http://schemas.microsoft.com/office/spreadsheetml/2018/threadedcomments" xmlns:x="http://schemas.openxmlformats.org/spreadsheetml/2006/main">
  <threadedComment ref="B5" dT="2025-12-16T15:02:34.37" personId="{9F8F841C-FB28-49F0-AF9A-F128D153A8B4}" id="{7D26DABC-5032-4708-A5D8-E21068BF6DF8}">
    <text>If there are “copies” in a consecutive column you can copy that block, but if not you have copy them separately.</text>
  </threadedComment>
  <threadedComment ref="L5" dT="2025-12-16T15:02:34.37" personId="{9F8F841C-FB28-49F0-AF9A-F128D153A8B4}" id="{5AC4097E-295F-4CC4-A740-3E90EBE03473}">
    <text>If there are “copies” in a consecutive column you can copy that block, but if not you have copy them separately.</text>
  </threadedComment>
  <threadedComment ref="B67" dT="2025-12-16T16:38:26.53" personId="{9F8F841C-FB28-49F0-AF9A-F128D153A8B4}" id="{9DAEE78E-BB10-43A1-A24A-C25A1736D09D}">
    <text xml:space="preserve">Keep the name as they input it, however, if they have limited, corporation, etc. feel free to use the short form of that. If they put something in brackets like Orange POS DBA as (123456 LP), input it as such, but bring it up later on, seems to change from case to case but can be decided at a later time. </text>
  </threadedComment>
  <threadedComment ref="B79" dT="2025-12-16T16:38:26.53" personId="{9F8F841C-FB28-49F0-AF9A-F128D153A8B4}" id="{06B74803-D576-4E5A-B414-CB9E090447AF}">
    <text xml:space="preserve">Keep the name as they input it, however, if they have limited, corporation, etc. feel free to use the short form of that. If they put something in brackets like Orange POS DBA as (123456 LP), input it as such, but bring it up later on, seems to change from case to case but can be decided at a later time. </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3.xml"/><Relationship Id="rId1" Type="http://schemas.openxmlformats.org/officeDocument/2006/relationships/vmlDrawing" Target="../drawings/vmlDrawing4.v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BBC777-DDFA-49B8-B28C-109D8B262657}">
  <sheetPr>
    <tabColor rgb="FFFFC000"/>
  </sheetPr>
  <dimension ref="A1:F34"/>
  <sheetViews>
    <sheetView showGridLines="0" workbookViewId="0">
      <selection activeCell="C17" sqref="C17"/>
    </sheetView>
  </sheetViews>
  <sheetFormatPr defaultColWidth="9.453125" defaultRowHeight="14" x14ac:dyDescent="0.35"/>
  <cols>
    <col min="1" max="1" width="24.453125" style="250" bestFit="1" customWidth="1"/>
    <col min="2" max="2" width="20.54296875" style="150" bestFit="1" customWidth="1"/>
    <col min="3" max="3" width="22.453125" style="150" bestFit="1" customWidth="1"/>
    <col min="4" max="4" width="12.453125" style="150" bestFit="1" customWidth="1"/>
    <col min="5" max="16384" width="9.453125" style="150"/>
  </cols>
  <sheetData>
    <row r="1" spans="1:6" s="359" customFormat="1" x14ac:dyDescent="0.35">
      <c r="A1" s="358" t="s">
        <v>128</v>
      </c>
      <c r="B1" s="358" t="s">
        <v>127</v>
      </c>
      <c r="C1" s="358" t="s">
        <v>129</v>
      </c>
      <c r="F1" s="358" t="s">
        <v>270</v>
      </c>
    </row>
    <row r="2" spans="1:6" x14ac:dyDescent="0.35">
      <c r="A2" s="250" t="s">
        <v>130</v>
      </c>
      <c r="B2" s="150" t="s">
        <v>695</v>
      </c>
      <c r="C2" s="150" t="str">
        <f>B2</f>
        <v>RR-2025-006</v>
      </c>
      <c r="F2" s="150" t="s">
        <v>355</v>
      </c>
    </row>
    <row r="3" spans="1:6" x14ac:dyDescent="0.35">
      <c r="A3" s="250" t="s">
        <v>131</v>
      </c>
      <c r="B3" s="150" t="s">
        <v>715</v>
      </c>
      <c r="C3" s="150" t="s">
        <v>719</v>
      </c>
      <c r="F3" s="150" t="s">
        <v>485</v>
      </c>
    </row>
    <row r="4" spans="1:6" x14ac:dyDescent="0.35">
      <c r="A4" s="250" t="s">
        <v>297</v>
      </c>
      <c r="B4" s="150" t="s">
        <v>662</v>
      </c>
      <c r="C4" s="150" t="s">
        <v>663</v>
      </c>
      <c r="F4" s="150" t="s">
        <v>486</v>
      </c>
    </row>
    <row r="5" spans="1:6" ht="42" x14ac:dyDescent="0.35">
      <c r="A5" s="254" t="s">
        <v>656</v>
      </c>
      <c r="B5" s="150" t="s">
        <v>725</v>
      </c>
      <c r="C5" s="150" t="s">
        <v>716</v>
      </c>
      <c r="D5" s="150" t="s">
        <v>639</v>
      </c>
    </row>
    <row r="6" spans="1:6" x14ac:dyDescent="0.35">
      <c r="A6" s="250" t="s">
        <v>566</v>
      </c>
      <c r="B6" s="251">
        <v>2023</v>
      </c>
      <c r="C6" s="251">
        <f>B6</f>
        <v>2023</v>
      </c>
      <c r="F6" s="360" t="s">
        <v>512</v>
      </c>
    </row>
    <row r="7" spans="1:6" x14ac:dyDescent="0.35">
      <c r="A7" s="250" t="s">
        <v>567</v>
      </c>
      <c r="B7" s="252" t="s">
        <v>696</v>
      </c>
      <c r="C7" s="327" t="s">
        <v>697</v>
      </c>
      <c r="F7" s="150" t="s">
        <v>648</v>
      </c>
    </row>
    <row r="8" spans="1:6" x14ac:dyDescent="0.35">
      <c r="A8" s="250" t="s">
        <v>568</v>
      </c>
      <c r="B8" s="251">
        <v>2025</v>
      </c>
      <c r="C8" s="251">
        <f>B8</f>
        <v>2025</v>
      </c>
      <c r="F8" s="150" t="s">
        <v>647</v>
      </c>
    </row>
    <row r="9" spans="1:6" x14ac:dyDescent="0.35">
      <c r="A9" s="250" t="s">
        <v>487</v>
      </c>
      <c r="B9" s="150" t="s">
        <v>698</v>
      </c>
      <c r="C9" s="150" t="s">
        <v>699</v>
      </c>
      <c r="F9" s="251" t="s">
        <v>555</v>
      </c>
    </row>
    <row r="10" spans="1:6" x14ac:dyDescent="0.35">
      <c r="A10" s="250" t="s">
        <v>488</v>
      </c>
      <c r="B10" s="150" t="s">
        <v>700</v>
      </c>
      <c r="C10" s="150" t="s">
        <v>701</v>
      </c>
    </row>
    <row r="11" spans="1:6" x14ac:dyDescent="0.35">
      <c r="A11" s="250" t="s">
        <v>255</v>
      </c>
      <c r="B11" s="253" t="s">
        <v>702</v>
      </c>
      <c r="C11" s="252" t="s">
        <v>703</v>
      </c>
    </row>
    <row r="13" spans="1:6" x14ac:dyDescent="0.35">
      <c r="A13" s="250" t="s">
        <v>593</v>
      </c>
      <c r="B13" s="150" t="s">
        <v>704</v>
      </c>
      <c r="C13" s="150" t="s">
        <v>705</v>
      </c>
      <c r="D13" s="150" t="s">
        <v>706</v>
      </c>
    </row>
    <row r="14" spans="1:6" x14ac:dyDescent="0.35">
      <c r="A14" s="250" t="s">
        <v>594</v>
      </c>
      <c r="B14" s="150" t="s">
        <v>707</v>
      </c>
      <c r="C14" s="150" t="s">
        <v>724</v>
      </c>
      <c r="D14" s="150" t="s">
        <v>708</v>
      </c>
    </row>
    <row r="16" spans="1:6" x14ac:dyDescent="0.35">
      <c r="A16" s="250" t="s">
        <v>257</v>
      </c>
      <c r="B16" s="150" t="s">
        <v>709</v>
      </c>
      <c r="C16" s="150" t="s">
        <v>841</v>
      </c>
    </row>
    <row r="17" spans="1:4" x14ac:dyDescent="0.35">
      <c r="A17" s="254" t="s">
        <v>565</v>
      </c>
      <c r="B17" s="150" t="s">
        <v>720</v>
      </c>
      <c r="C17" s="150" t="s">
        <v>721</v>
      </c>
    </row>
    <row r="19" spans="1:4" x14ac:dyDescent="0.35">
      <c r="A19" s="250" t="s">
        <v>265</v>
      </c>
      <c r="B19" s="252"/>
      <c r="C19" s="252"/>
    </row>
    <row r="20" spans="1:4" x14ac:dyDescent="0.35">
      <c r="A20" s="250" t="s">
        <v>266</v>
      </c>
      <c r="B20" s="361"/>
      <c r="C20" s="252"/>
    </row>
    <row r="21" spans="1:4" x14ac:dyDescent="0.35">
      <c r="A21" s="250" t="s">
        <v>267</v>
      </c>
      <c r="B21" s="252"/>
      <c r="C21" s="252"/>
    </row>
    <row r="23" spans="1:4" x14ac:dyDescent="0.35">
      <c r="A23" s="250" t="s">
        <v>513</v>
      </c>
      <c r="B23" s="150" t="s">
        <v>569</v>
      </c>
      <c r="C23" s="150" t="s">
        <v>569</v>
      </c>
    </row>
    <row r="24" spans="1:4" x14ac:dyDescent="0.35">
      <c r="A24" s="250" t="s">
        <v>514</v>
      </c>
      <c r="B24" s="150" t="s">
        <v>570</v>
      </c>
      <c r="C24" s="150" t="s">
        <v>570</v>
      </c>
    </row>
    <row r="26" spans="1:4" x14ac:dyDescent="0.35">
      <c r="A26" s="250" t="s">
        <v>150</v>
      </c>
      <c r="B26" s="150" t="s">
        <v>571</v>
      </c>
      <c r="C26" s="150" t="s">
        <v>572</v>
      </c>
    </row>
    <row r="27" spans="1:4" x14ac:dyDescent="0.35">
      <c r="A27" s="250" t="s">
        <v>494</v>
      </c>
      <c r="B27" s="150" t="s">
        <v>573</v>
      </c>
      <c r="C27" s="150" t="s">
        <v>631</v>
      </c>
    </row>
    <row r="29" spans="1:4" x14ac:dyDescent="0.35">
      <c r="A29" s="466" t="s">
        <v>613</v>
      </c>
      <c r="B29" s="466"/>
      <c r="C29" s="466"/>
      <c r="D29" s="466"/>
    </row>
    <row r="30" spans="1:4" x14ac:dyDescent="0.35">
      <c r="A30" s="250" t="s">
        <v>683</v>
      </c>
      <c r="B30" s="150" t="s">
        <v>614</v>
      </c>
      <c r="C30" s="150" t="s">
        <v>615</v>
      </c>
      <c r="D30" s="250" t="str">
        <f>IF(Intro!$G$24="English",B30,C30)</f>
        <v>Yes</v>
      </c>
    </row>
    <row r="31" spans="1:4" x14ac:dyDescent="0.35">
      <c r="B31" s="150" t="s">
        <v>539</v>
      </c>
      <c r="C31" s="150" t="s">
        <v>540</v>
      </c>
      <c r="D31" s="250" t="str">
        <f>IF(Intro!$G$24="English",B31,C31)</f>
        <v>No</v>
      </c>
    </row>
    <row r="32" spans="1:4" x14ac:dyDescent="0.35">
      <c r="D32" s="250"/>
    </row>
    <row r="33" spans="1:4" x14ac:dyDescent="0.35">
      <c r="A33" s="250" t="s">
        <v>621</v>
      </c>
      <c r="B33" s="151" t="s">
        <v>539</v>
      </c>
      <c r="C33" s="151" t="s">
        <v>540</v>
      </c>
      <c r="D33" s="312" t="str">
        <f>IF(Intro!G$24="english",B33,C33)</f>
        <v>No</v>
      </c>
    </row>
    <row r="34" spans="1:4" x14ac:dyDescent="0.35">
      <c r="B34" s="151" t="s">
        <v>542</v>
      </c>
      <c r="C34" s="151" t="s">
        <v>543</v>
      </c>
      <c r="D34" s="312" t="str">
        <f>IF(Intro!G$24="english",B34,C34)</f>
        <v>Yes, modify the amounts or explain below.</v>
      </c>
    </row>
  </sheetData>
  <sheetProtection algorithmName="SHA-512" hashValue="VYlq2vvR0mwiu9RHs/ihiUTSOWtLrA6cQqHNT6tKZi9YJxa+HzjdXFShI+/Enhu7Z0Hn4WCwnuyqm6NTxhjNcg==" saltValue="RdHrpVcCwzxrxhLnjBh1MQ==" spinCount="100000" sheet="1" objects="1" scenarios="1" selectLockedCells="1"/>
  <mergeCells count="1">
    <mergeCell ref="A29:D29"/>
  </mergeCells>
  <phoneticPr fontId="18" type="noConversion"/>
  <dataValidations count="2">
    <dataValidation type="list" allowBlank="1" showInputMessage="1" showErrorMessage="1" sqref="C4" xr:uid="{2612B5BA-4374-4E73-9AFD-8D1E3A8740B6}">
      <formula1>"le dumping, le dumping et le subventionnement"</formula1>
    </dataValidation>
    <dataValidation type="list" allowBlank="1" showInputMessage="1" showErrorMessage="1" sqref="B4" xr:uid="{4C43CD9C-2E15-4DF7-A8CB-15DC7E42C91E}">
      <formula1>"dumping, dumping and the subsidizing"</formula1>
    </dataValidation>
  </dataValidations>
  <pageMargins left="0.7" right="0.7" top="0.75" bottom="0.75" header="0.3" footer="0.3"/>
  <pageSetup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96176-98CE-473F-9AF9-8B73927B665A}">
  <sheetPr>
    <tabColor rgb="FF92D050"/>
    <pageSetUpPr fitToPage="1"/>
  </sheetPr>
  <dimension ref="A1:P127"/>
  <sheetViews>
    <sheetView showGridLines="0" zoomScaleNormal="100" workbookViewId="0">
      <selection activeCell="B22" sqref="B22:C22"/>
    </sheetView>
  </sheetViews>
  <sheetFormatPr defaultColWidth="9.453125" defaultRowHeight="14" x14ac:dyDescent="0.35"/>
  <cols>
    <col min="1" max="1" width="1.54296875" style="12" customWidth="1"/>
    <col min="2" max="12" width="14.54296875" style="22" customWidth="1"/>
    <col min="13" max="13" width="6.453125" style="1" customWidth="1"/>
    <col min="14" max="14" width="9.453125" style="2" customWidth="1"/>
    <col min="15" max="15" width="10.54296875" style="2" hidden="1" customWidth="1"/>
    <col min="16" max="16" width="8.54296875" style="2" hidden="1" customWidth="1"/>
    <col min="17" max="17" width="9.453125" style="2" customWidth="1"/>
    <col min="18" max="16384" width="9.453125" style="2"/>
  </cols>
  <sheetData>
    <row r="1" spans="1:16" x14ac:dyDescent="0.35">
      <c r="O1" s="2" t="s">
        <v>655</v>
      </c>
      <c r="P1" s="2" t="s">
        <v>655</v>
      </c>
    </row>
    <row r="2" spans="1:16" x14ac:dyDescent="0.35">
      <c r="B2" s="23" t="str">
        <f>'Pro 1'!B2</f>
        <v>PROTECTED</v>
      </c>
      <c r="C2" s="23"/>
      <c r="O2" s="3" t="s">
        <v>127</v>
      </c>
      <c r="P2" s="3" t="s">
        <v>129</v>
      </c>
    </row>
    <row r="3" spans="1:16" x14ac:dyDescent="0.35">
      <c r="B3" s="24"/>
      <c r="C3" s="24"/>
      <c r="O3" s="7"/>
      <c r="P3" s="7"/>
    </row>
    <row r="4" spans="1:16" s="7" customFormat="1" x14ac:dyDescent="0.35">
      <c r="A4" s="18"/>
      <c r="B4" s="591" t="str">
        <f>Info!B4</f>
        <v>PRODUCER QUESTIONNAIRE</v>
      </c>
      <c r="C4" s="591"/>
      <c r="D4" s="591"/>
      <c r="E4" s="591"/>
      <c r="F4" s="591"/>
      <c r="G4" s="591"/>
      <c r="H4" s="591"/>
      <c r="I4" s="591"/>
      <c r="J4" s="591"/>
      <c r="K4" s="591"/>
      <c r="L4" s="591"/>
      <c r="M4" s="19"/>
      <c r="N4" s="19"/>
      <c r="O4" s="15"/>
      <c r="P4" s="15"/>
    </row>
    <row r="5" spans="1:16" s="7" customFormat="1" x14ac:dyDescent="0.35">
      <c r="A5" s="18"/>
      <c r="B5" s="591" t="str">
        <f>Info!B5</f>
        <v>RR-2025-006</v>
      </c>
      <c r="C5" s="591"/>
      <c r="D5" s="591"/>
      <c r="E5" s="591"/>
      <c r="F5" s="591"/>
      <c r="G5" s="591"/>
      <c r="H5" s="591"/>
      <c r="I5" s="591"/>
      <c r="J5" s="591"/>
      <c r="K5" s="591"/>
      <c r="L5" s="591"/>
      <c r="M5" s="19"/>
      <c r="N5" s="19"/>
      <c r="O5" s="15"/>
      <c r="P5" s="15"/>
    </row>
    <row r="6" spans="1:16" s="16" customFormat="1" x14ac:dyDescent="0.35">
      <c r="A6" s="18"/>
      <c r="B6" s="591" t="str">
        <f>Info!B6</f>
        <v>OIL COUNTRY TUBULAR GOODS II</v>
      </c>
      <c r="C6" s="591"/>
      <c r="D6" s="591"/>
      <c r="E6" s="591"/>
      <c r="F6" s="591"/>
      <c r="G6" s="591"/>
      <c r="H6" s="591"/>
      <c r="I6" s="591"/>
      <c r="J6" s="591"/>
      <c r="K6" s="591"/>
      <c r="L6" s="591"/>
      <c r="M6" s="15"/>
      <c r="N6" s="15"/>
      <c r="O6" s="17"/>
      <c r="P6" s="17"/>
    </row>
    <row r="7" spans="1:16" s="16" customFormat="1" x14ac:dyDescent="0.35">
      <c r="A7" s="18"/>
      <c r="B7" s="34"/>
      <c r="C7" s="34"/>
      <c r="D7" s="34"/>
      <c r="E7" s="34"/>
      <c r="F7" s="34"/>
      <c r="G7" s="34"/>
      <c r="H7" s="34"/>
      <c r="I7" s="34"/>
      <c r="J7" s="34"/>
      <c r="K7" s="34"/>
      <c r="L7" s="34"/>
      <c r="M7" s="15"/>
      <c r="N7" s="15"/>
      <c r="O7" s="5"/>
    </row>
    <row r="8" spans="1:16" s="16" customFormat="1" ht="14.25" customHeight="1" x14ac:dyDescent="0.35">
      <c r="A8" s="18"/>
      <c r="B8" s="656" t="str">
        <f>Public!B8</f>
        <v>The following questions refer to the goods as defined in the product description on the Intro tab.</v>
      </c>
      <c r="C8" s="656"/>
      <c r="D8" s="656"/>
      <c r="E8" s="656"/>
      <c r="F8" s="656"/>
      <c r="G8" s="656"/>
      <c r="H8" s="656"/>
      <c r="I8" s="656"/>
      <c r="J8" s="656"/>
      <c r="K8" s="656"/>
      <c r="L8" s="656"/>
      <c r="M8" s="15"/>
      <c r="N8" s="15"/>
      <c r="O8" s="17"/>
      <c r="P8" s="17"/>
    </row>
    <row r="9" spans="1:16" s="16" customFormat="1" x14ac:dyDescent="0.35">
      <c r="A9" s="18"/>
      <c r="B9" s="640" t="str">
        <f>Public!B9</f>
        <v xml:space="preserve">Product information and a glossary of terms can be found in the Info tab.
</v>
      </c>
      <c r="C9" s="640"/>
      <c r="D9" s="640"/>
      <c r="E9" s="640"/>
      <c r="F9" s="640"/>
      <c r="G9" s="640"/>
      <c r="H9" s="640"/>
      <c r="I9" s="640"/>
      <c r="J9" s="640"/>
      <c r="K9" s="640"/>
      <c r="L9" s="640"/>
      <c r="M9" s="15"/>
      <c r="N9" s="15"/>
      <c r="O9" s="17"/>
    </row>
    <row r="10" spans="1:16" s="16" customFormat="1" x14ac:dyDescent="0.35">
      <c r="A10" s="18"/>
      <c r="B10" s="640" t="str">
        <f>'Pro 1'!B10</f>
        <v xml:space="preserve">Use the AddPro tab if more space is needed.
</v>
      </c>
      <c r="C10" s="640"/>
      <c r="D10" s="640"/>
      <c r="E10" s="640"/>
      <c r="F10" s="640"/>
      <c r="G10" s="640"/>
      <c r="H10" s="640"/>
      <c r="I10" s="640"/>
      <c r="J10" s="640"/>
      <c r="K10" s="640"/>
      <c r="L10" s="640"/>
      <c r="M10" s="15"/>
      <c r="N10" s="15"/>
      <c r="O10" s="17"/>
      <c r="P10" s="17"/>
    </row>
    <row r="11" spans="1:16" s="8" customFormat="1" x14ac:dyDescent="0.35">
      <c r="A11" s="18"/>
      <c r="B11" s="25"/>
      <c r="C11" s="25"/>
      <c r="D11" s="26"/>
      <c r="E11" s="26"/>
      <c r="F11" s="26"/>
      <c r="G11" s="26"/>
      <c r="H11" s="26"/>
      <c r="I11" s="26"/>
      <c r="J11" s="26"/>
      <c r="K11" s="26"/>
      <c r="L11" s="26"/>
      <c r="O11" s="9"/>
      <c r="P11" s="9"/>
    </row>
    <row r="12" spans="1:16" x14ac:dyDescent="0.35">
      <c r="B12" s="607" t="str">
        <f>IF(Intro!$G$24="English",O12,P12)</f>
        <v>NEGATIVE EFFECTS OF RESCISSION</v>
      </c>
      <c r="C12" s="608"/>
      <c r="D12" s="608"/>
      <c r="E12" s="608"/>
      <c r="F12" s="608"/>
      <c r="G12" s="608"/>
      <c r="H12" s="608"/>
      <c r="I12" s="608"/>
      <c r="J12" s="608"/>
      <c r="K12" s="608"/>
      <c r="L12" s="609"/>
      <c r="M12" s="151"/>
      <c r="O12" s="2" t="s">
        <v>548</v>
      </c>
      <c r="P12" s="2" t="s">
        <v>549</v>
      </c>
    </row>
    <row r="13" spans="1:16" x14ac:dyDescent="0.35">
      <c r="B13" s="610" t="s">
        <v>20</v>
      </c>
      <c r="C13" s="611"/>
      <c r="D13" s="611"/>
      <c r="E13" s="611"/>
      <c r="F13" s="611"/>
      <c r="G13" s="611"/>
      <c r="H13" s="611"/>
      <c r="I13" s="611"/>
      <c r="J13" s="611"/>
      <c r="K13" s="611"/>
      <c r="L13" s="612"/>
      <c r="M13" s="2"/>
    </row>
    <row r="14" spans="1:16" s="151" customFormat="1" x14ac:dyDescent="0.35">
      <c r="A14" s="261"/>
      <c r="B14" s="225"/>
      <c r="C14" s="212"/>
      <c r="D14" s="212"/>
      <c r="E14" s="212"/>
      <c r="F14" s="212"/>
      <c r="G14" s="212"/>
      <c r="H14" s="212"/>
      <c r="I14" s="212"/>
      <c r="J14" s="212"/>
      <c r="K14" s="212"/>
      <c r="L14" s="213"/>
    </row>
    <row r="15" spans="1:16" s="151" customFormat="1" x14ac:dyDescent="0.35">
      <c r="A15" s="261"/>
      <c r="B15" s="598" t="str">
        <f>IF(Intro!$G$24="English",O15,P15)</f>
        <v>Identify and explain any negative effects on any of the following factors in the next two years if the finding or order is rescinded. Provide supporting documents to the extent available.</v>
      </c>
      <c r="C15" s="599"/>
      <c r="D15" s="599"/>
      <c r="E15" s="599"/>
      <c r="F15" s="599"/>
      <c r="G15" s="599"/>
      <c r="H15" s="599"/>
      <c r="I15" s="599"/>
      <c r="J15" s="599"/>
      <c r="K15" s="599"/>
      <c r="L15" s="600"/>
      <c r="O15" s="151" t="s">
        <v>546</v>
      </c>
      <c r="P15" s="151" t="s">
        <v>545</v>
      </c>
    </row>
    <row r="16" spans="1:16" s="151" customFormat="1" x14ac:dyDescent="0.35">
      <c r="A16" s="261"/>
      <c r="B16" s="598"/>
      <c r="C16" s="599"/>
      <c r="D16" s="599"/>
      <c r="E16" s="599"/>
      <c r="F16" s="599"/>
      <c r="G16" s="599"/>
      <c r="H16" s="599"/>
      <c r="I16" s="599"/>
      <c r="J16" s="599"/>
      <c r="K16" s="599"/>
      <c r="L16" s="600"/>
      <c r="O16" s="150" t="s">
        <v>299</v>
      </c>
      <c r="P16" s="150" t="s">
        <v>616</v>
      </c>
    </row>
    <row r="17" spans="1:16" s="151" customFormat="1" x14ac:dyDescent="0.35">
      <c r="A17" s="261"/>
      <c r="B17" s="225"/>
      <c r="C17" s="212"/>
      <c r="D17" s="212"/>
      <c r="E17" s="212"/>
      <c r="F17" s="212"/>
      <c r="G17" s="212"/>
      <c r="H17" s="212"/>
      <c r="I17" s="212"/>
      <c r="J17" s="212"/>
      <c r="K17" s="212"/>
      <c r="L17" s="213"/>
    </row>
    <row r="18" spans="1:16" s="151" customFormat="1" ht="14.25" customHeight="1" x14ac:dyDescent="0.35">
      <c r="A18" s="261"/>
      <c r="B18" s="836" t="str">
        <f>IF(Intro!$G$24="English",O18,P18)</f>
        <v>Return on investment</v>
      </c>
      <c r="C18" s="837"/>
      <c r="D18" s="486"/>
      <c r="E18" s="487"/>
      <c r="F18" s="487"/>
      <c r="G18" s="487"/>
      <c r="H18" s="487"/>
      <c r="I18" s="487"/>
      <c r="J18" s="487"/>
      <c r="K18" s="487"/>
      <c r="L18" s="488"/>
      <c r="O18" s="11" t="s">
        <v>88</v>
      </c>
      <c r="P18" s="151" t="s">
        <v>89</v>
      </c>
    </row>
    <row r="19" spans="1:16" s="151" customFormat="1" x14ac:dyDescent="0.35">
      <c r="A19" s="261"/>
      <c r="B19" s="838"/>
      <c r="C19" s="839"/>
      <c r="D19" s="620"/>
      <c r="E19" s="535"/>
      <c r="F19" s="535"/>
      <c r="G19" s="535"/>
      <c r="H19" s="535"/>
      <c r="I19" s="535"/>
      <c r="J19" s="535"/>
      <c r="K19" s="535"/>
      <c r="L19" s="536"/>
      <c r="O19" s="11"/>
    </row>
    <row r="20" spans="1:16" s="151" customFormat="1" x14ac:dyDescent="0.35">
      <c r="A20" s="261"/>
      <c r="B20" s="845" t="str">
        <f>IF(Intro!$G$24="English",$O$16,$P$16)</f>
        <v>Select Yes or No</v>
      </c>
      <c r="C20" s="846"/>
      <c r="D20" s="620"/>
      <c r="E20" s="535"/>
      <c r="F20" s="535"/>
      <c r="G20" s="535"/>
      <c r="H20" s="535"/>
      <c r="I20" s="535"/>
      <c r="J20" s="535"/>
      <c r="K20" s="535"/>
      <c r="L20" s="536"/>
      <c r="O20" s="11"/>
    </row>
    <row r="21" spans="1:16" s="151" customFormat="1" x14ac:dyDescent="0.35">
      <c r="A21" s="261"/>
      <c r="B21" s="847"/>
      <c r="C21" s="848"/>
      <c r="D21" s="620"/>
      <c r="E21" s="535"/>
      <c r="F21" s="535"/>
      <c r="G21" s="535"/>
      <c r="H21" s="535"/>
      <c r="I21" s="535"/>
      <c r="J21" s="535"/>
      <c r="K21" s="535"/>
      <c r="L21" s="536"/>
      <c r="O21" s="11"/>
    </row>
    <row r="22" spans="1:16" s="151" customFormat="1" x14ac:dyDescent="0.35">
      <c r="A22" s="261"/>
      <c r="B22" s="842"/>
      <c r="C22" s="550"/>
      <c r="D22" s="620"/>
      <c r="E22" s="535"/>
      <c r="F22" s="535"/>
      <c r="G22" s="535"/>
      <c r="H22" s="535"/>
      <c r="I22" s="535"/>
      <c r="J22" s="535"/>
      <c r="K22" s="535"/>
      <c r="L22" s="536"/>
      <c r="O22" s="11"/>
    </row>
    <row r="23" spans="1:16" s="150" customFormat="1" x14ac:dyDescent="0.35">
      <c r="A23" s="41"/>
      <c r="B23" s="851"/>
      <c r="C23" s="852"/>
      <c r="D23" s="620"/>
      <c r="E23" s="535"/>
      <c r="F23" s="535"/>
      <c r="G23" s="535"/>
      <c r="H23" s="535"/>
      <c r="I23" s="535"/>
      <c r="J23" s="535"/>
      <c r="K23" s="535"/>
      <c r="L23" s="536"/>
      <c r="O23" s="164"/>
    </row>
    <row r="24" spans="1:16" s="150" customFormat="1" x14ac:dyDescent="0.35">
      <c r="A24" s="41"/>
      <c r="B24" s="853"/>
      <c r="C24" s="854"/>
      <c r="D24" s="620"/>
      <c r="E24" s="535"/>
      <c r="F24" s="535"/>
      <c r="G24" s="535"/>
      <c r="H24" s="535"/>
      <c r="I24" s="535"/>
      <c r="J24" s="535"/>
      <c r="K24" s="535"/>
      <c r="L24" s="536"/>
      <c r="O24" s="164"/>
    </row>
    <row r="25" spans="1:16" s="150" customFormat="1" x14ac:dyDescent="0.35">
      <c r="A25" s="41"/>
      <c r="B25" s="853"/>
      <c r="C25" s="854"/>
      <c r="D25" s="620"/>
      <c r="E25" s="535"/>
      <c r="F25" s="535"/>
      <c r="G25" s="535"/>
      <c r="H25" s="535"/>
      <c r="I25" s="535"/>
      <c r="J25" s="535"/>
      <c r="K25" s="535"/>
      <c r="L25" s="536"/>
      <c r="O25" s="164"/>
    </row>
    <row r="26" spans="1:16" s="150" customFormat="1" x14ac:dyDescent="0.35">
      <c r="A26" s="41"/>
      <c r="B26" s="853"/>
      <c r="C26" s="854"/>
      <c r="D26" s="620"/>
      <c r="E26" s="535"/>
      <c r="F26" s="535"/>
      <c r="G26" s="535"/>
      <c r="H26" s="535"/>
      <c r="I26" s="535"/>
      <c r="J26" s="535"/>
      <c r="K26" s="535"/>
      <c r="L26" s="536"/>
      <c r="O26" s="164"/>
    </row>
    <row r="27" spans="1:16" s="151" customFormat="1" x14ac:dyDescent="0.35">
      <c r="A27" s="261"/>
      <c r="B27" s="843"/>
      <c r="C27" s="844"/>
      <c r="D27" s="489"/>
      <c r="E27" s="490"/>
      <c r="F27" s="490"/>
      <c r="G27" s="490"/>
      <c r="H27" s="490"/>
      <c r="I27" s="490"/>
      <c r="J27" s="490"/>
      <c r="K27" s="490"/>
      <c r="L27" s="491"/>
      <c r="O27" s="11"/>
    </row>
    <row r="28" spans="1:16" s="151" customFormat="1" x14ac:dyDescent="0.35">
      <c r="A28" s="261"/>
      <c r="B28" s="836" t="str">
        <f>IF(Intro!$G$24="English",O28,P28)</f>
        <v>Growth</v>
      </c>
      <c r="C28" s="837"/>
      <c r="D28" s="486"/>
      <c r="E28" s="487"/>
      <c r="F28" s="487"/>
      <c r="G28" s="487"/>
      <c r="H28" s="487"/>
      <c r="I28" s="487"/>
      <c r="J28" s="487"/>
      <c r="K28" s="487"/>
      <c r="L28" s="488"/>
      <c r="O28" s="11" t="s">
        <v>90</v>
      </c>
      <c r="P28" s="11" t="s">
        <v>91</v>
      </c>
    </row>
    <row r="29" spans="1:16" s="151" customFormat="1" x14ac:dyDescent="0.35">
      <c r="A29" s="261"/>
      <c r="B29" s="838"/>
      <c r="C29" s="839"/>
      <c r="D29" s="620"/>
      <c r="E29" s="535"/>
      <c r="F29" s="535"/>
      <c r="G29" s="535"/>
      <c r="H29" s="535"/>
      <c r="I29" s="535"/>
      <c r="J29" s="535"/>
      <c r="K29" s="535"/>
      <c r="L29" s="536"/>
      <c r="O29" s="11"/>
    </row>
    <row r="30" spans="1:16" s="151" customFormat="1" x14ac:dyDescent="0.35">
      <c r="A30" s="261"/>
      <c r="B30" s="845" t="str">
        <f>IF(Intro!$G$24="English",$O$16,$P$16)</f>
        <v>Select Yes or No</v>
      </c>
      <c r="C30" s="846"/>
      <c r="D30" s="620"/>
      <c r="E30" s="535"/>
      <c r="F30" s="535"/>
      <c r="G30" s="535"/>
      <c r="H30" s="535"/>
      <c r="I30" s="535"/>
      <c r="J30" s="535"/>
      <c r="K30" s="535"/>
      <c r="L30" s="536"/>
      <c r="O30" s="11"/>
    </row>
    <row r="31" spans="1:16" s="151" customFormat="1" x14ac:dyDescent="0.35">
      <c r="A31" s="261"/>
      <c r="B31" s="845"/>
      <c r="C31" s="846"/>
      <c r="D31" s="620"/>
      <c r="E31" s="535"/>
      <c r="F31" s="535"/>
      <c r="G31" s="535"/>
      <c r="H31" s="535"/>
      <c r="I31" s="535"/>
      <c r="J31" s="535"/>
      <c r="K31" s="535"/>
      <c r="L31" s="536"/>
      <c r="O31" s="11"/>
    </row>
    <row r="32" spans="1:16" s="151" customFormat="1" x14ac:dyDescent="0.35">
      <c r="A32" s="261"/>
      <c r="B32" s="842"/>
      <c r="C32" s="550"/>
      <c r="D32" s="620"/>
      <c r="E32" s="535"/>
      <c r="F32" s="535"/>
      <c r="G32" s="535"/>
      <c r="H32" s="535"/>
      <c r="I32" s="535"/>
      <c r="J32" s="535"/>
      <c r="K32" s="535"/>
      <c r="L32" s="536"/>
      <c r="O32" s="11"/>
    </row>
    <row r="33" spans="1:16" s="150" customFormat="1" x14ac:dyDescent="0.35">
      <c r="A33" s="41"/>
      <c r="B33" s="851"/>
      <c r="C33" s="852"/>
      <c r="D33" s="620"/>
      <c r="E33" s="535"/>
      <c r="F33" s="535"/>
      <c r="G33" s="535"/>
      <c r="H33" s="535"/>
      <c r="I33" s="535"/>
      <c r="J33" s="535"/>
      <c r="K33" s="535"/>
      <c r="L33" s="536"/>
      <c r="O33" s="164"/>
    </row>
    <row r="34" spans="1:16" s="150" customFormat="1" x14ac:dyDescent="0.35">
      <c r="A34" s="41"/>
      <c r="B34" s="853"/>
      <c r="C34" s="854"/>
      <c r="D34" s="620"/>
      <c r="E34" s="535"/>
      <c r="F34" s="535"/>
      <c r="G34" s="535"/>
      <c r="H34" s="535"/>
      <c r="I34" s="535"/>
      <c r="J34" s="535"/>
      <c r="K34" s="535"/>
      <c r="L34" s="536"/>
      <c r="O34" s="164"/>
    </row>
    <row r="35" spans="1:16" s="150" customFormat="1" x14ac:dyDescent="0.35">
      <c r="A35" s="41"/>
      <c r="B35" s="853"/>
      <c r="C35" s="854"/>
      <c r="D35" s="620"/>
      <c r="E35" s="535"/>
      <c r="F35" s="535"/>
      <c r="G35" s="535"/>
      <c r="H35" s="535"/>
      <c r="I35" s="535"/>
      <c r="J35" s="535"/>
      <c r="K35" s="535"/>
      <c r="L35" s="536"/>
      <c r="O35" s="164"/>
    </row>
    <row r="36" spans="1:16" s="150" customFormat="1" x14ac:dyDescent="0.35">
      <c r="A36" s="41"/>
      <c r="B36" s="853"/>
      <c r="C36" s="854"/>
      <c r="D36" s="620"/>
      <c r="E36" s="535"/>
      <c r="F36" s="535"/>
      <c r="G36" s="535"/>
      <c r="H36" s="535"/>
      <c r="I36" s="535"/>
      <c r="J36" s="535"/>
      <c r="K36" s="535"/>
      <c r="L36" s="536"/>
      <c r="O36" s="164"/>
    </row>
    <row r="37" spans="1:16" s="151" customFormat="1" x14ac:dyDescent="0.35">
      <c r="A37" s="261"/>
      <c r="B37" s="843"/>
      <c r="C37" s="844"/>
      <c r="D37" s="489"/>
      <c r="E37" s="490"/>
      <c r="F37" s="490"/>
      <c r="G37" s="490"/>
      <c r="H37" s="490"/>
      <c r="I37" s="490"/>
      <c r="J37" s="490"/>
      <c r="K37" s="490"/>
      <c r="L37" s="491"/>
      <c r="O37" s="11"/>
    </row>
    <row r="38" spans="1:16" s="151" customFormat="1" ht="14.25" customHeight="1" x14ac:dyDescent="0.35">
      <c r="A38" s="261"/>
      <c r="B38" s="836" t="str">
        <f>IF(Intro!$G$24="English",O38,P38)</f>
        <v xml:space="preserve">Ability to raise capital </v>
      </c>
      <c r="C38" s="837"/>
      <c r="D38" s="486"/>
      <c r="E38" s="487"/>
      <c r="F38" s="487"/>
      <c r="G38" s="487"/>
      <c r="H38" s="487"/>
      <c r="I38" s="487"/>
      <c r="J38" s="487"/>
      <c r="K38" s="487"/>
      <c r="L38" s="488"/>
      <c r="O38" s="11" t="s">
        <v>92</v>
      </c>
      <c r="P38" s="11" t="s">
        <v>714</v>
      </c>
    </row>
    <row r="39" spans="1:16" s="151" customFormat="1" x14ac:dyDescent="0.35">
      <c r="A39" s="261"/>
      <c r="B39" s="838"/>
      <c r="C39" s="839"/>
      <c r="D39" s="620"/>
      <c r="E39" s="535"/>
      <c r="F39" s="535"/>
      <c r="G39" s="535"/>
      <c r="H39" s="535"/>
      <c r="I39" s="535"/>
      <c r="J39" s="535"/>
      <c r="K39" s="535"/>
      <c r="L39" s="536"/>
      <c r="O39" s="11"/>
    </row>
    <row r="40" spans="1:16" s="151" customFormat="1" x14ac:dyDescent="0.35">
      <c r="A40" s="261"/>
      <c r="B40" s="840" t="str">
        <f>IF(Intro!$G$24="English",$O$16,$P$16)</f>
        <v>Select Yes or No</v>
      </c>
      <c r="C40" s="841"/>
      <c r="D40" s="620"/>
      <c r="E40" s="535"/>
      <c r="F40" s="535"/>
      <c r="G40" s="535"/>
      <c r="H40" s="535"/>
      <c r="I40" s="535"/>
      <c r="J40" s="535"/>
      <c r="K40" s="535"/>
      <c r="L40" s="536"/>
      <c r="O40" s="11"/>
    </row>
    <row r="41" spans="1:16" s="151" customFormat="1" x14ac:dyDescent="0.35">
      <c r="A41" s="261"/>
      <c r="B41" s="840"/>
      <c r="C41" s="841"/>
      <c r="D41" s="620"/>
      <c r="E41" s="535"/>
      <c r="F41" s="535"/>
      <c r="G41" s="535"/>
      <c r="H41" s="535"/>
      <c r="I41" s="535"/>
      <c r="J41" s="535"/>
      <c r="K41" s="535"/>
      <c r="L41" s="536"/>
      <c r="O41" s="11"/>
    </row>
    <row r="42" spans="1:16" s="151" customFormat="1" x14ac:dyDescent="0.35">
      <c r="A42" s="261"/>
      <c r="B42" s="842"/>
      <c r="C42" s="550"/>
      <c r="D42" s="620"/>
      <c r="E42" s="535"/>
      <c r="F42" s="535"/>
      <c r="G42" s="535"/>
      <c r="H42" s="535"/>
      <c r="I42" s="535"/>
      <c r="J42" s="535"/>
      <c r="K42" s="535"/>
      <c r="L42" s="536"/>
      <c r="O42" s="11"/>
    </row>
    <row r="43" spans="1:16" s="150" customFormat="1" x14ac:dyDescent="0.35">
      <c r="A43" s="41"/>
      <c r="B43" s="851"/>
      <c r="C43" s="852"/>
      <c r="D43" s="620"/>
      <c r="E43" s="535"/>
      <c r="F43" s="535"/>
      <c r="G43" s="535"/>
      <c r="H43" s="535"/>
      <c r="I43" s="535"/>
      <c r="J43" s="535"/>
      <c r="K43" s="535"/>
      <c r="L43" s="536"/>
      <c r="O43" s="164"/>
    </row>
    <row r="44" spans="1:16" s="150" customFormat="1" x14ac:dyDescent="0.35">
      <c r="A44" s="41"/>
      <c r="B44" s="853"/>
      <c r="C44" s="854"/>
      <c r="D44" s="620"/>
      <c r="E44" s="535"/>
      <c r="F44" s="535"/>
      <c r="G44" s="535"/>
      <c r="H44" s="535"/>
      <c r="I44" s="535"/>
      <c r="J44" s="535"/>
      <c r="K44" s="535"/>
      <c r="L44" s="536"/>
      <c r="O44" s="164"/>
    </row>
    <row r="45" spans="1:16" s="150" customFormat="1" x14ac:dyDescent="0.35">
      <c r="A45" s="41"/>
      <c r="B45" s="853"/>
      <c r="C45" s="854"/>
      <c r="D45" s="620"/>
      <c r="E45" s="535"/>
      <c r="F45" s="535"/>
      <c r="G45" s="535"/>
      <c r="H45" s="535"/>
      <c r="I45" s="535"/>
      <c r="J45" s="535"/>
      <c r="K45" s="535"/>
      <c r="L45" s="536"/>
      <c r="O45" s="164"/>
    </row>
    <row r="46" spans="1:16" s="150" customFormat="1" x14ac:dyDescent="0.35">
      <c r="A46" s="41"/>
      <c r="B46" s="853"/>
      <c r="C46" s="854"/>
      <c r="D46" s="620"/>
      <c r="E46" s="535"/>
      <c r="F46" s="535"/>
      <c r="G46" s="535"/>
      <c r="H46" s="535"/>
      <c r="I46" s="535"/>
      <c r="J46" s="535"/>
      <c r="K46" s="535"/>
      <c r="L46" s="536"/>
      <c r="O46" s="164"/>
    </row>
    <row r="47" spans="1:16" s="151" customFormat="1" x14ac:dyDescent="0.35">
      <c r="A47" s="261"/>
      <c r="B47" s="843"/>
      <c r="C47" s="844"/>
      <c r="D47" s="489"/>
      <c r="E47" s="490"/>
      <c r="F47" s="490"/>
      <c r="G47" s="490"/>
      <c r="H47" s="490"/>
      <c r="I47" s="490"/>
      <c r="J47" s="490"/>
      <c r="K47" s="490"/>
      <c r="L47" s="491"/>
      <c r="O47" s="11"/>
    </row>
    <row r="48" spans="1:16" s="151" customFormat="1" ht="14.25" customHeight="1" x14ac:dyDescent="0.35">
      <c r="A48" s="261"/>
      <c r="B48" s="836" t="str">
        <f>IF(Intro!$G$24="English",O48,P48)</f>
        <v>Production Development Efforts</v>
      </c>
      <c r="C48" s="837"/>
      <c r="D48" s="486"/>
      <c r="E48" s="487"/>
      <c r="F48" s="487"/>
      <c r="G48" s="487"/>
      <c r="H48" s="487"/>
      <c r="I48" s="487"/>
      <c r="J48" s="487"/>
      <c r="K48" s="487"/>
      <c r="L48" s="488"/>
      <c r="O48" s="11" t="s">
        <v>93</v>
      </c>
      <c r="P48" s="11" t="s">
        <v>94</v>
      </c>
    </row>
    <row r="49" spans="1:16" s="151" customFormat="1" x14ac:dyDescent="0.35">
      <c r="A49" s="261"/>
      <c r="B49" s="838"/>
      <c r="C49" s="839"/>
      <c r="D49" s="620"/>
      <c r="E49" s="535"/>
      <c r="F49" s="535"/>
      <c r="G49" s="535"/>
      <c r="H49" s="535"/>
      <c r="I49" s="535"/>
      <c r="J49" s="535"/>
      <c r="K49" s="535"/>
      <c r="L49" s="536"/>
      <c r="O49" s="11"/>
    </row>
    <row r="50" spans="1:16" s="151" customFormat="1" x14ac:dyDescent="0.35">
      <c r="A50" s="261"/>
      <c r="B50" s="845" t="str">
        <f>IF(Intro!$G$24="English",$O$16,$P$16)</f>
        <v>Select Yes or No</v>
      </c>
      <c r="C50" s="846"/>
      <c r="D50" s="620"/>
      <c r="E50" s="535"/>
      <c r="F50" s="535"/>
      <c r="G50" s="535"/>
      <c r="H50" s="535"/>
      <c r="I50" s="535"/>
      <c r="J50" s="535"/>
      <c r="K50" s="535"/>
      <c r="L50" s="536"/>
      <c r="O50" s="11"/>
    </row>
    <row r="51" spans="1:16" s="151" customFormat="1" x14ac:dyDescent="0.35">
      <c r="A51" s="261"/>
      <c r="B51" s="845"/>
      <c r="C51" s="846"/>
      <c r="D51" s="620"/>
      <c r="E51" s="535"/>
      <c r="F51" s="535"/>
      <c r="G51" s="535"/>
      <c r="H51" s="535"/>
      <c r="I51" s="535"/>
      <c r="J51" s="535"/>
      <c r="K51" s="535"/>
      <c r="L51" s="536"/>
      <c r="O51" s="11"/>
    </row>
    <row r="52" spans="1:16" s="151" customFormat="1" x14ac:dyDescent="0.35">
      <c r="A52" s="261"/>
      <c r="B52" s="842"/>
      <c r="C52" s="550"/>
      <c r="D52" s="620"/>
      <c r="E52" s="535"/>
      <c r="F52" s="535"/>
      <c r="G52" s="535"/>
      <c r="H52" s="535"/>
      <c r="I52" s="535"/>
      <c r="J52" s="535"/>
      <c r="K52" s="535"/>
      <c r="L52" s="536"/>
      <c r="O52" s="11"/>
    </row>
    <row r="53" spans="1:16" s="150" customFormat="1" x14ac:dyDescent="0.35">
      <c r="A53" s="41"/>
      <c r="B53" s="851"/>
      <c r="C53" s="852"/>
      <c r="D53" s="620"/>
      <c r="E53" s="535"/>
      <c r="F53" s="535"/>
      <c r="G53" s="535"/>
      <c r="H53" s="535"/>
      <c r="I53" s="535"/>
      <c r="J53" s="535"/>
      <c r="K53" s="535"/>
      <c r="L53" s="536"/>
      <c r="O53" s="164"/>
    </row>
    <row r="54" spans="1:16" s="150" customFormat="1" x14ac:dyDescent="0.35">
      <c r="A54" s="41"/>
      <c r="B54" s="853"/>
      <c r="C54" s="854"/>
      <c r="D54" s="620"/>
      <c r="E54" s="535"/>
      <c r="F54" s="535"/>
      <c r="G54" s="535"/>
      <c r="H54" s="535"/>
      <c r="I54" s="535"/>
      <c r="J54" s="535"/>
      <c r="K54" s="535"/>
      <c r="L54" s="536"/>
      <c r="O54" s="164"/>
    </row>
    <row r="55" spans="1:16" s="150" customFormat="1" x14ac:dyDescent="0.35">
      <c r="A55" s="41"/>
      <c r="B55" s="853"/>
      <c r="C55" s="854"/>
      <c r="D55" s="620"/>
      <c r="E55" s="535"/>
      <c r="F55" s="535"/>
      <c r="G55" s="535"/>
      <c r="H55" s="535"/>
      <c r="I55" s="535"/>
      <c r="J55" s="535"/>
      <c r="K55" s="535"/>
      <c r="L55" s="536"/>
      <c r="O55" s="164"/>
    </row>
    <row r="56" spans="1:16" s="150" customFormat="1" x14ac:dyDescent="0.35">
      <c r="A56" s="41"/>
      <c r="B56" s="853"/>
      <c r="C56" s="854"/>
      <c r="D56" s="620"/>
      <c r="E56" s="535"/>
      <c r="F56" s="535"/>
      <c r="G56" s="535"/>
      <c r="H56" s="535"/>
      <c r="I56" s="535"/>
      <c r="J56" s="535"/>
      <c r="K56" s="535"/>
      <c r="L56" s="536"/>
      <c r="O56" s="164"/>
    </row>
    <row r="57" spans="1:16" s="151" customFormat="1" x14ac:dyDescent="0.35">
      <c r="A57" s="261"/>
      <c r="B57" s="843"/>
      <c r="C57" s="844"/>
      <c r="D57" s="489"/>
      <c r="E57" s="490"/>
      <c r="F57" s="490"/>
      <c r="G57" s="490"/>
      <c r="H57" s="490"/>
      <c r="I57" s="490"/>
      <c r="J57" s="490"/>
      <c r="K57" s="490"/>
      <c r="L57" s="491"/>
      <c r="O57" s="11"/>
    </row>
    <row r="58" spans="1:16" s="151" customFormat="1" ht="14.25" customHeight="1" x14ac:dyDescent="0.35">
      <c r="A58" s="261"/>
      <c r="B58" s="836" t="str">
        <f>IF(Intro!$G$24="English",O58,P58)</f>
        <v>Employment levels</v>
      </c>
      <c r="C58" s="837"/>
      <c r="D58" s="486"/>
      <c r="E58" s="487"/>
      <c r="F58" s="487"/>
      <c r="G58" s="487"/>
      <c r="H58" s="487"/>
      <c r="I58" s="487"/>
      <c r="J58" s="487"/>
      <c r="K58" s="487"/>
      <c r="L58" s="488"/>
      <c r="O58" s="11" t="s">
        <v>236</v>
      </c>
      <c r="P58" s="11" t="s">
        <v>237</v>
      </c>
    </row>
    <row r="59" spans="1:16" s="151" customFormat="1" x14ac:dyDescent="0.35">
      <c r="A59" s="261"/>
      <c r="B59" s="838"/>
      <c r="C59" s="839"/>
      <c r="D59" s="620"/>
      <c r="E59" s="535"/>
      <c r="F59" s="535"/>
      <c r="G59" s="535"/>
      <c r="H59" s="535"/>
      <c r="I59" s="535"/>
      <c r="J59" s="535"/>
      <c r="K59" s="535"/>
      <c r="L59" s="536"/>
      <c r="O59" s="11"/>
    </row>
    <row r="60" spans="1:16" s="151" customFormat="1" x14ac:dyDescent="0.35">
      <c r="A60" s="261"/>
      <c r="B60" s="845" t="str">
        <f>IF(Intro!$G$24="English",$O$16,$P$16)</f>
        <v>Select Yes or No</v>
      </c>
      <c r="C60" s="846"/>
      <c r="D60" s="620"/>
      <c r="E60" s="535"/>
      <c r="F60" s="535"/>
      <c r="G60" s="535"/>
      <c r="H60" s="535"/>
      <c r="I60" s="535"/>
      <c r="J60" s="535"/>
      <c r="K60" s="535"/>
      <c r="L60" s="536"/>
      <c r="O60" s="11"/>
    </row>
    <row r="61" spans="1:16" s="151" customFormat="1" x14ac:dyDescent="0.35">
      <c r="A61" s="261"/>
      <c r="B61" s="845"/>
      <c r="C61" s="846"/>
      <c r="D61" s="620"/>
      <c r="E61" s="535"/>
      <c r="F61" s="535"/>
      <c r="G61" s="535"/>
      <c r="H61" s="535"/>
      <c r="I61" s="535"/>
      <c r="J61" s="535"/>
      <c r="K61" s="535"/>
      <c r="L61" s="536"/>
      <c r="O61" s="11"/>
    </row>
    <row r="62" spans="1:16" s="151" customFormat="1" x14ac:dyDescent="0.35">
      <c r="A62" s="261"/>
      <c r="B62" s="842"/>
      <c r="C62" s="550"/>
      <c r="D62" s="620"/>
      <c r="E62" s="535"/>
      <c r="F62" s="535"/>
      <c r="G62" s="535"/>
      <c r="H62" s="535"/>
      <c r="I62" s="535"/>
      <c r="J62" s="535"/>
      <c r="K62" s="535"/>
      <c r="L62" s="536"/>
      <c r="O62" s="11"/>
    </row>
    <row r="63" spans="1:16" s="150" customFormat="1" x14ac:dyDescent="0.35">
      <c r="A63" s="41"/>
      <c r="B63" s="851"/>
      <c r="C63" s="852"/>
      <c r="D63" s="620"/>
      <c r="E63" s="535"/>
      <c r="F63" s="535"/>
      <c r="G63" s="535"/>
      <c r="H63" s="535"/>
      <c r="I63" s="535"/>
      <c r="J63" s="535"/>
      <c r="K63" s="535"/>
      <c r="L63" s="536"/>
      <c r="O63" s="164"/>
    </row>
    <row r="64" spans="1:16" s="150" customFormat="1" x14ac:dyDescent="0.35">
      <c r="A64" s="41"/>
      <c r="B64" s="853"/>
      <c r="C64" s="854"/>
      <c r="D64" s="620"/>
      <c r="E64" s="535"/>
      <c r="F64" s="535"/>
      <c r="G64" s="535"/>
      <c r="H64" s="535"/>
      <c r="I64" s="535"/>
      <c r="J64" s="535"/>
      <c r="K64" s="535"/>
      <c r="L64" s="536"/>
      <c r="O64" s="164"/>
    </row>
    <row r="65" spans="1:16" s="150" customFormat="1" x14ac:dyDescent="0.35">
      <c r="A65" s="41"/>
      <c r="B65" s="853"/>
      <c r="C65" s="854"/>
      <c r="D65" s="620"/>
      <c r="E65" s="535"/>
      <c r="F65" s="535"/>
      <c r="G65" s="535"/>
      <c r="H65" s="535"/>
      <c r="I65" s="535"/>
      <c r="J65" s="535"/>
      <c r="K65" s="535"/>
      <c r="L65" s="536"/>
      <c r="O65" s="164"/>
    </row>
    <row r="66" spans="1:16" s="150" customFormat="1" x14ac:dyDescent="0.35">
      <c r="A66" s="41"/>
      <c r="B66" s="853"/>
      <c r="C66" s="854"/>
      <c r="D66" s="620"/>
      <c r="E66" s="535"/>
      <c r="F66" s="535"/>
      <c r="G66" s="535"/>
      <c r="H66" s="535"/>
      <c r="I66" s="535"/>
      <c r="J66" s="535"/>
      <c r="K66" s="535"/>
      <c r="L66" s="536"/>
      <c r="O66" s="164"/>
    </row>
    <row r="67" spans="1:16" s="151" customFormat="1" x14ac:dyDescent="0.35">
      <c r="A67" s="261"/>
      <c r="B67" s="843"/>
      <c r="C67" s="844"/>
      <c r="D67" s="489"/>
      <c r="E67" s="490"/>
      <c r="F67" s="490"/>
      <c r="G67" s="490"/>
      <c r="H67" s="490"/>
      <c r="I67" s="490"/>
      <c r="J67" s="490"/>
      <c r="K67" s="490"/>
      <c r="L67" s="491"/>
      <c r="O67" s="11"/>
    </row>
    <row r="68" spans="1:16" s="151" customFormat="1" ht="14.25" customHeight="1" x14ac:dyDescent="0.35">
      <c r="A68" s="261"/>
      <c r="B68" s="836" t="str">
        <f>IF(Intro!$G$24="English",O68,P68)</f>
        <v>Employees’ wages</v>
      </c>
      <c r="C68" s="837"/>
      <c r="D68" s="486"/>
      <c r="E68" s="487"/>
      <c r="F68" s="487"/>
      <c r="G68" s="487"/>
      <c r="H68" s="487"/>
      <c r="I68" s="487"/>
      <c r="J68" s="487"/>
      <c r="K68" s="487"/>
      <c r="L68" s="488"/>
      <c r="O68" s="11" t="s">
        <v>238</v>
      </c>
      <c r="P68" s="11" t="s">
        <v>239</v>
      </c>
    </row>
    <row r="69" spans="1:16" s="151" customFormat="1" x14ac:dyDescent="0.35">
      <c r="A69" s="261"/>
      <c r="B69" s="838"/>
      <c r="C69" s="839"/>
      <c r="D69" s="620"/>
      <c r="E69" s="535"/>
      <c r="F69" s="535"/>
      <c r="G69" s="535"/>
      <c r="H69" s="535"/>
      <c r="I69" s="535"/>
      <c r="J69" s="535"/>
      <c r="K69" s="535"/>
      <c r="L69" s="536"/>
      <c r="O69" s="11"/>
    </row>
    <row r="70" spans="1:16" s="151" customFormat="1" x14ac:dyDescent="0.35">
      <c r="A70" s="261"/>
      <c r="B70" s="845" t="str">
        <f>IF(Intro!$G$24="English",$O$16,$P$16)</f>
        <v>Select Yes or No</v>
      </c>
      <c r="C70" s="846"/>
      <c r="D70" s="620"/>
      <c r="E70" s="535"/>
      <c r="F70" s="535"/>
      <c r="G70" s="535"/>
      <c r="H70" s="535"/>
      <c r="I70" s="535"/>
      <c r="J70" s="535"/>
      <c r="K70" s="535"/>
      <c r="L70" s="536"/>
      <c r="O70" s="11"/>
    </row>
    <row r="71" spans="1:16" s="151" customFormat="1" x14ac:dyDescent="0.35">
      <c r="A71" s="261"/>
      <c r="B71" s="845"/>
      <c r="C71" s="846"/>
      <c r="D71" s="620"/>
      <c r="E71" s="535"/>
      <c r="F71" s="535"/>
      <c r="G71" s="535"/>
      <c r="H71" s="535"/>
      <c r="I71" s="535"/>
      <c r="J71" s="535"/>
      <c r="K71" s="535"/>
      <c r="L71" s="536"/>
      <c r="O71" s="11"/>
    </row>
    <row r="72" spans="1:16" s="151" customFormat="1" x14ac:dyDescent="0.35">
      <c r="A72" s="261"/>
      <c r="B72" s="842"/>
      <c r="C72" s="550"/>
      <c r="D72" s="620"/>
      <c r="E72" s="535"/>
      <c r="F72" s="535"/>
      <c r="G72" s="535"/>
      <c r="H72" s="535"/>
      <c r="I72" s="535"/>
      <c r="J72" s="535"/>
      <c r="K72" s="535"/>
      <c r="L72" s="536"/>
      <c r="O72" s="11"/>
    </row>
    <row r="73" spans="1:16" s="150" customFormat="1" x14ac:dyDescent="0.35">
      <c r="A73" s="41"/>
      <c r="B73" s="851"/>
      <c r="C73" s="852"/>
      <c r="D73" s="620"/>
      <c r="E73" s="535"/>
      <c r="F73" s="535"/>
      <c r="G73" s="535"/>
      <c r="H73" s="535"/>
      <c r="I73" s="535"/>
      <c r="J73" s="535"/>
      <c r="K73" s="535"/>
      <c r="L73" s="536"/>
      <c r="O73" s="164"/>
    </row>
    <row r="74" spans="1:16" s="150" customFormat="1" x14ac:dyDescent="0.35">
      <c r="A74" s="41"/>
      <c r="B74" s="853"/>
      <c r="C74" s="854"/>
      <c r="D74" s="620"/>
      <c r="E74" s="535"/>
      <c r="F74" s="535"/>
      <c r="G74" s="535"/>
      <c r="H74" s="535"/>
      <c r="I74" s="535"/>
      <c r="J74" s="535"/>
      <c r="K74" s="535"/>
      <c r="L74" s="536"/>
      <c r="O74" s="164"/>
    </row>
    <row r="75" spans="1:16" s="150" customFormat="1" x14ac:dyDescent="0.35">
      <c r="A75" s="41"/>
      <c r="B75" s="853"/>
      <c r="C75" s="854"/>
      <c r="D75" s="620"/>
      <c r="E75" s="535"/>
      <c r="F75" s="535"/>
      <c r="G75" s="535"/>
      <c r="H75" s="535"/>
      <c r="I75" s="535"/>
      <c r="J75" s="535"/>
      <c r="K75" s="535"/>
      <c r="L75" s="536"/>
      <c r="O75" s="164"/>
    </row>
    <row r="76" spans="1:16" s="150" customFormat="1" x14ac:dyDescent="0.35">
      <c r="A76" s="41"/>
      <c r="B76" s="853"/>
      <c r="C76" s="854"/>
      <c r="D76" s="620"/>
      <c r="E76" s="535"/>
      <c r="F76" s="535"/>
      <c r="G76" s="535"/>
      <c r="H76" s="535"/>
      <c r="I76" s="535"/>
      <c r="J76" s="535"/>
      <c r="K76" s="535"/>
      <c r="L76" s="536"/>
      <c r="O76" s="164"/>
    </row>
    <row r="77" spans="1:16" s="151" customFormat="1" x14ac:dyDescent="0.35">
      <c r="A77" s="261"/>
      <c r="B77" s="843"/>
      <c r="C77" s="844"/>
      <c r="D77" s="489"/>
      <c r="E77" s="490"/>
      <c r="F77" s="490"/>
      <c r="G77" s="490"/>
      <c r="H77" s="490"/>
      <c r="I77" s="490"/>
      <c r="J77" s="490"/>
      <c r="K77" s="490"/>
      <c r="L77" s="491"/>
      <c r="O77" s="11"/>
    </row>
    <row r="78" spans="1:16" s="151" customFormat="1" x14ac:dyDescent="0.35">
      <c r="A78" s="261"/>
      <c r="B78" s="836" t="str">
        <f>IF(Intro!$G$24="English",O78,P78)</f>
        <v>Hours worked</v>
      </c>
      <c r="C78" s="837"/>
      <c r="D78" s="486"/>
      <c r="E78" s="487"/>
      <c r="F78" s="487"/>
      <c r="G78" s="487"/>
      <c r="H78" s="487"/>
      <c r="I78" s="487"/>
      <c r="J78" s="487"/>
      <c r="K78" s="487"/>
      <c r="L78" s="488"/>
      <c r="O78" s="11" t="s">
        <v>240</v>
      </c>
      <c r="P78" s="11" t="s">
        <v>241</v>
      </c>
    </row>
    <row r="79" spans="1:16" s="151" customFormat="1" x14ac:dyDescent="0.35">
      <c r="A79" s="261"/>
      <c r="B79" s="838"/>
      <c r="C79" s="839"/>
      <c r="D79" s="620"/>
      <c r="E79" s="535"/>
      <c r="F79" s="535"/>
      <c r="G79" s="535"/>
      <c r="H79" s="535"/>
      <c r="I79" s="535"/>
      <c r="J79" s="535"/>
      <c r="K79" s="535"/>
      <c r="L79" s="536"/>
      <c r="O79" s="11"/>
    </row>
    <row r="80" spans="1:16" s="151" customFormat="1" x14ac:dyDescent="0.35">
      <c r="A80" s="261"/>
      <c r="B80" s="845" t="str">
        <f>IF(Intro!$G$24="English",$O$16,$P$16)</f>
        <v>Select Yes or No</v>
      </c>
      <c r="C80" s="846"/>
      <c r="D80" s="620"/>
      <c r="E80" s="535"/>
      <c r="F80" s="535"/>
      <c r="G80" s="535"/>
      <c r="H80" s="535"/>
      <c r="I80" s="535"/>
      <c r="J80" s="535"/>
      <c r="K80" s="535"/>
      <c r="L80" s="536"/>
      <c r="O80" s="11"/>
    </row>
    <row r="81" spans="1:16" s="151" customFormat="1" x14ac:dyDescent="0.35">
      <c r="A81" s="261"/>
      <c r="B81" s="845"/>
      <c r="C81" s="846"/>
      <c r="D81" s="620"/>
      <c r="E81" s="535"/>
      <c r="F81" s="535"/>
      <c r="G81" s="535"/>
      <c r="H81" s="535"/>
      <c r="I81" s="535"/>
      <c r="J81" s="535"/>
      <c r="K81" s="535"/>
      <c r="L81" s="536"/>
      <c r="O81" s="11"/>
    </row>
    <row r="82" spans="1:16" s="151" customFormat="1" x14ac:dyDescent="0.35">
      <c r="A82" s="261"/>
      <c r="B82" s="842"/>
      <c r="C82" s="550"/>
      <c r="D82" s="620"/>
      <c r="E82" s="535"/>
      <c r="F82" s="535"/>
      <c r="G82" s="535"/>
      <c r="H82" s="535"/>
      <c r="I82" s="535"/>
      <c r="J82" s="535"/>
      <c r="K82" s="535"/>
      <c r="L82" s="536"/>
      <c r="O82" s="11"/>
    </row>
    <row r="83" spans="1:16" s="150" customFormat="1" x14ac:dyDescent="0.35">
      <c r="A83" s="41"/>
      <c r="B83" s="851"/>
      <c r="C83" s="852"/>
      <c r="D83" s="620"/>
      <c r="E83" s="535"/>
      <c r="F83" s="535"/>
      <c r="G83" s="535"/>
      <c r="H83" s="535"/>
      <c r="I83" s="535"/>
      <c r="J83" s="535"/>
      <c r="K83" s="535"/>
      <c r="L83" s="536"/>
      <c r="O83" s="164"/>
    </row>
    <row r="84" spans="1:16" s="150" customFormat="1" x14ac:dyDescent="0.35">
      <c r="A84" s="41"/>
      <c r="B84" s="853"/>
      <c r="C84" s="854"/>
      <c r="D84" s="620"/>
      <c r="E84" s="535"/>
      <c r="F84" s="535"/>
      <c r="G84" s="535"/>
      <c r="H84" s="535"/>
      <c r="I84" s="535"/>
      <c r="J84" s="535"/>
      <c r="K84" s="535"/>
      <c r="L84" s="536"/>
      <c r="O84" s="164"/>
    </row>
    <row r="85" spans="1:16" s="150" customFormat="1" x14ac:dyDescent="0.35">
      <c r="A85" s="41"/>
      <c r="B85" s="853"/>
      <c r="C85" s="854"/>
      <c r="D85" s="620"/>
      <c r="E85" s="535"/>
      <c r="F85" s="535"/>
      <c r="G85" s="535"/>
      <c r="H85" s="535"/>
      <c r="I85" s="535"/>
      <c r="J85" s="535"/>
      <c r="K85" s="535"/>
      <c r="L85" s="536"/>
      <c r="O85" s="164"/>
    </row>
    <row r="86" spans="1:16" s="150" customFormat="1" x14ac:dyDescent="0.35">
      <c r="A86" s="41"/>
      <c r="B86" s="853"/>
      <c r="C86" s="854"/>
      <c r="D86" s="620"/>
      <c r="E86" s="535"/>
      <c r="F86" s="535"/>
      <c r="G86" s="535"/>
      <c r="H86" s="535"/>
      <c r="I86" s="535"/>
      <c r="J86" s="535"/>
      <c r="K86" s="535"/>
      <c r="L86" s="536"/>
      <c r="O86" s="164"/>
    </row>
    <row r="87" spans="1:16" s="151" customFormat="1" x14ac:dyDescent="0.35">
      <c r="A87" s="261"/>
      <c r="B87" s="843"/>
      <c r="C87" s="844"/>
      <c r="D87" s="489"/>
      <c r="E87" s="490"/>
      <c r="F87" s="490"/>
      <c r="G87" s="490"/>
      <c r="H87" s="490"/>
      <c r="I87" s="490"/>
      <c r="J87" s="490"/>
      <c r="K87" s="490"/>
      <c r="L87" s="491"/>
      <c r="O87" s="11"/>
    </row>
    <row r="88" spans="1:16" s="151" customFormat="1" x14ac:dyDescent="0.35">
      <c r="A88" s="261"/>
      <c r="B88" s="836" t="str">
        <f>IF(Intro!$G$24="English",O88,P88)</f>
        <v>Pension plans</v>
      </c>
      <c r="C88" s="837"/>
      <c r="D88" s="486"/>
      <c r="E88" s="487"/>
      <c r="F88" s="487"/>
      <c r="G88" s="487"/>
      <c r="H88" s="487"/>
      <c r="I88" s="487"/>
      <c r="J88" s="487"/>
      <c r="K88" s="487"/>
      <c r="L88" s="488"/>
      <c r="O88" s="11" t="s">
        <v>242</v>
      </c>
      <c r="P88" s="11" t="s">
        <v>243</v>
      </c>
    </row>
    <row r="89" spans="1:16" s="151" customFormat="1" x14ac:dyDescent="0.35">
      <c r="A89" s="261"/>
      <c r="B89" s="838"/>
      <c r="C89" s="839"/>
      <c r="D89" s="620"/>
      <c r="E89" s="535"/>
      <c r="F89" s="535"/>
      <c r="G89" s="535"/>
      <c r="H89" s="535"/>
      <c r="I89" s="535"/>
      <c r="J89" s="535"/>
      <c r="K89" s="535"/>
      <c r="L89" s="536"/>
      <c r="O89" s="11"/>
    </row>
    <row r="90" spans="1:16" s="151" customFormat="1" x14ac:dyDescent="0.35">
      <c r="A90" s="261"/>
      <c r="B90" s="845" t="str">
        <f>IF(Intro!$G$24="English",$O$16,$P$16)</f>
        <v>Select Yes or No</v>
      </c>
      <c r="C90" s="846"/>
      <c r="D90" s="620"/>
      <c r="E90" s="535"/>
      <c r="F90" s="535"/>
      <c r="G90" s="535"/>
      <c r="H90" s="535"/>
      <c r="I90" s="535"/>
      <c r="J90" s="535"/>
      <c r="K90" s="535"/>
      <c r="L90" s="536"/>
      <c r="O90" s="11"/>
    </row>
    <row r="91" spans="1:16" s="151" customFormat="1" x14ac:dyDescent="0.35">
      <c r="A91" s="261"/>
      <c r="B91" s="845"/>
      <c r="C91" s="846"/>
      <c r="D91" s="620"/>
      <c r="E91" s="535"/>
      <c r="F91" s="535"/>
      <c r="G91" s="535"/>
      <c r="H91" s="535"/>
      <c r="I91" s="535"/>
      <c r="J91" s="535"/>
      <c r="K91" s="535"/>
      <c r="L91" s="536"/>
      <c r="O91" s="11"/>
    </row>
    <row r="92" spans="1:16" s="151" customFormat="1" x14ac:dyDescent="0.35">
      <c r="A92" s="261"/>
      <c r="B92" s="842"/>
      <c r="C92" s="550"/>
      <c r="D92" s="620"/>
      <c r="E92" s="535"/>
      <c r="F92" s="535"/>
      <c r="G92" s="535"/>
      <c r="H92" s="535"/>
      <c r="I92" s="535"/>
      <c r="J92" s="535"/>
      <c r="K92" s="535"/>
      <c r="L92" s="536"/>
      <c r="O92" s="11"/>
    </row>
    <row r="93" spans="1:16" s="150" customFormat="1" x14ac:dyDescent="0.35">
      <c r="A93" s="41"/>
      <c r="B93" s="851"/>
      <c r="C93" s="852"/>
      <c r="D93" s="620"/>
      <c r="E93" s="535"/>
      <c r="F93" s="535"/>
      <c r="G93" s="535"/>
      <c r="H93" s="535"/>
      <c r="I93" s="535"/>
      <c r="J93" s="535"/>
      <c r="K93" s="535"/>
      <c r="L93" s="536"/>
      <c r="O93" s="164"/>
    </row>
    <row r="94" spans="1:16" s="150" customFormat="1" x14ac:dyDescent="0.35">
      <c r="A94" s="41"/>
      <c r="B94" s="853"/>
      <c r="C94" s="854"/>
      <c r="D94" s="620"/>
      <c r="E94" s="535"/>
      <c r="F94" s="535"/>
      <c r="G94" s="535"/>
      <c r="H94" s="535"/>
      <c r="I94" s="535"/>
      <c r="J94" s="535"/>
      <c r="K94" s="535"/>
      <c r="L94" s="536"/>
      <c r="O94" s="164"/>
    </row>
    <row r="95" spans="1:16" s="150" customFormat="1" x14ac:dyDescent="0.35">
      <c r="A95" s="41"/>
      <c r="B95" s="853"/>
      <c r="C95" s="854"/>
      <c r="D95" s="620"/>
      <c r="E95" s="535"/>
      <c r="F95" s="535"/>
      <c r="G95" s="535"/>
      <c r="H95" s="535"/>
      <c r="I95" s="535"/>
      <c r="J95" s="535"/>
      <c r="K95" s="535"/>
      <c r="L95" s="536"/>
      <c r="O95" s="164"/>
    </row>
    <row r="96" spans="1:16" s="150" customFormat="1" x14ac:dyDescent="0.35">
      <c r="A96" s="41"/>
      <c r="B96" s="853"/>
      <c r="C96" s="854"/>
      <c r="D96" s="620"/>
      <c r="E96" s="535"/>
      <c r="F96" s="535"/>
      <c r="G96" s="535"/>
      <c r="H96" s="535"/>
      <c r="I96" s="535"/>
      <c r="J96" s="535"/>
      <c r="K96" s="535"/>
      <c r="L96" s="536"/>
      <c r="O96" s="164"/>
    </row>
    <row r="97" spans="1:16" s="151" customFormat="1" x14ac:dyDescent="0.35">
      <c r="A97" s="261"/>
      <c r="B97" s="843"/>
      <c r="C97" s="844"/>
      <c r="D97" s="489"/>
      <c r="E97" s="490"/>
      <c r="F97" s="490"/>
      <c r="G97" s="490"/>
      <c r="H97" s="490"/>
      <c r="I97" s="490"/>
      <c r="J97" s="490"/>
      <c r="K97" s="490"/>
      <c r="L97" s="491"/>
      <c r="O97" s="11"/>
    </row>
    <row r="98" spans="1:16" s="151" customFormat="1" x14ac:dyDescent="0.35">
      <c r="A98" s="261"/>
      <c r="B98" s="836" t="str">
        <f>IF(Intro!$G$24="English",O98,P98)</f>
        <v>Benefits</v>
      </c>
      <c r="C98" s="837"/>
      <c r="D98" s="486"/>
      <c r="E98" s="487"/>
      <c r="F98" s="487"/>
      <c r="G98" s="487"/>
      <c r="H98" s="487"/>
      <c r="I98" s="487"/>
      <c r="J98" s="487"/>
      <c r="K98" s="487"/>
      <c r="L98" s="488"/>
      <c r="O98" s="11" t="s">
        <v>244</v>
      </c>
      <c r="P98" s="11" t="s">
        <v>245</v>
      </c>
    </row>
    <row r="99" spans="1:16" s="151" customFormat="1" x14ac:dyDescent="0.35">
      <c r="A99" s="261"/>
      <c r="B99" s="838"/>
      <c r="C99" s="839"/>
      <c r="D99" s="620"/>
      <c r="E99" s="535"/>
      <c r="F99" s="535"/>
      <c r="G99" s="535"/>
      <c r="H99" s="535"/>
      <c r="I99" s="535"/>
      <c r="J99" s="535"/>
      <c r="K99" s="535"/>
      <c r="L99" s="536"/>
      <c r="O99" s="11"/>
    </row>
    <row r="100" spans="1:16" s="151" customFormat="1" x14ac:dyDescent="0.35">
      <c r="A100" s="261"/>
      <c r="B100" s="845" t="str">
        <f>IF(Intro!$G$24="English",$O$16,$P$16)</f>
        <v>Select Yes or No</v>
      </c>
      <c r="C100" s="846"/>
      <c r="D100" s="620"/>
      <c r="E100" s="535"/>
      <c r="F100" s="535"/>
      <c r="G100" s="535"/>
      <c r="H100" s="535"/>
      <c r="I100" s="535"/>
      <c r="J100" s="535"/>
      <c r="K100" s="535"/>
      <c r="L100" s="536"/>
      <c r="O100" s="11"/>
    </row>
    <row r="101" spans="1:16" s="151" customFormat="1" x14ac:dyDescent="0.35">
      <c r="A101" s="261"/>
      <c r="B101" s="845"/>
      <c r="C101" s="846"/>
      <c r="D101" s="620"/>
      <c r="E101" s="535"/>
      <c r="F101" s="535"/>
      <c r="G101" s="535"/>
      <c r="H101" s="535"/>
      <c r="I101" s="535"/>
      <c r="J101" s="535"/>
      <c r="K101" s="535"/>
      <c r="L101" s="536"/>
      <c r="O101" s="11"/>
    </row>
    <row r="102" spans="1:16" s="151" customFormat="1" x14ac:dyDescent="0.35">
      <c r="A102" s="261"/>
      <c r="B102" s="842"/>
      <c r="C102" s="550"/>
      <c r="D102" s="620"/>
      <c r="E102" s="535"/>
      <c r="F102" s="535"/>
      <c r="G102" s="535"/>
      <c r="H102" s="535"/>
      <c r="I102" s="535"/>
      <c r="J102" s="535"/>
      <c r="K102" s="535"/>
      <c r="L102" s="536"/>
      <c r="O102" s="11"/>
    </row>
    <row r="103" spans="1:16" s="150" customFormat="1" x14ac:dyDescent="0.35">
      <c r="A103" s="41"/>
      <c r="B103" s="851"/>
      <c r="C103" s="852"/>
      <c r="D103" s="620"/>
      <c r="E103" s="535"/>
      <c r="F103" s="535"/>
      <c r="G103" s="535"/>
      <c r="H103" s="535"/>
      <c r="I103" s="535"/>
      <c r="J103" s="535"/>
      <c r="K103" s="535"/>
      <c r="L103" s="536"/>
      <c r="O103" s="164"/>
    </row>
    <row r="104" spans="1:16" s="150" customFormat="1" x14ac:dyDescent="0.35">
      <c r="A104" s="41"/>
      <c r="B104" s="853"/>
      <c r="C104" s="854"/>
      <c r="D104" s="620"/>
      <c r="E104" s="535"/>
      <c r="F104" s="535"/>
      <c r="G104" s="535"/>
      <c r="H104" s="535"/>
      <c r="I104" s="535"/>
      <c r="J104" s="535"/>
      <c r="K104" s="535"/>
      <c r="L104" s="536"/>
      <c r="O104" s="164"/>
    </row>
    <row r="105" spans="1:16" s="150" customFormat="1" x14ac:dyDescent="0.35">
      <c r="A105" s="41"/>
      <c r="B105" s="853"/>
      <c r="C105" s="854"/>
      <c r="D105" s="620"/>
      <c r="E105" s="535"/>
      <c r="F105" s="535"/>
      <c r="G105" s="535"/>
      <c r="H105" s="535"/>
      <c r="I105" s="535"/>
      <c r="J105" s="535"/>
      <c r="K105" s="535"/>
      <c r="L105" s="536"/>
      <c r="O105" s="164"/>
    </row>
    <row r="106" spans="1:16" s="150" customFormat="1" x14ac:dyDescent="0.35">
      <c r="A106" s="41"/>
      <c r="B106" s="853"/>
      <c r="C106" s="854"/>
      <c r="D106" s="620"/>
      <c r="E106" s="535"/>
      <c r="F106" s="535"/>
      <c r="G106" s="535"/>
      <c r="H106" s="535"/>
      <c r="I106" s="535"/>
      <c r="J106" s="535"/>
      <c r="K106" s="535"/>
      <c r="L106" s="536"/>
      <c r="O106" s="164"/>
    </row>
    <row r="107" spans="1:16" s="151" customFormat="1" x14ac:dyDescent="0.35">
      <c r="A107" s="261"/>
      <c r="B107" s="843"/>
      <c r="C107" s="844"/>
      <c r="D107" s="489"/>
      <c r="E107" s="490"/>
      <c r="F107" s="490"/>
      <c r="G107" s="490"/>
      <c r="H107" s="490"/>
      <c r="I107" s="490"/>
      <c r="J107" s="490"/>
      <c r="K107" s="490"/>
      <c r="L107" s="491"/>
      <c r="O107" s="11"/>
    </row>
    <row r="108" spans="1:16" s="151" customFormat="1" ht="14.25" customHeight="1" x14ac:dyDescent="0.35">
      <c r="A108" s="261"/>
      <c r="B108" s="836" t="str">
        <f>IF(Intro!$G$24="English",O108,P108)</f>
        <v>Worker training and safety</v>
      </c>
      <c r="C108" s="837"/>
      <c r="D108" s="486"/>
      <c r="E108" s="487"/>
      <c r="F108" s="487"/>
      <c r="G108" s="487"/>
      <c r="H108" s="487"/>
      <c r="I108" s="487"/>
      <c r="J108" s="487"/>
      <c r="K108" s="487"/>
      <c r="L108" s="488"/>
      <c r="O108" s="11" t="s">
        <v>246</v>
      </c>
      <c r="P108" s="11" t="s">
        <v>247</v>
      </c>
    </row>
    <row r="109" spans="1:16" s="151" customFormat="1" x14ac:dyDescent="0.35">
      <c r="A109" s="261"/>
      <c r="B109" s="838"/>
      <c r="C109" s="839"/>
      <c r="D109" s="620"/>
      <c r="E109" s="535"/>
      <c r="F109" s="535"/>
      <c r="G109" s="535"/>
      <c r="H109" s="535"/>
      <c r="I109" s="535"/>
      <c r="J109" s="535"/>
      <c r="K109" s="535"/>
      <c r="L109" s="536"/>
      <c r="O109" s="11"/>
    </row>
    <row r="110" spans="1:16" s="151" customFormat="1" x14ac:dyDescent="0.35">
      <c r="A110" s="261"/>
      <c r="B110" s="845" t="str">
        <f>IF(Intro!$G$24="English",$O$16,$P$16)</f>
        <v>Select Yes or No</v>
      </c>
      <c r="C110" s="846"/>
      <c r="D110" s="620"/>
      <c r="E110" s="535"/>
      <c r="F110" s="535"/>
      <c r="G110" s="535"/>
      <c r="H110" s="535"/>
      <c r="I110" s="535"/>
      <c r="J110" s="535"/>
      <c r="K110" s="535"/>
      <c r="L110" s="536"/>
      <c r="O110" s="11"/>
    </row>
    <row r="111" spans="1:16" s="151" customFormat="1" x14ac:dyDescent="0.35">
      <c r="A111" s="261"/>
      <c r="B111" s="845"/>
      <c r="C111" s="846"/>
      <c r="D111" s="620"/>
      <c r="E111" s="535"/>
      <c r="F111" s="535"/>
      <c r="G111" s="535"/>
      <c r="H111" s="535"/>
      <c r="I111" s="535"/>
      <c r="J111" s="535"/>
      <c r="K111" s="535"/>
      <c r="L111" s="536"/>
      <c r="O111" s="11"/>
    </row>
    <row r="112" spans="1:16" s="151" customFormat="1" x14ac:dyDescent="0.35">
      <c r="A112" s="261"/>
      <c r="B112" s="842"/>
      <c r="C112" s="550"/>
      <c r="D112" s="620"/>
      <c r="E112" s="535"/>
      <c r="F112" s="535"/>
      <c r="G112" s="535"/>
      <c r="H112" s="535"/>
      <c r="I112" s="535"/>
      <c r="J112" s="535"/>
      <c r="K112" s="535"/>
      <c r="L112" s="536"/>
      <c r="O112" s="11"/>
    </row>
    <row r="113" spans="1:16" s="150" customFormat="1" x14ac:dyDescent="0.35">
      <c r="A113" s="41"/>
      <c r="B113" s="851"/>
      <c r="C113" s="852"/>
      <c r="D113" s="620"/>
      <c r="E113" s="535"/>
      <c r="F113" s="535"/>
      <c r="G113" s="535"/>
      <c r="H113" s="535"/>
      <c r="I113" s="535"/>
      <c r="J113" s="535"/>
      <c r="K113" s="535"/>
      <c r="L113" s="536"/>
      <c r="O113" s="164"/>
    </row>
    <row r="114" spans="1:16" s="150" customFormat="1" x14ac:dyDescent="0.35">
      <c r="A114" s="41"/>
      <c r="B114" s="853"/>
      <c r="C114" s="854"/>
      <c r="D114" s="620"/>
      <c r="E114" s="535"/>
      <c r="F114" s="535"/>
      <c r="G114" s="535"/>
      <c r="H114" s="535"/>
      <c r="I114" s="535"/>
      <c r="J114" s="535"/>
      <c r="K114" s="535"/>
      <c r="L114" s="536"/>
      <c r="O114" s="164"/>
    </row>
    <row r="115" spans="1:16" s="150" customFormat="1" x14ac:dyDescent="0.35">
      <c r="A115" s="41"/>
      <c r="B115" s="853"/>
      <c r="C115" s="854"/>
      <c r="D115" s="620"/>
      <c r="E115" s="535"/>
      <c r="F115" s="535"/>
      <c r="G115" s="535"/>
      <c r="H115" s="535"/>
      <c r="I115" s="535"/>
      <c r="J115" s="535"/>
      <c r="K115" s="535"/>
      <c r="L115" s="536"/>
      <c r="O115" s="164"/>
    </row>
    <row r="116" spans="1:16" s="150" customFormat="1" x14ac:dyDescent="0.35">
      <c r="A116" s="41"/>
      <c r="B116" s="853"/>
      <c r="C116" s="854"/>
      <c r="D116" s="620"/>
      <c r="E116" s="535"/>
      <c r="F116" s="535"/>
      <c r="G116" s="535"/>
      <c r="H116" s="535"/>
      <c r="I116" s="535"/>
      <c r="J116" s="535"/>
      <c r="K116" s="535"/>
      <c r="L116" s="536"/>
      <c r="O116" s="164"/>
    </row>
    <row r="117" spans="1:16" s="151" customFormat="1" x14ac:dyDescent="0.35">
      <c r="A117" s="261"/>
      <c r="B117" s="843"/>
      <c r="C117" s="844"/>
      <c r="D117" s="489"/>
      <c r="E117" s="490"/>
      <c r="F117" s="490"/>
      <c r="G117" s="490"/>
      <c r="H117" s="490"/>
      <c r="I117" s="490"/>
      <c r="J117" s="490"/>
      <c r="K117" s="490"/>
      <c r="L117" s="491"/>
      <c r="O117" s="11"/>
    </row>
    <row r="118" spans="1:16" s="151" customFormat="1" ht="14.25" customHeight="1" x14ac:dyDescent="0.35">
      <c r="A118" s="261"/>
      <c r="B118" s="836" t="str">
        <f>IF(Intro!$G$24="English",O118,P118)</f>
        <v>Other relevant factors</v>
      </c>
      <c r="C118" s="837"/>
      <c r="D118" s="486"/>
      <c r="E118" s="487"/>
      <c r="F118" s="487"/>
      <c r="G118" s="487"/>
      <c r="H118" s="487"/>
      <c r="I118" s="487"/>
      <c r="J118" s="487"/>
      <c r="K118" s="487"/>
      <c r="L118" s="488"/>
      <c r="O118" s="11" t="s">
        <v>95</v>
      </c>
      <c r="P118" s="11" t="s">
        <v>96</v>
      </c>
    </row>
    <row r="119" spans="1:16" s="151" customFormat="1" x14ac:dyDescent="0.35">
      <c r="A119" s="261"/>
      <c r="B119" s="838"/>
      <c r="C119" s="839"/>
      <c r="D119" s="620"/>
      <c r="E119" s="535"/>
      <c r="F119" s="535"/>
      <c r="G119" s="535"/>
      <c r="H119" s="535"/>
      <c r="I119" s="535"/>
      <c r="J119" s="535"/>
      <c r="K119" s="535"/>
      <c r="L119" s="536"/>
      <c r="O119" s="11"/>
    </row>
    <row r="120" spans="1:16" s="151" customFormat="1" x14ac:dyDescent="0.35">
      <c r="A120" s="261"/>
      <c r="B120" s="845" t="str">
        <f>IF(Intro!$G$24="English",$O$16,$P$16)</f>
        <v>Select Yes or No</v>
      </c>
      <c r="C120" s="846"/>
      <c r="D120" s="620"/>
      <c r="E120" s="535"/>
      <c r="F120" s="535"/>
      <c r="G120" s="535"/>
      <c r="H120" s="535"/>
      <c r="I120" s="535"/>
      <c r="J120" s="535"/>
      <c r="K120" s="535"/>
      <c r="L120" s="536"/>
      <c r="O120" s="11"/>
    </row>
    <row r="121" spans="1:16" s="151" customFormat="1" x14ac:dyDescent="0.35">
      <c r="A121" s="261"/>
      <c r="B121" s="845"/>
      <c r="C121" s="846"/>
      <c r="D121" s="620"/>
      <c r="E121" s="535"/>
      <c r="F121" s="535"/>
      <c r="G121" s="535"/>
      <c r="H121" s="535"/>
      <c r="I121" s="535"/>
      <c r="J121" s="535"/>
      <c r="K121" s="535"/>
      <c r="L121" s="536"/>
      <c r="O121" s="11"/>
    </row>
    <row r="122" spans="1:16" s="151" customFormat="1" x14ac:dyDescent="0.35">
      <c r="A122" s="261"/>
      <c r="B122" s="842"/>
      <c r="C122" s="550"/>
      <c r="D122" s="620"/>
      <c r="E122" s="535"/>
      <c r="F122" s="535"/>
      <c r="G122" s="535"/>
      <c r="H122" s="535"/>
      <c r="I122" s="535"/>
      <c r="J122" s="535"/>
      <c r="K122" s="535"/>
      <c r="L122" s="536"/>
      <c r="O122" s="11"/>
    </row>
    <row r="123" spans="1:16" s="150" customFormat="1" x14ac:dyDescent="0.35">
      <c r="A123" s="41"/>
      <c r="B123" s="851"/>
      <c r="C123" s="852"/>
      <c r="D123" s="620"/>
      <c r="E123" s="535"/>
      <c r="F123" s="535"/>
      <c r="G123" s="535"/>
      <c r="H123" s="535"/>
      <c r="I123" s="535"/>
      <c r="J123" s="535"/>
      <c r="K123" s="535"/>
      <c r="L123" s="536"/>
      <c r="O123" s="164"/>
    </row>
    <row r="124" spans="1:16" s="150" customFormat="1" x14ac:dyDescent="0.35">
      <c r="A124" s="41"/>
      <c r="B124" s="853"/>
      <c r="C124" s="854"/>
      <c r="D124" s="620"/>
      <c r="E124" s="535"/>
      <c r="F124" s="535"/>
      <c r="G124" s="535"/>
      <c r="H124" s="535"/>
      <c r="I124" s="535"/>
      <c r="J124" s="535"/>
      <c r="K124" s="535"/>
      <c r="L124" s="536"/>
      <c r="O124" s="164"/>
    </row>
    <row r="125" spans="1:16" s="150" customFormat="1" x14ac:dyDescent="0.35">
      <c r="A125" s="41"/>
      <c r="B125" s="853"/>
      <c r="C125" s="854"/>
      <c r="D125" s="620"/>
      <c r="E125" s="535"/>
      <c r="F125" s="535"/>
      <c r="G125" s="535"/>
      <c r="H125" s="535"/>
      <c r="I125" s="535"/>
      <c r="J125" s="535"/>
      <c r="K125" s="535"/>
      <c r="L125" s="536"/>
      <c r="O125" s="164"/>
    </row>
    <row r="126" spans="1:16" s="150" customFormat="1" x14ac:dyDescent="0.35">
      <c r="A126" s="41"/>
      <c r="B126" s="853"/>
      <c r="C126" s="854"/>
      <c r="D126" s="620"/>
      <c r="E126" s="535"/>
      <c r="F126" s="535"/>
      <c r="G126" s="535"/>
      <c r="H126" s="535"/>
      <c r="I126" s="535"/>
      <c r="J126" s="535"/>
      <c r="K126" s="535"/>
      <c r="L126" s="536"/>
      <c r="O126" s="164"/>
    </row>
    <row r="127" spans="1:16" s="151" customFormat="1" x14ac:dyDescent="0.35">
      <c r="A127" s="261"/>
      <c r="B127" s="849"/>
      <c r="C127" s="850"/>
      <c r="D127" s="781"/>
      <c r="E127" s="782"/>
      <c r="F127" s="782"/>
      <c r="G127" s="782"/>
      <c r="H127" s="782"/>
      <c r="I127" s="782"/>
      <c r="J127" s="782"/>
      <c r="K127" s="782"/>
      <c r="L127" s="783"/>
      <c r="O127" s="11"/>
    </row>
  </sheetData>
  <sheetProtection algorithmName="SHA-512" hashValue="Q6ScaxH6e6g9NOQxWAw0WrdqmuMyCE8QAoKei6rawallNdKiZis4EqDM1pds0YSKHBG2BSj+WtKN7Ndy0rmQnQ==" saltValue="neN7DntgSOUK24kZlg8Pbw==" spinCount="100000" sheet="1" objects="1" scenarios="1" selectLockedCells="1"/>
  <mergeCells count="108">
    <mergeCell ref="B48:C49"/>
    <mergeCell ref="B126:C126"/>
    <mergeCell ref="B115:C115"/>
    <mergeCell ref="B116:C116"/>
    <mergeCell ref="B123:C123"/>
    <mergeCell ref="B124:C124"/>
    <mergeCell ref="B125:C125"/>
    <mergeCell ref="B104:C104"/>
    <mergeCell ref="B105:C105"/>
    <mergeCell ref="B106:C106"/>
    <mergeCell ref="B113:C113"/>
    <mergeCell ref="B114:C114"/>
    <mergeCell ref="B55:C55"/>
    <mergeCell ref="B87:C87"/>
    <mergeCell ref="B88:C89"/>
    <mergeCell ref="B90:C91"/>
    <mergeCell ref="B92:C92"/>
    <mergeCell ref="B60:C61"/>
    <mergeCell ref="B62:C62"/>
    <mergeCell ref="B67:C67"/>
    <mergeCell ref="B68:C69"/>
    <mergeCell ref="B70:C71"/>
    <mergeCell ref="B63:C63"/>
    <mergeCell ref="B64:C64"/>
    <mergeCell ref="B65:C65"/>
    <mergeCell ref="B66:C66"/>
    <mergeCell ref="B97:C97"/>
    <mergeCell ref="B94:C94"/>
    <mergeCell ref="B95:C95"/>
    <mergeCell ref="B96:C96"/>
    <mergeCell ref="B72:C72"/>
    <mergeCell ref="B77:C77"/>
    <mergeCell ref="B78:C79"/>
    <mergeCell ref="B80:C81"/>
    <mergeCell ref="B82:C82"/>
    <mergeCell ref="B73:C73"/>
    <mergeCell ref="B74:C74"/>
    <mergeCell ref="B75:C75"/>
    <mergeCell ref="B76:C76"/>
    <mergeCell ref="B83:C83"/>
    <mergeCell ref="B84:C84"/>
    <mergeCell ref="B85:C85"/>
    <mergeCell ref="B86:C86"/>
    <mergeCell ref="B93:C93"/>
    <mergeCell ref="B56:C56"/>
    <mergeCell ref="B12:L12"/>
    <mergeCell ref="B4:L4"/>
    <mergeCell ref="B5:L5"/>
    <mergeCell ref="B6:L6"/>
    <mergeCell ref="B9:L9"/>
    <mergeCell ref="B8:L8"/>
    <mergeCell ref="B10:L10"/>
    <mergeCell ref="D38:L47"/>
    <mergeCell ref="D48:L57"/>
    <mergeCell ref="B34:C34"/>
    <mergeCell ref="B35:C35"/>
    <mergeCell ref="B36:C36"/>
    <mergeCell ref="B43:C43"/>
    <mergeCell ref="B44:C44"/>
    <mergeCell ref="B23:C23"/>
    <mergeCell ref="B24:C24"/>
    <mergeCell ref="B25:C25"/>
    <mergeCell ref="B26:C26"/>
    <mergeCell ref="B33:C33"/>
    <mergeCell ref="B45:C45"/>
    <mergeCell ref="B46:C46"/>
    <mergeCell ref="B53:C53"/>
    <mergeCell ref="B54:C54"/>
    <mergeCell ref="D118:L127"/>
    <mergeCell ref="D108:L117"/>
    <mergeCell ref="D98:L107"/>
    <mergeCell ref="B98:C99"/>
    <mergeCell ref="B100:C101"/>
    <mergeCell ref="B102:C102"/>
    <mergeCell ref="B107:C107"/>
    <mergeCell ref="B108:C109"/>
    <mergeCell ref="B110:C111"/>
    <mergeCell ref="B112:C112"/>
    <mergeCell ref="B117:C117"/>
    <mergeCell ref="B118:C119"/>
    <mergeCell ref="B120:C121"/>
    <mergeCell ref="B122:C122"/>
    <mergeCell ref="B127:C127"/>
    <mergeCell ref="B103:C103"/>
    <mergeCell ref="D88:L97"/>
    <mergeCell ref="D78:L87"/>
    <mergeCell ref="D68:L77"/>
    <mergeCell ref="D58:L67"/>
    <mergeCell ref="B13:L13"/>
    <mergeCell ref="B38:C39"/>
    <mergeCell ref="B40:C41"/>
    <mergeCell ref="B42:C42"/>
    <mergeCell ref="B47:C47"/>
    <mergeCell ref="B15:L16"/>
    <mergeCell ref="D18:L27"/>
    <mergeCell ref="D28:L37"/>
    <mergeCell ref="B18:C19"/>
    <mergeCell ref="B20:C21"/>
    <mergeCell ref="B22:C22"/>
    <mergeCell ref="B27:C27"/>
    <mergeCell ref="B28:C29"/>
    <mergeCell ref="B30:C31"/>
    <mergeCell ref="B32:C32"/>
    <mergeCell ref="B37:C37"/>
    <mergeCell ref="B50:C51"/>
    <mergeCell ref="B52:C52"/>
    <mergeCell ref="B57:C57"/>
    <mergeCell ref="B58:C59"/>
  </mergeCells>
  <dataValidations count="1">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D18:L18 D28:L28 D38:L38 D48:L48 D58:L58 D68:L68 D78:L78 D88:L88 D98:L98 D108:L108 D118:L118" xr:uid="{3F69375E-B278-4A96-A079-4E06286DBEE7}">
      <formula1>1000</formula1>
    </dataValidation>
  </dataValidations>
  <printOptions horizontalCentered="1"/>
  <pageMargins left="0.25" right="0.25" top="0.75" bottom="0.75" header="0.3" footer="0.3"/>
  <pageSetup scale="63" fitToHeight="0" orientation="portrait" r:id="rId1"/>
  <headerFooter>
    <oddFooter>&amp;L&amp;A</oddFooter>
  </headerFooter>
  <rowBreaks count="2" manualBreakCount="2">
    <brk id="57" max="11" man="1"/>
    <brk id="107"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09DAD8B-5C49-42DA-B901-3903F5D03FDA}">
          <x14:formula1>
            <xm:f>Variables!$D$30:$D$31</xm:f>
          </x14:formula1>
          <xm:sqref>B112:C112 B22:C22 B32:C32 B42:C42 B52:C52 B62:C62 B72:C72 B82:C82 B92:C92 B102:C102 B122:C122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54293-F3A3-400D-8260-F48FC5710383}">
  <sheetPr>
    <tabColor rgb="FF92D050"/>
    <pageSetUpPr fitToPage="1"/>
  </sheetPr>
  <dimension ref="A1:P62"/>
  <sheetViews>
    <sheetView showGridLines="0" zoomScaleNormal="100" workbookViewId="0">
      <selection activeCell="D13" sqref="D13:D22"/>
    </sheetView>
  </sheetViews>
  <sheetFormatPr defaultColWidth="9.453125" defaultRowHeight="14" x14ac:dyDescent="0.35"/>
  <cols>
    <col min="1" max="1" width="1.54296875" style="12" customWidth="1"/>
    <col min="2" max="2" width="12.453125" style="22" customWidth="1"/>
    <col min="3" max="3" width="5.81640625" style="22" customWidth="1"/>
    <col min="4" max="4" width="18.54296875" style="22" customWidth="1"/>
    <col min="5" max="12" width="15.453125" style="22" customWidth="1"/>
    <col min="13" max="13" width="6.453125" style="1" customWidth="1"/>
    <col min="14" max="14" width="9.453125" style="2" customWidth="1"/>
    <col min="15" max="15" width="20.54296875" style="2" hidden="1" customWidth="1"/>
    <col min="16" max="16" width="23.453125" style="2" hidden="1" customWidth="1"/>
    <col min="17" max="17" width="9.453125" style="2" customWidth="1"/>
    <col min="18" max="16384" width="9.453125" style="2"/>
  </cols>
  <sheetData>
    <row r="1" spans="1:16" x14ac:dyDescent="0.35">
      <c r="O1" s="2" t="s">
        <v>655</v>
      </c>
      <c r="P1" s="2" t="s">
        <v>655</v>
      </c>
    </row>
    <row r="2" spans="1:16" x14ac:dyDescent="0.35">
      <c r="B2" s="23" t="str">
        <f>'Pro 1'!B2</f>
        <v>PROTECTED</v>
      </c>
      <c r="O2" s="3" t="s">
        <v>127</v>
      </c>
      <c r="P2" s="3" t="s">
        <v>129</v>
      </c>
    </row>
    <row r="3" spans="1:16" x14ac:dyDescent="0.35">
      <c r="B3" s="24"/>
      <c r="O3" s="7"/>
      <c r="P3" s="7"/>
    </row>
    <row r="4" spans="1:16" s="7" customFormat="1" x14ac:dyDescent="0.35">
      <c r="A4" s="18"/>
      <c r="B4" s="591" t="str">
        <f>Info!B4</f>
        <v>PRODUCER QUESTIONNAIRE</v>
      </c>
      <c r="C4" s="591"/>
      <c r="D4" s="591"/>
      <c r="E4" s="591"/>
      <c r="F4" s="591"/>
      <c r="G4" s="591"/>
      <c r="H4" s="591"/>
      <c r="I4" s="591"/>
      <c r="J4" s="591"/>
      <c r="K4" s="591"/>
      <c r="L4" s="591"/>
      <c r="M4" s="19"/>
      <c r="N4" s="19"/>
      <c r="O4" s="15"/>
      <c r="P4" s="15"/>
    </row>
    <row r="5" spans="1:16" s="7" customFormat="1" x14ac:dyDescent="0.35">
      <c r="A5" s="18"/>
      <c r="B5" s="591" t="str">
        <f>Info!B5</f>
        <v>RR-2025-006</v>
      </c>
      <c r="C5" s="591"/>
      <c r="D5" s="591"/>
      <c r="E5" s="591"/>
      <c r="F5" s="591"/>
      <c r="G5" s="591"/>
      <c r="H5" s="591"/>
      <c r="I5" s="591"/>
      <c r="J5" s="591"/>
      <c r="K5" s="591"/>
      <c r="L5" s="591"/>
      <c r="M5" s="19"/>
      <c r="N5" s="19"/>
      <c r="O5" s="15"/>
      <c r="P5" s="15"/>
    </row>
    <row r="6" spans="1:16" s="16" customFormat="1" x14ac:dyDescent="0.35">
      <c r="A6" s="18"/>
      <c r="B6" s="591" t="str">
        <f>Info!B6</f>
        <v>OIL COUNTRY TUBULAR GOODS II</v>
      </c>
      <c r="C6" s="591"/>
      <c r="D6" s="591"/>
      <c r="E6" s="591"/>
      <c r="F6" s="591"/>
      <c r="G6" s="591"/>
      <c r="H6" s="591"/>
      <c r="I6" s="591"/>
      <c r="J6" s="591"/>
      <c r="K6" s="591"/>
      <c r="L6" s="591"/>
      <c r="M6" s="15"/>
      <c r="N6" s="15"/>
      <c r="O6" s="17"/>
      <c r="P6" s="17"/>
    </row>
    <row r="7" spans="1:16" s="8" customFormat="1" x14ac:dyDescent="0.35">
      <c r="A7" s="18"/>
      <c r="B7" s="25"/>
      <c r="C7" s="26"/>
      <c r="D7" s="26"/>
      <c r="E7" s="26"/>
      <c r="F7" s="26"/>
      <c r="G7" s="26"/>
      <c r="H7" s="26"/>
      <c r="I7" s="26"/>
      <c r="J7" s="26"/>
      <c r="K7" s="26"/>
      <c r="L7" s="26"/>
      <c r="O7" s="9"/>
      <c r="P7" s="9"/>
    </row>
    <row r="8" spans="1:16" x14ac:dyDescent="0.35">
      <c r="B8" s="607" t="str">
        <f>IF(Intro!$G$24="English",O8,P8)</f>
        <v>PROTECTED COMMENTS</v>
      </c>
      <c r="C8" s="608"/>
      <c r="D8" s="608"/>
      <c r="E8" s="608"/>
      <c r="F8" s="608"/>
      <c r="G8" s="608"/>
      <c r="H8" s="608"/>
      <c r="I8" s="608"/>
      <c r="J8" s="608"/>
      <c r="K8" s="608"/>
      <c r="L8" s="609"/>
      <c r="M8" s="151"/>
      <c r="O8" s="2" t="s">
        <v>117</v>
      </c>
      <c r="P8" s="2" t="s">
        <v>352</v>
      </c>
    </row>
    <row r="9" spans="1:16" s="10" customFormat="1" x14ac:dyDescent="0.35">
      <c r="A9" s="12"/>
      <c r="B9" s="27"/>
      <c r="C9" s="29"/>
      <c r="D9" s="29"/>
      <c r="E9" s="29"/>
      <c r="F9" s="29"/>
      <c r="G9" s="29"/>
      <c r="H9" s="29"/>
      <c r="I9" s="29"/>
      <c r="J9" s="29"/>
      <c r="K9" s="29"/>
      <c r="L9" s="30"/>
    </row>
    <row r="10" spans="1:16" s="10" customFormat="1" x14ac:dyDescent="0.35">
      <c r="A10" s="12"/>
      <c r="B10" s="468" t="str">
        <f>IF(Intro!$G$24="English",O10,P10)</f>
        <v>Should your firm wish to add any comments related to its responses, submit them here. Be sure to indicate the applicable question number.</v>
      </c>
      <c r="C10" s="469"/>
      <c r="D10" s="469"/>
      <c r="E10" s="469"/>
      <c r="F10" s="469"/>
      <c r="G10" s="469"/>
      <c r="H10" s="469"/>
      <c r="I10" s="469"/>
      <c r="J10" s="469"/>
      <c r="K10" s="469"/>
      <c r="L10" s="470"/>
      <c r="O10" s="11" t="s">
        <v>490</v>
      </c>
      <c r="P10" s="10" t="s">
        <v>339</v>
      </c>
    </row>
    <row r="11" spans="1:16" s="10" customFormat="1" x14ac:dyDescent="0.35">
      <c r="A11" s="12"/>
      <c r="B11" s="236"/>
      <c r="C11" s="29"/>
      <c r="D11" s="29"/>
      <c r="E11" s="29"/>
      <c r="F11" s="29"/>
      <c r="G11" s="29"/>
      <c r="H11" s="29"/>
      <c r="I11" s="29"/>
      <c r="J11" s="29"/>
      <c r="K11" s="29"/>
      <c r="L11" s="30"/>
      <c r="O11" s="329" t="s">
        <v>637</v>
      </c>
      <c r="P11" s="329" t="s">
        <v>638</v>
      </c>
    </row>
    <row r="12" spans="1:16" s="10" customFormat="1" ht="14.25" customHeight="1" x14ac:dyDescent="0.35">
      <c r="A12" s="12"/>
      <c r="B12" s="236"/>
      <c r="D12" s="313" t="str">
        <f>IF(Intro!$G$24="English",O11,P11)</f>
        <v>Tab and Question</v>
      </c>
      <c r="E12" s="695" t="str">
        <f>IF(Intro!$G$24="English",O12,P12)</f>
        <v>Comments</v>
      </c>
      <c r="F12" s="695"/>
      <c r="G12" s="695"/>
      <c r="H12" s="695"/>
      <c r="I12" s="695"/>
      <c r="J12" s="695"/>
      <c r="K12" s="695"/>
      <c r="L12" s="696"/>
      <c r="O12" s="11" t="s">
        <v>213</v>
      </c>
      <c r="P12" s="10" t="s">
        <v>214</v>
      </c>
    </row>
    <row r="13" spans="1:16" s="151" customFormat="1" x14ac:dyDescent="0.35">
      <c r="A13" s="261"/>
      <c r="B13" s="685" t="str">
        <f>IF(Intro!$G$24="English",O13,P13)</f>
        <v>Comment 1</v>
      </c>
      <c r="C13" s="686"/>
      <c r="D13" s="689"/>
      <c r="E13" s="691"/>
      <c r="F13" s="691"/>
      <c r="G13" s="691"/>
      <c r="H13" s="691"/>
      <c r="I13" s="691"/>
      <c r="J13" s="691"/>
      <c r="K13" s="691"/>
      <c r="L13" s="692"/>
      <c r="O13" s="11" t="s">
        <v>215</v>
      </c>
      <c r="P13" s="10" t="s">
        <v>216</v>
      </c>
    </row>
    <row r="14" spans="1:16" s="151" customFormat="1" x14ac:dyDescent="0.35">
      <c r="A14" s="261"/>
      <c r="B14" s="685"/>
      <c r="C14" s="686"/>
      <c r="D14" s="689"/>
      <c r="E14" s="691"/>
      <c r="F14" s="691"/>
      <c r="G14" s="691"/>
      <c r="H14" s="691"/>
      <c r="I14" s="691"/>
      <c r="J14" s="691"/>
      <c r="K14" s="691"/>
      <c r="L14" s="692"/>
      <c r="O14" s="11"/>
      <c r="P14" s="10"/>
    </row>
    <row r="15" spans="1:16" s="151" customFormat="1" x14ac:dyDescent="0.35">
      <c r="A15" s="261"/>
      <c r="B15" s="685"/>
      <c r="C15" s="686"/>
      <c r="D15" s="689"/>
      <c r="E15" s="691"/>
      <c r="F15" s="691"/>
      <c r="G15" s="691"/>
      <c r="H15" s="691"/>
      <c r="I15" s="691"/>
      <c r="J15" s="691"/>
      <c r="K15" s="691"/>
      <c r="L15" s="692"/>
      <c r="O15" s="11"/>
      <c r="P15" s="10"/>
    </row>
    <row r="16" spans="1:16" s="151" customFormat="1" x14ac:dyDescent="0.35">
      <c r="A16" s="261"/>
      <c r="B16" s="685"/>
      <c r="C16" s="686"/>
      <c r="D16" s="689"/>
      <c r="E16" s="691"/>
      <c r="F16" s="691"/>
      <c r="G16" s="691"/>
      <c r="H16" s="691"/>
      <c r="I16" s="691"/>
      <c r="J16" s="691"/>
      <c r="K16" s="691"/>
      <c r="L16" s="692"/>
      <c r="O16" s="11"/>
      <c r="P16" s="10"/>
    </row>
    <row r="17" spans="1:16" s="151" customFormat="1" x14ac:dyDescent="0.35">
      <c r="A17" s="261"/>
      <c r="B17" s="685"/>
      <c r="C17" s="686"/>
      <c r="D17" s="689"/>
      <c r="E17" s="691"/>
      <c r="F17" s="691"/>
      <c r="G17" s="691"/>
      <c r="H17" s="691"/>
      <c r="I17" s="691"/>
      <c r="J17" s="691"/>
      <c r="K17" s="691"/>
      <c r="L17" s="692"/>
      <c r="O17" s="11"/>
      <c r="P17" s="10"/>
    </row>
    <row r="18" spans="1:16" s="151" customFormat="1" x14ac:dyDescent="0.35">
      <c r="A18" s="261"/>
      <c r="B18" s="685"/>
      <c r="C18" s="686"/>
      <c r="D18" s="689"/>
      <c r="E18" s="691"/>
      <c r="F18" s="691"/>
      <c r="G18" s="691"/>
      <c r="H18" s="691"/>
      <c r="I18" s="691"/>
      <c r="J18" s="691"/>
      <c r="K18" s="691"/>
      <c r="L18" s="692"/>
      <c r="O18" s="11"/>
      <c r="P18" s="10"/>
    </row>
    <row r="19" spans="1:16" s="151" customFormat="1" x14ac:dyDescent="0.35">
      <c r="A19" s="261"/>
      <c r="B19" s="685"/>
      <c r="C19" s="686"/>
      <c r="D19" s="689"/>
      <c r="E19" s="691"/>
      <c r="F19" s="691"/>
      <c r="G19" s="691"/>
      <c r="H19" s="691"/>
      <c r="I19" s="691"/>
      <c r="J19" s="691"/>
      <c r="K19" s="691"/>
      <c r="L19" s="692"/>
      <c r="O19" s="11"/>
      <c r="P19" s="10"/>
    </row>
    <row r="20" spans="1:16" s="151" customFormat="1" x14ac:dyDescent="0.35">
      <c r="A20" s="261"/>
      <c r="B20" s="685"/>
      <c r="C20" s="686"/>
      <c r="D20" s="689"/>
      <c r="E20" s="691"/>
      <c r="F20" s="691"/>
      <c r="G20" s="691"/>
      <c r="H20" s="691"/>
      <c r="I20" s="691"/>
      <c r="J20" s="691"/>
      <c r="K20" s="691"/>
      <c r="L20" s="692"/>
      <c r="O20" s="11"/>
      <c r="P20" s="10"/>
    </row>
    <row r="21" spans="1:16" s="151" customFormat="1" x14ac:dyDescent="0.35">
      <c r="A21" s="261"/>
      <c r="B21" s="685"/>
      <c r="C21" s="686"/>
      <c r="D21" s="689"/>
      <c r="E21" s="691"/>
      <c r="F21" s="691"/>
      <c r="G21" s="691"/>
      <c r="H21" s="691"/>
      <c r="I21" s="691"/>
      <c r="J21" s="691"/>
      <c r="K21" s="691"/>
      <c r="L21" s="692"/>
      <c r="O21" s="11"/>
      <c r="P21" s="10"/>
    </row>
    <row r="22" spans="1:16" s="151" customFormat="1" x14ac:dyDescent="0.35">
      <c r="A22" s="261"/>
      <c r="B22" s="685"/>
      <c r="C22" s="686"/>
      <c r="D22" s="689"/>
      <c r="E22" s="691"/>
      <c r="F22" s="691"/>
      <c r="G22" s="691"/>
      <c r="H22" s="691"/>
      <c r="I22" s="691"/>
      <c r="J22" s="691"/>
      <c r="K22" s="691"/>
      <c r="L22" s="692"/>
      <c r="O22" s="11"/>
      <c r="P22" s="10"/>
    </row>
    <row r="23" spans="1:16" s="151" customFormat="1" x14ac:dyDescent="0.35">
      <c r="A23" s="261"/>
      <c r="B23" s="685" t="str">
        <f>IF(Intro!$G$24="English",O23,P23)</f>
        <v>Comment 2</v>
      </c>
      <c r="C23" s="686"/>
      <c r="D23" s="689"/>
      <c r="E23" s="691"/>
      <c r="F23" s="691"/>
      <c r="G23" s="691"/>
      <c r="H23" s="691"/>
      <c r="I23" s="691"/>
      <c r="J23" s="691"/>
      <c r="K23" s="691"/>
      <c r="L23" s="692"/>
      <c r="O23" s="11" t="s">
        <v>217</v>
      </c>
      <c r="P23" s="10" t="s">
        <v>218</v>
      </c>
    </row>
    <row r="24" spans="1:16" s="151" customFormat="1" x14ac:dyDescent="0.35">
      <c r="A24" s="261"/>
      <c r="B24" s="685"/>
      <c r="C24" s="686"/>
      <c r="D24" s="689"/>
      <c r="E24" s="691"/>
      <c r="F24" s="691"/>
      <c r="G24" s="691"/>
      <c r="H24" s="691"/>
      <c r="I24" s="691"/>
      <c r="J24" s="691"/>
      <c r="K24" s="691"/>
      <c r="L24" s="692"/>
    </row>
    <row r="25" spans="1:16" s="151" customFormat="1" x14ac:dyDescent="0.35">
      <c r="A25" s="261"/>
      <c r="B25" s="685"/>
      <c r="C25" s="686"/>
      <c r="D25" s="689"/>
      <c r="E25" s="691"/>
      <c r="F25" s="691"/>
      <c r="G25" s="691"/>
      <c r="H25" s="691"/>
      <c r="I25" s="691"/>
      <c r="J25" s="691"/>
      <c r="K25" s="691"/>
      <c r="L25" s="692"/>
    </row>
    <row r="26" spans="1:16" s="151" customFormat="1" x14ac:dyDescent="0.35">
      <c r="A26" s="261"/>
      <c r="B26" s="685"/>
      <c r="C26" s="686"/>
      <c r="D26" s="689"/>
      <c r="E26" s="691"/>
      <c r="F26" s="691"/>
      <c r="G26" s="691"/>
      <c r="H26" s="691"/>
      <c r="I26" s="691"/>
      <c r="J26" s="691"/>
      <c r="K26" s="691"/>
      <c r="L26" s="692"/>
      <c r="O26" s="11"/>
      <c r="P26" s="10"/>
    </row>
    <row r="27" spans="1:16" s="151" customFormat="1" x14ac:dyDescent="0.35">
      <c r="A27" s="261"/>
      <c r="B27" s="685"/>
      <c r="C27" s="686"/>
      <c r="D27" s="689"/>
      <c r="E27" s="691"/>
      <c r="F27" s="691"/>
      <c r="G27" s="691"/>
      <c r="H27" s="691"/>
      <c r="I27" s="691"/>
      <c r="J27" s="691"/>
      <c r="K27" s="691"/>
      <c r="L27" s="692"/>
      <c r="O27" s="11"/>
      <c r="P27" s="10"/>
    </row>
    <row r="28" spans="1:16" s="151" customFormat="1" x14ac:dyDescent="0.35">
      <c r="A28" s="261"/>
      <c r="B28" s="685"/>
      <c r="C28" s="686"/>
      <c r="D28" s="689"/>
      <c r="E28" s="691"/>
      <c r="F28" s="691"/>
      <c r="G28" s="691"/>
      <c r="H28" s="691"/>
      <c r="I28" s="691"/>
      <c r="J28" s="691"/>
      <c r="K28" s="691"/>
      <c r="L28" s="692"/>
    </row>
    <row r="29" spans="1:16" s="177" customFormat="1" x14ac:dyDescent="0.35">
      <c r="A29" s="266"/>
      <c r="B29" s="685"/>
      <c r="C29" s="686"/>
      <c r="D29" s="689"/>
      <c r="E29" s="691"/>
      <c r="F29" s="691"/>
      <c r="G29" s="691"/>
      <c r="H29" s="691"/>
      <c r="I29" s="691"/>
      <c r="J29" s="691"/>
      <c r="K29" s="691"/>
      <c r="L29" s="692"/>
      <c r="N29" s="267"/>
    </row>
    <row r="30" spans="1:16" x14ac:dyDescent="0.35">
      <c r="B30" s="685"/>
      <c r="C30" s="686"/>
      <c r="D30" s="689"/>
      <c r="E30" s="691"/>
      <c r="F30" s="691"/>
      <c r="G30" s="691"/>
      <c r="H30" s="691"/>
      <c r="I30" s="691"/>
      <c r="J30" s="691"/>
      <c r="K30" s="691"/>
      <c r="L30" s="692"/>
    </row>
    <row r="31" spans="1:16" x14ac:dyDescent="0.35">
      <c r="B31" s="685"/>
      <c r="C31" s="686"/>
      <c r="D31" s="689"/>
      <c r="E31" s="691"/>
      <c r="F31" s="691"/>
      <c r="G31" s="691"/>
      <c r="H31" s="691"/>
      <c r="I31" s="691"/>
      <c r="J31" s="691"/>
      <c r="K31" s="691"/>
      <c r="L31" s="692"/>
    </row>
    <row r="32" spans="1:16" x14ac:dyDescent="0.35">
      <c r="B32" s="685"/>
      <c r="C32" s="686"/>
      <c r="D32" s="689"/>
      <c r="E32" s="691"/>
      <c r="F32" s="691"/>
      <c r="G32" s="691"/>
      <c r="H32" s="691"/>
      <c r="I32" s="691"/>
      <c r="J32" s="691"/>
      <c r="K32" s="691"/>
      <c r="L32" s="692"/>
    </row>
    <row r="33" spans="1:16" x14ac:dyDescent="0.35">
      <c r="B33" s="685" t="str">
        <f>IF(Intro!$G$24="English",O33,P33)</f>
        <v>Comment 3</v>
      </c>
      <c r="C33" s="686"/>
      <c r="D33" s="689"/>
      <c r="E33" s="691"/>
      <c r="F33" s="691"/>
      <c r="G33" s="691"/>
      <c r="H33" s="691"/>
      <c r="I33" s="691"/>
      <c r="J33" s="691"/>
      <c r="K33" s="691"/>
      <c r="L33" s="692"/>
      <c r="O33" s="11" t="s">
        <v>219</v>
      </c>
      <c r="P33" s="10" t="s">
        <v>220</v>
      </c>
    </row>
    <row r="34" spans="1:16" x14ac:dyDescent="0.35">
      <c r="B34" s="685"/>
      <c r="C34" s="686"/>
      <c r="D34" s="689"/>
      <c r="E34" s="691"/>
      <c r="F34" s="691"/>
      <c r="G34" s="691"/>
      <c r="H34" s="691"/>
      <c r="I34" s="691"/>
      <c r="J34" s="691"/>
      <c r="K34" s="691"/>
      <c r="L34" s="692"/>
    </row>
    <row r="35" spans="1:16" x14ac:dyDescent="0.35">
      <c r="B35" s="685"/>
      <c r="C35" s="686"/>
      <c r="D35" s="689"/>
      <c r="E35" s="691"/>
      <c r="F35" s="691"/>
      <c r="G35" s="691"/>
      <c r="H35" s="691"/>
      <c r="I35" s="691"/>
      <c r="J35" s="691"/>
      <c r="K35" s="691"/>
      <c r="L35" s="692"/>
    </row>
    <row r="36" spans="1:16" x14ac:dyDescent="0.35">
      <c r="B36" s="685"/>
      <c r="C36" s="686"/>
      <c r="D36" s="689"/>
      <c r="E36" s="691"/>
      <c r="F36" s="691"/>
      <c r="G36" s="691"/>
      <c r="H36" s="691"/>
      <c r="I36" s="691"/>
      <c r="J36" s="691"/>
      <c r="K36" s="691"/>
      <c r="L36" s="692"/>
    </row>
    <row r="37" spans="1:16" s="151" customFormat="1" x14ac:dyDescent="0.35">
      <c r="A37" s="261"/>
      <c r="B37" s="685"/>
      <c r="C37" s="686"/>
      <c r="D37" s="689"/>
      <c r="E37" s="691"/>
      <c r="F37" s="691"/>
      <c r="G37" s="691"/>
      <c r="H37" s="691"/>
      <c r="I37" s="691"/>
      <c r="J37" s="691"/>
      <c r="K37" s="691"/>
      <c r="L37" s="692"/>
      <c r="O37" s="11"/>
      <c r="P37" s="10"/>
    </row>
    <row r="38" spans="1:16" s="151" customFormat="1" x14ac:dyDescent="0.35">
      <c r="A38" s="261"/>
      <c r="B38" s="685"/>
      <c r="C38" s="686"/>
      <c r="D38" s="689"/>
      <c r="E38" s="691"/>
      <c r="F38" s="691"/>
      <c r="G38" s="691"/>
      <c r="H38" s="691"/>
      <c r="I38" s="691"/>
      <c r="J38" s="691"/>
      <c r="K38" s="691"/>
      <c r="L38" s="692"/>
      <c r="O38" s="11"/>
      <c r="P38" s="10"/>
    </row>
    <row r="39" spans="1:16" x14ac:dyDescent="0.35">
      <c r="B39" s="685"/>
      <c r="C39" s="686"/>
      <c r="D39" s="689"/>
      <c r="E39" s="691"/>
      <c r="F39" s="691"/>
      <c r="G39" s="691"/>
      <c r="H39" s="691"/>
      <c r="I39" s="691"/>
      <c r="J39" s="691"/>
      <c r="K39" s="691"/>
      <c r="L39" s="692"/>
    </row>
    <row r="40" spans="1:16" x14ac:dyDescent="0.35">
      <c r="B40" s="685"/>
      <c r="C40" s="686"/>
      <c r="D40" s="689"/>
      <c r="E40" s="691"/>
      <c r="F40" s="691"/>
      <c r="G40" s="691"/>
      <c r="H40" s="691"/>
      <c r="I40" s="691"/>
      <c r="J40" s="691"/>
      <c r="K40" s="691"/>
      <c r="L40" s="692"/>
    </row>
    <row r="41" spans="1:16" x14ac:dyDescent="0.35">
      <c r="B41" s="685"/>
      <c r="C41" s="686"/>
      <c r="D41" s="689"/>
      <c r="E41" s="691"/>
      <c r="F41" s="691"/>
      <c r="G41" s="691"/>
      <c r="H41" s="691"/>
      <c r="I41" s="691"/>
      <c r="J41" s="691"/>
      <c r="K41" s="691"/>
      <c r="L41" s="692"/>
    </row>
    <row r="42" spans="1:16" x14ac:dyDescent="0.35">
      <c r="B42" s="685"/>
      <c r="C42" s="686"/>
      <c r="D42" s="689"/>
      <c r="E42" s="691"/>
      <c r="F42" s="691"/>
      <c r="G42" s="691"/>
      <c r="H42" s="691"/>
      <c r="I42" s="691"/>
      <c r="J42" s="691"/>
      <c r="K42" s="691"/>
      <c r="L42" s="692"/>
    </row>
    <row r="43" spans="1:16" x14ac:dyDescent="0.35">
      <c r="B43" s="685" t="str">
        <f>IF(Intro!$G$24="English",O43,P43)</f>
        <v>Comment 4</v>
      </c>
      <c r="C43" s="686"/>
      <c r="D43" s="689"/>
      <c r="E43" s="691"/>
      <c r="F43" s="691"/>
      <c r="G43" s="691"/>
      <c r="H43" s="691"/>
      <c r="I43" s="691"/>
      <c r="J43" s="691"/>
      <c r="K43" s="691"/>
      <c r="L43" s="692"/>
      <c r="O43" s="11" t="s">
        <v>221</v>
      </c>
      <c r="P43" s="10" t="s">
        <v>222</v>
      </c>
    </row>
    <row r="44" spans="1:16" x14ac:dyDescent="0.35">
      <c r="B44" s="685"/>
      <c r="C44" s="686"/>
      <c r="D44" s="689"/>
      <c r="E44" s="691"/>
      <c r="F44" s="691"/>
      <c r="G44" s="691"/>
      <c r="H44" s="691"/>
      <c r="I44" s="691"/>
      <c r="J44" s="691"/>
      <c r="K44" s="691"/>
      <c r="L44" s="692"/>
    </row>
    <row r="45" spans="1:16" x14ac:dyDescent="0.35">
      <c r="B45" s="685"/>
      <c r="C45" s="686"/>
      <c r="D45" s="689"/>
      <c r="E45" s="691"/>
      <c r="F45" s="691"/>
      <c r="G45" s="691"/>
      <c r="H45" s="691"/>
      <c r="I45" s="691"/>
      <c r="J45" s="691"/>
      <c r="K45" s="691"/>
      <c r="L45" s="692"/>
    </row>
    <row r="46" spans="1:16" x14ac:dyDescent="0.35">
      <c r="B46" s="685"/>
      <c r="C46" s="686"/>
      <c r="D46" s="689"/>
      <c r="E46" s="691"/>
      <c r="F46" s="691"/>
      <c r="G46" s="691"/>
      <c r="H46" s="691"/>
      <c r="I46" s="691"/>
      <c r="J46" s="691"/>
      <c r="K46" s="691"/>
      <c r="L46" s="692"/>
    </row>
    <row r="47" spans="1:16" s="151" customFormat="1" x14ac:dyDescent="0.35">
      <c r="A47" s="261"/>
      <c r="B47" s="685"/>
      <c r="C47" s="686"/>
      <c r="D47" s="689"/>
      <c r="E47" s="691"/>
      <c r="F47" s="691"/>
      <c r="G47" s="691"/>
      <c r="H47" s="691"/>
      <c r="I47" s="691"/>
      <c r="J47" s="691"/>
      <c r="K47" s="691"/>
      <c r="L47" s="692"/>
      <c r="O47" s="11"/>
      <c r="P47" s="10"/>
    </row>
    <row r="48" spans="1:16" s="151" customFormat="1" x14ac:dyDescent="0.35">
      <c r="A48" s="261"/>
      <c r="B48" s="685"/>
      <c r="C48" s="686"/>
      <c r="D48" s="689"/>
      <c r="E48" s="691"/>
      <c r="F48" s="691"/>
      <c r="G48" s="691"/>
      <c r="H48" s="691"/>
      <c r="I48" s="691"/>
      <c r="J48" s="691"/>
      <c r="K48" s="691"/>
      <c r="L48" s="692"/>
      <c r="O48" s="11"/>
      <c r="P48" s="10"/>
    </row>
    <row r="49" spans="1:16" x14ac:dyDescent="0.35">
      <c r="B49" s="685"/>
      <c r="C49" s="686"/>
      <c r="D49" s="689"/>
      <c r="E49" s="691"/>
      <c r="F49" s="691"/>
      <c r="G49" s="691"/>
      <c r="H49" s="691"/>
      <c r="I49" s="691"/>
      <c r="J49" s="691"/>
      <c r="K49" s="691"/>
      <c r="L49" s="692"/>
    </row>
    <row r="50" spans="1:16" x14ac:dyDescent="0.35">
      <c r="B50" s="685"/>
      <c r="C50" s="686"/>
      <c r="D50" s="689"/>
      <c r="E50" s="691"/>
      <c r="F50" s="691"/>
      <c r="G50" s="691"/>
      <c r="H50" s="691"/>
      <c r="I50" s="691"/>
      <c r="J50" s="691"/>
      <c r="K50" s="691"/>
      <c r="L50" s="692"/>
    </row>
    <row r="51" spans="1:16" x14ac:dyDescent="0.35">
      <c r="B51" s="685"/>
      <c r="C51" s="686"/>
      <c r="D51" s="689"/>
      <c r="E51" s="691"/>
      <c r="F51" s="691"/>
      <c r="G51" s="691"/>
      <c r="H51" s="691"/>
      <c r="I51" s="691"/>
      <c r="J51" s="691"/>
      <c r="K51" s="691"/>
      <c r="L51" s="692"/>
    </row>
    <row r="52" spans="1:16" x14ac:dyDescent="0.35">
      <c r="B52" s="685"/>
      <c r="C52" s="686"/>
      <c r="D52" s="689"/>
      <c r="E52" s="691"/>
      <c r="F52" s="691"/>
      <c r="G52" s="691"/>
      <c r="H52" s="691"/>
      <c r="I52" s="691"/>
      <c r="J52" s="691"/>
      <c r="K52" s="691"/>
      <c r="L52" s="692"/>
    </row>
    <row r="53" spans="1:16" x14ac:dyDescent="0.35">
      <c r="B53" s="685" t="str">
        <f>IF(Intro!$G$24="English",O53,P53)</f>
        <v>Comment 5</v>
      </c>
      <c r="C53" s="686"/>
      <c r="D53" s="689"/>
      <c r="E53" s="691"/>
      <c r="F53" s="691"/>
      <c r="G53" s="691"/>
      <c r="H53" s="691"/>
      <c r="I53" s="691"/>
      <c r="J53" s="691"/>
      <c r="K53" s="691"/>
      <c r="L53" s="692"/>
      <c r="O53" s="11" t="s">
        <v>223</v>
      </c>
      <c r="P53" s="10" t="s">
        <v>224</v>
      </c>
    </row>
    <row r="54" spans="1:16" x14ac:dyDescent="0.35">
      <c r="B54" s="685"/>
      <c r="C54" s="686"/>
      <c r="D54" s="689"/>
      <c r="E54" s="691"/>
      <c r="F54" s="691"/>
      <c r="G54" s="691"/>
      <c r="H54" s="691"/>
      <c r="I54" s="691"/>
      <c r="J54" s="691"/>
      <c r="K54" s="691"/>
      <c r="L54" s="692"/>
    </row>
    <row r="55" spans="1:16" x14ac:dyDescent="0.35">
      <c r="B55" s="685"/>
      <c r="C55" s="686"/>
      <c r="D55" s="689"/>
      <c r="E55" s="691"/>
      <c r="F55" s="691"/>
      <c r="G55" s="691"/>
      <c r="H55" s="691"/>
      <c r="I55" s="691"/>
      <c r="J55" s="691"/>
      <c r="K55" s="691"/>
      <c r="L55" s="692"/>
    </row>
    <row r="56" spans="1:16" s="151" customFormat="1" x14ac:dyDescent="0.35">
      <c r="A56" s="261"/>
      <c r="B56" s="685"/>
      <c r="C56" s="686"/>
      <c r="D56" s="689"/>
      <c r="E56" s="691"/>
      <c r="F56" s="691"/>
      <c r="G56" s="691"/>
      <c r="H56" s="691"/>
      <c r="I56" s="691"/>
      <c r="J56" s="691"/>
      <c r="K56" s="691"/>
      <c r="L56" s="692"/>
      <c r="O56" s="11"/>
      <c r="P56" s="10"/>
    </row>
    <row r="57" spans="1:16" s="151" customFormat="1" x14ac:dyDescent="0.35">
      <c r="A57" s="261"/>
      <c r="B57" s="685"/>
      <c r="C57" s="686"/>
      <c r="D57" s="689"/>
      <c r="E57" s="691"/>
      <c r="F57" s="691"/>
      <c r="G57" s="691"/>
      <c r="H57" s="691"/>
      <c r="I57" s="691"/>
      <c r="J57" s="691"/>
      <c r="K57" s="691"/>
      <c r="L57" s="692"/>
      <c r="O57" s="11"/>
      <c r="P57" s="10"/>
    </row>
    <row r="58" spans="1:16" x14ac:dyDescent="0.35">
      <c r="B58" s="685"/>
      <c r="C58" s="686"/>
      <c r="D58" s="689"/>
      <c r="E58" s="691"/>
      <c r="F58" s="691"/>
      <c r="G58" s="691"/>
      <c r="H58" s="691"/>
      <c r="I58" s="691"/>
      <c r="J58" s="691"/>
      <c r="K58" s="691"/>
      <c r="L58" s="692"/>
    </row>
    <row r="59" spans="1:16" x14ac:dyDescent="0.35">
      <c r="B59" s="685"/>
      <c r="C59" s="686"/>
      <c r="D59" s="689"/>
      <c r="E59" s="691"/>
      <c r="F59" s="691"/>
      <c r="G59" s="691"/>
      <c r="H59" s="691"/>
      <c r="I59" s="691"/>
      <c r="J59" s="691"/>
      <c r="K59" s="691"/>
      <c r="L59" s="692"/>
    </row>
    <row r="60" spans="1:16" x14ac:dyDescent="0.35">
      <c r="B60" s="685"/>
      <c r="C60" s="686"/>
      <c r="D60" s="689"/>
      <c r="E60" s="691"/>
      <c r="F60" s="691"/>
      <c r="G60" s="691"/>
      <c r="H60" s="691"/>
      <c r="I60" s="691"/>
      <c r="J60" s="691"/>
      <c r="K60" s="691"/>
      <c r="L60" s="692"/>
    </row>
    <row r="61" spans="1:16" x14ac:dyDescent="0.35">
      <c r="B61" s="685"/>
      <c r="C61" s="686"/>
      <c r="D61" s="689"/>
      <c r="E61" s="691"/>
      <c r="F61" s="691"/>
      <c r="G61" s="691"/>
      <c r="H61" s="691"/>
      <c r="I61" s="691"/>
      <c r="J61" s="691"/>
      <c r="K61" s="691"/>
      <c r="L61" s="692"/>
    </row>
    <row r="62" spans="1:16" x14ac:dyDescent="0.35">
      <c r="B62" s="687"/>
      <c r="C62" s="688"/>
      <c r="D62" s="690"/>
      <c r="E62" s="693"/>
      <c r="F62" s="693"/>
      <c r="G62" s="693"/>
      <c r="H62" s="693"/>
      <c r="I62" s="693"/>
      <c r="J62" s="693"/>
      <c r="K62" s="693"/>
      <c r="L62" s="694"/>
    </row>
  </sheetData>
  <sheetProtection algorithmName="SHA-512" hashValue="XhL08jcRkfQpV5WGYoxPvCFDwWl2bBxjhsyuEfh7AdtnCLe7+vUkUkOWcSD7yQXAr/LMWR15lN0aYJVUyEnqwQ==" saltValue="gOyujdTfBao/EIUHPX3d1g==" spinCount="100000" sheet="1" objects="1" scenarios="1" selectLockedCells="1"/>
  <mergeCells count="21">
    <mergeCell ref="B13:C22"/>
    <mergeCell ref="D13:D22"/>
    <mergeCell ref="E13:L22"/>
    <mergeCell ref="E12:L12"/>
    <mergeCell ref="B4:L4"/>
    <mergeCell ref="B5:L5"/>
    <mergeCell ref="B6:L6"/>
    <mergeCell ref="B10:L10"/>
    <mergeCell ref="B8:L8"/>
    <mergeCell ref="B23:C32"/>
    <mergeCell ref="D23:D32"/>
    <mergeCell ref="E23:L32"/>
    <mergeCell ref="B33:C42"/>
    <mergeCell ref="D33:D42"/>
    <mergeCell ref="E33:L42"/>
    <mergeCell ref="B43:C52"/>
    <mergeCell ref="D43:D52"/>
    <mergeCell ref="E43:L52"/>
    <mergeCell ref="B53:C62"/>
    <mergeCell ref="D53:D62"/>
    <mergeCell ref="E53:L62"/>
  </mergeCells>
  <phoneticPr fontId="18" type="noConversion"/>
  <dataValidations count="2">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E23 E33 E43 E53 E13" xr:uid="{CB9E09A2-6216-46AA-AC79-311139B5EFD5}">
      <formula1>1000</formula1>
    </dataValidation>
    <dataValidation allowBlank="1" showInputMessage="1" showErrorMessage="1" sqref="D13:D62" xr:uid="{6F689230-8450-44EE-8D58-C41DC764743B}"/>
  </dataValidations>
  <printOptions horizontalCentered="1"/>
  <pageMargins left="0.25" right="0.25" top="0.75" bottom="0.75" header="0.3" footer="0.3"/>
  <pageSetup scale="63" fitToHeight="0" orientation="portrait" r:id="rId1"/>
  <headerFooter>
    <oddFooter>&amp;L&amp;A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2F07A1-970C-4876-9646-4168019D28DD}">
  <sheetPr>
    <tabColor rgb="FF00B0F0"/>
    <pageSetUpPr fitToPage="1"/>
  </sheetPr>
  <dimension ref="A1:P39"/>
  <sheetViews>
    <sheetView showGridLines="0" zoomScaleNormal="100" workbookViewId="0">
      <selection activeCell="J12" sqref="J12"/>
    </sheetView>
  </sheetViews>
  <sheetFormatPr defaultColWidth="9.453125" defaultRowHeight="14" x14ac:dyDescent="0.35"/>
  <cols>
    <col min="1" max="1" width="1.54296875" style="12" customWidth="1"/>
    <col min="2" max="12" width="14.54296875" style="22" customWidth="1"/>
    <col min="13" max="13" width="6.453125" style="1" customWidth="1"/>
    <col min="14" max="14" width="9.453125" style="2" customWidth="1"/>
    <col min="15" max="15" width="47.453125" style="2" hidden="1" customWidth="1"/>
    <col min="16" max="16" width="50.453125" style="2" hidden="1" customWidth="1"/>
    <col min="17" max="18" width="9.453125" style="2" customWidth="1"/>
    <col min="19" max="16384" width="9.453125" style="2"/>
  </cols>
  <sheetData>
    <row r="1" spans="1:16" x14ac:dyDescent="0.35">
      <c r="O1" s="2" t="s">
        <v>655</v>
      </c>
      <c r="P1" s="2" t="s">
        <v>655</v>
      </c>
    </row>
    <row r="2" spans="1:16" x14ac:dyDescent="0.35">
      <c r="B2" s="23" t="s">
        <v>0</v>
      </c>
      <c r="C2" s="23"/>
      <c r="O2" s="3" t="s">
        <v>127</v>
      </c>
      <c r="P2" s="3" t="s">
        <v>129</v>
      </c>
    </row>
    <row r="3" spans="1:16" x14ac:dyDescent="0.35">
      <c r="B3" s="24"/>
      <c r="C3" s="24"/>
      <c r="O3" s="7"/>
      <c r="P3" s="7"/>
    </row>
    <row r="4" spans="1:16" s="7" customFormat="1" x14ac:dyDescent="0.35">
      <c r="A4" s="18"/>
      <c r="B4" s="591" t="str">
        <f>Info!B4</f>
        <v>PRODUCER QUESTIONNAIRE</v>
      </c>
      <c r="C4" s="591"/>
      <c r="D4" s="591"/>
      <c r="E4" s="591"/>
      <c r="F4" s="591"/>
      <c r="G4" s="591"/>
      <c r="H4" s="591"/>
      <c r="I4" s="591"/>
      <c r="J4" s="591"/>
      <c r="K4" s="591"/>
      <c r="L4" s="591"/>
      <c r="M4" s="19"/>
      <c r="N4" s="19"/>
      <c r="O4" s="15"/>
      <c r="P4" s="15"/>
    </row>
    <row r="5" spans="1:16" s="7" customFormat="1" x14ac:dyDescent="0.35">
      <c r="A5" s="18"/>
      <c r="B5" s="591" t="str">
        <f>Info!B5</f>
        <v>RR-2025-006</v>
      </c>
      <c r="C5" s="591"/>
      <c r="D5" s="591"/>
      <c r="E5" s="591"/>
      <c r="F5" s="591"/>
      <c r="G5" s="591"/>
      <c r="H5" s="591"/>
      <c r="I5" s="591"/>
      <c r="J5" s="591"/>
      <c r="K5" s="591"/>
      <c r="L5" s="591"/>
      <c r="M5" s="19"/>
      <c r="N5" s="19"/>
      <c r="O5" s="15"/>
      <c r="P5" s="15"/>
    </row>
    <row r="6" spans="1:16" s="16" customFormat="1" x14ac:dyDescent="0.35">
      <c r="A6" s="18"/>
      <c r="B6" s="591" t="str">
        <f>Info!B6</f>
        <v>OIL COUNTRY TUBULAR GOODS II</v>
      </c>
      <c r="C6" s="591"/>
      <c r="D6" s="591"/>
      <c r="E6" s="591"/>
      <c r="F6" s="591"/>
      <c r="G6" s="591"/>
      <c r="H6" s="591"/>
      <c r="I6" s="591"/>
      <c r="J6" s="591"/>
      <c r="K6" s="591"/>
      <c r="L6" s="591"/>
      <c r="M6" s="15"/>
      <c r="N6" s="15"/>
      <c r="O6" s="17"/>
      <c r="P6" s="17"/>
    </row>
    <row r="7" spans="1:16" s="8" customFormat="1" x14ac:dyDescent="0.35">
      <c r="A7" s="18"/>
      <c r="B7" s="25"/>
      <c r="C7" s="25"/>
      <c r="D7" s="26"/>
      <c r="E7" s="26"/>
      <c r="F7" s="26"/>
      <c r="G7" s="26"/>
      <c r="H7" s="26"/>
      <c r="I7" s="26"/>
      <c r="J7" s="26"/>
      <c r="K7" s="26"/>
      <c r="L7" s="26"/>
      <c r="O7" s="9"/>
      <c r="P7" s="9"/>
    </row>
    <row r="8" spans="1:16" x14ac:dyDescent="0.35">
      <c r="B8" s="623" t="str">
        <f>IF(Intro!$G$24="English",O8,P8)</f>
        <v>CONFIRMATION OF REPORTED DATA</v>
      </c>
      <c r="C8" s="624"/>
      <c r="D8" s="624"/>
      <c r="E8" s="624"/>
      <c r="F8" s="624"/>
      <c r="G8" s="624"/>
      <c r="H8" s="624"/>
      <c r="I8" s="624"/>
      <c r="J8" s="624"/>
      <c r="K8" s="624"/>
      <c r="L8" s="625"/>
      <c r="M8" s="151"/>
      <c r="O8" s="2" t="s">
        <v>18</v>
      </c>
      <c r="P8" s="2" t="s">
        <v>19</v>
      </c>
    </row>
    <row r="9" spans="1:16" x14ac:dyDescent="0.35">
      <c r="B9" s="607" t="str">
        <f>IF(Intro!$G$24="English",O9,P9)</f>
        <v>GENERAL</v>
      </c>
      <c r="C9" s="608"/>
      <c r="D9" s="608"/>
      <c r="E9" s="608"/>
      <c r="F9" s="608"/>
      <c r="G9" s="608"/>
      <c r="H9" s="608"/>
      <c r="I9" s="608"/>
      <c r="J9" s="608"/>
      <c r="K9" s="608"/>
      <c r="L9" s="609"/>
      <c r="M9" s="151"/>
      <c r="O9" s="2" t="s">
        <v>591</v>
      </c>
      <c r="P9" s="249" t="s">
        <v>592</v>
      </c>
    </row>
    <row r="10" spans="1:16" s="151" customFormat="1" x14ac:dyDescent="0.35">
      <c r="A10" s="261"/>
      <c r="B10" s="225"/>
      <c r="C10" s="212"/>
      <c r="D10" s="212"/>
      <c r="E10" s="212"/>
      <c r="F10" s="212"/>
      <c r="G10" s="212"/>
      <c r="H10" s="212"/>
      <c r="I10" s="212"/>
      <c r="J10" s="212"/>
      <c r="K10" s="212"/>
      <c r="L10" s="213"/>
    </row>
    <row r="11" spans="1:16" s="151" customFormat="1" x14ac:dyDescent="0.35">
      <c r="A11" s="261"/>
      <c r="B11" s="225"/>
      <c r="C11" s="212"/>
      <c r="D11" s="212"/>
      <c r="E11" s="212"/>
      <c r="F11" s="212"/>
      <c r="G11" s="212"/>
      <c r="H11" s="212"/>
      <c r="I11" s="212"/>
      <c r="J11" s="356" t="str">
        <f>IF(Intro!$G$24="English",O11,P11)</f>
        <v>Select Yes or No</v>
      </c>
      <c r="K11" s="212"/>
      <c r="L11" s="213"/>
      <c r="O11" s="151" t="s">
        <v>299</v>
      </c>
      <c r="P11" s="151" t="s">
        <v>616</v>
      </c>
    </row>
    <row r="12" spans="1:16" s="176" customFormat="1" ht="14.15" customHeight="1" x14ac:dyDescent="0.35">
      <c r="A12" s="262"/>
      <c r="B12" s="858" t="str">
        <f>IF(Intro!$G$24="English",O12,P12)</f>
        <v>Confirm that all data reported in this questionnaire pertain to the goods as defined in the "Intro" tab.</v>
      </c>
      <c r="C12" s="859"/>
      <c r="D12" s="859"/>
      <c r="E12" s="859"/>
      <c r="F12" s="859"/>
      <c r="G12" s="859"/>
      <c r="H12" s="859"/>
      <c r="I12" s="860"/>
      <c r="J12" s="334"/>
      <c r="L12" s="263"/>
      <c r="O12" s="176" t="s">
        <v>635</v>
      </c>
      <c r="P12" s="176" t="s">
        <v>636</v>
      </c>
    </row>
    <row r="13" spans="1:16" s="176" customFormat="1" ht="14.15" customHeight="1" x14ac:dyDescent="0.35">
      <c r="A13" s="262"/>
      <c r="B13" s="858" t="str">
        <f>IF(Intro!$G$24="English",O13,P13)</f>
        <v>Confirm that all volumes reported in this questionnaire are in tonnes.</v>
      </c>
      <c r="C13" s="859"/>
      <c r="D13" s="859"/>
      <c r="E13" s="859"/>
      <c r="F13" s="859"/>
      <c r="G13" s="859"/>
      <c r="H13" s="859"/>
      <c r="I13" s="860"/>
      <c r="J13" s="234"/>
      <c r="L13" s="263"/>
      <c r="O13" s="176" t="str">
        <f>"Confirm that all volumes reported in this questionnaire are in "&amp;Variables!B23&amp;"."</f>
        <v>Confirm that all volumes reported in this questionnaire are in tonnes.</v>
      </c>
      <c r="P13" s="176" t="str">
        <f>"Confirmez que tous les volumes déclarés dans ce questionnaire sont en "&amp;Variables!C23&amp;"."</f>
        <v>Confirmez que tous les volumes déclarés dans ce questionnaire sont en tonnes.</v>
      </c>
    </row>
    <row r="14" spans="1:16" s="176" customFormat="1" ht="14.15" customHeight="1" x14ac:dyDescent="0.35">
      <c r="A14" s="262"/>
      <c r="B14" s="858" t="str">
        <f>IF(Intro!$G$24="English",O14,P14)</f>
        <v>Confirm that all values reported in this questionnaire are in Canadian Dollars.</v>
      </c>
      <c r="C14" s="859"/>
      <c r="D14" s="859"/>
      <c r="E14" s="859"/>
      <c r="F14" s="859"/>
      <c r="G14" s="859"/>
      <c r="H14" s="859"/>
      <c r="I14" s="860"/>
      <c r="J14" s="234"/>
      <c r="L14" s="263"/>
      <c r="O14" s="176" t="s">
        <v>354</v>
      </c>
      <c r="P14" s="176" t="s">
        <v>353</v>
      </c>
    </row>
    <row r="15" spans="1:16" s="176" customFormat="1" ht="14.15" customHeight="1" x14ac:dyDescent="0.35">
      <c r="A15" s="262"/>
      <c r="B15" s="858" t="str">
        <f>IF(Intro!$G$24="English",O15,P15)</f>
        <v>Confirm that all information is reported on a calendar-year basis.</v>
      </c>
      <c r="C15" s="859"/>
      <c r="D15" s="859"/>
      <c r="E15" s="859"/>
      <c r="F15" s="859"/>
      <c r="G15" s="859"/>
      <c r="H15" s="859"/>
      <c r="I15" s="860"/>
      <c r="J15" s="234"/>
      <c r="L15" s="263"/>
      <c r="O15" s="176" t="s">
        <v>118</v>
      </c>
      <c r="P15" s="176" t="s">
        <v>119</v>
      </c>
    </row>
    <row r="16" spans="1:16" s="176" customFormat="1" x14ac:dyDescent="0.35">
      <c r="A16" s="262"/>
      <c r="B16" s="240"/>
      <c r="C16" s="241"/>
      <c r="D16" s="241"/>
      <c r="E16" s="241"/>
      <c r="F16" s="241"/>
      <c r="G16" s="241"/>
      <c r="H16" s="241"/>
      <c r="I16" s="241"/>
      <c r="J16" s="241"/>
      <c r="K16" s="241"/>
      <c r="L16" s="263"/>
    </row>
    <row r="17" spans="1:16" s="176" customFormat="1" x14ac:dyDescent="0.35">
      <c r="A17" s="262"/>
      <c r="B17" s="468" t="str">
        <f>IF(Intro!$G$24="English",O17,P17)</f>
        <v>If no, explain.</v>
      </c>
      <c r="C17" s="469"/>
      <c r="D17" s="469"/>
      <c r="E17" s="469"/>
      <c r="F17" s="469"/>
      <c r="G17" s="469"/>
      <c r="H17" s="469"/>
      <c r="I17" s="469"/>
      <c r="J17" s="469"/>
      <c r="K17" s="241"/>
      <c r="L17" s="263"/>
      <c r="O17" s="310" t="s">
        <v>495</v>
      </c>
      <c r="P17" s="173" t="s">
        <v>496</v>
      </c>
    </row>
    <row r="18" spans="1:16" s="176" customFormat="1" x14ac:dyDescent="0.35">
      <c r="A18" s="262"/>
      <c r="B18" s="316"/>
      <c r="C18" s="317"/>
      <c r="D18" s="317"/>
      <c r="E18" s="317"/>
      <c r="F18" s="317"/>
      <c r="G18" s="317"/>
      <c r="H18" s="317"/>
      <c r="I18" s="317"/>
      <c r="J18" s="317"/>
      <c r="K18" s="319"/>
      <c r="L18" s="263"/>
      <c r="O18" s="310"/>
      <c r="P18" s="173"/>
    </row>
    <row r="19" spans="1:16" s="176" customFormat="1" x14ac:dyDescent="0.35">
      <c r="A19" s="262"/>
      <c r="B19" s="855"/>
      <c r="C19" s="856"/>
      <c r="D19" s="856"/>
      <c r="E19" s="856"/>
      <c r="F19" s="856"/>
      <c r="G19" s="856"/>
      <c r="H19" s="856"/>
      <c r="I19" s="856"/>
      <c r="J19" s="856"/>
      <c r="K19" s="856"/>
      <c r="L19" s="857"/>
    </row>
    <row r="20" spans="1:16" s="176" customFormat="1" x14ac:dyDescent="0.35">
      <c r="A20" s="262"/>
      <c r="B20" s="855"/>
      <c r="C20" s="856"/>
      <c r="D20" s="856"/>
      <c r="E20" s="856"/>
      <c r="F20" s="856"/>
      <c r="G20" s="856"/>
      <c r="H20" s="856"/>
      <c r="I20" s="856"/>
      <c r="J20" s="856"/>
      <c r="K20" s="856"/>
      <c r="L20" s="857"/>
    </row>
    <row r="21" spans="1:16" s="176" customFormat="1" x14ac:dyDescent="0.35">
      <c r="A21" s="262"/>
      <c r="B21" s="855"/>
      <c r="C21" s="856"/>
      <c r="D21" s="856"/>
      <c r="E21" s="856"/>
      <c r="F21" s="856"/>
      <c r="G21" s="856"/>
      <c r="H21" s="856"/>
      <c r="I21" s="856"/>
      <c r="J21" s="856"/>
      <c r="K21" s="856"/>
      <c r="L21" s="857"/>
    </row>
    <row r="22" spans="1:16" s="176" customFormat="1" x14ac:dyDescent="0.35">
      <c r="A22" s="262"/>
      <c r="B22" s="855"/>
      <c r="C22" s="856"/>
      <c r="D22" s="856"/>
      <c r="E22" s="856"/>
      <c r="F22" s="856"/>
      <c r="G22" s="856"/>
      <c r="H22" s="856"/>
      <c r="I22" s="856"/>
      <c r="J22" s="856"/>
      <c r="K22" s="856"/>
      <c r="L22" s="857"/>
    </row>
    <row r="23" spans="1:16" s="176" customFormat="1" x14ac:dyDescent="0.35">
      <c r="A23" s="262"/>
      <c r="B23" s="855"/>
      <c r="C23" s="856"/>
      <c r="D23" s="856"/>
      <c r="E23" s="856"/>
      <c r="F23" s="856"/>
      <c r="G23" s="856"/>
      <c r="H23" s="856"/>
      <c r="I23" s="856"/>
      <c r="J23" s="856"/>
      <c r="K23" s="856"/>
      <c r="L23" s="857"/>
    </row>
    <row r="24" spans="1:16" s="176" customFormat="1" x14ac:dyDescent="0.35">
      <c r="A24" s="262"/>
      <c r="B24" s="855"/>
      <c r="C24" s="856"/>
      <c r="D24" s="856"/>
      <c r="E24" s="856"/>
      <c r="F24" s="856"/>
      <c r="G24" s="856"/>
      <c r="H24" s="856"/>
      <c r="I24" s="856"/>
      <c r="J24" s="856"/>
      <c r="K24" s="856"/>
      <c r="L24" s="857"/>
    </row>
    <row r="25" spans="1:16" s="176" customFormat="1" x14ac:dyDescent="0.35">
      <c r="A25" s="262"/>
      <c r="B25" s="855"/>
      <c r="C25" s="856"/>
      <c r="D25" s="856"/>
      <c r="E25" s="856"/>
      <c r="F25" s="856"/>
      <c r="G25" s="856"/>
      <c r="H25" s="856"/>
      <c r="I25" s="856"/>
      <c r="J25" s="856"/>
      <c r="K25" s="856"/>
      <c r="L25" s="857"/>
    </row>
    <row r="26" spans="1:16" s="176" customFormat="1" x14ac:dyDescent="0.35">
      <c r="A26" s="262"/>
      <c r="B26" s="855"/>
      <c r="C26" s="856"/>
      <c r="D26" s="856"/>
      <c r="E26" s="856"/>
      <c r="F26" s="856"/>
      <c r="G26" s="856"/>
      <c r="H26" s="856"/>
      <c r="I26" s="856"/>
      <c r="J26" s="856"/>
      <c r="K26" s="856"/>
      <c r="L26" s="857"/>
    </row>
    <row r="27" spans="1:16" s="151" customFormat="1" x14ac:dyDescent="0.35">
      <c r="A27" s="261"/>
      <c r="B27" s="256"/>
      <c r="C27" s="257"/>
      <c r="D27" s="257"/>
      <c r="E27" s="257"/>
      <c r="F27" s="257"/>
      <c r="G27" s="257"/>
      <c r="H27" s="257"/>
      <c r="I27" s="257"/>
      <c r="J27" s="257"/>
      <c r="K27" s="257"/>
      <c r="L27" s="258"/>
    </row>
    <row r="28" spans="1:16" x14ac:dyDescent="0.35">
      <c r="B28" s="496" t="str">
        <f>IF(Intro!$G$24="English",O28,P28)</f>
        <v>PRODUCTION AND SALES</v>
      </c>
      <c r="C28" s="497"/>
      <c r="D28" s="497"/>
      <c r="E28" s="497"/>
      <c r="F28" s="497"/>
      <c r="G28" s="497"/>
      <c r="H28" s="497"/>
      <c r="I28" s="497"/>
      <c r="J28" s="497"/>
      <c r="K28" s="497"/>
      <c r="L28" s="498"/>
      <c r="M28" s="151"/>
      <c r="O28" s="2" t="s">
        <v>589</v>
      </c>
      <c r="P28" s="2" t="s">
        <v>590</v>
      </c>
    </row>
    <row r="29" spans="1:16" s="151" customFormat="1" x14ac:dyDescent="0.35">
      <c r="A29" s="261"/>
      <c r="B29" s="225"/>
      <c r="C29" s="212"/>
      <c r="D29" s="212"/>
      <c r="E29" s="212"/>
      <c r="F29" s="212"/>
      <c r="G29" s="212"/>
      <c r="H29" s="212"/>
      <c r="I29" s="212"/>
      <c r="J29" s="212"/>
      <c r="K29" s="212"/>
      <c r="L29" s="213"/>
    </row>
    <row r="30" spans="1:16" s="151" customFormat="1" x14ac:dyDescent="0.35">
      <c r="A30" s="261"/>
      <c r="B30" s="598" t="str">
        <f>IF(Intro!$G$24="English",O30,P30)</f>
        <v>Note: Public/non-confidential information in this table is automatically generated from the information provided in the "Pro 1" and "Pro 2" tabs. Any changes to this public summary must therefore be made in the "Pro 1" and "Pro 2" tabs.</v>
      </c>
      <c r="C30" s="599"/>
      <c r="D30" s="599"/>
      <c r="E30" s="599"/>
      <c r="F30" s="599"/>
      <c r="G30" s="599"/>
      <c r="H30" s="599"/>
      <c r="I30" s="599"/>
      <c r="J30" s="599"/>
      <c r="K30" s="599"/>
      <c r="L30" s="600"/>
      <c r="O30" s="151" t="s">
        <v>273</v>
      </c>
      <c r="P30" s="151" t="s">
        <v>274</v>
      </c>
    </row>
    <row r="31" spans="1:16" s="151" customFormat="1" x14ac:dyDescent="0.35">
      <c r="A31" s="261"/>
      <c r="B31" s="598"/>
      <c r="C31" s="599"/>
      <c r="D31" s="599"/>
      <c r="E31" s="599"/>
      <c r="F31" s="599"/>
      <c r="G31" s="599"/>
      <c r="H31" s="599"/>
      <c r="I31" s="599"/>
      <c r="J31" s="599"/>
      <c r="K31" s="599"/>
      <c r="L31" s="600"/>
    </row>
    <row r="32" spans="1:16" s="151" customFormat="1" x14ac:dyDescent="0.35">
      <c r="A32" s="261"/>
      <c r="B32" s="225"/>
      <c r="C32" s="212"/>
      <c r="D32" s="212"/>
      <c r="E32" s="212"/>
      <c r="F32" s="212"/>
      <c r="G32" s="212"/>
      <c r="H32" s="212"/>
      <c r="I32" s="212"/>
      <c r="J32" s="212"/>
      <c r="K32" s="212"/>
      <c r="L32" s="213"/>
    </row>
    <row r="33" spans="1:16" s="10" customFormat="1" x14ac:dyDescent="0.35">
      <c r="A33" s="12"/>
      <c r="B33" s="236"/>
      <c r="C33" s="28"/>
      <c r="F33" s="703">
        <f>Variables!B6</f>
        <v>2023</v>
      </c>
      <c r="G33" s="703">
        <f>F33+1</f>
        <v>2024</v>
      </c>
      <c r="H33" s="703">
        <f>G33+1</f>
        <v>2025</v>
      </c>
      <c r="I33" s="703" t="str">
        <f>IF(Intro!$G$24="English",Variables!B9,Variables!C9)</f>
        <v>Jan-Mar 2025</v>
      </c>
      <c r="J33" s="703" t="str">
        <f>IF(Intro!$G$24="English",Variables!B10,Variables!C10)</f>
        <v>Jan-Mar 2026</v>
      </c>
      <c r="K33" s="264"/>
      <c r="L33" s="265"/>
      <c r="O33" s="11"/>
    </row>
    <row r="34" spans="1:16" s="10" customFormat="1" x14ac:dyDescent="0.35">
      <c r="A34" s="12"/>
      <c r="B34" s="236"/>
      <c r="C34" s="28"/>
      <c r="F34" s="704"/>
      <c r="G34" s="704"/>
      <c r="H34" s="704"/>
      <c r="I34" s="704"/>
      <c r="J34" s="704"/>
      <c r="K34" s="264"/>
      <c r="L34" s="265"/>
      <c r="O34" s="11"/>
    </row>
    <row r="35" spans="1:16" s="176" customFormat="1" x14ac:dyDescent="0.35">
      <c r="A35" s="262"/>
      <c r="B35" s="635" t="str">
        <f>IF(Intro!$G$24="English",O35,P35)</f>
        <v>Production</v>
      </c>
      <c r="C35" s="636"/>
      <c r="D35" s="636"/>
      <c r="E35" s="636"/>
      <c r="F35" s="210" t="str">
        <f>IF('Pro 1'!G22&lt;&gt;0,"X","-")</f>
        <v>-</v>
      </c>
      <c r="G35" s="210" t="str">
        <f>IF('Pro 1'!H22&lt;&gt;0,"X","-")</f>
        <v>-</v>
      </c>
      <c r="H35" s="210" t="str">
        <f>IF('Pro 1'!I22&lt;&gt;0,"X","-")</f>
        <v>-</v>
      </c>
      <c r="I35" s="210" t="str">
        <f>IF('Pro 1'!J22&lt;&gt;0,"X","-")</f>
        <v>-</v>
      </c>
      <c r="J35" s="210" t="str">
        <f>IF('Pro 1'!K22&lt;&gt;0,"X","-")</f>
        <v>-</v>
      </c>
      <c r="K35" s="264"/>
      <c r="L35" s="265"/>
      <c r="O35" s="176" t="s">
        <v>40</v>
      </c>
      <c r="P35" s="176" t="s">
        <v>40</v>
      </c>
    </row>
    <row r="36" spans="1:16" s="176" customFormat="1" x14ac:dyDescent="0.35">
      <c r="A36" s="262"/>
      <c r="B36" s="635" t="str">
        <f>IF(Intro!$G$24="English",O36,P36)</f>
        <v>Sales in Canada to distributors</v>
      </c>
      <c r="C36" s="636"/>
      <c r="D36" s="636"/>
      <c r="E36" s="636"/>
      <c r="F36" s="210" t="str">
        <f>IF(SUM('Pro 2'!G28:G29)&lt;&gt;0,"X","-")</f>
        <v>-</v>
      </c>
      <c r="G36" s="210" t="str">
        <f>IF(SUM('Pro 2'!H28:H29)&lt;&gt;0,"X","-")</f>
        <v>-</v>
      </c>
      <c r="H36" s="210" t="str">
        <f>IF(SUM('Pro 2'!I28:I29)&lt;&gt;0,"X","-")</f>
        <v>-</v>
      </c>
      <c r="I36" s="210" t="str">
        <f>IF(SUM('Pro 2'!J28:J29)&lt;&gt;0,"X","-")</f>
        <v>-</v>
      </c>
      <c r="J36" s="210" t="str">
        <f>IF(SUM('Pro 2'!K28:K29)&lt;&gt;0,"X","-")</f>
        <v>-</v>
      </c>
      <c r="K36" s="264"/>
      <c r="L36" s="265"/>
      <c r="O36" s="176" t="str">
        <f>"Sales in Canada to "&amp;Variables!B26</f>
        <v>Sales in Canada to distributors</v>
      </c>
      <c r="P36" s="176" t="str">
        <f>"Ventes au Canada aux "&amp;Variables!C26</f>
        <v>Ventes au Canada aux distributeurs</v>
      </c>
    </row>
    <row r="37" spans="1:16" s="176" customFormat="1" x14ac:dyDescent="0.35">
      <c r="A37" s="262"/>
      <c r="B37" s="635" t="str">
        <f>IF(Intro!$G$24="English",O37,P37)</f>
        <v>Sales in Canada to end users</v>
      </c>
      <c r="C37" s="636"/>
      <c r="D37" s="636"/>
      <c r="E37" s="636"/>
      <c r="F37" s="210" t="str">
        <f>IF(SUM('Pro 2'!G31:G32)&lt;&gt;0,"X","-")</f>
        <v>-</v>
      </c>
      <c r="G37" s="210" t="str">
        <f>IF(SUM('Pro 2'!H31:H32)&lt;&gt;0,"X","-")</f>
        <v>-</v>
      </c>
      <c r="H37" s="210" t="str">
        <f>IF(SUM('Pro 2'!I31:I32)&lt;&gt;0,"X","-")</f>
        <v>-</v>
      </c>
      <c r="I37" s="210" t="str">
        <f>IF(SUM('Pro 2'!J31:J32)&lt;&gt;0,"X","-")</f>
        <v>-</v>
      </c>
      <c r="J37" s="210" t="str">
        <f>IF(SUM('Pro 2'!K31:K32)&lt;&gt;0,"X","-")</f>
        <v>-</v>
      </c>
      <c r="K37" s="264"/>
      <c r="L37" s="265"/>
      <c r="O37" s="176" t="str">
        <f>"Sales in Canada to "&amp;Variables!B27</f>
        <v>Sales in Canada to end users</v>
      </c>
      <c r="P37" s="176" t="str">
        <f>"Ventes au Canada aux "&amp;Variables!C27</f>
        <v>Ventes au Canada aux utilisateurs finals</v>
      </c>
    </row>
    <row r="38" spans="1:16" s="176" customFormat="1" x14ac:dyDescent="0.35">
      <c r="A38" s="262"/>
      <c r="B38" s="635" t="str">
        <f>IF(Intro!$G$24="English",O38,P38)</f>
        <v>Export Sales</v>
      </c>
      <c r="C38" s="636"/>
      <c r="D38" s="636"/>
      <c r="E38" s="636"/>
      <c r="F38" s="210" t="str">
        <f>IF(SUM('Pro 2'!G34:G35)&lt;&gt;0,"X","-")</f>
        <v>-</v>
      </c>
      <c r="G38" s="210" t="str">
        <f>IF(SUM('Pro 2'!H34:H35)&lt;&gt;0,"X","-")</f>
        <v>-</v>
      </c>
      <c r="H38" s="210" t="str">
        <f>IF(SUM('Pro 2'!I34:I35)&lt;&gt;0,"X","-")</f>
        <v>-</v>
      </c>
      <c r="I38" s="210" t="str">
        <f>IF(SUM('Pro 2'!J34:J35)&lt;&gt;0,"X","-")</f>
        <v>-</v>
      </c>
      <c r="J38" s="210" t="str">
        <f>IF(SUM('Pro 2'!K34:K35)&lt;&gt;0,"X","-")</f>
        <v>-</v>
      </c>
      <c r="K38" s="264"/>
      <c r="L38" s="265"/>
      <c r="O38" s="176" t="s">
        <v>41</v>
      </c>
      <c r="P38" s="176" t="s">
        <v>42</v>
      </c>
    </row>
    <row r="39" spans="1:16" s="151" customFormat="1" x14ac:dyDescent="0.35">
      <c r="A39" s="261"/>
      <c r="B39" s="256"/>
      <c r="C39" s="257"/>
      <c r="D39" s="257"/>
      <c r="E39" s="257"/>
      <c r="F39" s="257"/>
      <c r="G39" s="257"/>
      <c r="H39" s="257"/>
      <c r="I39" s="257"/>
      <c r="J39" s="257"/>
      <c r="K39" s="257"/>
      <c r="L39" s="258"/>
    </row>
  </sheetData>
  <sheetProtection algorithmName="SHA-512" hashValue="9IHdmEGts2F+0nmvaIDn9XQXpE8EKvALNEuKnwDHEyJcdMmMOh2jv9E4XwlCa4nlbdd/UQHa+Ufces5/WPTN/A==" saltValue="dlI5xtqv7sALGPc7bZo+yw==" spinCount="100000" sheet="1" objects="1" scenarios="1" selectLockedCells="1"/>
  <mergeCells count="22">
    <mergeCell ref="B15:I15"/>
    <mergeCell ref="B4:L4"/>
    <mergeCell ref="B5:L5"/>
    <mergeCell ref="B6:L6"/>
    <mergeCell ref="B36:E36"/>
    <mergeCell ref="B9:L9"/>
    <mergeCell ref="B8:L8"/>
    <mergeCell ref="B12:I12"/>
    <mergeCell ref="B13:I13"/>
    <mergeCell ref="B14:I14"/>
    <mergeCell ref="B38:E38"/>
    <mergeCell ref="B28:L28"/>
    <mergeCell ref="B35:E35"/>
    <mergeCell ref="B17:J17"/>
    <mergeCell ref="B19:L26"/>
    <mergeCell ref="F33:F34"/>
    <mergeCell ref="G33:G34"/>
    <mergeCell ref="H33:H34"/>
    <mergeCell ref="I33:I34"/>
    <mergeCell ref="J33:J34"/>
    <mergeCell ref="B37:E37"/>
    <mergeCell ref="B30:L31"/>
  </mergeCells>
  <dataValidations count="1">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B19:B24" xr:uid="{98189501-58D8-41C6-8064-4494BB217640}">
      <formula1>1000</formula1>
    </dataValidation>
  </dataValidations>
  <printOptions horizontalCentered="1"/>
  <pageMargins left="0.25" right="0.25" top="0.75" bottom="0.75" header="0.3" footer="0.3"/>
  <pageSetup scale="63" fitToHeight="0" orientation="portrait" r:id="rId1"/>
  <headerFooter>
    <oddFooter>&amp;L&amp;A</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F0FF472E-7929-47C8-A771-4AA6BB51FDD5}">
          <x14:formula1>
            <xm:f>Variables!$D$30:$D$31</xm:f>
          </x14:formula1>
          <xm:sqref>J12:J15</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57D85E-0D9C-49B1-9533-22720ACB55A5}">
  <sheetPr>
    <tabColor rgb="FFFFC000"/>
  </sheetPr>
  <dimension ref="A1:W84"/>
  <sheetViews>
    <sheetView zoomScale="80" zoomScaleNormal="80" workbookViewId="0">
      <selection activeCell="D5" sqref="D5"/>
    </sheetView>
  </sheetViews>
  <sheetFormatPr defaultColWidth="9.1796875" defaultRowHeight="14.5" x14ac:dyDescent="0.35"/>
  <cols>
    <col min="1" max="1" width="6.453125" bestFit="1" customWidth="1"/>
    <col min="2" max="2" width="15.453125" bestFit="1" customWidth="1"/>
    <col min="3" max="3" width="35.54296875" bestFit="1" customWidth="1"/>
    <col min="4" max="8" width="14.7265625" customWidth="1"/>
    <col min="9" max="9" width="19" bestFit="1" customWidth="1"/>
    <col min="10" max="11" width="14.81640625" customWidth="1"/>
    <col min="12" max="12" width="25.54296875" customWidth="1"/>
    <col min="13" max="13" width="25" customWidth="1"/>
    <col min="14" max="19" width="14.7265625" customWidth="1"/>
    <col min="20" max="21" width="15.453125" customWidth="1"/>
    <col min="22" max="22" width="14.81640625" customWidth="1"/>
    <col min="23" max="24" width="14.54296875" customWidth="1"/>
    <col min="25" max="25" width="25" customWidth="1"/>
    <col min="26" max="27" width="12.81640625" customWidth="1"/>
    <col min="28" max="29" width="14.54296875" customWidth="1"/>
  </cols>
  <sheetData>
    <row r="1" spans="1:19" ht="15" thickBot="1" x14ac:dyDescent="0.4">
      <c r="C1" s="867"/>
      <c r="D1" s="867"/>
      <c r="E1" s="867"/>
      <c r="F1" s="867"/>
      <c r="G1" s="867"/>
      <c r="H1" s="867"/>
      <c r="I1" s="867"/>
      <c r="J1" s="867"/>
      <c r="K1" s="867"/>
      <c r="L1" s="867"/>
      <c r="M1" s="867"/>
      <c r="N1" s="867"/>
      <c r="O1" s="867"/>
      <c r="P1" s="867"/>
      <c r="Q1" s="362"/>
      <c r="R1" s="362"/>
    </row>
    <row r="2" spans="1:19" x14ac:dyDescent="0.35">
      <c r="A2" s="363"/>
      <c r="C2" s="364" t="s">
        <v>726</v>
      </c>
      <c r="D2" s="365"/>
      <c r="E2" s="365"/>
      <c r="F2" s="365"/>
      <c r="G2" s="365"/>
      <c r="H2" s="366"/>
      <c r="M2" s="364" t="s">
        <v>726</v>
      </c>
      <c r="N2" s="365"/>
      <c r="O2" s="365"/>
      <c r="P2" s="365"/>
      <c r="Q2" s="365"/>
      <c r="R2" s="366"/>
    </row>
    <row r="3" spans="1:19" x14ac:dyDescent="0.35">
      <c r="C3" s="367"/>
      <c r="D3" s="868" t="s">
        <v>727</v>
      </c>
      <c r="E3" s="868"/>
      <c r="F3" s="868"/>
      <c r="G3" s="368"/>
      <c r="H3" s="369"/>
      <c r="M3" s="370"/>
      <c r="N3" s="868" t="s">
        <v>727</v>
      </c>
      <c r="O3" s="868"/>
      <c r="P3" s="868"/>
      <c r="Q3" s="368"/>
      <c r="R3" s="369"/>
    </row>
    <row r="4" spans="1:19" ht="33" customHeight="1" thickBot="1" x14ac:dyDescent="0.4">
      <c r="C4" s="367" t="s">
        <v>728</v>
      </c>
      <c r="D4" s="371">
        <f>'Pro 1'!G17</f>
        <v>2023</v>
      </c>
      <c r="E4" s="371">
        <f>'Pro 1'!H17</f>
        <v>2024</v>
      </c>
      <c r="F4" s="371">
        <f>'Pro 1'!I17</f>
        <v>2025</v>
      </c>
      <c r="G4" s="371" t="str">
        <f>'Pro 1'!J17</f>
        <v>Jan-Mar 2025</v>
      </c>
      <c r="H4" s="371" t="str">
        <f>'Pro 1'!K17</f>
        <v>Jan-Mar 2026</v>
      </c>
      <c r="I4" s="372"/>
      <c r="J4" s="372"/>
      <c r="K4" s="372"/>
      <c r="L4" s="372"/>
      <c r="M4" s="367" t="s">
        <v>729</v>
      </c>
      <c r="N4" s="371">
        <f>D4</f>
        <v>2023</v>
      </c>
      <c r="O4" s="371">
        <f>E4</f>
        <v>2024</v>
      </c>
      <c r="P4" s="371">
        <f>F4</f>
        <v>2025</v>
      </c>
      <c r="Q4" s="371" t="str">
        <f>G4</f>
        <v>Jan-Mar 2025</v>
      </c>
      <c r="R4" s="373" t="str">
        <f>H4</f>
        <v>Jan-Mar 2026</v>
      </c>
    </row>
    <row r="5" spans="1:19" x14ac:dyDescent="0.35">
      <c r="B5" s="374" t="s">
        <v>730</v>
      </c>
      <c r="C5" s="370" t="s">
        <v>465</v>
      </c>
      <c r="D5" s="375">
        <f>'Pro 1'!G19</f>
        <v>0</v>
      </c>
      <c r="E5" s="375">
        <f>'Pro 1'!H19</f>
        <v>0</v>
      </c>
      <c r="F5" s="375">
        <f>'Pro 1'!I19</f>
        <v>0</v>
      </c>
      <c r="G5" s="375">
        <f>'Pro 1'!J19</f>
        <v>0</v>
      </c>
      <c r="H5" s="375">
        <f>'Pro 1'!K19</f>
        <v>0</v>
      </c>
      <c r="I5" s="376">
        <f>SUM('Pro 1'!G19:K19)+SUM('Pro 3'!G67:K74)</f>
        <v>0</v>
      </c>
      <c r="J5" s="377"/>
      <c r="L5" s="374" t="s">
        <v>730</v>
      </c>
      <c r="M5" s="370" t="str">
        <f>C5</f>
        <v>Volume</v>
      </c>
      <c r="N5" s="375">
        <f>'Pro 1'!G20</f>
        <v>0</v>
      </c>
      <c r="O5" s="375">
        <f>'Pro 1'!H20</f>
        <v>0</v>
      </c>
      <c r="P5" s="375">
        <f>'Pro 1'!I20</f>
        <v>0</v>
      </c>
      <c r="Q5" s="375">
        <f>'Pro 1'!J20</f>
        <v>0</v>
      </c>
      <c r="R5" s="378">
        <f>'Pro 1'!K20</f>
        <v>0</v>
      </c>
      <c r="S5" s="379">
        <f>SUM('Pro 1'!G20:K20)+SUM('Pro 3'!G90:K97)</f>
        <v>0</v>
      </c>
    </row>
    <row r="6" spans="1:19" ht="15" thickBot="1" x14ac:dyDescent="0.4">
      <c r="B6" s="374" t="s">
        <v>730</v>
      </c>
      <c r="C6" s="370"/>
      <c r="D6" s="375"/>
      <c r="E6" s="375"/>
      <c r="F6" s="375"/>
      <c r="G6" s="375"/>
      <c r="H6" s="378"/>
      <c r="I6" s="380" cm="1">
        <f t="array" ref="I6">SUM(D5:H5)+SUM((D7:H11)*1000)</f>
        <v>0</v>
      </c>
      <c r="J6" s="377"/>
      <c r="L6" s="374" t="s">
        <v>730</v>
      </c>
      <c r="M6" s="370"/>
      <c r="N6" s="375"/>
      <c r="O6" s="375"/>
      <c r="P6" s="375"/>
      <c r="Q6" s="375"/>
      <c r="R6" s="378"/>
      <c r="S6" s="381" cm="1">
        <f t="array" ref="S6">SUM(N5:R5)+SUM((N7:R11)*1000)</f>
        <v>0</v>
      </c>
    </row>
    <row r="7" spans="1:19" ht="15" thickBot="1" x14ac:dyDescent="0.4">
      <c r="A7" t="s">
        <v>731</v>
      </c>
      <c r="B7" s="374" t="s">
        <v>730</v>
      </c>
      <c r="C7" s="370" t="s">
        <v>125</v>
      </c>
      <c r="D7" s="375">
        <f>'Pro 3'!G67/1000</f>
        <v>0</v>
      </c>
      <c r="E7" s="375">
        <f>'Pro 3'!H67/1000</f>
        <v>0</v>
      </c>
      <c r="F7" s="375">
        <f>'Pro 3'!I67/1000</f>
        <v>0</v>
      </c>
      <c r="G7" s="375">
        <f>'Pro 3'!J67/1000</f>
        <v>0</v>
      </c>
      <c r="H7" s="375">
        <f>'Pro 3'!K67/1000</f>
        <v>0</v>
      </c>
      <c r="I7" s="382" t="b">
        <f>I5=I6</f>
        <v>1</v>
      </c>
      <c r="J7" s="383"/>
      <c r="K7" t="s">
        <v>731</v>
      </c>
      <c r="L7" s="374" t="s">
        <v>730</v>
      </c>
      <c r="M7" s="370" t="str">
        <f>C7</f>
        <v>Beginning inventory</v>
      </c>
      <c r="N7" s="375">
        <f>'Pro 3'!G90/1000</f>
        <v>0</v>
      </c>
      <c r="O7" s="375">
        <f>'Pro 3'!H90/1000</f>
        <v>0</v>
      </c>
      <c r="P7" s="375">
        <f>'Pro 3'!I90/1000</f>
        <v>0</v>
      </c>
      <c r="Q7" s="375">
        <f>'Pro 3'!J90/1000</f>
        <v>0</v>
      </c>
      <c r="R7" s="378">
        <f>'Pro 3'!K90/1000</f>
        <v>0</v>
      </c>
      <c r="S7" s="384" t="b">
        <f>S5=S6</f>
        <v>1</v>
      </c>
    </row>
    <row r="8" spans="1:19" x14ac:dyDescent="0.35">
      <c r="A8" t="s">
        <v>731</v>
      </c>
      <c r="B8" s="374" t="s">
        <v>730</v>
      </c>
      <c r="C8" s="370" t="s">
        <v>365</v>
      </c>
      <c r="D8" s="375">
        <f>SUM('Pro 3'!G68:'Pro 3'!G71)/1000</f>
        <v>0</v>
      </c>
      <c r="E8" s="375">
        <f>SUM('Pro 3'!H68:'Pro 3'!H71)/1000</f>
        <v>0</v>
      </c>
      <c r="F8" s="375">
        <f>SUM('Pro 3'!I68:'Pro 3'!I71)/1000</f>
        <v>0</v>
      </c>
      <c r="G8" s="375">
        <f>SUM('Pro 3'!J68:'Pro 3'!J71)/1000</f>
        <v>0</v>
      </c>
      <c r="H8" s="375">
        <f>SUM('Pro 3'!K68:'Pro 3'!K71)/1000</f>
        <v>0</v>
      </c>
      <c r="K8" t="s">
        <v>731</v>
      </c>
      <c r="L8" s="374" t="s">
        <v>730</v>
      </c>
      <c r="M8" s="370" t="str">
        <f>C8</f>
        <v xml:space="preserve">Direct materials used </v>
      </c>
      <c r="N8" s="375">
        <f>SUM('Pro 3'!G91:G94)/1000</f>
        <v>0</v>
      </c>
      <c r="O8" s="375">
        <f>SUM('Pro 3'!H91:H94)/1000</f>
        <v>0</v>
      </c>
      <c r="P8" s="375">
        <f>SUM('Pro 3'!I91:I94)/1000</f>
        <v>0</v>
      </c>
      <c r="Q8" s="375">
        <f>SUM('Pro 3'!J91:J94)/1000</f>
        <v>0</v>
      </c>
      <c r="R8" s="378">
        <f>SUM('Pro 3'!K91:K94)/1000</f>
        <v>0</v>
      </c>
    </row>
    <row r="9" spans="1:19" x14ac:dyDescent="0.35">
      <c r="A9" t="s">
        <v>731</v>
      </c>
      <c r="B9" s="374" t="s">
        <v>730</v>
      </c>
      <c r="C9" s="370" t="s">
        <v>732</v>
      </c>
      <c r="D9" s="375">
        <f>'Pro 3'!G72/1000</f>
        <v>0</v>
      </c>
      <c r="E9" s="375">
        <f>'Pro 3'!H72/1000</f>
        <v>0</v>
      </c>
      <c r="F9" s="375">
        <f>'Pro 3'!I72/1000</f>
        <v>0</v>
      </c>
      <c r="G9" s="375">
        <f>'Pro 3'!J72/1000</f>
        <v>0</v>
      </c>
      <c r="H9" s="375">
        <f>'Pro 3'!K72/1000</f>
        <v>0</v>
      </c>
      <c r="K9" t="s">
        <v>731</v>
      </c>
      <c r="L9" s="374" t="s">
        <v>730</v>
      </c>
      <c r="M9" s="370" t="str">
        <f>C9</f>
        <v>Direct employ wages paid</v>
      </c>
      <c r="N9" s="375">
        <f>'Pro 3'!G95/1000</f>
        <v>0</v>
      </c>
      <c r="O9" s="375">
        <f>'Pro 3'!H95/1000</f>
        <v>0</v>
      </c>
      <c r="P9" s="375">
        <f>'Pro 3'!I95/1000</f>
        <v>0</v>
      </c>
      <c r="Q9" s="375">
        <f>'Pro 3'!J95/1000</f>
        <v>0</v>
      </c>
      <c r="R9" s="378">
        <f>'Pro 3'!K95/1000</f>
        <v>0</v>
      </c>
    </row>
    <row r="10" spans="1:19" x14ac:dyDescent="0.35">
      <c r="A10" t="s">
        <v>731</v>
      </c>
      <c r="B10" s="374" t="s">
        <v>730</v>
      </c>
      <c r="C10" s="370" t="s">
        <v>345</v>
      </c>
      <c r="D10" s="375">
        <f>'Pro 3'!G73/1000</f>
        <v>0</v>
      </c>
      <c r="E10" s="375">
        <f>'Pro 3'!H73/1000</f>
        <v>0</v>
      </c>
      <c r="F10" s="375">
        <f>'Pro 3'!I73/1000</f>
        <v>0</v>
      </c>
      <c r="G10" s="375">
        <f>'Pro 3'!J73/1000</f>
        <v>0</v>
      </c>
      <c r="H10" s="375">
        <f>'Pro 3'!K73/1000</f>
        <v>0</v>
      </c>
      <c r="K10" t="s">
        <v>731</v>
      </c>
      <c r="L10" s="374" t="s">
        <v>730</v>
      </c>
      <c r="M10" s="370" t="str">
        <f>C10</f>
        <v xml:space="preserve">Factory overhead </v>
      </c>
      <c r="N10" s="375">
        <f>'Pro 3'!G96/1000</f>
        <v>0</v>
      </c>
      <c r="O10" s="375">
        <f>'Pro 3'!H96/1000</f>
        <v>0</v>
      </c>
      <c r="P10" s="375">
        <f>'Pro 3'!I96/1000</f>
        <v>0</v>
      </c>
      <c r="Q10" s="375">
        <f>'Pro 3'!J96/1000</f>
        <v>0</v>
      </c>
      <c r="R10" s="378">
        <f>'Pro 3'!K96/1000</f>
        <v>0</v>
      </c>
    </row>
    <row r="11" spans="1:19" x14ac:dyDescent="0.35">
      <c r="A11" t="s">
        <v>731</v>
      </c>
      <c r="B11" s="374" t="s">
        <v>730</v>
      </c>
      <c r="C11" s="370" t="s">
        <v>368</v>
      </c>
      <c r="D11" s="375">
        <f>'Pro 3'!G74/1000</f>
        <v>0</v>
      </c>
      <c r="E11" s="375">
        <f>'Pro 3'!H74/1000</f>
        <v>0</v>
      </c>
      <c r="F11" s="375">
        <f>'Pro 3'!I74/1000</f>
        <v>0</v>
      </c>
      <c r="G11" s="375">
        <f>'Pro 3'!J74/1000</f>
        <v>0</v>
      </c>
      <c r="H11" s="375">
        <f>'Pro 3'!K74/1000</f>
        <v>0</v>
      </c>
      <c r="K11" t="s">
        <v>731</v>
      </c>
      <c r="L11" s="374" t="s">
        <v>730</v>
      </c>
      <c r="M11" s="370" t="str">
        <f>C11</f>
        <v>Less: ending inventory</v>
      </c>
      <c r="N11" s="375">
        <f>'Pro 3'!G97/1000</f>
        <v>0</v>
      </c>
      <c r="O11" s="375">
        <f>'Pro 3'!H97/1000</f>
        <v>0</v>
      </c>
      <c r="P11" s="375">
        <f>'Pro 3'!I97/1000</f>
        <v>0</v>
      </c>
      <c r="Q11" s="375">
        <f>'Pro 3'!J97/1000</f>
        <v>0</v>
      </c>
      <c r="R11" s="378">
        <f>'Pro 3'!K97/1000</f>
        <v>0</v>
      </c>
    </row>
    <row r="12" spans="1:19" ht="15" thickBot="1" x14ac:dyDescent="0.4">
      <c r="B12" s="385" t="s">
        <v>733</v>
      </c>
      <c r="C12" s="370"/>
      <c r="D12" s="375"/>
      <c r="E12" s="375"/>
      <c r="F12" s="375"/>
      <c r="G12" s="375"/>
      <c r="H12" s="378"/>
      <c r="L12" s="385" t="s">
        <v>733</v>
      </c>
      <c r="M12" s="370"/>
      <c r="N12" s="375"/>
      <c r="O12" s="375"/>
      <c r="P12" s="375"/>
      <c r="Q12" s="375"/>
      <c r="R12" s="378"/>
    </row>
    <row r="13" spans="1:19" x14ac:dyDescent="0.35">
      <c r="B13" s="374" t="s">
        <v>730</v>
      </c>
      <c r="C13" s="370" t="s">
        <v>734</v>
      </c>
      <c r="D13" s="375">
        <f>SUM('Pro 2'!G28,'Pro 2'!G31)</f>
        <v>0</v>
      </c>
      <c r="E13" s="375">
        <f>SUM('Pro 2'!H28,'Pro 2'!H31)</f>
        <v>0</v>
      </c>
      <c r="F13" s="375">
        <f>SUM('Pro 2'!I28,'Pro 2'!I31)</f>
        <v>0</v>
      </c>
      <c r="G13" s="375">
        <f>SUM('Pro 2'!J28,'Pro 2'!J31)</f>
        <v>0</v>
      </c>
      <c r="H13" s="375">
        <f>SUM('Pro 2'!K28,'Pro 2'!K31)</f>
        <v>0</v>
      </c>
      <c r="I13" s="376">
        <f>SUM('Pro 2'!G28:K28,'Pro 2'!G31:K31)+(SUM('Pro 3'!G228:K229,'Pro 3'!G231:K231,'Pro 3'!G234:K236)/1000)</f>
        <v>0</v>
      </c>
      <c r="J13" s="377"/>
      <c r="L13" s="374" t="s">
        <v>730</v>
      </c>
      <c r="M13" s="370" t="str">
        <f>C13</f>
        <v>Net Sales Volume</v>
      </c>
      <c r="N13" s="375">
        <f>'Pro 2'!G34</f>
        <v>0</v>
      </c>
      <c r="O13" s="375">
        <f>'Pro 2'!H34</f>
        <v>0</v>
      </c>
      <c r="P13" s="375">
        <f>'Pro 2'!I34</f>
        <v>0</v>
      </c>
      <c r="Q13" s="375">
        <f>'Pro 2'!J34</f>
        <v>0</v>
      </c>
      <c r="R13" s="378">
        <f>'Pro 2'!K34</f>
        <v>0</v>
      </c>
      <c r="S13" s="379">
        <f>SUM('Pro 2'!G34:K34)+(SUM('Pro 3'!G252:K253,'Pro 3'!G255:K255,'Pro 3'!G258:K260)/1000)</f>
        <v>0</v>
      </c>
    </row>
    <row r="14" spans="1:19" ht="15" thickBot="1" x14ac:dyDescent="0.4">
      <c r="B14" s="374" t="s">
        <v>730</v>
      </c>
      <c r="C14" s="370"/>
      <c r="D14" s="375"/>
      <c r="E14" s="375"/>
      <c r="F14" s="375"/>
      <c r="G14" s="375"/>
      <c r="H14" s="378"/>
      <c r="I14" s="380">
        <f>SUM(D13:H13)+SUM(D16:H24)</f>
        <v>0</v>
      </c>
      <c r="J14" s="377"/>
      <c r="L14" s="374" t="s">
        <v>730</v>
      </c>
      <c r="M14" s="370"/>
      <c r="N14" s="375"/>
      <c r="O14" s="375"/>
      <c r="P14" s="375"/>
      <c r="Q14" s="375"/>
      <c r="R14" s="378"/>
      <c r="S14" s="381">
        <f>SUM(N13:R13)+SUM(N16:R24)</f>
        <v>0</v>
      </c>
    </row>
    <row r="15" spans="1:19" ht="15" thickBot="1" x14ac:dyDescent="0.4">
      <c r="B15" s="374" t="s">
        <v>730</v>
      </c>
      <c r="C15" s="370"/>
      <c r="D15" s="375"/>
      <c r="E15" s="375"/>
      <c r="F15" s="375"/>
      <c r="G15" s="375"/>
      <c r="H15" s="378"/>
      <c r="I15" s="382" t="b">
        <f>I13=I14</f>
        <v>1</v>
      </c>
      <c r="J15" s="377"/>
      <c r="L15" s="374" t="s">
        <v>730</v>
      </c>
      <c r="M15" s="370"/>
      <c r="N15" s="375"/>
      <c r="O15" s="375"/>
      <c r="P15" s="375"/>
      <c r="Q15" s="375"/>
      <c r="R15" s="378"/>
      <c r="S15" s="384" t="b">
        <f>S13=S14</f>
        <v>1</v>
      </c>
    </row>
    <row r="16" spans="1:19" x14ac:dyDescent="0.35">
      <c r="A16" t="s">
        <v>731</v>
      </c>
      <c r="B16" s="374" t="s">
        <v>730</v>
      </c>
      <c r="C16" s="370" t="s">
        <v>72</v>
      </c>
      <c r="D16" s="375">
        <f>'Pro 3'!G228/1000</f>
        <v>0</v>
      </c>
      <c r="E16" s="375">
        <f>'Pro 3'!H228/1000</f>
        <v>0</v>
      </c>
      <c r="F16" s="375">
        <f>'Pro 3'!I228/1000</f>
        <v>0</v>
      </c>
      <c r="G16" s="375">
        <f>'Pro 3'!J228/1000</f>
        <v>0</v>
      </c>
      <c r="H16" s="375">
        <f>'Pro 3'!K228/1000</f>
        <v>0</v>
      </c>
      <c r="J16" s="383"/>
      <c r="K16" t="s">
        <v>731</v>
      </c>
      <c r="L16" s="374" t="s">
        <v>730</v>
      </c>
      <c r="M16" s="370" t="str">
        <f>C16</f>
        <v>Net Sales Value</v>
      </c>
      <c r="N16" s="375">
        <f>'Pro 3'!G252/1000</f>
        <v>0</v>
      </c>
      <c r="O16" s="375">
        <f>'Pro 3'!H252/1000</f>
        <v>0</v>
      </c>
      <c r="P16" s="375">
        <f>'Pro 3'!I252/1000</f>
        <v>0</v>
      </c>
      <c r="Q16" s="375">
        <f>'Pro 3'!J252/1000</f>
        <v>0</v>
      </c>
      <c r="R16" s="378">
        <f>'Pro 3'!K252/1000</f>
        <v>0</v>
      </c>
    </row>
    <row r="17" spans="1:22" x14ac:dyDescent="0.35">
      <c r="A17" t="s">
        <v>731</v>
      </c>
      <c r="B17" s="374" t="s">
        <v>730</v>
      </c>
      <c r="C17" s="370" t="s">
        <v>74</v>
      </c>
      <c r="D17" s="375">
        <f>'Pro 3'!G229/1000</f>
        <v>0</v>
      </c>
      <c r="E17" s="375">
        <f>'Pro 3'!H229/1000</f>
        <v>0</v>
      </c>
      <c r="F17" s="375">
        <f>'Pro 3'!I229/1000</f>
        <v>0</v>
      </c>
      <c r="G17" s="375">
        <f>'Pro 3'!J229/1000</f>
        <v>0</v>
      </c>
      <c r="H17" s="375">
        <f>'Pro 3'!K229/1000</f>
        <v>0</v>
      </c>
      <c r="K17" t="s">
        <v>731</v>
      </c>
      <c r="L17" s="374" t="s">
        <v>730</v>
      </c>
      <c r="M17" s="370" t="str">
        <f>C17</f>
        <v>Beginning Inventory</v>
      </c>
      <c r="N17" s="375">
        <f>'Pro 3'!G253/1000</f>
        <v>0</v>
      </c>
      <c r="O17" s="375">
        <f>'Pro 3'!H253/1000</f>
        <v>0</v>
      </c>
      <c r="P17" s="375">
        <f>'Pro 3'!I253/1000</f>
        <v>0</v>
      </c>
      <c r="Q17" s="375">
        <f>'Pro 3'!J253/1000</f>
        <v>0</v>
      </c>
      <c r="R17" s="378">
        <f>'Pro 3'!K253/1000</f>
        <v>0</v>
      </c>
    </row>
    <row r="18" spans="1:22" x14ac:dyDescent="0.35">
      <c r="B18" s="385" t="s">
        <v>733</v>
      </c>
      <c r="C18" s="370"/>
      <c r="D18" s="375"/>
      <c r="E18" s="375"/>
      <c r="F18" s="375"/>
      <c r="G18" s="375"/>
      <c r="H18" s="375"/>
      <c r="L18" s="385" t="s">
        <v>733</v>
      </c>
      <c r="M18" s="370"/>
      <c r="N18" s="375"/>
      <c r="O18" s="375"/>
      <c r="P18" s="375"/>
      <c r="Q18" s="375"/>
      <c r="R18" s="378"/>
    </row>
    <row r="19" spans="1:22" x14ac:dyDescent="0.35">
      <c r="A19" t="s">
        <v>731</v>
      </c>
      <c r="B19" s="374" t="s">
        <v>730</v>
      </c>
      <c r="C19" s="370" t="s">
        <v>735</v>
      </c>
      <c r="D19" s="375">
        <f>'Pro 3'!G231/1000</f>
        <v>0</v>
      </c>
      <c r="E19" s="375">
        <f>'Pro 3'!H231/1000</f>
        <v>0</v>
      </c>
      <c r="F19" s="375">
        <f>'Pro 3'!I231/1000</f>
        <v>0</v>
      </c>
      <c r="G19" s="375">
        <f>'Pro 3'!J231/1000</f>
        <v>0</v>
      </c>
      <c r="H19" s="375">
        <f>'Pro 3'!K231/1000</f>
        <v>0</v>
      </c>
      <c r="K19" t="s">
        <v>731</v>
      </c>
      <c r="L19" s="374" t="s">
        <v>730</v>
      </c>
      <c r="M19" s="370" t="str">
        <f>C19</f>
        <v>Ending Inventory</v>
      </c>
      <c r="N19" s="375">
        <f>'Pro 3'!G255/1000</f>
        <v>0</v>
      </c>
      <c r="O19" s="375">
        <f>'Pro 3'!H255/1000</f>
        <v>0</v>
      </c>
      <c r="P19" s="375">
        <f>'Pro 3'!I255/1000</f>
        <v>0</v>
      </c>
      <c r="Q19" s="375">
        <f>'Pro 3'!J255/1000</f>
        <v>0</v>
      </c>
      <c r="R19" s="378">
        <f>'Pro 3'!K255/1000</f>
        <v>0</v>
      </c>
    </row>
    <row r="20" spans="1:22" x14ac:dyDescent="0.35">
      <c r="B20" s="385" t="s">
        <v>733</v>
      </c>
      <c r="C20" s="370"/>
      <c r="D20" s="375"/>
      <c r="E20" s="375"/>
      <c r="F20" s="375"/>
      <c r="G20" s="375"/>
      <c r="H20" s="378"/>
      <c r="L20" s="385" t="s">
        <v>733</v>
      </c>
      <c r="M20" s="370"/>
      <c r="N20" s="375"/>
      <c r="O20" s="375"/>
      <c r="P20" s="375"/>
      <c r="Q20" s="375"/>
      <c r="R20" s="378"/>
    </row>
    <row r="21" spans="1:22" x14ac:dyDescent="0.35">
      <c r="B21" s="385" t="s">
        <v>733</v>
      </c>
      <c r="C21" s="370"/>
      <c r="D21" s="375"/>
      <c r="E21" s="375"/>
      <c r="F21" s="375"/>
      <c r="G21" s="375"/>
      <c r="H21" s="378"/>
      <c r="L21" s="385" t="s">
        <v>733</v>
      </c>
      <c r="M21" s="370"/>
      <c r="N21" s="375"/>
      <c r="O21" s="375"/>
      <c r="P21" s="375"/>
      <c r="Q21" s="375"/>
      <c r="R21" s="378"/>
    </row>
    <row r="22" spans="1:22" x14ac:dyDescent="0.35">
      <c r="A22" t="s">
        <v>731</v>
      </c>
      <c r="B22" s="374" t="s">
        <v>730</v>
      </c>
      <c r="C22" s="370" t="s">
        <v>736</v>
      </c>
      <c r="D22" s="375">
        <f>'Pro 3'!G234/1000</f>
        <v>0</v>
      </c>
      <c r="E22" s="375">
        <f>'Pro 3'!H234/1000</f>
        <v>0</v>
      </c>
      <c r="F22" s="375">
        <f>'Pro 3'!I234/1000</f>
        <v>0</v>
      </c>
      <c r="G22" s="375">
        <f>'Pro 3'!J234/1000</f>
        <v>0</v>
      </c>
      <c r="H22" s="375">
        <f>'Pro 3'!K234/1000</f>
        <v>0</v>
      </c>
      <c r="K22" t="s">
        <v>731</v>
      </c>
      <c r="L22" s="374" t="s">
        <v>730</v>
      </c>
      <c r="M22" s="370" t="str">
        <f>C22</f>
        <v>GSA Expenses</v>
      </c>
      <c r="N22" s="375">
        <f>'Pro 3'!G258/1000</f>
        <v>0</v>
      </c>
      <c r="O22" s="375">
        <f>'Pro 3'!H258/1000</f>
        <v>0</v>
      </c>
      <c r="P22" s="375">
        <f>'Pro 3'!I258/1000</f>
        <v>0</v>
      </c>
      <c r="Q22" s="375">
        <f>'Pro 3'!J258/1000</f>
        <v>0</v>
      </c>
      <c r="R22" s="378">
        <f>'Pro 3'!K258/1000</f>
        <v>0</v>
      </c>
    </row>
    <row r="23" spans="1:22" x14ac:dyDescent="0.35">
      <c r="A23" t="s">
        <v>731</v>
      </c>
      <c r="B23" s="374" t="s">
        <v>730</v>
      </c>
      <c r="C23" s="370" t="s">
        <v>55</v>
      </c>
      <c r="D23" s="375">
        <f>'Pro 3'!G235/1000</f>
        <v>0</v>
      </c>
      <c r="E23" s="375">
        <f>'Pro 3'!H235/1000</f>
        <v>0</v>
      </c>
      <c r="F23" s="375">
        <f>'Pro 3'!I235/1000</f>
        <v>0</v>
      </c>
      <c r="G23" s="375">
        <f>'Pro 3'!J235/1000</f>
        <v>0</v>
      </c>
      <c r="H23" s="375">
        <f>'Pro 3'!K235/1000</f>
        <v>0</v>
      </c>
      <c r="K23" t="s">
        <v>731</v>
      </c>
      <c r="L23" s="374" t="s">
        <v>730</v>
      </c>
      <c r="M23" s="370" t="str">
        <f>C23</f>
        <v xml:space="preserve">Financial Expenses </v>
      </c>
      <c r="N23" s="375">
        <f>'Pro 3'!G259/1000</f>
        <v>0</v>
      </c>
      <c r="O23" s="375">
        <f>'Pro 3'!H259/1000</f>
        <v>0</v>
      </c>
      <c r="P23" s="375">
        <f>'Pro 3'!I259/1000</f>
        <v>0</v>
      </c>
      <c r="Q23" s="375">
        <f>'Pro 3'!J259/1000</f>
        <v>0</v>
      </c>
      <c r="R23" s="378">
        <f>'Pro 3'!K259/1000</f>
        <v>0</v>
      </c>
    </row>
    <row r="24" spans="1:22" ht="15" thickBot="1" x14ac:dyDescent="0.4">
      <c r="A24" t="s">
        <v>731</v>
      </c>
      <c r="B24" s="374" t="s">
        <v>730</v>
      </c>
      <c r="C24" s="370" t="s">
        <v>367</v>
      </c>
      <c r="D24" s="375">
        <f>'Pro 3'!G236/1000</f>
        <v>0</v>
      </c>
      <c r="E24" s="375">
        <f>'Pro 3'!H236/1000</f>
        <v>0</v>
      </c>
      <c r="F24" s="375">
        <f>'Pro 3'!I236/1000</f>
        <v>0</v>
      </c>
      <c r="G24" s="375">
        <f>'Pro 3'!J236/1000</f>
        <v>0</v>
      </c>
      <c r="H24" s="375">
        <f>'Pro 3'!K236/1000</f>
        <v>0</v>
      </c>
      <c r="K24" t="s">
        <v>731</v>
      </c>
      <c r="L24" s="374" t="s">
        <v>730</v>
      </c>
      <c r="M24" s="386" t="str">
        <f>C24</f>
        <v>Other expenses</v>
      </c>
      <c r="N24" s="387">
        <f>'Pro 3'!G260/1000</f>
        <v>0</v>
      </c>
      <c r="O24" s="387">
        <f>'Pro 3'!H260/1000</f>
        <v>0</v>
      </c>
      <c r="P24" s="387">
        <f>'Pro 3'!I260/1000</f>
        <v>0</v>
      </c>
      <c r="Q24" s="387">
        <f>'Pro 3'!J260/1000</f>
        <v>0</v>
      </c>
      <c r="R24" s="388">
        <f>'Pro 3'!K260/1000</f>
        <v>0</v>
      </c>
    </row>
    <row r="25" spans="1:22" x14ac:dyDescent="0.35">
      <c r="B25" s="385" t="s">
        <v>737</v>
      </c>
      <c r="C25" s="370"/>
      <c r="D25" s="375"/>
      <c r="E25" s="375"/>
      <c r="F25" s="375"/>
      <c r="G25" s="375"/>
      <c r="H25" s="378"/>
    </row>
    <row r="26" spans="1:22" x14ac:dyDescent="0.35">
      <c r="B26" s="385" t="s">
        <v>737</v>
      </c>
      <c r="C26" s="367" t="s">
        <v>738</v>
      </c>
      <c r="D26" s="375"/>
      <c r="E26" s="375"/>
      <c r="F26" s="375"/>
      <c r="G26" s="375"/>
      <c r="H26" s="378"/>
    </row>
    <row r="27" spans="1:22" x14ac:dyDescent="0.35">
      <c r="A27" t="s">
        <v>731</v>
      </c>
      <c r="B27" s="374" t="s">
        <v>730</v>
      </c>
      <c r="C27" s="370" t="s">
        <v>308</v>
      </c>
      <c r="D27" s="375">
        <f>'Pro 3'!G24/1000</f>
        <v>0</v>
      </c>
      <c r="E27" s="375">
        <f>'Pro 3'!H24/1000</f>
        <v>0</v>
      </c>
      <c r="F27" s="375">
        <f>'Pro 3'!I24/1000</f>
        <v>0</v>
      </c>
      <c r="G27" s="375">
        <f>'Pro 3'!J24/1000</f>
        <v>0</v>
      </c>
      <c r="H27" s="378">
        <f>'Pro 3'!K24/1000</f>
        <v>0</v>
      </c>
    </row>
    <row r="28" spans="1:22" x14ac:dyDescent="0.35">
      <c r="A28" t="s">
        <v>731</v>
      </c>
      <c r="B28" s="374" t="s">
        <v>730</v>
      </c>
      <c r="C28" s="370" t="s">
        <v>302</v>
      </c>
      <c r="D28" s="375">
        <f>'Pro 3'!G25/1000</f>
        <v>0</v>
      </c>
      <c r="E28" s="375">
        <f>'Pro 3'!H25/1000</f>
        <v>0</v>
      </c>
      <c r="F28" s="375">
        <f>'Pro 3'!I25/1000</f>
        <v>0</v>
      </c>
      <c r="G28" s="375">
        <f>'Pro 3'!J25/1000</f>
        <v>0</v>
      </c>
      <c r="H28" s="378">
        <f>'Pro 3'!K25/1000</f>
        <v>0</v>
      </c>
    </row>
    <row r="29" spans="1:22" x14ac:dyDescent="0.35">
      <c r="B29" s="385" t="s">
        <v>733</v>
      </c>
      <c r="C29" s="370"/>
      <c r="D29" s="375">
        <f>'Pro 3'!G26/1000</f>
        <v>0</v>
      </c>
      <c r="E29" s="375">
        <f>'Pro 3'!H26/1000</f>
        <v>0</v>
      </c>
      <c r="F29" s="375">
        <f>'Pro 3'!I26/1000</f>
        <v>0</v>
      </c>
      <c r="G29" s="375">
        <f>'Pro 3'!J26/1000</f>
        <v>0</v>
      </c>
      <c r="H29" s="378">
        <f>'Pro 3'!K26/1000</f>
        <v>0</v>
      </c>
    </row>
    <row r="30" spans="1:22" ht="15" thickBot="1" x14ac:dyDescent="0.4">
      <c r="A30" t="s">
        <v>731</v>
      </c>
      <c r="B30" s="374" t="s">
        <v>730</v>
      </c>
      <c r="C30" s="370" t="s">
        <v>739</v>
      </c>
      <c r="D30" s="375">
        <f>'Pro 3'!G27/1000</f>
        <v>0</v>
      </c>
      <c r="E30" s="375">
        <f>'Pro 3'!H27/1000</f>
        <v>0</v>
      </c>
      <c r="F30" s="375">
        <f>'Pro 3'!I27/1000</f>
        <v>0</v>
      </c>
      <c r="G30" s="375">
        <f>'Pro 3'!J27/1000</f>
        <v>0</v>
      </c>
      <c r="H30" s="378">
        <f>'Pro 3'!K27/1000</f>
        <v>0</v>
      </c>
    </row>
    <row r="31" spans="1:22" x14ac:dyDescent="0.35">
      <c r="A31" t="s">
        <v>731</v>
      </c>
      <c r="B31" s="374" t="s">
        <v>730</v>
      </c>
      <c r="C31" s="370" t="s">
        <v>304</v>
      </c>
      <c r="D31" s="375">
        <f>'Pro 3'!G28/1000</f>
        <v>0</v>
      </c>
      <c r="E31" s="375">
        <f>'Pro 3'!H28/1000</f>
        <v>0</v>
      </c>
      <c r="F31" s="375">
        <f>'Pro 3'!I28/1000</f>
        <v>0</v>
      </c>
      <c r="G31" s="375">
        <f>'Pro 3'!J28/1000</f>
        <v>0</v>
      </c>
      <c r="H31" s="378">
        <f>'Pro 3'!K28/1000</f>
        <v>0</v>
      </c>
      <c r="L31" s="389" t="s">
        <v>740</v>
      </c>
      <c r="M31" s="390"/>
      <c r="N31" s="390"/>
      <c r="O31" s="390"/>
      <c r="P31" s="390"/>
      <c r="Q31" s="391"/>
      <c r="R31" s="392"/>
      <c r="S31" s="392"/>
      <c r="T31" s="392"/>
      <c r="U31" s="392"/>
      <c r="V31" s="392"/>
    </row>
    <row r="32" spans="1:22" ht="15" thickBot="1" x14ac:dyDescent="0.4">
      <c r="A32" t="s">
        <v>731</v>
      </c>
      <c r="B32" s="374" t="s">
        <v>730</v>
      </c>
      <c r="C32" s="386" t="s">
        <v>367</v>
      </c>
      <c r="D32" s="387">
        <f>'Pro 3'!G29/1000</f>
        <v>0</v>
      </c>
      <c r="E32" s="387">
        <f>'Pro 3'!H29/1000</f>
        <v>0</v>
      </c>
      <c r="F32" s="387">
        <f>'Pro 3'!I29/1000</f>
        <v>0</v>
      </c>
      <c r="G32" s="387">
        <f>'Pro 3'!J29/1000</f>
        <v>0</v>
      </c>
      <c r="H32" s="388">
        <f>'Pro 3'!K29/1000</f>
        <v>0</v>
      </c>
      <c r="L32" s="869" t="s">
        <v>730</v>
      </c>
      <c r="M32" s="870"/>
      <c r="N32" s="870"/>
      <c r="O32" s="870"/>
      <c r="P32" s="870"/>
      <c r="Q32" s="871"/>
      <c r="R32" s="393"/>
      <c r="S32" s="393"/>
      <c r="T32" s="393"/>
      <c r="U32" s="393"/>
      <c r="V32" s="393"/>
    </row>
    <row r="33" spans="1:23" ht="43.5" x14ac:dyDescent="0.35">
      <c r="D33" s="375"/>
      <c r="E33" s="375"/>
      <c r="F33" s="375"/>
      <c r="G33" s="375"/>
      <c r="H33" s="375"/>
      <c r="L33" s="394" t="s">
        <v>88</v>
      </c>
      <c r="M33" s="395" t="s">
        <v>90</v>
      </c>
      <c r="N33" s="395" t="s">
        <v>92</v>
      </c>
      <c r="O33" s="395" t="s">
        <v>93</v>
      </c>
      <c r="P33" s="395" t="s">
        <v>236</v>
      </c>
      <c r="Q33" s="396" t="s">
        <v>238</v>
      </c>
    </row>
    <row r="34" spans="1:23" ht="15" thickBot="1" x14ac:dyDescent="0.4">
      <c r="C34" s="363"/>
      <c r="J34">
        <f>Intro!E79</f>
        <v>0</v>
      </c>
      <c r="K34" s="374" t="s">
        <v>730</v>
      </c>
      <c r="L34" s="397" t="str">
        <f>IF(OR('Pro 4'!B22="Yes",'Pro 4'!B22="Oui"),"X","")</f>
        <v/>
      </c>
      <c r="M34" s="398" t="str">
        <f>IF(OR('Pro 4'!B32="Yes",'Pro 4'!B32="Oui"),"X","")</f>
        <v/>
      </c>
      <c r="N34" s="398" t="str">
        <f>IF(OR('Pro 4'!B42="Yes",'Pro 4'!B42="Oui"),"X","")</f>
        <v/>
      </c>
      <c r="O34" s="398" t="str">
        <f>IF(OR('Pro 4'!B52="Yes",'Pro 4'!B52="Oui"),"X","")</f>
        <v/>
      </c>
      <c r="P34" s="398" t="str">
        <f>IF(OR('Pro 4'!B62="Yes",'Pro 4'!B62="Oui"),"X","")</f>
        <v/>
      </c>
      <c r="Q34" s="399" t="str">
        <f>IF(OR('Pro 4'!B72="Yes",'Pro 4'!B72="Oui"),"X","")</f>
        <v/>
      </c>
    </row>
    <row r="35" spans="1:23" ht="29.5" thickBot="1" x14ac:dyDescent="0.4">
      <c r="C35" s="363"/>
      <c r="K35" s="400" t="s">
        <v>737</v>
      </c>
      <c r="L35" s="394" t="s">
        <v>240</v>
      </c>
      <c r="M35" s="395" t="s">
        <v>242</v>
      </c>
      <c r="N35" s="395" t="s">
        <v>244</v>
      </c>
      <c r="O35" s="395" t="s">
        <v>246</v>
      </c>
      <c r="P35" s="396" t="s">
        <v>95</v>
      </c>
      <c r="Q35" s="400" t="s">
        <v>737</v>
      </c>
      <c r="R35" s="401"/>
      <c r="S35" s="401"/>
      <c r="V35" s="401"/>
    </row>
    <row r="36" spans="1:23" ht="15" thickBot="1" x14ac:dyDescent="0.4">
      <c r="C36" s="363"/>
      <c r="J36">
        <f>J34</f>
        <v>0</v>
      </c>
      <c r="K36" s="374" t="s">
        <v>730</v>
      </c>
      <c r="L36" s="402" t="str">
        <f>IF(OR('Pro 4'!B82="Yes",'Pro 4'!B82="Oui"),"X","")</f>
        <v/>
      </c>
      <c r="M36" s="403" t="str">
        <f>IF(OR('Pro 4'!B92="Yes",'Pro 4'!B92="Oui"),"X","")</f>
        <v/>
      </c>
      <c r="N36" s="403" t="str">
        <f>IF(OR('Pro 4'!B102="Yes",'Pro 4'!B102="Oui"),"X","")</f>
        <v/>
      </c>
      <c r="O36" s="403" t="str">
        <f>IF(OR('Pro 4'!B112="Yes",'Pro 4'!B112="Oui"),"X","")</f>
        <v/>
      </c>
      <c r="P36" s="399" t="str">
        <f>IF(OR('Pro 4'!B122="Yes",'Pro 4'!B122="Oui"),"X","")</f>
        <v/>
      </c>
      <c r="Q36" s="374" t="s">
        <v>730</v>
      </c>
      <c r="R36" s="404">
        <f>'Pro 4'!D118</f>
        <v>0</v>
      </c>
      <c r="S36" s="401"/>
      <c r="V36" s="401"/>
    </row>
    <row r="37" spans="1:23" ht="15" thickBot="1" x14ac:dyDescent="0.4">
      <c r="C37" s="363"/>
      <c r="H37" s="401"/>
      <c r="I37" s="401"/>
      <c r="J37" s="401"/>
      <c r="K37" s="401"/>
      <c r="L37" s="401"/>
      <c r="M37" s="401"/>
      <c r="N37" s="401"/>
      <c r="O37" s="401"/>
      <c r="P37" s="401"/>
      <c r="Q37" s="401"/>
      <c r="R37" s="401"/>
      <c r="S37" s="401"/>
      <c r="V37" s="401"/>
    </row>
    <row r="38" spans="1:23" x14ac:dyDescent="0.35">
      <c r="C38" s="364" t="s">
        <v>741</v>
      </c>
      <c r="D38" s="872" t="s">
        <v>727</v>
      </c>
      <c r="E38" s="872"/>
      <c r="F38" s="872"/>
      <c r="G38" s="405"/>
      <c r="H38" s="406"/>
    </row>
    <row r="39" spans="1:23" s="363" customFormat="1" ht="15" thickBot="1" x14ac:dyDescent="0.4">
      <c r="A39" s="392"/>
      <c r="B39" s="392"/>
      <c r="C39" s="407"/>
      <c r="D39" s="408">
        <f>D4</f>
        <v>2023</v>
      </c>
      <c r="E39" s="408">
        <f>E4</f>
        <v>2024</v>
      </c>
      <c r="F39" s="408">
        <f>F4</f>
        <v>2025</v>
      </c>
      <c r="G39" s="408" t="str">
        <f>G4</f>
        <v>Jan-Mar 2025</v>
      </c>
      <c r="H39" s="409" t="str">
        <f>H4</f>
        <v>Jan-Mar 2026</v>
      </c>
      <c r="I39" s="392"/>
      <c r="J39" s="392"/>
      <c r="K39" s="392"/>
      <c r="W39" s="410"/>
    </row>
    <row r="40" spans="1:23" s="363" customFormat="1" x14ac:dyDescent="0.35">
      <c r="A40" s="392"/>
      <c r="B40" s="374" t="s">
        <v>730</v>
      </c>
      <c r="C40" s="411" t="s">
        <v>742</v>
      </c>
      <c r="D40" s="412">
        <f>'Pro 1'!G25</f>
        <v>0</v>
      </c>
      <c r="E40" s="412">
        <f>'Pro 1'!H25</f>
        <v>0</v>
      </c>
      <c r="F40" s="412">
        <f>'Pro 1'!I25</f>
        <v>0</v>
      </c>
      <c r="G40" s="412">
        <f>'Pro 1'!J25</f>
        <v>0</v>
      </c>
      <c r="H40" s="412">
        <f>'Pro 1'!K25</f>
        <v>0</v>
      </c>
      <c r="I40" s="413">
        <f>SUM('Pro 1'!G29:K29,'Pro 1'!G23:GK23,'Pro 1'!G26:K26,'Pro 3'!H137:L138,'Pro 2'!H41:L41)</f>
        <v>0</v>
      </c>
      <c r="J40" s="412"/>
      <c r="K40" s="412"/>
    </row>
    <row r="41" spans="1:23" s="363" customFormat="1" ht="15" thickBot="1" x14ac:dyDescent="0.4">
      <c r="A41" s="392"/>
      <c r="B41" s="385" t="s">
        <v>737</v>
      </c>
      <c r="C41" s="411"/>
      <c r="D41" s="412"/>
      <c r="E41" s="412"/>
      <c r="F41" s="412"/>
      <c r="G41" s="412"/>
      <c r="H41" s="414"/>
      <c r="I41" s="414">
        <f>SUM('Pro 2'!G35:K35,'Pro 3'!H143:L144,'Pro 3'!G138:K139,'Pro 2'!G41:K41,'Pro 3'!E350:J350)/1000</f>
        <v>0</v>
      </c>
      <c r="J41" s="412"/>
      <c r="K41" s="412"/>
      <c r="W41" s="401" t="str">
        <f>IF(COUNTA('Pro 4'!$D$27:$M$27)&gt;0,"X"," ")</f>
        <v xml:space="preserve"> </v>
      </c>
    </row>
    <row r="42" spans="1:23" s="363" customFormat="1" x14ac:dyDescent="0.35">
      <c r="A42" s="392"/>
      <c r="B42" s="374" t="s">
        <v>730</v>
      </c>
      <c r="C42" s="411" t="s">
        <v>743</v>
      </c>
      <c r="D42" s="412">
        <f>'Pro 1'!G21</f>
        <v>0</v>
      </c>
      <c r="E42" s="412">
        <f>'Pro 1'!H21</f>
        <v>0</v>
      </c>
      <c r="F42" s="412">
        <f>'Pro 1'!I21</f>
        <v>0</v>
      </c>
      <c r="G42" s="412">
        <f>'Pro 1'!J21</f>
        <v>0</v>
      </c>
      <c r="H42" s="412">
        <f>'Pro 1'!K21</f>
        <v>0</v>
      </c>
      <c r="I42" s="414">
        <f>SUM(I40:I41)</f>
        <v>0</v>
      </c>
      <c r="J42" s="412"/>
      <c r="K42" s="412"/>
      <c r="L42" s="415" t="s">
        <v>744</v>
      </c>
      <c r="M42" s="416"/>
      <c r="N42" s="861" t="s">
        <v>745</v>
      </c>
      <c r="O42" s="861"/>
      <c r="P42" s="861"/>
      <c r="Q42" s="417"/>
      <c r="R42" s="418"/>
    </row>
    <row r="43" spans="1:23" s="363" customFormat="1" x14ac:dyDescent="0.35">
      <c r="A43" s="392"/>
      <c r="B43" s="385" t="s">
        <v>733</v>
      </c>
      <c r="C43" s="411"/>
      <c r="D43" s="412"/>
      <c r="E43" s="412"/>
      <c r="F43" s="412"/>
      <c r="G43" s="412"/>
      <c r="H43" s="414"/>
      <c r="I43" s="419">
        <f>SUM(D40:H58,D61:I61)</f>
        <v>0</v>
      </c>
      <c r="J43" s="420"/>
      <c r="K43" s="392"/>
      <c r="L43" s="421" t="s">
        <v>746</v>
      </c>
      <c r="M43" s="392"/>
      <c r="N43" s="393">
        <f>D39</f>
        <v>2023</v>
      </c>
      <c r="O43" s="393">
        <f>E39</f>
        <v>2024</v>
      </c>
      <c r="P43" s="393">
        <f>F39</f>
        <v>2025</v>
      </c>
      <c r="Q43" s="393" t="str">
        <f>G39</f>
        <v>Jan-Mar 2025</v>
      </c>
      <c r="R43" s="422" t="str">
        <f>H39</f>
        <v>Jan-Mar 2026</v>
      </c>
    </row>
    <row r="44" spans="1:23" s="363" customFormat="1" ht="15" thickBot="1" x14ac:dyDescent="0.4">
      <c r="A44" s="392"/>
      <c r="B44" s="374" t="s">
        <v>730</v>
      </c>
      <c r="C44" s="411" t="s">
        <v>747</v>
      </c>
      <c r="D44" s="412">
        <f>'Pro 1'!G23</f>
        <v>0</v>
      </c>
      <c r="E44" s="412">
        <f>'Pro 1'!H23</f>
        <v>0</v>
      </c>
      <c r="F44" s="412">
        <f>'Pro 1'!I23</f>
        <v>0</v>
      </c>
      <c r="G44" s="412">
        <f>'Pro 1'!J23</f>
        <v>0</v>
      </c>
      <c r="H44" s="412">
        <f>'Pro 1'!K23</f>
        <v>0</v>
      </c>
      <c r="I44" s="423" t="b">
        <f>I42=I43</f>
        <v>1</v>
      </c>
      <c r="J44" s="392" t="s">
        <v>731</v>
      </c>
      <c r="K44" s="374" t="s">
        <v>730</v>
      </c>
      <c r="L44" s="411">
        <f>Public!D179</f>
        <v>0</v>
      </c>
      <c r="M44" s="392">
        <f>L44</f>
        <v>0</v>
      </c>
      <c r="N44" s="412">
        <f>'Pro 3'!G68/1000</f>
        <v>0</v>
      </c>
      <c r="O44" s="412">
        <f>'Pro 3'!H68/1000</f>
        <v>0</v>
      </c>
      <c r="P44" s="412">
        <f>'Pro 3'!I68/1000</f>
        <v>0</v>
      </c>
      <c r="Q44" s="412">
        <f>'Pro 3'!J68/1000</f>
        <v>0</v>
      </c>
      <c r="R44" s="412">
        <f>'Pro 3'!K68/1000</f>
        <v>0</v>
      </c>
    </row>
    <row r="45" spans="1:23" s="363" customFormat="1" x14ac:dyDescent="0.35">
      <c r="A45" s="392"/>
      <c r="B45" s="385" t="s">
        <v>737</v>
      </c>
      <c r="C45" s="411"/>
      <c r="D45" s="412"/>
      <c r="E45" s="412"/>
      <c r="F45" s="412"/>
      <c r="G45" s="412"/>
      <c r="H45" s="414"/>
      <c r="I45" s="392"/>
      <c r="J45" s="392" t="s">
        <v>731</v>
      </c>
      <c r="K45" s="374" t="s">
        <v>730</v>
      </c>
      <c r="L45" s="411">
        <f>Public!D180</f>
        <v>0</v>
      </c>
      <c r="M45" s="392">
        <f t="shared" ref="M45:M46" si="0">L45</f>
        <v>0</v>
      </c>
      <c r="N45" s="412">
        <f>'Pro 3'!G69/1000</f>
        <v>0</v>
      </c>
      <c r="O45" s="412">
        <f>'Pro 3'!H69/1000</f>
        <v>0</v>
      </c>
      <c r="P45" s="412">
        <f>'Pro 3'!I69/1000</f>
        <v>0</v>
      </c>
      <c r="Q45" s="412">
        <f>'Pro 3'!J69/1000</f>
        <v>0</v>
      </c>
      <c r="R45" s="412">
        <f>'Pro 3'!K69/1000</f>
        <v>0</v>
      </c>
    </row>
    <row r="46" spans="1:23" s="363" customFormat="1" x14ac:dyDescent="0.35">
      <c r="A46" s="392" t="s">
        <v>731</v>
      </c>
      <c r="B46" s="374" t="s">
        <v>730</v>
      </c>
      <c r="C46" s="411" t="s">
        <v>748</v>
      </c>
      <c r="D46" s="412">
        <f>'Pro 2'!G35/1000</f>
        <v>0</v>
      </c>
      <c r="E46" s="412">
        <f>'Pro 2'!H35/1000</f>
        <v>0</v>
      </c>
      <c r="F46" s="412">
        <f>'Pro 2'!I35/1000</f>
        <v>0</v>
      </c>
      <c r="G46" s="412">
        <f>'Pro 2'!J35/1000</f>
        <v>0</v>
      </c>
      <c r="H46" s="412">
        <f>'Pro 2'!K35/1000</f>
        <v>0</v>
      </c>
      <c r="I46" s="392"/>
      <c r="J46" s="392" t="s">
        <v>731</v>
      </c>
      <c r="K46" s="374" t="s">
        <v>730</v>
      </c>
      <c r="L46" s="411">
        <f>Public!D181</f>
        <v>0</v>
      </c>
      <c r="M46" s="392">
        <f t="shared" si="0"/>
        <v>0</v>
      </c>
      <c r="N46" s="412">
        <f>'Pro 3'!G70/1000</f>
        <v>0</v>
      </c>
      <c r="O46" s="412">
        <f>'Pro 3'!H70/1000</f>
        <v>0</v>
      </c>
      <c r="P46" s="412">
        <f>'Pro 3'!I70/1000</f>
        <v>0</v>
      </c>
      <c r="Q46" s="412">
        <f>'Pro 3'!J70/1000</f>
        <v>0</v>
      </c>
      <c r="R46" s="412">
        <f>'Pro 3'!K70/1000</f>
        <v>0</v>
      </c>
    </row>
    <row r="47" spans="1:23" s="363" customFormat="1" ht="15" thickBot="1" x14ac:dyDescent="0.4">
      <c r="A47" s="392"/>
      <c r="B47" s="385" t="s">
        <v>737</v>
      </c>
      <c r="C47" s="411"/>
      <c r="D47" s="412"/>
      <c r="E47" s="412"/>
      <c r="F47" s="412"/>
      <c r="G47" s="412"/>
      <c r="H47" s="414"/>
      <c r="I47" s="392"/>
      <c r="J47" s="392" t="s">
        <v>731</v>
      </c>
      <c r="K47" s="374" t="s">
        <v>730</v>
      </c>
      <c r="L47" s="424" t="s">
        <v>61</v>
      </c>
      <c r="M47" s="425" t="s">
        <v>62</v>
      </c>
      <c r="N47" s="412">
        <f>'Pro 3'!G71/1000</f>
        <v>0</v>
      </c>
      <c r="O47" s="412">
        <f>'Pro 3'!H71/1000</f>
        <v>0</v>
      </c>
      <c r="P47" s="412">
        <f>'Pro 3'!I71/1000</f>
        <v>0</v>
      </c>
      <c r="Q47" s="412">
        <f>'Pro 3'!J71/1000</f>
        <v>0</v>
      </c>
      <c r="R47" s="412">
        <f>'Pro 3'!K71/1000</f>
        <v>0</v>
      </c>
    </row>
    <row r="48" spans="1:23" s="363" customFormat="1" x14ac:dyDescent="0.35">
      <c r="A48" s="392"/>
      <c r="B48" s="374" t="s">
        <v>730</v>
      </c>
      <c r="C48" s="411" t="s">
        <v>749</v>
      </c>
      <c r="D48" s="412">
        <f>'Pro 3'!G132</f>
        <v>0</v>
      </c>
      <c r="E48" s="412">
        <f>'Pro 3'!H132</f>
        <v>0</v>
      </c>
      <c r="F48" s="412">
        <f>'Pro 3'!I132</f>
        <v>0</v>
      </c>
      <c r="G48" s="412">
        <f>'Pro 3'!J132</f>
        <v>0</v>
      </c>
      <c r="H48" s="412">
        <f>'Pro 3'!K132</f>
        <v>0</v>
      </c>
      <c r="I48" s="392"/>
      <c r="J48" s="392"/>
      <c r="K48" s="392"/>
      <c r="L48" s="392"/>
      <c r="M48" s="392"/>
      <c r="N48" s="426">
        <f>SUM(N44:R47)*1000</f>
        <v>0</v>
      </c>
      <c r="O48" s="392"/>
      <c r="P48" s="392"/>
      <c r="Q48" s="392"/>
      <c r="R48" s="392"/>
    </row>
    <row r="49" spans="1:19" s="363" customFormat="1" x14ac:dyDescent="0.35">
      <c r="A49" s="392"/>
      <c r="B49" s="374" t="s">
        <v>730</v>
      </c>
      <c r="C49" s="411" t="s">
        <v>750</v>
      </c>
      <c r="D49" s="412">
        <f>'Pro 3'!G133</f>
        <v>0</v>
      </c>
      <c r="E49" s="412">
        <f>'Pro 3'!H133</f>
        <v>0</v>
      </c>
      <c r="F49" s="412">
        <f>'Pro 3'!I133</f>
        <v>0</v>
      </c>
      <c r="G49" s="412">
        <f>'Pro 3'!J133</f>
        <v>0</v>
      </c>
      <c r="H49" s="412">
        <f>'Pro 3'!K133</f>
        <v>0</v>
      </c>
      <c r="I49" s="392"/>
      <c r="J49" s="392"/>
      <c r="K49" s="392"/>
      <c r="L49" s="392"/>
      <c r="M49" s="392"/>
      <c r="N49" s="427">
        <f>SUM(D8:H8)*1000</f>
        <v>0</v>
      </c>
      <c r="O49" s="392"/>
      <c r="P49" s="392"/>
      <c r="Q49" s="392"/>
      <c r="R49" s="392"/>
    </row>
    <row r="50" spans="1:19" s="363" customFormat="1" ht="15" thickBot="1" x14ac:dyDescent="0.4">
      <c r="A50" s="392"/>
      <c r="B50" s="385" t="s">
        <v>733</v>
      </c>
      <c r="C50" s="411"/>
      <c r="D50" s="412"/>
      <c r="E50" s="412"/>
      <c r="F50" s="412"/>
      <c r="G50" s="412"/>
      <c r="H50" s="414"/>
      <c r="I50" s="392"/>
      <c r="J50" s="392"/>
      <c r="K50" s="392"/>
      <c r="L50" s="392"/>
      <c r="M50" s="392"/>
      <c r="N50" s="428" t="b">
        <f>N48=N49</f>
        <v>1</v>
      </c>
      <c r="O50" s="392"/>
      <c r="P50" s="392"/>
      <c r="Q50" s="392"/>
      <c r="R50" s="392"/>
    </row>
    <row r="51" spans="1:19" s="363" customFormat="1" ht="15" thickBot="1" x14ac:dyDescent="0.4">
      <c r="A51" s="392" t="s">
        <v>731</v>
      </c>
      <c r="B51" s="374" t="s">
        <v>730</v>
      </c>
      <c r="C51" s="411" t="s">
        <v>751</v>
      </c>
      <c r="D51" s="412">
        <f>'Pro 3'!G138/1000</f>
        <v>0</v>
      </c>
      <c r="E51" s="412">
        <f>'Pro 3'!H138/1000</f>
        <v>0</v>
      </c>
      <c r="F51" s="412">
        <f>'Pro 3'!I138/1000</f>
        <v>0</v>
      </c>
      <c r="G51" s="412">
        <f>'Pro 3'!J138/1000</f>
        <v>0</v>
      </c>
      <c r="H51" s="412">
        <f>'Pro 3'!K138/1000</f>
        <v>0</v>
      </c>
      <c r="I51" s="392"/>
      <c r="J51" s="392"/>
      <c r="K51" s="392"/>
      <c r="L51" s="392"/>
      <c r="M51" s="392"/>
      <c r="O51" s="392"/>
      <c r="P51" s="392"/>
      <c r="Q51" s="392"/>
      <c r="R51" s="392"/>
    </row>
    <row r="52" spans="1:19" s="363" customFormat="1" x14ac:dyDescent="0.35">
      <c r="A52" s="392" t="s">
        <v>731</v>
      </c>
      <c r="B52" s="374" t="s">
        <v>730</v>
      </c>
      <c r="C52" s="411" t="s">
        <v>752</v>
      </c>
      <c r="D52" s="412">
        <f>'Pro 3'!G139/1000</f>
        <v>0</v>
      </c>
      <c r="E52" s="412">
        <f>'Pro 3'!H139/1000</f>
        <v>0</v>
      </c>
      <c r="F52" s="412">
        <f>'Pro 3'!I139/1000</f>
        <v>0</v>
      </c>
      <c r="G52" s="412">
        <f>'Pro 3'!J139/1000</f>
        <v>0</v>
      </c>
      <c r="H52" s="412">
        <f>'Pro 3'!K139/1000</f>
        <v>0</v>
      </c>
      <c r="I52" s="392"/>
      <c r="J52" s="392"/>
      <c r="K52" s="392"/>
      <c r="L52" s="429" t="s">
        <v>753</v>
      </c>
      <c r="M52" s="390"/>
      <c r="N52" s="861" t="s">
        <v>745</v>
      </c>
      <c r="O52" s="861"/>
      <c r="P52" s="861"/>
      <c r="Q52" s="417"/>
      <c r="R52" s="418"/>
    </row>
    <row r="53" spans="1:19" s="363" customFormat="1" x14ac:dyDescent="0.35">
      <c r="A53" s="392"/>
      <c r="B53" s="385" t="s">
        <v>733</v>
      </c>
      <c r="C53" s="411"/>
      <c r="D53" s="412"/>
      <c r="E53" s="412"/>
      <c r="F53" s="412"/>
      <c r="G53" s="412"/>
      <c r="H53" s="414"/>
      <c r="I53" s="392"/>
      <c r="J53" s="392"/>
      <c r="K53" s="392"/>
      <c r="L53" s="421" t="s">
        <v>746</v>
      </c>
      <c r="M53" s="392"/>
      <c r="N53" s="393">
        <f>N43</f>
        <v>2023</v>
      </c>
      <c r="O53" s="393">
        <f t="shared" ref="O53:R53" si="1">O43</f>
        <v>2024</v>
      </c>
      <c r="P53" s="393">
        <f t="shared" si="1"/>
        <v>2025</v>
      </c>
      <c r="Q53" s="393" t="str">
        <f t="shared" si="1"/>
        <v>Jan-Mar 2025</v>
      </c>
      <c r="R53" s="422" t="str">
        <f t="shared" si="1"/>
        <v>Jan-Mar 2026</v>
      </c>
      <c r="S53" s="410"/>
    </row>
    <row r="54" spans="1:19" s="363" customFormat="1" x14ac:dyDescent="0.35">
      <c r="A54" s="392" t="s">
        <v>731</v>
      </c>
      <c r="B54" s="374" t="s">
        <v>730</v>
      </c>
      <c r="C54" s="411" t="s">
        <v>754</v>
      </c>
      <c r="D54" s="412">
        <f>SUM('Pro 3'!G144:G145)/1000</f>
        <v>0</v>
      </c>
      <c r="E54" s="412">
        <f>SUM('Pro 3'!H144:H145)/1000</f>
        <v>0</v>
      </c>
      <c r="F54" s="412">
        <f>SUM('Pro 3'!I144:I145)/1000</f>
        <v>0</v>
      </c>
      <c r="G54" s="412">
        <f>SUM('Pro 3'!J144:J145)/1000</f>
        <v>0</v>
      </c>
      <c r="H54" s="412">
        <f>SUM('Pro 3'!K144:K145)/1000</f>
        <v>0</v>
      </c>
      <c r="I54" s="392"/>
      <c r="J54" s="392" t="s">
        <v>731</v>
      </c>
      <c r="K54" s="374" t="s">
        <v>730</v>
      </c>
      <c r="L54" s="411">
        <f>L44</f>
        <v>0</v>
      </c>
      <c r="M54" s="392">
        <f>L54</f>
        <v>0</v>
      </c>
      <c r="N54" s="412">
        <f>'Pro 3'!G91/1000</f>
        <v>0</v>
      </c>
      <c r="O54" s="412">
        <f>'Pro 3'!H91/1000</f>
        <v>0</v>
      </c>
      <c r="P54" s="412">
        <f>'Pro 3'!I91/1000</f>
        <v>0</v>
      </c>
      <c r="Q54" s="412">
        <f>'Pro 3'!J91/1000</f>
        <v>0</v>
      </c>
      <c r="R54" s="412">
        <f>'Pro 3'!K91/1000</f>
        <v>0</v>
      </c>
    </row>
    <row r="55" spans="1:19" s="363" customFormat="1" x14ac:dyDescent="0.35">
      <c r="A55" s="392" t="s">
        <v>731</v>
      </c>
      <c r="B55" s="374" t="s">
        <v>730</v>
      </c>
      <c r="C55" s="411" t="s">
        <v>755</v>
      </c>
      <c r="D55" s="412">
        <f>'Pro 3'!G146/1000</f>
        <v>0</v>
      </c>
      <c r="E55" s="412">
        <f>'Pro 3'!H146/1000</f>
        <v>0</v>
      </c>
      <c r="F55" s="412">
        <f>'Pro 3'!I146/1000</f>
        <v>0</v>
      </c>
      <c r="G55" s="412">
        <f>'Pro 3'!J146/1000</f>
        <v>0</v>
      </c>
      <c r="H55" s="412">
        <f>'Pro 3'!K146/1000</f>
        <v>0</v>
      </c>
      <c r="I55" s="392"/>
      <c r="J55" s="392" t="s">
        <v>731</v>
      </c>
      <c r="K55" s="374" t="s">
        <v>730</v>
      </c>
      <c r="L55" s="411">
        <f t="shared" ref="L55:L56" si="2">L45</f>
        <v>0</v>
      </c>
      <c r="M55" s="392">
        <f t="shared" ref="M55:M56" si="3">L55</f>
        <v>0</v>
      </c>
      <c r="N55" s="412">
        <f>'Pro 3'!G92/1000</f>
        <v>0</v>
      </c>
      <c r="O55" s="412">
        <f>'Pro 3'!H92/1000</f>
        <v>0</v>
      </c>
      <c r="P55" s="412">
        <f>'Pro 3'!I92/1000</f>
        <v>0</v>
      </c>
      <c r="Q55" s="412">
        <f>'Pro 3'!J92/1000</f>
        <v>0</v>
      </c>
      <c r="R55" s="412">
        <f>'Pro 3'!K92/1000</f>
        <v>0</v>
      </c>
    </row>
    <row r="56" spans="1:19" s="363" customFormat="1" x14ac:dyDescent="0.35">
      <c r="A56" s="392"/>
      <c r="B56" s="385" t="s">
        <v>733</v>
      </c>
      <c r="C56" s="411"/>
      <c r="D56" s="412"/>
      <c r="E56" s="412"/>
      <c r="F56" s="412"/>
      <c r="G56" s="412"/>
      <c r="H56" s="414"/>
      <c r="I56" s="392"/>
      <c r="J56" s="392" t="s">
        <v>731</v>
      </c>
      <c r="K56" s="374" t="s">
        <v>730</v>
      </c>
      <c r="L56" s="411">
        <f t="shared" si="2"/>
        <v>0</v>
      </c>
      <c r="M56" s="392">
        <f t="shared" si="3"/>
        <v>0</v>
      </c>
      <c r="N56" s="412">
        <f>'Pro 3'!G93/1000</f>
        <v>0</v>
      </c>
      <c r="O56" s="412">
        <f>'Pro 3'!H93/1000</f>
        <v>0</v>
      </c>
      <c r="P56" s="412">
        <f>'Pro 3'!I93/1000</f>
        <v>0</v>
      </c>
      <c r="Q56" s="412">
        <f>'Pro 3'!J93/1000</f>
        <v>0</v>
      </c>
      <c r="R56" s="412">
        <f>'Pro 3'!K93/1000</f>
        <v>0</v>
      </c>
    </row>
    <row r="57" spans="1:19" s="363" customFormat="1" ht="15" thickBot="1" x14ac:dyDescent="0.4">
      <c r="A57" s="392"/>
      <c r="B57" s="374" t="s">
        <v>730</v>
      </c>
      <c r="C57" s="411" t="s">
        <v>756</v>
      </c>
      <c r="D57" s="412">
        <f>'Pro 2'!H41</f>
        <v>0</v>
      </c>
      <c r="E57" s="412">
        <f>'Pro 2'!I41</f>
        <v>0</v>
      </c>
      <c r="F57" s="412">
        <f>'Pro 2'!J41</f>
        <v>0</v>
      </c>
      <c r="G57" s="412">
        <f>'Pro 2'!K41</f>
        <v>0</v>
      </c>
      <c r="H57" s="414">
        <f>'Pro 2'!L41</f>
        <v>0</v>
      </c>
      <c r="I57" s="392"/>
      <c r="J57" s="392" t="s">
        <v>731</v>
      </c>
      <c r="K57" s="374" t="s">
        <v>730</v>
      </c>
      <c r="L57" s="424" t="s">
        <v>61</v>
      </c>
      <c r="M57" s="425" t="s">
        <v>62</v>
      </c>
      <c r="N57" s="412">
        <f>'Pro 3'!G94/1000</f>
        <v>0</v>
      </c>
      <c r="O57" s="412">
        <f>'Pro 3'!H94/1000</f>
        <v>0</v>
      </c>
      <c r="P57" s="412">
        <f>'Pro 3'!I94/1000</f>
        <v>0</v>
      </c>
      <c r="Q57" s="412">
        <f>'Pro 3'!J94/1000</f>
        <v>0</v>
      </c>
      <c r="R57" s="412">
        <f>'Pro 3'!K94/1000</f>
        <v>0</v>
      </c>
    </row>
    <row r="58" spans="1:19" s="363" customFormat="1" x14ac:dyDescent="0.35">
      <c r="A58" s="392" t="s">
        <v>731</v>
      </c>
      <c r="B58" s="374" t="s">
        <v>730</v>
      </c>
      <c r="C58" s="411" t="s">
        <v>757</v>
      </c>
      <c r="D58" s="412">
        <f>'Pro 2'!H42/1000</f>
        <v>0</v>
      </c>
      <c r="E58" s="412">
        <f>'Pro 2'!I42/1000</f>
        <v>0</v>
      </c>
      <c r="F58" s="412">
        <f>'Pro 2'!J42/1000</f>
        <v>0</v>
      </c>
      <c r="G58" s="412">
        <f>'Pro 2'!K42/1000</f>
        <v>0</v>
      </c>
      <c r="H58" s="414">
        <f>'Pro 2'!L42/1000</f>
        <v>0</v>
      </c>
      <c r="I58" s="392"/>
      <c r="J58" s="392"/>
      <c r="K58" s="392"/>
      <c r="N58" s="426">
        <f>SUM(N54:R57)*1000</f>
        <v>0</v>
      </c>
    </row>
    <row r="59" spans="1:19" s="363" customFormat="1" ht="15" thickBot="1" x14ac:dyDescent="0.4">
      <c r="A59" s="392"/>
      <c r="B59" s="385" t="s">
        <v>733</v>
      </c>
      <c r="C59" s="411"/>
      <c r="D59" s="430"/>
      <c r="E59" s="430"/>
      <c r="F59" s="430"/>
      <c r="G59" s="430"/>
      <c r="H59" s="431"/>
      <c r="I59" s="392"/>
      <c r="J59" s="392"/>
      <c r="K59" s="392"/>
      <c r="N59" s="432">
        <f>SUM(N8:R8)*1000</f>
        <v>0</v>
      </c>
      <c r="Q59" s="433"/>
      <c r="R59" s="433"/>
    </row>
    <row r="60" spans="1:19" s="363" customFormat="1" ht="15" thickBot="1" x14ac:dyDescent="0.4">
      <c r="A60" s="392"/>
      <c r="B60" s="385" t="s">
        <v>737</v>
      </c>
      <c r="C60" s="411"/>
      <c r="D60" s="408">
        <f>'Pro 3'!E349</f>
        <v>2023</v>
      </c>
      <c r="E60" s="408">
        <f>'Pro 3'!F349</f>
        <v>2024</v>
      </c>
      <c r="F60" s="408">
        <f>'Pro 3'!G349</f>
        <v>2025</v>
      </c>
      <c r="G60" s="408">
        <f>'Pro 3'!H349</f>
        <v>2026</v>
      </c>
      <c r="H60" s="408">
        <f>'Pro 3'!I349</f>
        <v>2027</v>
      </c>
      <c r="I60" s="408">
        <f>'Pro 3'!J349</f>
        <v>2028</v>
      </c>
      <c r="J60" s="408"/>
      <c r="K60" s="408"/>
      <c r="L60" s="434"/>
      <c r="M60" s="434"/>
      <c r="N60" s="435" t="b">
        <f>N58=N59</f>
        <v>1</v>
      </c>
      <c r="Q60" s="433"/>
      <c r="R60" s="433"/>
    </row>
    <row r="61" spans="1:19" s="363" customFormat="1" ht="15" thickBot="1" x14ac:dyDescent="0.4">
      <c r="A61" s="392" t="s">
        <v>731</v>
      </c>
      <c r="B61" s="374" t="s">
        <v>730</v>
      </c>
      <c r="C61" s="436" t="s">
        <v>209</v>
      </c>
      <c r="D61" s="437">
        <f>'Pro 3'!E350/1000</f>
        <v>0</v>
      </c>
      <c r="E61" s="437">
        <f>'Pro 3'!F350/1000</f>
        <v>0</v>
      </c>
      <c r="F61" s="437">
        <f>'Pro 3'!G350/1000</f>
        <v>0</v>
      </c>
      <c r="G61" s="437">
        <f>'Pro 3'!H350/1000</f>
        <v>0</v>
      </c>
      <c r="H61" s="437">
        <f>'Pro 3'!I350/1000</f>
        <v>0</v>
      </c>
      <c r="I61" s="437">
        <f>'Pro 3'!J350/1000</f>
        <v>0</v>
      </c>
      <c r="J61" s="430"/>
      <c r="K61" s="430"/>
      <c r="L61" s="438"/>
      <c r="M61" s="438"/>
      <c r="Q61" s="439"/>
      <c r="R61" s="439"/>
    </row>
    <row r="62" spans="1:19" s="392" customFormat="1" x14ac:dyDescent="0.35">
      <c r="D62" s="430"/>
      <c r="E62" s="430"/>
      <c r="F62" s="430"/>
      <c r="G62" s="430"/>
      <c r="H62" s="430"/>
      <c r="I62" s="430"/>
      <c r="J62" s="430"/>
      <c r="K62" s="430"/>
      <c r="L62" s="430"/>
      <c r="M62" s="430"/>
      <c r="P62" s="440"/>
      <c r="Q62" s="440"/>
      <c r="R62" s="440"/>
    </row>
    <row r="63" spans="1:19" s="392" customFormat="1" ht="15" thickBot="1" x14ac:dyDescent="0.4">
      <c r="D63" s="862" t="s">
        <v>730</v>
      </c>
      <c r="E63" s="862"/>
      <c r="F63" s="862"/>
      <c r="G63" s="862"/>
      <c r="H63" s="862"/>
      <c r="I63" s="862" t="s">
        <v>745</v>
      </c>
      <c r="J63" s="862"/>
      <c r="K63" s="862"/>
      <c r="L63" s="862"/>
      <c r="M63" s="862"/>
      <c r="N63" s="863" t="s">
        <v>733</v>
      </c>
      <c r="O63" s="863"/>
      <c r="P63" s="863"/>
      <c r="Q63" s="863"/>
      <c r="R63" s="863"/>
    </row>
    <row r="64" spans="1:19" s="392" customFormat="1" x14ac:dyDescent="0.35">
      <c r="C64" s="389" t="s">
        <v>398</v>
      </c>
      <c r="D64" s="864" t="s">
        <v>362</v>
      </c>
      <c r="E64" s="864"/>
      <c r="F64" s="864"/>
      <c r="G64" s="864"/>
      <c r="H64" s="864"/>
      <c r="I64" s="865" t="s">
        <v>758</v>
      </c>
      <c r="J64" s="865"/>
      <c r="K64" s="865"/>
      <c r="L64" s="865"/>
      <c r="M64" s="865"/>
      <c r="N64" s="865" t="s">
        <v>759</v>
      </c>
      <c r="O64" s="865"/>
      <c r="P64" s="865"/>
      <c r="Q64" s="865"/>
      <c r="R64" s="866"/>
    </row>
    <row r="65" spans="2:18" s="392" customFormat="1" ht="49.5" customHeight="1" x14ac:dyDescent="0.35">
      <c r="C65" s="407"/>
      <c r="D65" s="441">
        <f>D39</f>
        <v>2023</v>
      </c>
      <c r="E65" s="441">
        <f t="shared" ref="E65:H65" si="4">E39</f>
        <v>2024</v>
      </c>
      <c r="F65" s="441">
        <f t="shared" si="4"/>
        <v>2025</v>
      </c>
      <c r="G65" s="441" t="str">
        <f t="shared" si="4"/>
        <v>Jan-Mar 2025</v>
      </c>
      <c r="H65" s="441" t="str">
        <f t="shared" si="4"/>
        <v>Jan-Mar 2026</v>
      </c>
      <c r="I65" s="441">
        <f t="shared" ref="I65:R65" si="5">D65</f>
        <v>2023</v>
      </c>
      <c r="J65" s="441">
        <f t="shared" si="5"/>
        <v>2024</v>
      </c>
      <c r="K65" s="441">
        <f t="shared" si="5"/>
        <v>2025</v>
      </c>
      <c r="L65" s="441" t="str">
        <f t="shared" si="5"/>
        <v>Jan-Mar 2025</v>
      </c>
      <c r="M65" s="441" t="str">
        <f t="shared" si="5"/>
        <v>Jan-Mar 2026</v>
      </c>
      <c r="N65" s="441">
        <f t="shared" si="5"/>
        <v>2023</v>
      </c>
      <c r="O65" s="441">
        <f t="shared" si="5"/>
        <v>2024</v>
      </c>
      <c r="P65" s="441">
        <f t="shared" si="5"/>
        <v>2025</v>
      </c>
      <c r="Q65" s="441" t="str">
        <f t="shared" si="5"/>
        <v>Jan-Mar 2025</v>
      </c>
      <c r="R65" s="442" t="str">
        <f t="shared" si="5"/>
        <v>Jan-Mar 2026</v>
      </c>
    </row>
    <row r="66" spans="2:18" s="392" customFormat="1" ht="15" thickBot="1" x14ac:dyDescent="0.4">
      <c r="C66" s="443" t="s">
        <v>358</v>
      </c>
      <c r="D66" s="392" t="s">
        <v>760</v>
      </c>
      <c r="E66" s="392" t="s">
        <v>760</v>
      </c>
      <c r="F66" s="392" t="s">
        <v>760</v>
      </c>
      <c r="G66" s="392" t="s">
        <v>760</v>
      </c>
      <c r="H66" s="392" t="s">
        <v>760</v>
      </c>
      <c r="I66" s="392" t="s">
        <v>761</v>
      </c>
      <c r="J66" s="392" t="s">
        <v>761</v>
      </c>
      <c r="K66" s="392" t="s">
        <v>761</v>
      </c>
      <c r="L66" s="392" t="s">
        <v>761</v>
      </c>
      <c r="M66" s="392" t="s">
        <v>761</v>
      </c>
      <c r="N66" s="392" t="s">
        <v>762</v>
      </c>
      <c r="O66" s="392" t="s">
        <v>762</v>
      </c>
      <c r="Q66" s="392" t="s">
        <v>762</v>
      </c>
      <c r="R66" s="444" t="s">
        <v>762</v>
      </c>
    </row>
    <row r="67" spans="2:18" s="392" customFormat="1" ht="15" thickBot="1" x14ac:dyDescent="0.4">
      <c r="B67" s="445">
        <f>Intro!E79</f>
        <v>0</v>
      </c>
      <c r="C67" s="411" t="s">
        <v>763</v>
      </c>
      <c r="D67" s="446">
        <f>'Pro 2'!G28</f>
        <v>0</v>
      </c>
      <c r="E67" s="446">
        <f>'Pro 2'!I29</f>
        <v>0</v>
      </c>
      <c r="F67" s="446">
        <f>'Pro 2'!J29</f>
        <v>0</v>
      </c>
      <c r="G67" s="446">
        <f>'Pro 2'!K29</f>
        <v>0</v>
      </c>
      <c r="H67" s="446">
        <f>'Pro 2'!L29</f>
        <v>0</v>
      </c>
      <c r="I67" s="446">
        <f>'Pro 2'!G29/1000</f>
        <v>0</v>
      </c>
      <c r="J67" s="446">
        <f>'Pro 2'!H29/1000</f>
        <v>0</v>
      </c>
      <c r="K67" s="446">
        <f>'Pro 2'!I29/1000</f>
        <v>0</v>
      </c>
      <c r="L67" s="446">
        <f>'Pro 2'!J29/1000</f>
        <v>0</v>
      </c>
      <c r="M67" s="446">
        <f>'Pro 2'!K29/1000</f>
        <v>0</v>
      </c>
      <c r="N67" s="447">
        <f>(IF(ISERROR(I67/D67),0,I67/D67))*1000</f>
        <v>0</v>
      </c>
      <c r="O67" s="447">
        <f t="shared" ref="O67:R68" si="6">(IF(ISERROR(J67/E67),0,J67/E67))*1000</f>
        <v>0</v>
      </c>
      <c r="P67" s="447">
        <f t="shared" si="6"/>
        <v>0</v>
      </c>
      <c r="Q67" s="447">
        <f t="shared" si="6"/>
        <v>0</v>
      </c>
      <c r="R67" s="448">
        <f t="shared" si="6"/>
        <v>0</v>
      </c>
    </row>
    <row r="68" spans="2:18" s="392" customFormat="1" ht="15" thickBot="1" x14ac:dyDescent="0.4">
      <c r="C68" s="436" t="s">
        <v>764</v>
      </c>
      <c r="D68" s="449">
        <f>'Pro 2'!G31</f>
        <v>0</v>
      </c>
      <c r="E68" s="449">
        <f>'Pro 2'!H31</f>
        <v>0</v>
      </c>
      <c r="F68" s="449">
        <f>'Pro 2'!I31</f>
        <v>0</v>
      </c>
      <c r="G68" s="449">
        <f>'Pro 2'!J31</f>
        <v>0</v>
      </c>
      <c r="H68" s="449">
        <f>'Pro 2'!K31</f>
        <v>0</v>
      </c>
      <c r="I68" s="449">
        <f>'Pro 2'!G32/1000</f>
        <v>0</v>
      </c>
      <c r="J68" s="449">
        <f>'Pro 2'!H32/1000</f>
        <v>0</v>
      </c>
      <c r="K68" s="449">
        <f>'Pro 2'!I32/1000</f>
        <v>0</v>
      </c>
      <c r="L68" s="449">
        <f>'Pro 2'!J32/1000</f>
        <v>0</v>
      </c>
      <c r="M68" s="449">
        <f>'Pro 2'!K32/1000</f>
        <v>0</v>
      </c>
      <c r="N68" s="450">
        <f>(IF(ISERROR(I68/D68),0,I68/D68))*1000</f>
        <v>0</v>
      </c>
      <c r="O68" s="450">
        <f t="shared" si="6"/>
        <v>0</v>
      </c>
      <c r="P68" s="450">
        <f t="shared" si="6"/>
        <v>0</v>
      </c>
      <c r="Q68" s="450">
        <f t="shared" si="6"/>
        <v>0</v>
      </c>
      <c r="R68" s="451">
        <f t="shared" si="6"/>
        <v>0</v>
      </c>
    </row>
    <row r="69" spans="2:18" s="392" customFormat="1" ht="15" thickBot="1" x14ac:dyDescent="0.4"/>
    <row r="70" spans="2:18" s="392" customFormat="1" x14ac:dyDescent="0.35">
      <c r="C70" s="392" t="s">
        <v>765</v>
      </c>
      <c r="D70" s="426">
        <f>SUM(D67:H68)</f>
        <v>0</v>
      </c>
    </row>
    <row r="71" spans="2:18" s="392" customFormat="1" ht="15" thickBot="1" x14ac:dyDescent="0.4">
      <c r="D71" s="432">
        <f>SUM('Pro 2'!G28:K28,'Pro 2'!G31:K31)</f>
        <v>0</v>
      </c>
    </row>
    <row r="72" spans="2:18" s="392" customFormat="1" ht="15" thickBot="1" x14ac:dyDescent="0.4">
      <c r="D72" s="452" t="b">
        <f>D70=D71</f>
        <v>1</v>
      </c>
    </row>
    <row r="73" spans="2:18" s="392" customFormat="1" ht="15" thickBot="1" x14ac:dyDescent="0.4"/>
    <row r="74" spans="2:18" s="392" customFormat="1" x14ac:dyDescent="0.35">
      <c r="C74" s="392" t="s">
        <v>766</v>
      </c>
      <c r="D74" s="426">
        <f>SUM(I67:M68)</f>
        <v>0</v>
      </c>
    </row>
    <row r="75" spans="2:18" s="392" customFormat="1" ht="15" thickBot="1" x14ac:dyDescent="0.4">
      <c r="D75" s="432">
        <f>SUM('Pro 2'!G29:K29,'Pro 2'!G32:K32)/1000</f>
        <v>0</v>
      </c>
    </row>
    <row r="76" spans="2:18" s="392" customFormat="1" ht="15" thickBot="1" x14ac:dyDescent="0.4">
      <c r="D76" s="452" t="b">
        <f>D74=D75</f>
        <v>1</v>
      </c>
    </row>
    <row r="77" spans="2:18" s="392" customFormat="1" ht="15" thickBot="1" x14ac:dyDescent="0.4"/>
    <row r="78" spans="2:18" s="392" customFormat="1" ht="15" thickBot="1" x14ac:dyDescent="0.4">
      <c r="C78" s="389" t="s">
        <v>767</v>
      </c>
      <c r="D78" s="453">
        <f>D65</f>
        <v>2023</v>
      </c>
      <c r="E78" s="453">
        <f t="shared" ref="E78:H78" si="7">E65</f>
        <v>2024</v>
      </c>
      <c r="F78" s="453">
        <f t="shared" si="7"/>
        <v>2025</v>
      </c>
      <c r="G78" s="453" t="str">
        <f t="shared" si="7"/>
        <v>Jan-Mar 2025</v>
      </c>
      <c r="H78" s="454" t="str">
        <f t="shared" si="7"/>
        <v>Jan-Mar 2026</v>
      </c>
    </row>
    <row r="79" spans="2:18" s="392" customFormat="1" ht="15" thickBot="1" x14ac:dyDescent="0.4">
      <c r="B79" s="445">
        <f>Intro!E79</f>
        <v>0</v>
      </c>
      <c r="C79" s="411" t="s">
        <v>40</v>
      </c>
      <c r="D79" s="455" t="str">
        <f>Confirm!F35</f>
        <v>-</v>
      </c>
      <c r="E79" s="455" t="str">
        <f>Confirm!G35</f>
        <v>-</v>
      </c>
      <c r="F79" s="455" t="str">
        <f>Confirm!H35</f>
        <v>-</v>
      </c>
      <c r="G79" s="455" t="str">
        <f>Confirm!I35</f>
        <v>-</v>
      </c>
      <c r="H79" s="456" t="str">
        <f>Confirm!J35</f>
        <v>-</v>
      </c>
    </row>
    <row r="80" spans="2:18" s="392" customFormat="1" x14ac:dyDescent="0.35">
      <c r="C80" s="411" t="s">
        <v>768</v>
      </c>
      <c r="D80" s="455" t="str">
        <f>Confirm!F36</f>
        <v>-</v>
      </c>
      <c r="E80" s="455" t="str">
        <f>Confirm!G36</f>
        <v>-</v>
      </c>
      <c r="F80" s="455" t="str">
        <f>Confirm!H36</f>
        <v>-</v>
      </c>
      <c r="G80" s="455" t="str">
        <f>Confirm!I36</f>
        <v>-</v>
      </c>
      <c r="H80" s="456" t="str">
        <f>Confirm!J36</f>
        <v>-</v>
      </c>
    </row>
    <row r="81" spans="3:8" s="392" customFormat="1" x14ac:dyDescent="0.35">
      <c r="C81" s="411" t="s">
        <v>769</v>
      </c>
      <c r="D81" s="455" t="str">
        <f>Confirm!F37</f>
        <v>-</v>
      </c>
      <c r="E81" s="455" t="str">
        <f>Confirm!G37</f>
        <v>-</v>
      </c>
      <c r="F81" s="455" t="str">
        <f>Confirm!H37</f>
        <v>-</v>
      </c>
      <c r="G81" s="455" t="str">
        <f>Confirm!I37</f>
        <v>-</v>
      </c>
      <c r="H81" s="456" t="str">
        <f>Confirm!J37</f>
        <v>-</v>
      </c>
    </row>
    <row r="82" spans="3:8" s="392" customFormat="1" ht="15" thickBot="1" x14ac:dyDescent="0.4">
      <c r="C82" s="436" t="s">
        <v>41</v>
      </c>
      <c r="D82" s="457" t="str">
        <f>Confirm!F38</f>
        <v>-</v>
      </c>
      <c r="E82" s="457" t="str">
        <f>Confirm!G38</f>
        <v>-</v>
      </c>
      <c r="F82" s="457" t="str">
        <f>Confirm!H38</f>
        <v>-</v>
      </c>
      <c r="G82" s="457" t="str">
        <f>Confirm!I38</f>
        <v>-</v>
      </c>
      <c r="H82" s="458" t="str">
        <f>Confirm!J38</f>
        <v>-</v>
      </c>
    </row>
    <row r="83" spans="3:8" s="392" customFormat="1" x14ac:dyDescent="0.35"/>
    <row r="84" spans="3:8" s="392" customFormat="1" x14ac:dyDescent="0.35"/>
  </sheetData>
  <sheetProtection algorithmName="SHA-512" hashValue="kOiwwzd5m4uRO/wtnO3dwr5R7dDK0hmc7kXaBzoAY1yaVNNTOGniZo1iCu4emVecUAIZvdj9Kkyq63BFcvRiTg==" saltValue="QK6fS94cWKCBe3r/pPcLyw==" spinCount="100000" sheet="1" objects="1" scenarios="1" selectLockedCells="1"/>
  <mergeCells count="13">
    <mergeCell ref="N42:P42"/>
    <mergeCell ref="C1:P1"/>
    <mergeCell ref="D3:F3"/>
    <mergeCell ref="N3:P3"/>
    <mergeCell ref="L32:Q32"/>
    <mergeCell ref="D38:F38"/>
    <mergeCell ref="N52:P52"/>
    <mergeCell ref="D63:H63"/>
    <mergeCell ref="I63:M63"/>
    <mergeCell ref="N63:R63"/>
    <mergeCell ref="D64:H64"/>
    <mergeCell ref="I64:M64"/>
    <mergeCell ref="N64:R64"/>
  </mergeCells>
  <conditionalFormatting sqref="D72">
    <cfRule type="containsText" dxfId="17" priority="7" operator="containsText" text="FALSE">
      <formula>NOT(ISERROR(SEARCH("FALSE",D72)))</formula>
    </cfRule>
    <cfRule type="containsText" dxfId="16" priority="8" operator="containsText" text="TRUE">
      <formula>NOT(ISERROR(SEARCH("TRUE",D72)))</formula>
    </cfRule>
  </conditionalFormatting>
  <conditionalFormatting sqref="D76">
    <cfRule type="containsText" dxfId="15" priority="5" operator="containsText" text="FALSE">
      <formula>NOT(ISERROR(SEARCH("FALSE",D76)))</formula>
    </cfRule>
    <cfRule type="containsText" dxfId="14" priority="6" operator="containsText" text="TRUE">
      <formula>NOT(ISERROR(SEARCH("TRUE",D76)))</formula>
    </cfRule>
  </conditionalFormatting>
  <conditionalFormatting sqref="I44">
    <cfRule type="containsText" dxfId="13" priority="13" operator="containsText" text="FALSE">
      <formula>NOT(ISERROR(SEARCH("FALSE",I44)))</formula>
    </cfRule>
    <cfRule type="containsText" dxfId="12" priority="14" operator="containsText" text="TRUE">
      <formula>NOT(ISERROR(SEARCH("TRUE",I44)))</formula>
    </cfRule>
  </conditionalFormatting>
  <conditionalFormatting sqref="I7:J7 I15 J16">
    <cfRule type="containsText" dxfId="11" priority="15" operator="containsText" text="FALSE">
      <formula>NOT(ISERROR(SEARCH("FALSE",I7)))</formula>
    </cfRule>
    <cfRule type="containsText" dxfId="10" priority="16" operator="containsText" text="TRUE">
      <formula>NOT(ISERROR(SEARCH("TRUE",I7)))</formula>
    </cfRule>
  </conditionalFormatting>
  <conditionalFormatting sqref="N50">
    <cfRule type="containsText" dxfId="9" priority="11" operator="containsText" text="FALSE">
      <formula>NOT(ISERROR(SEARCH("FALSE",N50)))</formula>
    </cfRule>
    <cfRule type="containsText" dxfId="8" priority="12" operator="containsText" text="TRUE">
      <formula>NOT(ISERROR(SEARCH("TRUE",N50)))</formula>
    </cfRule>
  </conditionalFormatting>
  <conditionalFormatting sqref="N60">
    <cfRule type="containsText" dxfId="7" priority="9" operator="containsText" text="FALSE">
      <formula>NOT(ISERROR(SEARCH("FALSE",N60)))</formula>
    </cfRule>
    <cfRule type="containsText" dxfId="6" priority="10" operator="containsText" text="TRUE">
      <formula>NOT(ISERROR(SEARCH("TRUE",N60)))</formula>
    </cfRule>
  </conditionalFormatting>
  <conditionalFormatting sqref="Q61:R61 P62:R62">
    <cfRule type="containsText" dxfId="5" priority="17" operator="containsText" text="FALSE">
      <formula>NOT(ISERROR(SEARCH("FALSE",P61)))</formula>
    </cfRule>
    <cfRule type="containsText" dxfId="4" priority="18" operator="containsText" text="TRUE">
      <formula>NOT(ISERROR(SEARCH("TRUE",P61)))</formula>
    </cfRule>
  </conditionalFormatting>
  <conditionalFormatting sqref="S7">
    <cfRule type="containsText" dxfId="3" priority="3" operator="containsText" text="FALSE">
      <formula>NOT(ISERROR(SEARCH("FALSE",S7)))</formula>
    </cfRule>
    <cfRule type="containsText" dxfId="2" priority="4" operator="containsText" text="TRUE">
      <formula>NOT(ISERROR(SEARCH("TRUE",S7)))</formula>
    </cfRule>
  </conditionalFormatting>
  <conditionalFormatting sqref="S15">
    <cfRule type="containsText" dxfId="1" priority="1" operator="containsText" text="FALSE">
      <formula>NOT(ISERROR(SEARCH("FALSE",S15)))</formula>
    </cfRule>
    <cfRule type="containsText" dxfId="0" priority="2" operator="containsText" text="TRUE">
      <formula>NOT(ISERROR(SEARCH("TRUE",S15)))</formula>
    </cfRule>
  </conditionalFormatting>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288506-0FCB-4114-B2B8-DB97F29B41F6}">
  <sheetPr>
    <tabColor rgb="FFFFC000"/>
  </sheetPr>
  <dimension ref="A1:E90"/>
  <sheetViews>
    <sheetView workbookViewId="0">
      <selection activeCell="D5" sqref="D5"/>
    </sheetView>
  </sheetViews>
  <sheetFormatPr defaultColWidth="9.1796875" defaultRowHeight="13" x14ac:dyDescent="0.3"/>
  <cols>
    <col min="1" max="1" width="11.7265625" style="461" bestFit="1" customWidth="1"/>
    <col min="2" max="2" width="11.54296875" style="461" bestFit="1" customWidth="1"/>
    <col min="3" max="3" width="11.54296875" style="461" customWidth="1"/>
    <col min="4" max="4" width="14.26953125" style="461" customWidth="1"/>
    <col min="5" max="5" width="110.1796875" style="461" customWidth="1"/>
    <col min="6" max="16384" width="9.1796875" style="461"/>
  </cols>
  <sheetData>
    <row r="1" spans="1:5" s="460" customFormat="1" x14ac:dyDescent="0.3">
      <c r="A1" s="459" t="s">
        <v>770</v>
      </c>
      <c r="B1" s="459" t="s">
        <v>771</v>
      </c>
      <c r="C1" s="459" t="s">
        <v>772</v>
      </c>
      <c r="D1" s="459" t="s">
        <v>773</v>
      </c>
      <c r="E1" s="459" t="s">
        <v>774</v>
      </c>
    </row>
    <row r="2" spans="1:5" x14ac:dyDescent="0.3">
      <c r="A2" s="461">
        <f>Intro!$E$79</f>
        <v>0</v>
      </c>
      <c r="B2" s="462" t="s">
        <v>775</v>
      </c>
      <c r="C2" s="463"/>
      <c r="D2" s="461" t="s">
        <v>776</v>
      </c>
      <c r="E2" s="464">
        <f>Public!B17</f>
        <v>0</v>
      </c>
    </row>
    <row r="3" spans="1:5" x14ac:dyDescent="0.3">
      <c r="A3" s="461">
        <f>Intro!$E$79</f>
        <v>0</v>
      </c>
      <c r="B3" s="462" t="s">
        <v>775</v>
      </c>
      <c r="C3" s="463"/>
      <c r="D3" s="461" t="s">
        <v>777</v>
      </c>
      <c r="E3" s="464">
        <f>Public!B59</f>
        <v>0</v>
      </c>
    </row>
    <row r="4" spans="1:5" x14ac:dyDescent="0.3">
      <c r="A4" s="461">
        <f>Intro!$E$79</f>
        <v>0</v>
      </c>
      <c r="B4" s="462" t="s">
        <v>775</v>
      </c>
      <c r="C4" s="463"/>
      <c r="D4" s="461" t="s">
        <v>778</v>
      </c>
      <c r="E4" s="464">
        <f>Public!B72</f>
        <v>0</v>
      </c>
    </row>
    <row r="5" spans="1:5" x14ac:dyDescent="0.3">
      <c r="A5" s="461">
        <f>Intro!$E$79</f>
        <v>0</v>
      </c>
      <c r="B5" s="462" t="s">
        <v>775</v>
      </c>
      <c r="C5" s="463"/>
      <c r="D5" s="461" t="s">
        <v>779</v>
      </c>
      <c r="E5" s="464">
        <f>Public!B153</f>
        <v>0</v>
      </c>
    </row>
    <row r="6" spans="1:5" x14ac:dyDescent="0.3">
      <c r="A6" s="461">
        <f>Intro!$E$79</f>
        <v>0</v>
      </c>
      <c r="B6" s="462" t="s">
        <v>775</v>
      </c>
      <c r="C6" s="463"/>
      <c r="D6" s="461" t="s">
        <v>780</v>
      </c>
      <c r="E6" s="464">
        <f>Public!B166</f>
        <v>0</v>
      </c>
    </row>
    <row r="7" spans="1:5" x14ac:dyDescent="0.3">
      <c r="A7" s="461">
        <f>Intro!$E$79</f>
        <v>0</v>
      </c>
      <c r="B7" s="462" t="s">
        <v>775</v>
      </c>
      <c r="C7" s="463"/>
      <c r="D7" s="461" t="s">
        <v>781</v>
      </c>
      <c r="E7" s="464">
        <f>Public!E179</f>
        <v>0</v>
      </c>
    </row>
    <row r="8" spans="1:5" x14ac:dyDescent="0.3">
      <c r="A8" s="461">
        <f>Intro!$E$79</f>
        <v>0</v>
      </c>
      <c r="B8" s="462" t="s">
        <v>775</v>
      </c>
      <c r="C8" s="463"/>
      <c r="D8" s="461" t="s">
        <v>782</v>
      </c>
      <c r="E8" s="464">
        <f>Public!E180</f>
        <v>0</v>
      </c>
    </row>
    <row r="9" spans="1:5" x14ac:dyDescent="0.3">
      <c r="A9" s="461">
        <f>Intro!$E$79</f>
        <v>0</v>
      </c>
      <c r="B9" s="462" t="s">
        <v>775</v>
      </c>
      <c r="C9" s="463"/>
      <c r="D9" s="461" t="s">
        <v>783</v>
      </c>
      <c r="E9" s="464">
        <f>Public!E181</f>
        <v>0</v>
      </c>
    </row>
    <row r="10" spans="1:5" x14ac:dyDescent="0.3">
      <c r="A10" s="461">
        <f>Intro!$E$79</f>
        <v>0</v>
      </c>
      <c r="B10" s="462" t="s">
        <v>775</v>
      </c>
      <c r="C10" s="463"/>
      <c r="D10" s="461" t="s">
        <v>784</v>
      </c>
      <c r="E10" s="464">
        <f>Public!B187</f>
        <v>0</v>
      </c>
    </row>
    <row r="11" spans="1:5" x14ac:dyDescent="0.3">
      <c r="A11" s="461">
        <f>Intro!$E$79</f>
        <v>0</v>
      </c>
      <c r="B11" s="462" t="s">
        <v>775</v>
      </c>
      <c r="C11" s="463"/>
      <c r="D11" s="461" t="s">
        <v>785</v>
      </c>
      <c r="E11" s="464">
        <f>Public!B200</f>
        <v>0</v>
      </c>
    </row>
    <row r="12" spans="1:5" x14ac:dyDescent="0.3">
      <c r="A12" s="461">
        <f>Intro!$E$79</f>
        <v>0</v>
      </c>
      <c r="B12" s="462" t="s">
        <v>775</v>
      </c>
      <c r="C12" s="463"/>
      <c r="D12" s="461" t="s">
        <v>786</v>
      </c>
      <c r="E12" s="464">
        <f>Public!E215</f>
        <v>0</v>
      </c>
    </row>
    <row r="13" spans="1:5" x14ac:dyDescent="0.3">
      <c r="A13" s="461">
        <f>Intro!$E$79</f>
        <v>0</v>
      </c>
      <c r="B13" s="462" t="s">
        <v>775</v>
      </c>
      <c r="C13" s="463"/>
      <c r="D13" s="461" t="s">
        <v>787</v>
      </c>
      <c r="E13" s="464">
        <f>Public!E220</f>
        <v>0</v>
      </c>
    </row>
    <row r="14" spans="1:5" x14ac:dyDescent="0.3">
      <c r="A14" s="461">
        <f>Intro!$E$79</f>
        <v>0</v>
      </c>
      <c r="B14" s="462" t="s">
        <v>775</v>
      </c>
      <c r="C14" s="463"/>
      <c r="D14" s="461" t="s">
        <v>788</v>
      </c>
      <c r="E14" s="464">
        <f>Public!E225</f>
        <v>0</v>
      </c>
    </row>
    <row r="15" spans="1:5" x14ac:dyDescent="0.3">
      <c r="A15" s="461">
        <f>Intro!$E$79</f>
        <v>0</v>
      </c>
      <c r="B15" s="462" t="s">
        <v>775</v>
      </c>
      <c r="C15" s="463"/>
      <c r="D15" s="461" t="s">
        <v>789</v>
      </c>
      <c r="E15" s="464">
        <f>Public!B236</f>
        <v>0</v>
      </c>
    </row>
    <row r="16" spans="1:5" x14ac:dyDescent="0.3">
      <c r="A16" s="461">
        <f>Intro!$E$79</f>
        <v>0</v>
      </c>
      <c r="B16" s="462" t="s">
        <v>775</v>
      </c>
      <c r="C16" s="463"/>
      <c r="D16" s="461" t="s">
        <v>790</v>
      </c>
      <c r="E16" s="464">
        <f>Public!B250</f>
        <v>0</v>
      </c>
    </row>
    <row r="17" spans="1:5" x14ac:dyDescent="0.3">
      <c r="A17" s="461">
        <f>Intro!$E$79</f>
        <v>0</v>
      </c>
      <c r="B17" s="462" t="s">
        <v>775</v>
      </c>
      <c r="C17" s="463"/>
      <c r="D17" s="461" t="s">
        <v>791</v>
      </c>
      <c r="E17" s="464">
        <f>Public!B263</f>
        <v>0</v>
      </c>
    </row>
    <row r="18" spans="1:5" x14ac:dyDescent="0.3">
      <c r="A18" s="461">
        <f>Intro!$E$79</f>
        <v>0</v>
      </c>
      <c r="B18" s="462" t="s">
        <v>775</v>
      </c>
      <c r="C18" s="463"/>
      <c r="D18" s="461" t="s">
        <v>792</v>
      </c>
      <c r="E18" s="464">
        <f>Public!E276</f>
        <v>0</v>
      </c>
    </row>
    <row r="19" spans="1:5" x14ac:dyDescent="0.3">
      <c r="A19" s="461">
        <f>Intro!$E$79</f>
        <v>0</v>
      </c>
      <c r="B19" s="462" t="s">
        <v>775</v>
      </c>
      <c r="C19" s="463"/>
      <c r="D19" s="461" t="s">
        <v>793</v>
      </c>
      <c r="E19" s="464">
        <f>Public!B278</f>
        <v>0</v>
      </c>
    </row>
    <row r="20" spans="1:5" x14ac:dyDescent="0.3">
      <c r="A20" s="461">
        <f>Intro!$E$79</f>
        <v>0</v>
      </c>
      <c r="B20" s="462" t="s">
        <v>775</v>
      </c>
      <c r="C20" s="463"/>
      <c r="D20" s="461" t="s">
        <v>794</v>
      </c>
      <c r="E20" s="464">
        <f>Public!B291</f>
        <v>0</v>
      </c>
    </row>
    <row r="21" spans="1:5" x14ac:dyDescent="0.3">
      <c r="A21" s="461">
        <f>Intro!$E$79</f>
        <v>0</v>
      </c>
      <c r="B21" s="462" t="s">
        <v>775</v>
      </c>
      <c r="C21" s="463"/>
      <c r="D21" s="461" t="s">
        <v>795</v>
      </c>
      <c r="E21" s="464">
        <f>Public!B304</f>
        <v>0</v>
      </c>
    </row>
    <row r="22" spans="1:5" x14ac:dyDescent="0.3">
      <c r="A22" s="461">
        <f>Intro!$E$79</f>
        <v>0</v>
      </c>
      <c r="B22" s="462" t="s">
        <v>775</v>
      </c>
      <c r="C22" s="463"/>
      <c r="D22" s="461" t="s">
        <v>796</v>
      </c>
      <c r="E22" s="464">
        <f>Public!B318</f>
        <v>0</v>
      </c>
    </row>
    <row r="23" spans="1:5" x14ac:dyDescent="0.3">
      <c r="A23" s="461">
        <f>Intro!$E$79</f>
        <v>0</v>
      </c>
      <c r="B23" s="462" t="s">
        <v>775</v>
      </c>
      <c r="C23" s="463"/>
      <c r="D23" s="461" t="s">
        <v>797</v>
      </c>
      <c r="E23" s="464">
        <f>Public!B333</f>
        <v>0</v>
      </c>
    </row>
    <row r="24" spans="1:5" x14ac:dyDescent="0.3">
      <c r="A24" s="461">
        <f>Intro!$E$79</f>
        <v>0</v>
      </c>
      <c r="B24" s="462" t="s">
        <v>775</v>
      </c>
      <c r="C24" s="463"/>
      <c r="D24" s="461" t="s">
        <v>798</v>
      </c>
      <c r="E24" s="464">
        <f>Public!B346</f>
        <v>0</v>
      </c>
    </row>
    <row r="25" spans="1:5" x14ac:dyDescent="0.3">
      <c r="A25" s="461">
        <f>Intro!$E$79</f>
        <v>0</v>
      </c>
      <c r="B25" s="462" t="s">
        <v>775</v>
      </c>
      <c r="C25" s="463"/>
      <c r="D25" s="461" t="s">
        <v>799</v>
      </c>
      <c r="E25" s="464">
        <f>Public!B360</f>
        <v>0</v>
      </c>
    </row>
    <row r="26" spans="1:5" x14ac:dyDescent="0.3">
      <c r="A26" s="461">
        <f>Intro!$E$79</f>
        <v>0</v>
      </c>
      <c r="B26" s="462" t="s">
        <v>775</v>
      </c>
      <c r="C26" s="463"/>
      <c r="D26" s="461" t="s">
        <v>800</v>
      </c>
      <c r="E26" s="464">
        <f>Public!B374</f>
        <v>0</v>
      </c>
    </row>
    <row r="27" spans="1:5" x14ac:dyDescent="0.3">
      <c r="A27" s="461">
        <f>Intro!$E$79</f>
        <v>0</v>
      </c>
      <c r="B27" s="462" t="s">
        <v>775</v>
      </c>
      <c r="C27" s="463"/>
      <c r="D27" s="461" t="s">
        <v>801</v>
      </c>
      <c r="E27" s="464">
        <f>Public!H387</f>
        <v>0</v>
      </c>
    </row>
    <row r="28" spans="1:5" x14ac:dyDescent="0.3">
      <c r="A28" s="461">
        <f>Intro!$E$79</f>
        <v>0</v>
      </c>
      <c r="B28" s="462" t="s">
        <v>775</v>
      </c>
      <c r="C28" s="463"/>
      <c r="D28" s="461" t="s">
        <v>802</v>
      </c>
      <c r="E28" s="464">
        <f>Public!H388</f>
        <v>0</v>
      </c>
    </row>
    <row r="29" spans="1:5" x14ac:dyDescent="0.3">
      <c r="A29" s="461">
        <f>Intro!$E$79</f>
        <v>0</v>
      </c>
      <c r="B29" s="462" t="s">
        <v>775</v>
      </c>
      <c r="C29" s="463"/>
      <c r="D29" s="461" t="s">
        <v>803</v>
      </c>
      <c r="E29" s="464">
        <f>Public!H389</f>
        <v>0</v>
      </c>
    </row>
    <row r="30" spans="1:5" x14ac:dyDescent="0.3">
      <c r="A30" s="461">
        <f>Intro!$E$79</f>
        <v>0</v>
      </c>
      <c r="B30" s="462" t="s">
        <v>775</v>
      </c>
      <c r="C30" s="463"/>
      <c r="D30" s="461" t="s">
        <v>804</v>
      </c>
      <c r="E30" s="464">
        <f>Public!B393</f>
        <v>0</v>
      </c>
    </row>
    <row r="31" spans="1:5" x14ac:dyDescent="0.3">
      <c r="A31" s="461">
        <f>Intro!$E$79</f>
        <v>0</v>
      </c>
      <c r="B31" s="462" t="s">
        <v>775</v>
      </c>
      <c r="C31" s="463"/>
      <c r="D31" s="461" t="s">
        <v>805</v>
      </c>
      <c r="E31" s="464">
        <f>Public!B406</f>
        <v>0</v>
      </c>
    </row>
    <row r="32" spans="1:5" x14ac:dyDescent="0.3">
      <c r="A32" s="461">
        <f>Intro!$E$79</f>
        <v>0</v>
      </c>
      <c r="B32" s="462" t="s">
        <v>775</v>
      </c>
      <c r="C32" s="463"/>
      <c r="D32" s="461" t="s">
        <v>806</v>
      </c>
      <c r="E32" s="464">
        <f>Public!B422</f>
        <v>0</v>
      </c>
    </row>
    <row r="33" spans="1:5" x14ac:dyDescent="0.3">
      <c r="A33" s="461">
        <f>Intro!$E$79</f>
        <v>0</v>
      </c>
      <c r="B33" s="462" t="s">
        <v>775</v>
      </c>
      <c r="C33" s="463"/>
      <c r="D33" s="461" t="s">
        <v>807</v>
      </c>
      <c r="E33" s="464">
        <f>Public!B436</f>
        <v>0</v>
      </c>
    </row>
    <row r="34" spans="1:5" x14ac:dyDescent="0.3">
      <c r="A34" s="461">
        <f>Intro!$E$79</f>
        <v>0</v>
      </c>
      <c r="B34" s="462" t="s">
        <v>775</v>
      </c>
      <c r="C34" s="463"/>
      <c r="D34" s="461" t="s">
        <v>808</v>
      </c>
      <c r="E34" s="465">
        <f>Public!B450</f>
        <v>0</v>
      </c>
    </row>
    <row r="35" spans="1:5" x14ac:dyDescent="0.3">
      <c r="A35" s="461">
        <f>Intro!$E$79</f>
        <v>0</v>
      </c>
      <c r="B35" s="462" t="s">
        <v>809</v>
      </c>
      <c r="C35" s="461" t="s">
        <v>215</v>
      </c>
      <c r="D35" s="464">
        <f>AddPub!D13</f>
        <v>0</v>
      </c>
      <c r="E35" s="464">
        <f>AddPub!E13</f>
        <v>0</v>
      </c>
    </row>
    <row r="36" spans="1:5" x14ac:dyDescent="0.3">
      <c r="A36" s="461">
        <f>Intro!$E$79</f>
        <v>0</v>
      </c>
      <c r="B36" s="462" t="s">
        <v>809</v>
      </c>
      <c r="C36" s="461" t="s">
        <v>217</v>
      </c>
      <c r="D36" s="464">
        <f>AddPub!D23</f>
        <v>0</v>
      </c>
      <c r="E36" s="464">
        <f>AddPub!E23</f>
        <v>0</v>
      </c>
    </row>
    <row r="37" spans="1:5" x14ac:dyDescent="0.3">
      <c r="A37" s="461">
        <f>Intro!$E$79</f>
        <v>0</v>
      </c>
      <c r="B37" s="462" t="s">
        <v>809</v>
      </c>
      <c r="C37" s="461" t="s">
        <v>219</v>
      </c>
      <c r="D37" s="464">
        <f>AddPub!D33</f>
        <v>0</v>
      </c>
      <c r="E37" s="464">
        <f>AddPub!E33</f>
        <v>0</v>
      </c>
    </row>
    <row r="38" spans="1:5" x14ac:dyDescent="0.3">
      <c r="A38" s="461">
        <f>Intro!$E$79</f>
        <v>0</v>
      </c>
      <c r="B38" s="462" t="s">
        <v>809</v>
      </c>
      <c r="C38" s="461" t="s">
        <v>221</v>
      </c>
      <c r="D38" s="464">
        <f>AddPub!D43</f>
        <v>0</v>
      </c>
      <c r="E38" s="464">
        <f>AddPub!E43</f>
        <v>0</v>
      </c>
    </row>
    <row r="39" spans="1:5" x14ac:dyDescent="0.3">
      <c r="A39" s="461">
        <f>Intro!$E$79</f>
        <v>0</v>
      </c>
      <c r="B39" s="462" t="s">
        <v>809</v>
      </c>
      <c r="C39" s="461" t="s">
        <v>223</v>
      </c>
      <c r="D39" s="464">
        <f>AddPub!D53</f>
        <v>0</v>
      </c>
      <c r="E39" s="464">
        <f>AddPub!E53</f>
        <v>0</v>
      </c>
    </row>
    <row r="40" spans="1:5" x14ac:dyDescent="0.3">
      <c r="A40" s="461">
        <f>Intro!$E$79</f>
        <v>0</v>
      </c>
      <c r="B40" s="462" t="s">
        <v>810</v>
      </c>
      <c r="D40" s="461" t="s">
        <v>811</v>
      </c>
      <c r="E40" s="464">
        <f>'Pro 1'!B33</f>
        <v>0</v>
      </c>
    </row>
    <row r="41" spans="1:5" x14ac:dyDescent="0.3">
      <c r="A41" s="461">
        <f>Intro!$E$79</f>
        <v>0</v>
      </c>
      <c r="B41" s="462" t="s">
        <v>810</v>
      </c>
      <c r="D41" s="461" t="s">
        <v>777</v>
      </c>
      <c r="E41" s="464">
        <f>'Pro 1'!B46</f>
        <v>0</v>
      </c>
    </row>
    <row r="42" spans="1:5" x14ac:dyDescent="0.3">
      <c r="A42" s="461">
        <f>Intro!$E$79</f>
        <v>0</v>
      </c>
      <c r="B42" s="462" t="s">
        <v>810</v>
      </c>
      <c r="D42" s="461" t="s">
        <v>778</v>
      </c>
      <c r="E42" s="464">
        <f>'Pro 1'!B59</f>
        <v>0</v>
      </c>
    </row>
    <row r="43" spans="1:5" x14ac:dyDescent="0.3">
      <c r="A43" s="461">
        <f>Intro!$E$79</f>
        <v>0</v>
      </c>
      <c r="B43" s="462" t="s">
        <v>810</v>
      </c>
      <c r="D43" s="461" t="s">
        <v>812</v>
      </c>
      <c r="E43" s="464">
        <f>'Pro 1'!B73</f>
        <v>0</v>
      </c>
    </row>
    <row r="44" spans="1:5" x14ac:dyDescent="0.3">
      <c r="A44" s="461">
        <f>Intro!$E$79</f>
        <v>0</v>
      </c>
      <c r="B44" s="462" t="s">
        <v>810</v>
      </c>
      <c r="D44" s="461" t="s">
        <v>813</v>
      </c>
      <c r="E44" s="464">
        <f>'Pro 1'!B87</f>
        <v>0</v>
      </c>
    </row>
    <row r="45" spans="1:5" x14ac:dyDescent="0.3">
      <c r="A45" s="461">
        <f>Intro!$E$79</f>
        <v>0</v>
      </c>
      <c r="B45" s="462" t="s">
        <v>810</v>
      </c>
      <c r="D45" s="461" t="s">
        <v>779</v>
      </c>
      <c r="E45" s="464">
        <f>'Pro 1'!B101</f>
        <v>0</v>
      </c>
    </row>
    <row r="46" spans="1:5" x14ac:dyDescent="0.3">
      <c r="A46" s="461">
        <f>Intro!$E$79</f>
        <v>0</v>
      </c>
      <c r="B46" s="462" t="s">
        <v>810</v>
      </c>
      <c r="C46" s="462"/>
      <c r="D46" s="461" t="s">
        <v>780</v>
      </c>
      <c r="E46" s="464">
        <f>'Pro 1'!B114</f>
        <v>0</v>
      </c>
    </row>
    <row r="47" spans="1:5" x14ac:dyDescent="0.3">
      <c r="A47" s="461">
        <f>Intro!$E$79</f>
        <v>0</v>
      </c>
      <c r="B47" s="462" t="s">
        <v>814</v>
      </c>
      <c r="D47" s="461" t="s">
        <v>811</v>
      </c>
      <c r="E47" s="464">
        <f>'Pro 2'!B56</f>
        <v>0</v>
      </c>
    </row>
    <row r="48" spans="1:5" x14ac:dyDescent="0.3">
      <c r="A48" s="461">
        <f>Intro!$E$79</f>
        <v>0</v>
      </c>
      <c r="B48" s="462" t="s">
        <v>814</v>
      </c>
      <c r="D48" s="461" t="s">
        <v>777</v>
      </c>
      <c r="E48" s="464">
        <f>'Pro 2'!B70</f>
        <v>0</v>
      </c>
    </row>
    <row r="49" spans="1:5" x14ac:dyDescent="0.3">
      <c r="A49" s="461">
        <f>Intro!$E$79</f>
        <v>0</v>
      </c>
      <c r="B49" s="462" t="s">
        <v>814</v>
      </c>
      <c r="D49" s="461" t="s">
        <v>778</v>
      </c>
      <c r="E49" s="464">
        <f>'Pro 2'!B84</f>
        <v>0</v>
      </c>
    </row>
    <row r="50" spans="1:5" x14ac:dyDescent="0.3">
      <c r="A50" s="461">
        <f>Intro!$E$79</f>
        <v>0</v>
      </c>
      <c r="B50" s="462" t="s">
        <v>814</v>
      </c>
      <c r="D50" s="461" t="s">
        <v>812</v>
      </c>
      <c r="E50" s="464">
        <f>'Pro 2'!B97</f>
        <v>0</v>
      </c>
    </row>
    <row r="51" spans="1:5" x14ac:dyDescent="0.3">
      <c r="A51" s="461">
        <f>Intro!$E$79</f>
        <v>0</v>
      </c>
      <c r="B51" s="462" t="s">
        <v>814</v>
      </c>
      <c r="D51" s="461" t="s">
        <v>813</v>
      </c>
      <c r="E51" s="464">
        <f>'Pro 2'!B110</f>
        <v>0</v>
      </c>
    </row>
    <row r="52" spans="1:5" x14ac:dyDescent="0.3">
      <c r="A52" s="461">
        <f>Intro!$E$79</f>
        <v>0</v>
      </c>
      <c r="B52" s="462" t="s">
        <v>814</v>
      </c>
      <c r="D52" s="461" t="s">
        <v>779</v>
      </c>
      <c r="E52" s="464">
        <f>'Pro 2'!B125</f>
        <v>0</v>
      </c>
    </row>
    <row r="53" spans="1:5" x14ac:dyDescent="0.3">
      <c r="A53" s="461">
        <f>Intro!$E$79</f>
        <v>0</v>
      </c>
      <c r="B53" s="462" t="s">
        <v>814</v>
      </c>
      <c r="D53" s="461" t="s">
        <v>815</v>
      </c>
      <c r="E53" s="464">
        <f>'Pro 2'!B144</f>
        <v>0</v>
      </c>
    </row>
    <row r="54" spans="1:5" x14ac:dyDescent="0.3">
      <c r="A54" s="461">
        <f>Intro!$E$79</f>
        <v>0</v>
      </c>
      <c r="B54" s="462" t="s">
        <v>814</v>
      </c>
      <c r="D54" s="461" t="s">
        <v>816</v>
      </c>
      <c r="E54" s="464">
        <f>'Pro 2'!B158</f>
        <v>0</v>
      </c>
    </row>
    <row r="55" spans="1:5" x14ac:dyDescent="0.3">
      <c r="A55" s="461">
        <f>Intro!$E$79</f>
        <v>0</v>
      </c>
      <c r="B55" s="462" t="s">
        <v>814</v>
      </c>
      <c r="D55" s="461" t="s">
        <v>784</v>
      </c>
      <c r="E55" s="464">
        <f>'Pro 2'!B172</f>
        <v>0</v>
      </c>
    </row>
    <row r="56" spans="1:5" x14ac:dyDescent="0.3">
      <c r="A56" s="461">
        <f>Intro!$E$79</f>
        <v>0</v>
      </c>
      <c r="B56" s="462" t="s">
        <v>814</v>
      </c>
      <c r="D56" s="461" t="s">
        <v>785</v>
      </c>
      <c r="E56" s="464">
        <f>'Pro 2'!B186</f>
        <v>0</v>
      </c>
    </row>
    <row r="57" spans="1:5" x14ac:dyDescent="0.3">
      <c r="A57" s="461">
        <f>Intro!$E$79</f>
        <v>0</v>
      </c>
      <c r="B57" s="462" t="s">
        <v>814</v>
      </c>
      <c r="C57" s="462"/>
      <c r="D57" s="461" t="s">
        <v>817</v>
      </c>
      <c r="E57" s="464">
        <f>'Pro 2'!B200</f>
        <v>0</v>
      </c>
    </row>
    <row r="58" spans="1:5" x14ac:dyDescent="0.3">
      <c r="A58" s="461">
        <f>Intro!$E$79</f>
        <v>0</v>
      </c>
      <c r="B58" s="462" t="s">
        <v>818</v>
      </c>
      <c r="D58" s="461" t="s">
        <v>819</v>
      </c>
      <c r="E58" s="464">
        <f>'Pro 3'!B34</f>
        <v>0</v>
      </c>
    </row>
    <row r="59" spans="1:5" x14ac:dyDescent="0.3">
      <c r="A59" s="461">
        <f>Intro!$E$79</f>
        <v>0</v>
      </c>
      <c r="B59" s="462" t="s">
        <v>818</v>
      </c>
      <c r="D59" s="461" t="s">
        <v>820</v>
      </c>
      <c r="E59" s="464">
        <f>'Pro 3'!B45</f>
        <v>0</v>
      </c>
    </row>
    <row r="60" spans="1:5" x14ac:dyDescent="0.3">
      <c r="A60" s="461">
        <f>Intro!$E$79</f>
        <v>0</v>
      </c>
      <c r="B60" s="462" t="s">
        <v>818</v>
      </c>
      <c r="D60" s="461" t="s">
        <v>821</v>
      </c>
      <c r="E60" s="464">
        <f>'Pro 3'!B79</f>
        <v>0</v>
      </c>
    </row>
    <row r="61" spans="1:5" x14ac:dyDescent="0.3">
      <c r="A61" s="461">
        <f>Intro!$E$79</f>
        <v>0</v>
      </c>
      <c r="B61" s="462" t="s">
        <v>822</v>
      </c>
      <c r="D61" s="461" t="s">
        <v>823</v>
      </c>
      <c r="E61" s="464">
        <f>'Pro 3'!B102</f>
        <v>0</v>
      </c>
    </row>
    <row r="62" spans="1:5" x14ac:dyDescent="0.3">
      <c r="A62" s="461">
        <f>Intro!$E$79</f>
        <v>0</v>
      </c>
      <c r="B62" s="462" t="s">
        <v>818</v>
      </c>
      <c r="D62" s="461" t="s">
        <v>778</v>
      </c>
      <c r="E62" s="464">
        <f>'Pro 3'!B115</f>
        <v>0</v>
      </c>
    </row>
    <row r="63" spans="1:5" x14ac:dyDescent="0.3">
      <c r="A63" s="461">
        <f>Intro!$E$79</f>
        <v>0</v>
      </c>
      <c r="B63" s="462" t="s">
        <v>818</v>
      </c>
      <c r="D63" s="461" t="s">
        <v>824</v>
      </c>
      <c r="E63" s="464">
        <f>'Pro 3'!B241</f>
        <v>0</v>
      </c>
    </row>
    <row r="64" spans="1:5" x14ac:dyDescent="0.3">
      <c r="A64" s="461">
        <f>Intro!$E$79</f>
        <v>0</v>
      </c>
      <c r="B64" s="462" t="s">
        <v>818</v>
      </c>
      <c r="D64" s="461" t="s">
        <v>825</v>
      </c>
      <c r="E64" s="464">
        <f>'Pro 3'!B265</f>
        <v>0</v>
      </c>
    </row>
    <row r="65" spans="1:5" x14ac:dyDescent="0.3">
      <c r="A65" s="461">
        <f>Intro!$E$79</f>
        <v>0</v>
      </c>
      <c r="B65" s="462" t="s">
        <v>818</v>
      </c>
      <c r="D65" s="461" t="s">
        <v>826</v>
      </c>
      <c r="E65" s="464">
        <f>'Pro 3'!B292</f>
        <v>0</v>
      </c>
    </row>
    <row r="66" spans="1:5" x14ac:dyDescent="0.3">
      <c r="A66" s="461">
        <f>Intro!$E$79</f>
        <v>0</v>
      </c>
      <c r="B66" s="462" t="s">
        <v>818</v>
      </c>
      <c r="D66" s="461" t="s">
        <v>827</v>
      </c>
      <c r="E66" s="464">
        <f>'Pro 3'!E305</f>
        <v>0</v>
      </c>
    </row>
    <row r="67" spans="1:5" x14ac:dyDescent="0.3">
      <c r="A67" s="461">
        <f>Intro!$E$79</f>
        <v>0</v>
      </c>
      <c r="B67" s="462" t="s">
        <v>818</v>
      </c>
      <c r="D67" s="461" t="s">
        <v>828</v>
      </c>
      <c r="E67" s="464">
        <f>'Pro 3'!E313</f>
        <v>0</v>
      </c>
    </row>
    <row r="68" spans="1:5" x14ac:dyDescent="0.3">
      <c r="A68" s="461">
        <f>Intro!$E$79</f>
        <v>0</v>
      </c>
      <c r="B68" s="462" t="s">
        <v>818</v>
      </c>
      <c r="D68" s="461" t="s">
        <v>829</v>
      </c>
      <c r="E68" s="464">
        <f>'Pro 3'!E321</f>
        <v>0</v>
      </c>
    </row>
    <row r="69" spans="1:5" x14ac:dyDescent="0.3">
      <c r="A69" s="461">
        <f>Intro!$E$79</f>
        <v>0</v>
      </c>
      <c r="B69" s="462" t="s">
        <v>818</v>
      </c>
      <c r="D69" s="461" t="s">
        <v>816</v>
      </c>
      <c r="E69" s="464">
        <f>'Pro 3'!B334</f>
        <v>0</v>
      </c>
    </row>
    <row r="70" spans="1:5" x14ac:dyDescent="0.3">
      <c r="A70" s="461">
        <f>Intro!$E$79</f>
        <v>0</v>
      </c>
      <c r="B70" s="462" t="s">
        <v>818</v>
      </c>
      <c r="D70" s="461" t="s">
        <v>785</v>
      </c>
      <c r="E70" s="464">
        <f>'Pro 3'!B357</f>
        <v>0</v>
      </c>
    </row>
    <row r="71" spans="1:5" x14ac:dyDescent="0.3">
      <c r="A71" s="461">
        <f>Intro!$E$79</f>
        <v>0</v>
      </c>
      <c r="B71" s="462" t="s">
        <v>818</v>
      </c>
      <c r="D71" s="461" t="s">
        <v>786</v>
      </c>
      <c r="E71" s="464">
        <f>'Pro 3'!D370</f>
        <v>0</v>
      </c>
    </row>
    <row r="72" spans="1:5" x14ac:dyDescent="0.3">
      <c r="A72" s="461">
        <f>Intro!$E$79</f>
        <v>0</v>
      </c>
      <c r="B72" s="462" t="s">
        <v>818</v>
      </c>
      <c r="D72" s="461" t="s">
        <v>787</v>
      </c>
      <c r="E72" s="464">
        <f>'Pro 3'!D380</f>
        <v>0</v>
      </c>
    </row>
    <row r="73" spans="1:5" x14ac:dyDescent="0.3">
      <c r="A73" s="461">
        <f>Intro!$E$79</f>
        <v>0</v>
      </c>
      <c r="B73" s="462" t="s">
        <v>818</v>
      </c>
      <c r="D73" s="461" t="s">
        <v>788</v>
      </c>
      <c r="E73" s="464">
        <f>'Pro 3'!D390</f>
        <v>0</v>
      </c>
    </row>
    <row r="74" spans="1:5" x14ac:dyDescent="0.3">
      <c r="A74" s="461">
        <f>Intro!$E$79</f>
        <v>0</v>
      </c>
      <c r="B74" s="462" t="s">
        <v>822</v>
      </c>
      <c r="C74" s="461" t="s">
        <v>830</v>
      </c>
      <c r="D74" s="461">
        <f>'Pro 4'!B22</f>
        <v>0</v>
      </c>
      <c r="E74" s="464">
        <f>'Pro 4'!D18</f>
        <v>0</v>
      </c>
    </row>
    <row r="75" spans="1:5" x14ac:dyDescent="0.3">
      <c r="A75" s="461">
        <f>Intro!$E$79</f>
        <v>0</v>
      </c>
      <c r="B75" s="462" t="s">
        <v>822</v>
      </c>
      <c r="C75" s="461" t="s">
        <v>90</v>
      </c>
      <c r="D75" s="461">
        <f>'Pro 4'!B32</f>
        <v>0</v>
      </c>
      <c r="E75" s="464">
        <f>'Pro 4'!D28</f>
        <v>0</v>
      </c>
    </row>
    <row r="76" spans="1:5" x14ac:dyDescent="0.3">
      <c r="A76" s="461">
        <f>Intro!$E$79</f>
        <v>0</v>
      </c>
      <c r="B76" s="462" t="s">
        <v>822</v>
      </c>
      <c r="C76" s="461" t="s">
        <v>831</v>
      </c>
      <c r="D76" s="461">
        <f>'Pro 4'!B42</f>
        <v>0</v>
      </c>
      <c r="E76" s="464">
        <f>'Pro 4'!D38</f>
        <v>0</v>
      </c>
    </row>
    <row r="77" spans="1:5" x14ac:dyDescent="0.3">
      <c r="A77" s="461">
        <f>Intro!$E$79</f>
        <v>0</v>
      </c>
      <c r="B77" s="462" t="s">
        <v>822</v>
      </c>
      <c r="C77" s="461" t="s">
        <v>832</v>
      </c>
      <c r="D77" s="461">
        <f>'Pro 4'!B52</f>
        <v>0</v>
      </c>
      <c r="E77" s="464">
        <f>'Pro 4'!D48</f>
        <v>0</v>
      </c>
    </row>
    <row r="78" spans="1:5" x14ac:dyDescent="0.3">
      <c r="A78" s="461">
        <f>Intro!$E$79</f>
        <v>0</v>
      </c>
      <c r="B78" s="462" t="s">
        <v>822</v>
      </c>
      <c r="C78" s="461" t="s">
        <v>833</v>
      </c>
      <c r="D78" s="461">
        <f>'Pro 4'!B62</f>
        <v>0</v>
      </c>
      <c r="E78" s="464">
        <f>'Pro 4'!D58</f>
        <v>0</v>
      </c>
    </row>
    <row r="79" spans="1:5" x14ac:dyDescent="0.3">
      <c r="A79" s="461">
        <f>Intro!$E$79</f>
        <v>0</v>
      </c>
      <c r="B79" s="462" t="s">
        <v>822</v>
      </c>
      <c r="C79" s="461" t="s">
        <v>86</v>
      </c>
      <c r="D79" s="461">
        <f>'Pro 4'!B72</f>
        <v>0</v>
      </c>
      <c r="E79" s="464">
        <f>'Pro 4'!D68</f>
        <v>0</v>
      </c>
    </row>
    <row r="80" spans="1:5" x14ac:dyDescent="0.3">
      <c r="A80" s="461">
        <f>Intro!$E$79</f>
        <v>0</v>
      </c>
      <c r="B80" s="462" t="s">
        <v>822</v>
      </c>
      <c r="C80" s="461" t="s">
        <v>834</v>
      </c>
      <c r="D80" s="461">
        <f>'Pro 4'!B82</f>
        <v>0</v>
      </c>
      <c r="E80" s="464">
        <f>'Pro 4'!D78</f>
        <v>0</v>
      </c>
    </row>
    <row r="81" spans="1:5" x14ac:dyDescent="0.3">
      <c r="A81" s="461">
        <f>Intro!$E$79</f>
        <v>0</v>
      </c>
      <c r="B81" s="462" t="s">
        <v>822</v>
      </c>
      <c r="C81" s="461" t="s">
        <v>835</v>
      </c>
      <c r="D81" s="461">
        <f>'Pro 4'!B92</f>
        <v>0</v>
      </c>
      <c r="E81" s="464">
        <f>'Pro 4'!D88</f>
        <v>0</v>
      </c>
    </row>
    <row r="82" spans="1:5" x14ac:dyDescent="0.3">
      <c r="A82" s="461">
        <f>Intro!$E$79</f>
        <v>0</v>
      </c>
      <c r="B82" s="462" t="s">
        <v>822</v>
      </c>
      <c r="C82" s="461" t="s">
        <v>244</v>
      </c>
      <c r="D82" s="461">
        <f>'Pro 4'!B102</f>
        <v>0</v>
      </c>
      <c r="E82" s="464">
        <f>'Pro 4'!D98</f>
        <v>0</v>
      </c>
    </row>
    <row r="83" spans="1:5" x14ac:dyDescent="0.3">
      <c r="A83" s="461">
        <f>Intro!$E$79</f>
        <v>0</v>
      </c>
      <c r="B83" s="462" t="s">
        <v>822</v>
      </c>
      <c r="C83" s="461" t="s">
        <v>836</v>
      </c>
      <c r="D83" s="461">
        <f>'Pro 4'!B112</f>
        <v>0</v>
      </c>
      <c r="E83" s="464">
        <f>'Pro 4'!D108</f>
        <v>0</v>
      </c>
    </row>
    <row r="84" spans="1:5" x14ac:dyDescent="0.3">
      <c r="A84" s="461">
        <f>Intro!$E$79</f>
        <v>0</v>
      </c>
      <c r="B84" s="462" t="s">
        <v>822</v>
      </c>
      <c r="C84" s="461" t="s">
        <v>837</v>
      </c>
      <c r="D84" s="461">
        <f>'Pro 4'!B122</f>
        <v>0</v>
      </c>
      <c r="E84" s="464">
        <f>'Pro 4'!D118</f>
        <v>0</v>
      </c>
    </row>
    <row r="85" spans="1:5" x14ac:dyDescent="0.3">
      <c r="A85" s="461">
        <f>Intro!$E$79</f>
        <v>0</v>
      </c>
      <c r="B85" s="462" t="s">
        <v>838</v>
      </c>
      <c r="C85" s="461" t="s">
        <v>215</v>
      </c>
      <c r="D85" s="464">
        <f>AddPro!D13</f>
        <v>0</v>
      </c>
      <c r="E85" s="464">
        <f>AddPro!E13</f>
        <v>0</v>
      </c>
    </row>
    <row r="86" spans="1:5" x14ac:dyDescent="0.3">
      <c r="A86" s="461">
        <f>Intro!$E$79</f>
        <v>0</v>
      </c>
      <c r="B86" s="462" t="s">
        <v>838</v>
      </c>
      <c r="C86" s="461" t="s">
        <v>217</v>
      </c>
      <c r="D86" s="464">
        <f>AddPro!D23</f>
        <v>0</v>
      </c>
      <c r="E86" s="464">
        <f>AddPro!E23</f>
        <v>0</v>
      </c>
    </row>
    <row r="87" spans="1:5" x14ac:dyDescent="0.3">
      <c r="A87" s="461">
        <f>Intro!$E$79</f>
        <v>0</v>
      </c>
      <c r="B87" s="462" t="s">
        <v>838</v>
      </c>
      <c r="C87" s="461" t="s">
        <v>219</v>
      </c>
      <c r="D87" s="464">
        <f>AddPro!D33</f>
        <v>0</v>
      </c>
      <c r="E87" s="464">
        <f>AddPro!E33</f>
        <v>0</v>
      </c>
    </row>
    <row r="88" spans="1:5" x14ac:dyDescent="0.3">
      <c r="A88" s="461">
        <f>Intro!$E$79</f>
        <v>0</v>
      </c>
      <c r="B88" s="462" t="s">
        <v>838</v>
      </c>
      <c r="C88" s="461" t="s">
        <v>221</v>
      </c>
      <c r="D88" s="464">
        <f>AddPro!D43</f>
        <v>0</v>
      </c>
      <c r="E88" s="464">
        <f>AddPro!E43</f>
        <v>0</v>
      </c>
    </row>
    <row r="89" spans="1:5" x14ac:dyDescent="0.3">
      <c r="A89" s="461">
        <f>Intro!$E$79</f>
        <v>0</v>
      </c>
      <c r="B89" s="462" t="s">
        <v>838</v>
      </c>
      <c r="C89" s="461" t="s">
        <v>223</v>
      </c>
      <c r="D89" s="464">
        <f>AddPro!D53</f>
        <v>0</v>
      </c>
      <c r="E89" s="464">
        <f>AddPro!E53</f>
        <v>0</v>
      </c>
    </row>
    <row r="90" spans="1:5" x14ac:dyDescent="0.3">
      <c r="A90" s="461">
        <f>Intro!$E$79</f>
        <v>0</v>
      </c>
      <c r="B90" s="462" t="s">
        <v>839</v>
      </c>
      <c r="D90" s="461" t="s">
        <v>840</v>
      </c>
      <c r="E90" s="464">
        <f>Confirm!B19</f>
        <v>0</v>
      </c>
    </row>
  </sheetData>
  <sheetProtection algorithmName="SHA-512" hashValue="Nvhaljo/oXtRG/k9GgeGbmk8bTC/wMFPQzp55hhdCB8QkrVo/KAGr7t8WFsmAKYMAcBmqCO0yKHhP3rESztAEQ==" saltValue="qUql8G18vn+qrICNFtAeLg==" spinCount="100000" sheet="1" objects="1" scenarios="1" selectLockedCells="1"/>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B7314-293C-4439-8435-EFB2FE16A054}">
  <sheetPr>
    <tabColor rgb="FFFF0000"/>
  </sheetPr>
  <dimension ref="A3:AD110"/>
  <sheetViews>
    <sheetView showGridLines="0" topLeftCell="A25" zoomScaleNormal="100" workbookViewId="0">
      <selection activeCell="D39" sqref="D39"/>
    </sheetView>
  </sheetViews>
  <sheetFormatPr defaultColWidth="9.453125" defaultRowHeight="13" x14ac:dyDescent="0.3"/>
  <cols>
    <col min="1" max="2" width="9.453125" style="48"/>
    <col min="3" max="3" width="12.453125" style="48" customWidth="1"/>
    <col min="4" max="4" width="57.54296875" style="48" customWidth="1"/>
    <col min="5" max="15" width="9.453125" style="48"/>
    <col min="16" max="16" width="24" style="48" customWidth="1"/>
    <col min="17" max="16384" width="9.453125" style="48"/>
  </cols>
  <sheetData>
    <row r="3" spans="4:27" x14ac:dyDescent="0.3">
      <c r="D3" s="109" t="s">
        <v>357</v>
      </c>
      <c r="E3" s="51" t="s">
        <v>358</v>
      </c>
      <c r="F3" s="51"/>
      <c r="G3" s="51"/>
      <c r="H3" s="51"/>
      <c r="I3" s="51"/>
      <c r="J3" s="51"/>
      <c r="K3" s="51" t="s">
        <v>41</v>
      </c>
      <c r="L3" s="51"/>
      <c r="M3" s="51"/>
      <c r="N3" s="51"/>
      <c r="O3" s="51"/>
      <c r="P3" s="51"/>
      <c r="Q3" s="51"/>
      <c r="R3" s="51"/>
      <c r="S3" s="52"/>
    </row>
    <row r="4" spans="4:27" x14ac:dyDescent="0.3">
      <c r="D4" s="54"/>
      <c r="E4" s="92"/>
      <c r="F4" s="92">
        <v>2022</v>
      </c>
      <c r="G4" s="92">
        <v>2023</v>
      </c>
      <c r="H4" s="92">
        <v>2024</v>
      </c>
      <c r="I4" s="92"/>
      <c r="J4" s="92"/>
      <c r="K4" s="92"/>
      <c r="L4" s="92">
        <v>2022</v>
      </c>
      <c r="M4" s="92">
        <v>2023</v>
      </c>
      <c r="N4" s="92">
        <v>2024</v>
      </c>
      <c r="O4" s="92"/>
      <c r="P4" s="92"/>
      <c r="Q4" s="92"/>
      <c r="R4" s="92"/>
      <c r="S4" s="55"/>
      <c r="Z4" s="92"/>
      <c r="AA4" s="92"/>
    </row>
    <row r="5" spans="4:27" x14ac:dyDescent="0.3">
      <c r="D5" s="54" t="s">
        <v>360</v>
      </c>
      <c r="E5" s="92"/>
      <c r="F5" s="92"/>
      <c r="G5" s="92"/>
      <c r="H5" s="92"/>
      <c r="I5" s="92"/>
      <c r="J5" s="92" t="s">
        <v>360</v>
      </c>
      <c r="K5" s="92"/>
      <c r="L5" s="92"/>
      <c r="M5" s="92"/>
      <c r="N5" s="92"/>
      <c r="O5" s="92"/>
      <c r="P5" s="92" t="s">
        <v>359</v>
      </c>
      <c r="Q5" s="92"/>
      <c r="R5" s="92"/>
      <c r="S5" s="55"/>
      <c r="Z5" s="92"/>
      <c r="AA5" s="92"/>
    </row>
    <row r="6" spans="4:27" x14ac:dyDescent="0.3">
      <c r="D6" s="54"/>
      <c r="E6" s="92"/>
      <c r="F6" s="92"/>
      <c r="G6" s="92"/>
      <c r="H6" s="92"/>
      <c r="I6" s="92"/>
      <c r="J6" s="92"/>
      <c r="K6" s="92"/>
      <c r="L6" s="92"/>
      <c r="M6" s="92"/>
      <c r="N6" s="92"/>
      <c r="O6" s="92"/>
      <c r="P6" s="92"/>
      <c r="Q6" s="92">
        <v>2022</v>
      </c>
      <c r="R6" s="92">
        <v>2023</v>
      </c>
      <c r="S6" s="55">
        <v>2024</v>
      </c>
      <c r="Z6" s="92"/>
      <c r="AA6" s="92"/>
    </row>
    <row r="7" spans="4:27" ht="13.5" thickBot="1" x14ac:dyDescent="0.35">
      <c r="D7" s="54" t="s">
        <v>362</v>
      </c>
      <c r="E7" s="92"/>
      <c r="F7" s="92"/>
      <c r="G7" s="92"/>
      <c r="H7" s="92"/>
      <c r="I7" s="92"/>
      <c r="J7" s="92" t="s">
        <v>362</v>
      </c>
      <c r="K7" s="92"/>
      <c r="L7" s="92"/>
      <c r="M7" s="92"/>
      <c r="N7" s="92"/>
      <c r="O7" s="92"/>
      <c r="P7" s="92" t="s">
        <v>361</v>
      </c>
      <c r="Q7" s="92"/>
      <c r="R7" s="92"/>
      <c r="S7" s="55"/>
      <c r="Z7" s="92"/>
      <c r="AA7" s="92"/>
    </row>
    <row r="8" spans="4:27" x14ac:dyDescent="0.3">
      <c r="D8" s="54" t="s">
        <v>363</v>
      </c>
      <c r="E8" s="92"/>
      <c r="F8" s="49">
        <f>'Pro 1'!G19</f>
        <v>0</v>
      </c>
      <c r="G8" s="49">
        <f>'Pro 1'!H19</f>
        <v>0</v>
      </c>
      <c r="H8" s="49">
        <f>'Pro 1'!I19</f>
        <v>0</v>
      </c>
      <c r="I8" s="92"/>
      <c r="J8" s="92" t="s">
        <v>363</v>
      </c>
      <c r="K8" s="92"/>
      <c r="L8" s="49">
        <f>'Pro 1'!G20</f>
        <v>0</v>
      </c>
      <c r="M8" s="49">
        <f>'Pro 1'!H20</f>
        <v>0</v>
      </c>
      <c r="N8" s="49">
        <f>'Pro 1'!I20</f>
        <v>0</v>
      </c>
      <c r="O8" s="92"/>
      <c r="P8" s="92" t="s">
        <v>308</v>
      </c>
      <c r="Q8" s="92">
        <f>'Pro 3'!G24</f>
        <v>0</v>
      </c>
      <c r="R8" s="92">
        <f>'Pro 3'!H24</f>
        <v>0</v>
      </c>
      <c r="S8" s="55">
        <f>'Pro 3'!I24</f>
        <v>0</v>
      </c>
      <c r="Z8" s="92"/>
      <c r="AA8" s="92"/>
    </row>
    <row r="9" spans="4:27" x14ac:dyDescent="0.3">
      <c r="D9" s="54"/>
      <c r="E9" s="92"/>
      <c r="F9" s="92"/>
      <c r="G9" s="92"/>
      <c r="H9" s="92"/>
      <c r="I9" s="92"/>
      <c r="J9" s="92"/>
      <c r="K9" s="92"/>
      <c r="L9" s="92"/>
      <c r="M9" s="92"/>
      <c r="N9" s="92"/>
      <c r="O9" s="92"/>
      <c r="P9" s="92" t="s">
        <v>302</v>
      </c>
      <c r="Q9" s="92">
        <f>'Pro 3'!G25</f>
        <v>0</v>
      </c>
      <c r="R9" s="92">
        <f>'Pro 3'!H25</f>
        <v>0</v>
      </c>
      <c r="S9" s="55">
        <f>'Pro 3'!I25</f>
        <v>0</v>
      </c>
      <c r="Z9" s="92"/>
      <c r="AA9" s="92"/>
    </row>
    <row r="10" spans="4:27" x14ac:dyDescent="0.3">
      <c r="D10" s="54" t="s">
        <v>361</v>
      </c>
      <c r="E10" s="92"/>
      <c r="F10" s="92"/>
      <c r="G10" s="92"/>
      <c r="H10" s="92"/>
      <c r="I10" s="92"/>
      <c r="J10" s="92" t="s">
        <v>361</v>
      </c>
      <c r="K10" s="92"/>
      <c r="L10" s="92"/>
      <c r="M10" s="92"/>
      <c r="N10" s="92"/>
      <c r="O10" s="92"/>
      <c r="P10" s="92" t="s">
        <v>364</v>
      </c>
      <c r="Q10" s="92"/>
      <c r="R10" s="92"/>
      <c r="S10" s="55"/>
      <c r="Z10" s="92"/>
      <c r="AA10" s="92"/>
    </row>
    <row r="11" spans="4:27" x14ac:dyDescent="0.3">
      <c r="D11" s="54" t="s">
        <v>125</v>
      </c>
      <c r="E11" s="92"/>
      <c r="F11" s="92">
        <f>'Pro 3'!G67/1000</f>
        <v>0</v>
      </c>
      <c r="G11" s="92">
        <f>'Pro 3'!H67/1000</f>
        <v>0</v>
      </c>
      <c r="H11" s="92">
        <f>'Pro 3'!I67/1000</f>
        <v>0</v>
      </c>
      <c r="I11" s="92"/>
      <c r="J11" s="92" t="s">
        <v>125</v>
      </c>
      <c r="K11" s="92"/>
      <c r="L11" s="92">
        <f>'Pro 3'!G90/1000</f>
        <v>0</v>
      </c>
      <c r="M11" s="92">
        <f>'Pro 3'!H90/1000</f>
        <v>0</v>
      </c>
      <c r="N11" s="92">
        <f>'Pro 3'!I90/1000</f>
        <v>0</v>
      </c>
      <c r="O11" s="92"/>
      <c r="P11" s="92" t="s">
        <v>305</v>
      </c>
      <c r="Q11" s="92">
        <f>'Pro 3'!G27</f>
        <v>0</v>
      </c>
      <c r="R11" s="92">
        <f>'Pro 3'!H27</f>
        <v>0</v>
      </c>
      <c r="S11" s="55">
        <f>'Pro 3'!I27</f>
        <v>0</v>
      </c>
      <c r="Z11" s="92"/>
      <c r="AA11" s="92"/>
    </row>
    <row r="12" spans="4:27" x14ac:dyDescent="0.3">
      <c r="D12" s="54" t="s">
        <v>365</v>
      </c>
      <c r="E12" s="92"/>
      <c r="F12" s="92">
        <f>SUM('Pro 3'!G68:G71)/1000</f>
        <v>0</v>
      </c>
      <c r="G12" s="92">
        <f>SUM('Pro 3'!H68:H71)/1000</f>
        <v>0</v>
      </c>
      <c r="H12" s="92">
        <f>SUM('Pro 3'!I68:I71)/1000</f>
        <v>0</v>
      </c>
      <c r="I12" s="92"/>
      <c r="J12" s="92" t="s">
        <v>365</v>
      </c>
      <c r="K12" s="92"/>
      <c r="L12" s="92">
        <f>SUM('Pro 3'!G91:G94)/1000</f>
        <v>0</v>
      </c>
      <c r="M12" s="92">
        <f>SUM('Pro 3'!H91:H94)/1000</f>
        <v>0</v>
      </c>
      <c r="N12" s="92">
        <f>SUM('Pro 3'!I91:I94)/1000</f>
        <v>0</v>
      </c>
      <c r="O12" s="92"/>
      <c r="P12" s="92" t="s">
        <v>304</v>
      </c>
      <c r="Q12" s="92">
        <f>'Pro 3'!G28</f>
        <v>0</v>
      </c>
      <c r="R12" s="92">
        <f>'Pro 3'!H28</f>
        <v>0</v>
      </c>
      <c r="S12" s="55">
        <f>'Pro 3'!I28</f>
        <v>0</v>
      </c>
      <c r="Z12" s="92"/>
      <c r="AA12" s="92"/>
    </row>
    <row r="13" spans="4:27" x14ac:dyDescent="0.3">
      <c r="D13" s="54" t="s">
        <v>366</v>
      </c>
      <c r="E13" s="92"/>
      <c r="F13" s="92">
        <f>'Pro 3'!G72/1000</f>
        <v>0</v>
      </c>
      <c r="G13" s="92">
        <f>'Pro 3'!H72/1000</f>
        <v>0</v>
      </c>
      <c r="H13" s="92">
        <f>'Pro 3'!I72/1000</f>
        <v>0</v>
      </c>
      <c r="I13" s="92"/>
      <c r="J13" s="92" t="s">
        <v>366</v>
      </c>
      <c r="K13" s="92"/>
      <c r="L13" s="92">
        <f>'Pro 3'!G95/1000</f>
        <v>0</v>
      </c>
      <c r="M13" s="92">
        <f>'Pro 3'!H95/1000</f>
        <v>0</v>
      </c>
      <c r="N13" s="92">
        <f>'Pro 3'!I95/1000</f>
        <v>0</v>
      </c>
      <c r="O13" s="92"/>
      <c r="P13" s="92" t="s">
        <v>367</v>
      </c>
      <c r="Q13" s="92">
        <f>'Pro 3'!G29</f>
        <v>0</v>
      </c>
      <c r="R13" s="92">
        <f>'Pro 3'!H29</f>
        <v>0</v>
      </c>
      <c r="S13" s="55">
        <f>'Pro 3'!I29</f>
        <v>0</v>
      </c>
      <c r="Z13" s="92"/>
      <c r="AA13" s="92"/>
    </row>
    <row r="14" spans="4:27" ht="13.5" thickBot="1" x14ac:dyDescent="0.35">
      <c r="D14" s="54" t="s">
        <v>345</v>
      </c>
      <c r="E14" s="92"/>
      <c r="F14" s="92">
        <f>'Pro 3'!G73/1000</f>
        <v>0</v>
      </c>
      <c r="G14" s="92">
        <f>'Pro 3'!H73/1000</f>
        <v>0</v>
      </c>
      <c r="H14" s="92">
        <f>'Pro 3'!I73/1000</f>
        <v>0</v>
      </c>
      <c r="I14" s="92"/>
      <c r="J14" s="92" t="s">
        <v>345</v>
      </c>
      <c r="K14" s="92"/>
      <c r="L14" s="92">
        <f>'Pro 3'!G96/1000</f>
        <v>0</v>
      </c>
      <c r="M14" s="92">
        <f>'Pro 3'!H96/1000</f>
        <v>0</v>
      </c>
      <c r="N14" s="92">
        <f>'Pro 3'!I96/1000</f>
        <v>0</v>
      </c>
      <c r="O14" s="92"/>
      <c r="P14" s="92" t="s">
        <v>369</v>
      </c>
      <c r="Q14" s="50"/>
      <c r="R14" s="50"/>
      <c r="S14" s="108"/>
      <c r="Z14" s="92"/>
      <c r="AA14" s="92"/>
    </row>
    <row r="15" spans="4:27" x14ac:dyDescent="0.3">
      <c r="D15" s="54" t="s">
        <v>368</v>
      </c>
      <c r="E15" s="92"/>
      <c r="F15" s="92">
        <f>'Pro 3'!G74/1000</f>
        <v>0</v>
      </c>
      <c r="G15" s="92">
        <f>'Pro 3'!H74/1000</f>
        <v>0</v>
      </c>
      <c r="H15" s="92">
        <f>'Pro 3'!I74/1000</f>
        <v>0</v>
      </c>
      <c r="I15" s="92"/>
      <c r="J15" s="92" t="s">
        <v>368</v>
      </c>
      <c r="K15" s="92"/>
      <c r="L15" s="92">
        <f>'Pro 3'!G97/1000</f>
        <v>0</v>
      </c>
      <c r="M15" s="92">
        <f>'Pro 3'!H97/1000</f>
        <v>0</v>
      </c>
      <c r="N15" s="92">
        <f>'Pro 3'!I97/1000</f>
        <v>0</v>
      </c>
      <c r="O15" s="92"/>
      <c r="P15" s="92"/>
      <c r="Q15" s="92"/>
      <c r="R15" s="92"/>
      <c r="S15" s="55"/>
      <c r="Z15" s="92"/>
      <c r="AA15" s="92"/>
    </row>
    <row r="16" spans="4:27" x14ac:dyDescent="0.3">
      <c r="D16" s="54" t="s">
        <v>370</v>
      </c>
      <c r="E16" s="92"/>
      <c r="F16" s="92"/>
      <c r="G16" s="92"/>
      <c r="H16" s="92"/>
      <c r="I16" s="92"/>
      <c r="J16" s="92" t="s">
        <v>370</v>
      </c>
      <c r="K16" s="92"/>
      <c r="L16" s="92"/>
      <c r="M16" s="92"/>
      <c r="N16" s="92"/>
      <c r="O16" s="92"/>
      <c r="P16" s="92"/>
      <c r="Q16" s="92"/>
      <c r="R16" s="92"/>
      <c r="S16" s="55"/>
      <c r="Z16" s="92"/>
      <c r="AA16" s="92"/>
    </row>
    <row r="17" spans="4:27" x14ac:dyDescent="0.3">
      <c r="D17" s="54"/>
      <c r="E17" s="92"/>
      <c r="F17" s="92"/>
      <c r="G17" s="92"/>
      <c r="H17" s="92"/>
      <c r="I17" s="92"/>
      <c r="J17" s="92"/>
      <c r="K17" s="92"/>
      <c r="L17" s="92"/>
      <c r="M17" s="92"/>
      <c r="N17" s="92"/>
      <c r="O17" s="92"/>
      <c r="P17" s="92"/>
      <c r="Q17" s="92"/>
      <c r="R17" s="92"/>
      <c r="S17" s="55"/>
      <c r="Z17" s="92"/>
      <c r="AA17" s="92"/>
    </row>
    <row r="18" spans="4:27" x14ac:dyDescent="0.3">
      <c r="D18" s="54" t="s">
        <v>371</v>
      </c>
      <c r="E18" s="92"/>
      <c r="F18" s="92"/>
      <c r="G18" s="92"/>
      <c r="H18" s="92"/>
      <c r="I18" s="92"/>
      <c r="J18" s="92" t="s">
        <v>371</v>
      </c>
      <c r="K18" s="92"/>
      <c r="L18" s="92"/>
      <c r="M18" s="92"/>
      <c r="N18" s="92"/>
      <c r="O18" s="92"/>
      <c r="P18" s="92"/>
      <c r="Q18" s="92"/>
      <c r="R18" s="92"/>
      <c r="S18" s="55"/>
      <c r="Z18" s="92"/>
      <c r="AA18" s="92"/>
    </row>
    <row r="19" spans="4:27" x14ac:dyDescent="0.3">
      <c r="D19" s="54"/>
      <c r="E19" s="92"/>
      <c r="F19" s="92"/>
      <c r="G19" s="92"/>
      <c r="H19" s="92"/>
      <c r="I19" s="92"/>
      <c r="J19" s="92"/>
      <c r="K19" s="92"/>
      <c r="L19" s="92"/>
      <c r="M19" s="92"/>
      <c r="N19" s="92"/>
      <c r="O19" s="92"/>
      <c r="P19" s="92"/>
      <c r="Q19" s="92"/>
      <c r="R19" s="92"/>
      <c r="S19" s="55"/>
    </row>
    <row r="20" spans="4:27" x14ac:dyDescent="0.3">
      <c r="D20" s="54" t="s">
        <v>372</v>
      </c>
      <c r="E20" s="92"/>
      <c r="F20" s="92" t="e">
        <f>'Pro 2'!G28+'Pro 2'!G31+'Pro 2'!#REF!+'Pro 2'!#REF!</f>
        <v>#REF!</v>
      </c>
      <c r="G20" s="92" t="e">
        <f>'Pro 2'!H28+'Pro 2'!H31+'Pro 2'!#REF!+'Pro 2'!#REF!</f>
        <v>#REF!</v>
      </c>
      <c r="H20" s="92" t="e">
        <f>'Pro 2'!I28+'Pro 2'!I31+'Pro 2'!#REF!+'Pro 2'!#REF!</f>
        <v>#REF!</v>
      </c>
      <c r="I20" s="92"/>
      <c r="J20" s="92" t="s">
        <v>372</v>
      </c>
      <c r="K20" s="92"/>
      <c r="L20" s="92">
        <f>'Pro 2'!G34</f>
        <v>0</v>
      </c>
      <c r="M20" s="92">
        <f>'Pro 2'!H34</f>
        <v>0</v>
      </c>
      <c r="N20" s="92">
        <f>'Pro 2'!I34</f>
        <v>0</v>
      </c>
      <c r="O20" s="92"/>
      <c r="P20" s="92"/>
      <c r="Q20" s="92"/>
      <c r="R20" s="92"/>
      <c r="S20" s="55"/>
    </row>
    <row r="21" spans="4:27" x14ac:dyDescent="0.3">
      <c r="D21" s="54"/>
      <c r="E21" s="92"/>
      <c r="F21" s="92"/>
      <c r="G21" s="92"/>
      <c r="H21" s="92"/>
      <c r="I21" s="92"/>
      <c r="J21" s="92"/>
      <c r="K21" s="92"/>
      <c r="L21" s="92"/>
      <c r="M21" s="92"/>
      <c r="N21" s="92"/>
      <c r="O21" s="92"/>
      <c r="P21" s="92"/>
      <c r="Q21" s="92"/>
      <c r="R21" s="92"/>
      <c r="S21" s="55"/>
      <c r="T21" s="92"/>
    </row>
    <row r="22" spans="4:27" x14ac:dyDescent="0.3">
      <c r="D22" s="54" t="s">
        <v>361</v>
      </c>
      <c r="E22" s="92"/>
      <c r="F22" s="92"/>
      <c r="G22" s="92"/>
      <c r="H22" s="92"/>
      <c r="I22" s="92"/>
      <c r="J22" s="92" t="s">
        <v>361</v>
      </c>
      <c r="K22" s="92"/>
      <c r="L22" s="92"/>
      <c r="M22" s="92"/>
      <c r="N22" s="92"/>
      <c r="O22" s="92"/>
      <c r="P22" s="92"/>
      <c r="Q22" s="92"/>
      <c r="R22" s="92"/>
      <c r="S22" s="55"/>
      <c r="T22" s="92"/>
    </row>
    <row r="23" spans="4:27" x14ac:dyDescent="0.3">
      <c r="D23" s="54" t="s">
        <v>308</v>
      </c>
      <c r="E23" s="92"/>
      <c r="F23" s="92">
        <f>'Pro 3'!G228</f>
        <v>0</v>
      </c>
      <c r="G23" s="92">
        <f>'Pro 3'!H228</f>
        <v>0</v>
      </c>
      <c r="H23" s="92">
        <f>'Pro 3'!I228</f>
        <v>0</v>
      </c>
      <c r="I23" s="92"/>
      <c r="J23" s="92" t="s">
        <v>308</v>
      </c>
      <c r="K23" s="92"/>
      <c r="L23" s="92">
        <f>'Pro 3'!G252</f>
        <v>0</v>
      </c>
      <c r="M23" s="92">
        <f>'Pro 3'!H252</f>
        <v>0</v>
      </c>
      <c r="N23" s="92">
        <f>'Pro 3'!I252</f>
        <v>0</v>
      </c>
      <c r="O23" s="92"/>
      <c r="P23" s="92"/>
      <c r="Q23" s="92"/>
      <c r="R23" s="92"/>
      <c r="S23" s="55"/>
      <c r="T23" s="92"/>
    </row>
    <row r="24" spans="4:27" x14ac:dyDescent="0.3">
      <c r="D24" s="54"/>
      <c r="E24" s="92"/>
      <c r="F24" s="92"/>
      <c r="G24" s="92"/>
      <c r="H24" s="92"/>
      <c r="I24" s="92"/>
      <c r="J24" s="92"/>
      <c r="K24" s="92"/>
      <c r="L24" s="92"/>
      <c r="M24" s="92"/>
      <c r="N24" s="92"/>
      <c r="O24" s="92"/>
      <c r="P24" s="92"/>
      <c r="Q24" s="92"/>
      <c r="R24" s="92"/>
      <c r="S24" s="55"/>
      <c r="T24" s="92"/>
    </row>
    <row r="25" spans="4:27" x14ac:dyDescent="0.3">
      <c r="D25" s="54"/>
      <c r="E25" s="92"/>
      <c r="F25" s="92"/>
      <c r="G25" s="92"/>
      <c r="H25" s="92"/>
      <c r="I25" s="92"/>
      <c r="J25" s="92"/>
      <c r="K25" s="92"/>
      <c r="L25" s="92"/>
      <c r="M25" s="92"/>
      <c r="N25" s="92"/>
      <c r="O25" s="92"/>
      <c r="P25" s="92"/>
      <c r="Q25" s="92"/>
      <c r="R25" s="92"/>
      <c r="S25" s="55"/>
      <c r="T25" s="92"/>
    </row>
    <row r="26" spans="4:27" x14ac:dyDescent="0.3">
      <c r="D26" s="54"/>
      <c r="E26" s="92"/>
      <c r="F26" s="92"/>
      <c r="G26" s="92"/>
      <c r="H26" s="92"/>
      <c r="I26" s="92"/>
      <c r="J26" s="92"/>
      <c r="K26" s="92"/>
      <c r="L26" s="92"/>
      <c r="M26" s="92"/>
      <c r="N26" s="92"/>
      <c r="O26" s="92"/>
      <c r="P26" s="92"/>
      <c r="Q26" s="92"/>
      <c r="R26" s="92"/>
      <c r="S26" s="55"/>
      <c r="T26" s="92"/>
    </row>
    <row r="27" spans="4:27" x14ac:dyDescent="0.3">
      <c r="D27" s="54" t="s">
        <v>125</v>
      </c>
      <c r="E27" s="92"/>
      <c r="F27" s="92">
        <f>'Pro 3'!G229</f>
        <v>0</v>
      </c>
      <c r="G27" s="92">
        <f>'Pro 3'!H229</f>
        <v>0</v>
      </c>
      <c r="H27" s="92">
        <f>'Pro 3'!I229</f>
        <v>0</v>
      </c>
      <c r="I27" s="92"/>
      <c r="J27" s="92" t="s">
        <v>125</v>
      </c>
      <c r="K27" s="92"/>
      <c r="L27" s="92">
        <f>'Pro 3'!G253</f>
        <v>0</v>
      </c>
      <c r="M27" s="92">
        <f>'Pro 3'!H253</f>
        <v>0</v>
      </c>
      <c r="N27" s="92">
        <f>'Pro 3'!I253</f>
        <v>0</v>
      </c>
      <c r="O27" s="92"/>
      <c r="P27" s="92"/>
      <c r="Q27" s="92"/>
      <c r="R27" s="92"/>
      <c r="S27" s="55"/>
      <c r="T27" s="92"/>
    </row>
    <row r="28" spans="4:27" x14ac:dyDescent="0.3">
      <c r="D28" s="54" t="s">
        <v>370</v>
      </c>
      <c r="E28" s="92"/>
      <c r="F28" s="92"/>
      <c r="G28" s="92"/>
      <c r="H28" s="92"/>
      <c r="I28" s="92"/>
      <c r="J28" s="92" t="s">
        <v>370</v>
      </c>
      <c r="K28" s="92"/>
      <c r="L28" s="92"/>
      <c r="M28" s="92"/>
      <c r="N28" s="92"/>
      <c r="O28" s="92"/>
      <c r="P28" s="92"/>
      <c r="Q28" s="92"/>
      <c r="R28" s="92"/>
      <c r="S28" s="55"/>
      <c r="T28" s="92"/>
    </row>
    <row r="29" spans="4:27" x14ac:dyDescent="0.3">
      <c r="D29" s="54" t="s">
        <v>126</v>
      </c>
      <c r="E29" s="92"/>
      <c r="F29" s="92">
        <f>'Pro 3'!G231</f>
        <v>0</v>
      </c>
      <c r="G29" s="92">
        <f>'Pro 3'!H231</f>
        <v>0</v>
      </c>
      <c r="H29" s="92">
        <f>'Pro 3'!I231</f>
        <v>0</v>
      </c>
      <c r="I29" s="92"/>
      <c r="J29" s="92" t="s">
        <v>126</v>
      </c>
      <c r="K29" s="92"/>
      <c r="L29" s="92">
        <f>'Pro 3'!G255</f>
        <v>0</v>
      </c>
      <c r="M29" s="92">
        <f>'Pro 3'!H255</f>
        <v>0</v>
      </c>
      <c r="N29" s="92">
        <f>'Pro 3'!I255</f>
        <v>0</v>
      </c>
      <c r="O29" s="92"/>
      <c r="P29" s="92"/>
      <c r="Q29" s="92"/>
      <c r="R29" s="92"/>
      <c r="S29" s="55"/>
      <c r="T29" s="92"/>
    </row>
    <row r="30" spans="4:27" x14ac:dyDescent="0.3">
      <c r="D30" s="54" t="s">
        <v>302</v>
      </c>
      <c r="E30" s="92"/>
      <c r="F30" s="92"/>
      <c r="G30" s="92"/>
      <c r="H30" s="92"/>
      <c r="I30" s="92"/>
      <c r="J30" s="92" t="s">
        <v>302</v>
      </c>
      <c r="K30" s="92"/>
      <c r="L30" s="92"/>
      <c r="M30" s="92"/>
      <c r="N30" s="92"/>
      <c r="O30" s="92"/>
      <c r="P30" s="92"/>
      <c r="Q30" s="92"/>
      <c r="R30" s="92"/>
      <c r="S30" s="55"/>
      <c r="T30" s="92"/>
    </row>
    <row r="31" spans="4:27" x14ac:dyDescent="0.3">
      <c r="D31" s="54" t="s">
        <v>364</v>
      </c>
      <c r="E31" s="92"/>
      <c r="F31" s="92"/>
      <c r="G31" s="92"/>
      <c r="H31" s="92"/>
      <c r="I31" s="92"/>
      <c r="J31" s="92" t="s">
        <v>364</v>
      </c>
      <c r="K31" s="92"/>
      <c r="L31" s="92"/>
      <c r="M31" s="92"/>
      <c r="N31" s="92"/>
      <c r="O31" s="92"/>
      <c r="P31" s="92"/>
      <c r="Q31" s="92"/>
      <c r="R31" s="92"/>
      <c r="S31" s="55"/>
      <c r="T31" s="92"/>
    </row>
    <row r="32" spans="4:27" x14ac:dyDescent="0.3">
      <c r="D32" s="54" t="s">
        <v>305</v>
      </c>
      <c r="E32" s="92"/>
      <c r="F32" s="92">
        <f>'Pro 3'!G234</f>
        <v>0</v>
      </c>
      <c r="G32" s="92">
        <f>'Pro 3'!H234</f>
        <v>0</v>
      </c>
      <c r="H32" s="92">
        <f>'Pro 3'!I234</f>
        <v>0</v>
      </c>
      <c r="I32" s="92"/>
      <c r="J32" s="92" t="s">
        <v>305</v>
      </c>
      <c r="K32" s="92"/>
      <c r="L32" s="92">
        <f>'Pro 3'!G258</f>
        <v>0</v>
      </c>
      <c r="M32" s="92">
        <f>'Pro 3'!H258</f>
        <v>0</v>
      </c>
      <c r="N32" s="92">
        <f>'Pro 3'!I258</f>
        <v>0</v>
      </c>
      <c r="O32" s="92"/>
      <c r="P32" s="92"/>
      <c r="Q32" s="92"/>
      <c r="R32" s="92"/>
      <c r="S32" s="55"/>
      <c r="T32" s="92"/>
    </row>
    <row r="33" spans="4:20" x14ac:dyDescent="0.3">
      <c r="D33" s="54" t="s">
        <v>304</v>
      </c>
      <c r="E33" s="92"/>
      <c r="F33" s="92">
        <f>'Pro 3'!G235</f>
        <v>0</v>
      </c>
      <c r="G33" s="92">
        <f>'Pro 3'!H235</f>
        <v>0</v>
      </c>
      <c r="H33" s="92">
        <f>'Pro 3'!I235</f>
        <v>0</v>
      </c>
      <c r="I33" s="92"/>
      <c r="J33" s="92" t="s">
        <v>304</v>
      </c>
      <c r="K33" s="92"/>
      <c r="L33" s="92">
        <f>'Pro 3'!G259</f>
        <v>0</v>
      </c>
      <c r="M33" s="92">
        <f>'Pro 3'!H259</f>
        <v>0</v>
      </c>
      <c r="N33" s="92">
        <f>'Pro 3'!I259</f>
        <v>0</v>
      </c>
      <c r="O33" s="92"/>
      <c r="P33" s="92"/>
      <c r="Q33" s="92"/>
      <c r="R33" s="92"/>
      <c r="S33" s="55"/>
      <c r="T33" s="92"/>
    </row>
    <row r="34" spans="4:20" ht="13.5" thickBot="1" x14ac:dyDescent="0.35">
      <c r="D34" s="54" t="s">
        <v>367</v>
      </c>
      <c r="E34" s="92"/>
      <c r="F34" s="50">
        <f>'Pro 3'!G236</f>
        <v>0</v>
      </c>
      <c r="G34" s="50">
        <f>'Pro 3'!H236</f>
        <v>0</v>
      </c>
      <c r="H34" s="50">
        <f>'Pro 3'!I236</f>
        <v>0</v>
      </c>
      <c r="I34" s="92"/>
      <c r="J34" s="92" t="s">
        <v>367</v>
      </c>
      <c r="K34" s="92"/>
      <c r="L34" s="50">
        <f>'Pro 3'!G260</f>
        <v>0</v>
      </c>
      <c r="M34" s="50">
        <f>'Pro 3'!H260</f>
        <v>0</v>
      </c>
      <c r="N34" s="50">
        <f>'Pro 3'!I260</f>
        <v>0</v>
      </c>
      <c r="O34" s="92"/>
      <c r="P34" s="92"/>
      <c r="Q34" s="92"/>
      <c r="R34" s="92"/>
      <c r="S34" s="55"/>
      <c r="T34" s="92"/>
    </row>
    <row r="35" spans="4:20" x14ac:dyDescent="0.3">
      <c r="D35" s="57" t="s">
        <v>369</v>
      </c>
      <c r="E35" s="58"/>
      <c r="F35" s="58"/>
      <c r="G35" s="58"/>
      <c r="H35" s="58"/>
      <c r="I35" s="58"/>
      <c r="J35" s="58" t="s">
        <v>369</v>
      </c>
      <c r="K35" s="58"/>
      <c r="L35" s="58"/>
      <c r="M35" s="58"/>
      <c r="N35" s="58"/>
      <c r="O35" s="58"/>
      <c r="P35" s="58"/>
      <c r="Q35" s="58"/>
      <c r="R35" s="58"/>
      <c r="S35" s="59"/>
      <c r="T35" s="92"/>
    </row>
    <row r="36" spans="4:20" x14ac:dyDescent="0.3">
      <c r="I36" s="92"/>
      <c r="R36" s="92"/>
      <c r="S36" s="92"/>
      <c r="T36" s="92"/>
    </row>
    <row r="37" spans="4:20" x14ac:dyDescent="0.3">
      <c r="D37" s="109" t="s">
        <v>373</v>
      </c>
      <c r="E37" s="51"/>
      <c r="F37" s="51">
        <v>2022</v>
      </c>
      <c r="G37" s="51">
        <v>2023</v>
      </c>
      <c r="H37" s="51">
        <v>2024</v>
      </c>
      <c r="I37" s="51"/>
      <c r="J37" s="51"/>
      <c r="K37" s="51">
        <v>2022</v>
      </c>
      <c r="L37" s="51">
        <v>2023</v>
      </c>
      <c r="M37" s="52">
        <v>2024</v>
      </c>
      <c r="R37" s="92"/>
      <c r="S37" s="92"/>
      <c r="T37" s="92"/>
    </row>
    <row r="38" spans="4:20" x14ac:dyDescent="0.3">
      <c r="D38" s="111" t="s">
        <v>480</v>
      </c>
      <c r="E38" s="110"/>
      <c r="F38" s="53">
        <f>'Pro 3'!G68</f>
        <v>0</v>
      </c>
      <c r="G38" s="53">
        <f>'Pro 3'!H68</f>
        <v>0</v>
      </c>
      <c r="H38" s="53">
        <f>'Pro 3'!I68</f>
        <v>0</v>
      </c>
      <c r="I38" s="53"/>
      <c r="J38" s="92" t="s">
        <v>374</v>
      </c>
      <c r="K38" s="92">
        <f>'Pro 3'!G91</f>
        <v>0</v>
      </c>
      <c r="L38" s="92">
        <f>'Pro 3'!H91</f>
        <v>0</v>
      </c>
      <c r="M38" s="55">
        <f>'Pro 3'!I91</f>
        <v>0</v>
      </c>
      <c r="R38" s="92"/>
    </row>
    <row r="39" spans="4:20" x14ac:dyDescent="0.3">
      <c r="D39" s="111" t="s">
        <v>481</v>
      </c>
      <c r="E39" s="110"/>
      <c r="F39" s="53">
        <f>'Pro 3'!G69</f>
        <v>0</v>
      </c>
      <c r="G39" s="53">
        <f>'Pro 3'!H69</f>
        <v>0</v>
      </c>
      <c r="H39" s="53">
        <f>'Pro 3'!I69</f>
        <v>0</v>
      </c>
      <c r="I39" s="53"/>
      <c r="J39" s="92" t="s">
        <v>375</v>
      </c>
      <c r="K39" s="92">
        <f>'Pro 3'!G92</f>
        <v>0</v>
      </c>
      <c r="L39" s="92">
        <f>'Pro 3'!H92</f>
        <v>0</v>
      </c>
      <c r="M39" s="55">
        <f>'Pro 3'!I92</f>
        <v>0</v>
      </c>
      <c r="R39" s="92"/>
    </row>
    <row r="40" spans="4:20" x14ac:dyDescent="0.3">
      <c r="D40" s="111" t="s">
        <v>482</v>
      </c>
      <c r="E40" s="110"/>
      <c r="F40" s="53">
        <f>'Pro 3'!G70</f>
        <v>0</v>
      </c>
      <c r="G40" s="53">
        <f>'Pro 3'!H70</f>
        <v>0</v>
      </c>
      <c r="H40" s="53">
        <f>'Pro 3'!I70</f>
        <v>0</v>
      </c>
      <c r="I40" s="53"/>
      <c r="J40" s="92" t="s">
        <v>376</v>
      </c>
      <c r="K40" s="92">
        <f>'Pro 3'!G93</f>
        <v>0</v>
      </c>
      <c r="L40" s="92">
        <f>'Pro 3'!H93</f>
        <v>0</v>
      </c>
      <c r="M40" s="55">
        <f>'Pro 3'!I93</f>
        <v>0</v>
      </c>
      <c r="R40" s="92"/>
    </row>
    <row r="41" spans="4:20" x14ac:dyDescent="0.3">
      <c r="D41" s="112" t="s">
        <v>377</v>
      </c>
      <c r="E41" s="113"/>
      <c r="F41" s="56">
        <f>'Pro 3'!G71</f>
        <v>0</v>
      </c>
      <c r="G41" s="56">
        <f>'Pro 3'!H71</f>
        <v>0</v>
      </c>
      <c r="H41" s="56">
        <f>'Pro 3'!I71</f>
        <v>0</v>
      </c>
      <c r="I41" s="56"/>
      <c r="J41" s="58" t="s">
        <v>377</v>
      </c>
      <c r="K41" s="58">
        <f>'Pro 3'!G94</f>
        <v>0</v>
      </c>
      <c r="L41" s="58">
        <f>'Pro 3'!H94</f>
        <v>0</v>
      </c>
      <c r="M41" s="59">
        <f>'Pro 3'!I94</f>
        <v>0</v>
      </c>
      <c r="R41" s="92"/>
    </row>
    <row r="42" spans="4:20" x14ac:dyDescent="0.3">
      <c r="I42" s="92"/>
      <c r="J42" s="92"/>
      <c r="K42" s="92"/>
      <c r="R42" s="92"/>
    </row>
    <row r="43" spans="4:20" x14ac:dyDescent="0.3">
      <c r="D43" s="109" t="s">
        <v>378</v>
      </c>
      <c r="E43" s="106">
        <v>2021</v>
      </c>
      <c r="F43" s="106">
        <v>2022</v>
      </c>
      <c r="G43" s="106">
        <v>2023</v>
      </c>
      <c r="H43" s="51"/>
      <c r="I43" s="106"/>
      <c r="J43" s="51"/>
      <c r="K43" s="106"/>
      <c r="L43" s="875" t="s">
        <v>452</v>
      </c>
      <c r="M43" s="875"/>
      <c r="N43" s="875"/>
      <c r="O43" s="875" t="s">
        <v>453</v>
      </c>
      <c r="P43" s="875"/>
      <c r="Q43" s="875"/>
      <c r="R43" s="875" t="s">
        <v>454</v>
      </c>
      <c r="S43" s="875"/>
      <c r="T43" s="876"/>
    </row>
    <row r="44" spans="4:20" x14ac:dyDescent="0.3">
      <c r="D44" s="96"/>
      <c r="E44" s="93"/>
      <c r="F44" s="93"/>
      <c r="G44" s="93"/>
      <c r="H44" s="92"/>
      <c r="I44" s="105"/>
      <c r="J44" s="93" t="s">
        <v>446</v>
      </c>
      <c r="K44" s="93"/>
      <c r="L44" s="92">
        <v>2022</v>
      </c>
      <c r="M44" s="92">
        <v>2023</v>
      </c>
      <c r="N44" s="92">
        <v>2024</v>
      </c>
      <c r="O44" s="92">
        <v>2022</v>
      </c>
      <c r="P44" s="92">
        <v>2023</v>
      </c>
      <c r="Q44" s="92">
        <v>2024</v>
      </c>
      <c r="R44" s="92">
        <v>2022</v>
      </c>
      <c r="S44" s="92">
        <v>2023</v>
      </c>
      <c r="T44" s="55">
        <v>2024</v>
      </c>
    </row>
    <row r="45" spans="4:20" x14ac:dyDescent="0.3">
      <c r="D45" s="97" t="s">
        <v>379</v>
      </c>
      <c r="E45" s="94">
        <f>'Pro 1'!G25</f>
        <v>0</v>
      </c>
      <c r="F45" s="94">
        <f>'Pro 1'!H25</f>
        <v>0</v>
      </c>
      <c r="G45" s="94">
        <f>'Pro 1'!I25</f>
        <v>0</v>
      </c>
      <c r="H45" s="92"/>
      <c r="I45" s="61"/>
      <c r="J45" s="95" t="s">
        <v>447</v>
      </c>
      <c r="K45" s="95" t="s">
        <v>448</v>
      </c>
      <c r="L45" s="92">
        <f>'Pro 1'!G19</f>
        <v>0</v>
      </c>
      <c r="M45" s="92">
        <f>'Pro 1'!H19</f>
        <v>0</v>
      </c>
      <c r="N45" s="92">
        <f>'Pro 1'!I19</f>
        <v>0</v>
      </c>
      <c r="O45" s="92"/>
      <c r="P45" s="92"/>
      <c r="Q45" s="92"/>
      <c r="R45" s="92">
        <f>IF(L45=0,0,O45/L45)*1000</f>
        <v>0</v>
      </c>
      <c r="S45" s="92">
        <f>IF(M45=0,0,P45/M45)*1000</f>
        <v>0</v>
      </c>
      <c r="T45" s="55">
        <f>IF(N45=0,0,Q45/N45)*1000</f>
        <v>0</v>
      </c>
    </row>
    <row r="46" spans="4:20" x14ac:dyDescent="0.3">
      <c r="D46" s="96"/>
      <c r="E46" s="60"/>
      <c r="F46" s="60"/>
      <c r="G46" s="60"/>
      <c r="H46" s="92"/>
      <c r="I46" s="104"/>
      <c r="J46" s="95" t="s">
        <v>447</v>
      </c>
      <c r="K46" s="95" t="s">
        <v>449</v>
      </c>
      <c r="L46" s="92" t="e">
        <f>'Pro 1'!#REF!</f>
        <v>#REF!</v>
      </c>
      <c r="M46" s="92" t="e">
        <f>'Pro 1'!#REF!</f>
        <v>#REF!</v>
      </c>
      <c r="N46" s="92" t="e">
        <f>'Pro 1'!#REF!</f>
        <v>#REF!</v>
      </c>
      <c r="O46" s="92"/>
      <c r="P46" s="92"/>
      <c r="Q46" s="92"/>
      <c r="R46" s="92" t="e">
        <f>IF(L46=0,0,O46/L46)*1000</f>
        <v>#REF!</v>
      </c>
      <c r="S46" s="92" t="e">
        <f t="shared" ref="S46:T50" si="0">IF(M46=0,0,P46/M46)*1000</f>
        <v>#REF!</v>
      </c>
      <c r="T46" s="55" t="e">
        <f t="shared" si="0"/>
        <v>#REF!</v>
      </c>
    </row>
    <row r="47" spans="4:20" x14ac:dyDescent="0.3">
      <c r="D47" s="97" t="s">
        <v>380</v>
      </c>
      <c r="E47" s="60"/>
      <c r="F47" s="60"/>
      <c r="G47" s="60"/>
      <c r="H47" s="92"/>
      <c r="I47" s="104"/>
      <c r="J47" s="95" t="s">
        <v>450</v>
      </c>
      <c r="K47" s="95" t="s">
        <v>448</v>
      </c>
      <c r="L47" s="92">
        <f>'Pro 1'!G20</f>
        <v>0</v>
      </c>
      <c r="M47" s="92">
        <f>'Pro 1'!H20</f>
        <v>0</v>
      </c>
      <c r="N47" s="92">
        <f>'Pro 1'!I20</f>
        <v>0</v>
      </c>
      <c r="O47" s="92"/>
      <c r="P47" s="92"/>
      <c r="Q47" s="92"/>
      <c r="R47" s="92">
        <f>IF(L47=0,0,O47/L47)*1000</f>
        <v>0</v>
      </c>
      <c r="S47" s="92">
        <f t="shared" si="0"/>
        <v>0</v>
      </c>
      <c r="T47" s="55">
        <f t="shared" si="0"/>
        <v>0</v>
      </c>
    </row>
    <row r="48" spans="4:20" x14ac:dyDescent="0.3">
      <c r="D48" s="98" t="s">
        <v>381</v>
      </c>
      <c r="E48" s="61"/>
      <c r="F48" s="61"/>
      <c r="G48" s="61"/>
      <c r="H48" s="92"/>
      <c r="I48" s="61"/>
      <c r="J48" s="95" t="s">
        <v>450</v>
      </c>
      <c r="K48" s="95" t="s">
        <v>449</v>
      </c>
      <c r="L48" s="92" t="e">
        <f>'Pro 1'!#REF!</f>
        <v>#REF!</v>
      </c>
      <c r="M48" s="92" t="e">
        <f>'Pro 1'!#REF!</f>
        <v>#REF!</v>
      </c>
      <c r="N48" s="92" t="e">
        <f>'Pro 1'!#REF!</f>
        <v>#REF!</v>
      </c>
      <c r="O48" s="92"/>
      <c r="P48" s="92"/>
      <c r="Q48" s="92"/>
      <c r="R48" s="92" t="e">
        <f>IF(L48=0,0,O48/L48)*1000</f>
        <v>#REF!</v>
      </c>
      <c r="S48" s="92" t="e">
        <f t="shared" si="0"/>
        <v>#REF!</v>
      </c>
      <c r="T48" s="55" t="e">
        <f t="shared" si="0"/>
        <v>#REF!</v>
      </c>
    </row>
    <row r="49" spans="4:20" x14ac:dyDescent="0.3">
      <c r="D49" s="98" t="s">
        <v>382</v>
      </c>
      <c r="E49" s="61"/>
      <c r="F49" s="61"/>
      <c r="G49" s="61"/>
      <c r="H49" s="92"/>
      <c r="I49" s="61"/>
      <c r="J49" s="95" t="s">
        <v>451</v>
      </c>
      <c r="K49" s="95" t="s">
        <v>448</v>
      </c>
      <c r="L49" s="92">
        <f>'Pro 1'!G21</f>
        <v>0</v>
      </c>
      <c r="M49" s="92">
        <f>'Pro 1'!H21</f>
        <v>0</v>
      </c>
      <c r="N49" s="92">
        <f>'Pro 1'!I21</f>
        <v>0</v>
      </c>
      <c r="O49" s="92"/>
      <c r="P49" s="92"/>
      <c r="Q49" s="92"/>
      <c r="R49" s="92">
        <f>IF(L49=0,0,O49/L49)*1000</f>
        <v>0</v>
      </c>
      <c r="S49" s="92">
        <f>IF(M49=0,0,P49/M49)*1000</f>
        <v>0</v>
      </c>
      <c r="T49" s="55">
        <f>IF(N49=0,0,Q49/N49)*1000</f>
        <v>0</v>
      </c>
    </row>
    <row r="50" spans="4:20" x14ac:dyDescent="0.3">
      <c r="D50" s="98" t="s">
        <v>383</v>
      </c>
      <c r="E50" s="62" t="e">
        <f>'Pro 1'!G21+'Pro 1'!#REF!</f>
        <v>#REF!</v>
      </c>
      <c r="F50" s="62" t="e">
        <f>'Pro 1'!H21+'Pro 1'!#REF!</f>
        <v>#REF!</v>
      </c>
      <c r="G50" s="62" t="e">
        <f>'Pro 1'!I21+'Pro 1'!#REF!</f>
        <v>#REF!</v>
      </c>
      <c r="H50" s="92"/>
      <c r="I50" s="65"/>
      <c r="J50" s="95" t="s">
        <v>451</v>
      </c>
      <c r="K50" s="95" t="s">
        <v>449</v>
      </c>
      <c r="L50" s="92" t="e">
        <f>'Pro 1'!#REF!</f>
        <v>#REF!</v>
      </c>
      <c r="M50" s="92" t="e">
        <f>'Pro 1'!#REF!</f>
        <v>#REF!</v>
      </c>
      <c r="N50" s="92" t="e">
        <f>'Pro 1'!#REF!</f>
        <v>#REF!</v>
      </c>
      <c r="O50" s="92"/>
      <c r="P50" s="92"/>
      <c r="Q50" s="92"/>
      <c r="R50" s="92" t="e">
        <f>IF(L50=0,0,O50/L50)*1000</f>
        <v>#REF!</v>
      </c>
      <c r="S50" s="92" t="e">
        <f t="shared" si="0"/>
        <v>#REF!</v>
      </c>
      <c r="T50" s="55" t="e">
        <f t="shared" si="0"/>
        <v>#REF!</v>
      </c>
    </row>
    <row r="51" spans="4:20" x14ac:dyDescent="0.3">
      <c r="D51" s="99" t="s">
        <v>384</v>
      </c>
      <c r="E51" s="63"/>
      <c r="F51" s="63"/>
      <c r="G51" s="63"/>
      <c r="H51" s="92"/>
      <c r="I51" s="65"/>
      <c r="J51" s="65"/>
      <c r="K51" s="63"/>
      <c r="L51" s="92"/>
      <c r="M51" s="92"/>
      <c r="N51" s="92"/>
      <c r="O51" s="92"/>
      <c r="P51" s="92"/>
      <c r="Q51" s="92"/>
      <c r="R51" s="92"/>
      <c r="S51" s="92"/>
      <c r="T51" s="55"/>
    </row>
    <row r="52" spans="4:20" ht="12.75" customHeight="1" x14ac:dyDescent="0.3">
      <c r="D52" s="99" t="s">
        <v>385</v>
      </c>
      <c r="E52" s="63">
        <f>'Pro 1'!G23</f>
        <v>0</v>
      </c>
      <c r="F52" s="63">
        <f>'Pro 1'!H23</f>
        <v>0</v>
      </c>
      <c r="G52" s="63">
        <f>'Pro 1'!I23</f>
        <v>0</v>
      </c>
      <c r="H52" s="92"/>
      <c r="I52" s="63"/>
      <c r="J52" s="63"/>
      <c r="K52" s="63"/>
      <c r="L52" s="92"/>
      <c r="M52" s="92"/>
      <c r="N52" s="92"/>
      <c r="O52" s="92"/>
      <c r="P52" s="92"/>
      <c r="Q52" s="92"/>
      <c r="R52" s="92"/>
      <c r="S52" s="92"/>
      <c r="T52" s="55"/>
    </row>
    <row r="53" spans="4:20" x14ac:dyDescent="0.3">
      <c r="D53" s="54"/>
      <c r="E53" s="63"/>
      <c r="F53" s="63"/>
      <c r="G53" s="63"/>
      <c r="H53" s="92"/>
      <c r="I53" s="63"/>
      <c r="J53" s="63"/>
      <c r="K53" s="64"/>
      <c r="L53" s="92"/>
      <c r="M53" s="92"/>
      <c r="N53" s="92"/>
      <c r="O53" s="92"/>
      <c r="P53" s="92"/>
      <c r="Q53" s="92"/>
      <c r="R53" s="92"/>
      <c r="S53" s="92"/>
      <c r="T53" s="55"/>
    </row>
    <row r="54" spans="4:20" x14ac:dyDescent="0.3">
      <c r="D54" s="97" t="s">
        <v>386</v>
      </c>
      <c r="E54" s="64"/>
      <c r="F54" s="64"/>
      <c r="G54" s="64"/>
      <c r="H54" s="92"/>
      <c r="I54" s="64"/>
      <c r="J54" s="64"/>
      <c r="K54" s="64"/>
      <c r="L54" s="92"/>
      <c r="M54" s="92"/>
      <c r="N54" s="92"/>
      <c r="O54" s="92"/>
      <c r="P54" s="92"/>
      <c r="Q54" s="92"/>
      <c r="R54" s="92"/>
      <c r="S54" s="92"/>
      <c r="T54" s="55"/>
    </row>
    <row r="55" spans="4:20" x14ac:dyDescent="0.3">
      <c r="D55" s="98" t="s">
        <v>387</v>
      </c>
      <c r="E55" s="61"/>
      <c r="F55" s="61"/>
      <c r="G55" s="61"/>
      <c r="H55" s="92"/>
      <c r="I55" s="61"/>
      <c r="J55" s="61"/>
      <c r="K55" s="65"/>
      <c r="L55" s="92"/>
      <c r="M55" s="92"/>
      <c r="N55" s="92"/>
      <c r="O55" s="92"/>
      <c r="P55" s="92"/>
      <c r="Q55" s="92"/>
      <c r="R55" s="92"/>
      <c r="S55" s="92"/>
      <c r="T55" s="55"/>
    </row>
    <row r="56" spans="4:20" x14ac:dyDescent="0.3">
      <c r="D56" s="98" t="s">
        <v>388</v>
      </c>
      <c r="E56" s="65">
        <f>'Pro 2'!G35/1000</f>
        <v>0</v>
      </c>
      <c r="F56" s="65">
        <f>'Pro 2'!H35/1000</f>
        <v>0</v>
      </c>
      <c r="G56" s="65">
        <f>'Pro 2'!I35/1000</f>
        <v>0</v>
      </c>
      <c r="H56" s="92"/>
      <c r="I56" s="65"/>
      <c r="J56" s="65"/>
      <c r="K56" s="65"/>
      <c r="L56" s="92"/>
      <c r="M56" s="92"/>
      <c r="N56" s="92"/>
      <c r="O56" s="92"/>
      <c r="P56" s="92"/>
      <c r="Q56" s="92"/>
      <c r="R56" s="92"/>
      <c r="S56" s="92"/>
      <c r="T56" s="55"/>
    </row>
    <row r="57" spans="4:20" x14ac:dyDescent="0.3">
      <c r="D57" s="99" t="s">
        <v>389</v>
      </c>
      <c r="E57" s="63"/>
      <c r="F57" s="63"/>
      <c r="G57" s="63"/>
      <c r="H57" s="92"/>
      <c r="I57" s="63"/>
      <c r="J57" s="63"/>
      <c r="K57" s="63"/>
      <c r="L57" s="92"/>
      <c r="M57" s="92"/>
      <c r="N57" s="92"/>
      <c r="O57" s="92"/>
      <c r="P57" s="92"/>
      <c r="Q57" s="92"/>
      <c r="R57" s="92"/>
      <c r="S57" s="92"/>
      <c r="T57" s="55"/>
    </row>
    <row r="58" spans="4:20" x14ac:dyDescent="0.3">
      <c r="D58" s="54"/>
      <c r="E58" s="64"/>
      <c r="F58" s="64"/>
      <c r="G58" s="64"/>
      <c r="H58" s="92"/>
      <c r="I58" s="64"/>
      <c r="J58" s="64"/>
      <c r="K58" s="63"/>
      <c r="L58" s="92"/>
      <c r="M58" s="92"/>
      <c r="N58" s="92"/>
      <c r="O58" s="92"/>
      <c r="P58" s="92"/>
      <c r="Q58" s="92"/>
      <c r="R58" s="92"/>
      <c r="S58" s="92"/>
      <c r="T58" s="55"/>
    </row>
    <row r="59" spans="4:20" x14ac:dyDescent="0.3">
      <c r="D59" s="97" t="s">
        <v>390</v>
      </c>
      <c r="E59" s="64"/>
      <c r="F59" s="64"/>
      <c r="G59" s="64"/>
      <c r="H59" s="92"/>
      <c r="I59" s="64"/>
      <c r="J59" s="64"/>
      <c r="K59" s="64"/>
      <c r="L59" s="92"/>
      <c r="M59" s="92"/>
      <c r="N59" s="92"/>
      <c r="O59" s="92"/>
      <c r="P59" s="92"/>
      <c r="Q59" s="92"/>
      <c r="R59" s="92"/>
      <c r="S59" s="92"/>
      <c r="T59" s="55"/>
    </row>
    <row r="60" spans="4:20" x14ac:dyDescent="0.3">
      <c r="D60" s="98" t="s">
        <v>391</v>
      </c>
      <c r="E60" s="65">
        <f>'Pro 3'!G132</f>
        <v>0</v>
      </c>
      <c r="F60" s="65">
        <f>'Pro 3'!H132</f>
        <v>0</v>
      </c>
      <c r="G60" s="65">
        <f>'Pro 3'!I132</f>
        <v>0</v>
      </c>
      <c r="H60" s="92"/>
      <c r="I60" s="65"/>
      <c r="J60" s="65"/>
      <c r="K60" s="65"/>
      <c r="L60" s="92"/>
      <c r="M60" s="92"/>
      <c r="N60" s="92"/>
      <c r="O60" s="92"/>
      <c r="P60" s="92"/>
      <c r="Q60" s="92"/>
      <c r="R60" s="92"/>
      <c r="S60" s="92"/>
      <c r="T60" s="55"/>
    </row>
    <row r="61" spans="4:20" x14ac:dyDescent="0.3">
      <c r="D61" s="98" t="s">
        <v>392</v>
      </c>
      <c r="E61" s="65">
        <f>'Pro 3'!G133</f>
        <v>0</v>
      </c>
      <c r="F61" s="65">
        <f>'Pro 3'!H133</f>
        <v>0</v>
      </c>
      <c r="G61" s="65">
        <f>'Pro 3'!I133</f>
        <v>0</v>
      </c>
      <c r="H61" s="92"/>
      <c r="I61" s="65"/>
      <c r="J61" s="65"/>
      <c r="K61" s="65"/>
      <c r="L61" s="92"/>
      <c r="M61" s="92"/>
      <c r="N61" s="92"/>
      <c r="O61" s="92"/>
      <c r="P61" s="92"/>
      <c r="Q61" s="92"/>
      <c r="R61" s="92"/>
      <c r="S61" s="92"/>
      <c r="T61" s="55"/>
    </row>
    <row r="62" spans="4:20" x14ac:dyDescent="0.3">
      <c r="D62" s="97" t="s">
        <v>393</v>
      </c>
      <c r="E62" s="63"/>
      <c r="F62" s="63"/>
      <c r="G62" s="63"/>
      <c r="H62" s="92"/>
      <c r="I62" s="63"/>
      <c r="J62" s="63"/>
      <c r="K62" s="63"/>
      <c r="L62" s="92"/>
      <c r="M62" s="92"/>
      <c r="N62" s="92"/>
      <c r="O62" s="92"/>
      <c r="P62" s="92"/>
      <c r="Q62" s="92"/>
      <c r="R62" s="92"/>
      <c r="S62" s="92"/>
      <c r="T62" s="55"/>
    </row>
    <row r="63" spans="4:20" x14ac:dyDescent="0.3">
      <c r="D63" s="98"/>
      <c r="E63" s="64"/>
      <c r="F63" s="64"/>
      <c r="G63" s="64"/>
      <c r="H63" s="92"/>
      <c r="I63" s="64"/>
      <c r="J63" s="64"/>
      <c r="K63" s="64"/>
      <c r="L63" s="92"/>
      <c r="M63" s="92"/>
      <c r="N63" s="92"/>
      <c r="O63" s="92"/>
      <c r="P63" s="92"/>
      <c r="Q63" s="92"/>
      <c r="R63" s="92"/>
      <c r="S63" s="92"/>
      <c r="T63" s="55"/>
    </row>
    <row r="64" spans="4:20" x14ac:dyDescent="0.3">
      <c r="D64" s="97" t="s">
        <v>394</v>
      </c>
      <c r="E64" s="64"/>
      <c r="F64" s="64"/>
      <c r="G64" s="64"/>
      <c r="H64" s="92"/>
      <c r="I64" s="64"/>
      <c r="J64" s="64"/>
      <c r="K64" s="64"/>
      <c r="L64" s="92"/>
      <c r="M64" s="92"/>
      <c r="N64" s="92"/>
      <c r="O64" s="92"/>
      <c r="P64" s="92"/>
      <c r="Q64" s="92"/>
      <c r="R64" s="92"/>
      <c r="S64" s="92"/>
      <c r="T64" s="55"/>
    </row>
    <row r="65" spans="4:20" x14ac:dyDescent="0.3">
      <c r="D65" s="98" t="s">
        <v>391</v>
      </c>
      <c r="E65" s="65">
        <f>'Pro 3'!G138/1000</f>
        <v>0</v>
      </c>
      <c r="F65" s="65">
        <f>'Pro 3'!H138/1000</f>
        <v>0</v>
      </c>
      <c r="G65" s="65">
        <f>'Pro 3'!I138/1000</f>
        <v>0</v>
      </c>
      <c r="H65" s="92"/>
      <c r="I65" s="65"/>
      <c r="J65" s="65"/>
      <c r="K65" s="65"/>
      <c r="L65" s="92"/>
      <c r="M65" s="92"/>
      <c r="N65" s="92"/>
      <c r="O65" s="92"/>
      <c r="P65" s="92"/>
      <c r="Q65" s="92"/>
      <c r="R65" s="92"/>
      <c r="S65" s="92"/>
      <c r="T65" s="55"/>
    </row>
    <row r="66" spans="4:20" x14ac:dyDescent="0.3">
      <c r="D66" s="98" t="s">
        <v>392</v>
      </c>
      <c r="E66" s="65">
        <f>'Pro 3'!G139/1000</f>
        <v>0</v>
      </c>
      <c r="F66" s="65">
        <f>'Pro 3'!H139/1000</f>
        <v>0</v>
      </c>
      <c r="G66" s="65">
        <f>'Pro 3'!I139/1000</f>
        <v>0</v>
      </c>
      <c r="H66" s="92"/>
      <c r="I66" s="65"/>
      <c r="J66" s="65"/>
      <c r="K66" s="65"/>
      <c r="L66" s="92"/>
      <c r="M66" s="92"/>
      <c r="N66" s="92"/>
      <c r="O66" s="92"/>
      <c r="P66" s="92"/>
      <c r="Q66" s="92"/>
      <c r="R66" s="92"/>
      <c r="S66" s="92"/>
      <c r="T66" s="55"/>
    </row>
    <row r="67" spans="4:20" x14ac:dyDescent="0.3">
      <c r="D67" s="100" t="s">
        <v>395</v>
      </c>
      <c r="E67" s="63"/>
      <c r="F67" s="63"/>
      <c r="G67" s="63"/>
      <c r="H67" s="92"/>
      <c r="I67" s="63"/>
      <c r="J67" s="63"/>
      <c r="K67" s="63"/>
      <c r="L67" s="92"/>
      <c r="M67" s="92"/>
      <c r="N67" s="92"/>
      <c r="O67" s="92"/>
      <c r="P67" s="92"/>
      <c r="Q67" s="92"/>
      <c r="R67" s="92"/>
      <c r="S67" s="92"/>
      <c r="T67" s="55"/>
    </row>
    <row r="68" spans="4:20" x14ac:dyDescent="0.3">
      <c r="D68" s="98"/>
      <c r="E68" s="65"/>
      <c r="F68" s="65"/>
      <c r="G68" s="65"/>
      <c r="H68" s="92"/>
      <c r="I68" s="65"/>
      <c r="J68" s="65"/>
      <c r="K68" s="64"/>
      <c r="L68" s="92"/>
      <c r="M68" s="92"/>
      <c r="N68" s="92"/>
      <c r="O68" s="92"/>
      <c r="P68" s="92"/>
      <c r="Q68" s="92"/>
      <c r="R68" s="92"/>
      <c r="S68" s="92"/>
      <c r="T68" s="55"/>
    </row>
    <row r="69" spans="4:20" x14ac:dyDescent="0.3">
      <c r="D69" s="97" t="s">
        <v>455</v>
      </c>
      <c r="E69" s="64"/>
      <c r="F69" s="64"/>
      <c r="G69" s="64"/>
      <c r="H69" s="92"/>
      <c r="I69" s="64"/>
      <c r="J69" s="64"/>
      <c r="K69" s="64"/>
      <c r="L69" s="92"/>
      <c r="M69" s="92"/>
      <c r="N69" s="92"/>
      <c r="O69" s="92"/>
      <c r="P69" s="92"/>
      <c r="Q69" s="92"/>
      <c r="R69" s="92"/>
      <c r="S69" s="92"/>
      <c r="T69" s="55"/>
    </row>
    <row r="70" spans="4:20" x14ac:dyDescent="0.3">
      <c r="D70" s="98" t="s">
        <v>303</v>
      </c>
      <c r="E70" s="65">
        <f>'Pro 3'!G144+'Pro 3'!G145</f>
        <v>0</v>
      </c>
      <c r="F70" s="65">
        <f>'Pro 3'!H144+'Pro 3'!H145</f>
        <v>0</v>
      </c>
      <c r="G70" s="65">
        <f>'Pro 3'!I144+'Pro 3'!I145</f>
        <v>0</v>
      </c>
      <c r="H70" s="92"/>
      <c r="I70" s="64"/>
      <c r="J70" s="64"/>
      <c r="K70" s="65"/>
      <c r="L70" s="92"/>
      <c r="M70" s="92"/>
      <c r="N70" s="92"/>
      <c r="O70" s="92"/>
      <c r="P70" s="92"/>
      <c r="Q70" s="92"/>
      <c r="R70" s="92"/>
      <c r="S70" s="92"/>
      <c r="T70" s="55"/>
    </row>
    <row r="71" spans="4:20" x14ac:dyDescent="0.3">
      <c r="D71" s="98" t="s">
        <v>306</v>
      </c>
      <c r="E71" s="65">
        <f>'Pro 3'!G146</f>
        <v>0</v>
      </c>
      <c r="F71" s="65">
        <f>'Pro 3'!H146</f>
        <v>0</v>
      </c>
      <c r="G71" s="65">
        <f>'Pro 3'!I146</f>
        <v>0</v>
      </c>
      <c r="H71" s="92"/>
      <c r="I71" s="64"/>
      <c r="J71" s="64"/>
      <c r="K71" s="65"/>
      <c r="L71" s="92"/>
      <c r="M71" s="92"/>
      <c r="N71" s="92"/>
      <c r="O71" s="92"/>
      <c r="P71" s="92"/>
      <c r="Q71" s="92"/>
      <c r="R71" s="92"/>
      <c r="S71" s="92"/>
      <c r="T71" s="55"/>
    </row>
    <row r="72" spans="4:20" x14ac:dyDescent="0.3">
      <c r="D72" s="101" t="s">
        <v>456</v>
      </c>
      <c r="E72" s="92"/>
      <c r="F72" s="92"/>
      <c r="G72" s="92"/>
      <c r="H72" s="92"/>
      <c r="I72" s="64"/>
      <c r="J72" s="64"/>
      <c r="K72" s="63"/>
      <c r="L72" s="92"/>
      <c r="M72" s="92"/>
      <c r="N72" s="92"/>
      <c r="O72" s="92"/>
      <c r="P72" s="92"/>
      <c r="Q72" s="92"/>
      <c r="R72" s="92"/>
      <c r="S72" s="92"/>
      <c r="T72" s="55"/>
    </row>
    <row r="73" spans="4:20" x14ac:dyDescent="0.3">
      <c r="D73" s="101"/>
      <c r="E73" s="63"/>
      <c r="F73" s="63"/>
      <c r="G73" s="63"/>
      <c r="H73" s="92"/>
      <c r="I73" s="63"/>
      <c r="J73" s="63"/>
      <c r="K73" s="65"/>
      <c r="L73" s="92"/>
      <c r="M73" s="92"/>
      <c r="N73" s="92"/>
      <c r="O73" s="92"/>
      <c r="P73" s="92"/>
      <c r="Q73" s="92"/>
      <c r="R73" s="92"/>
      <c r="S73" s="92"/>
      <c r="T73" s="55"/>
    </row>
    <row r="74" spans="4:20" x14ac:dyDescent="0.3">
      <c r="D74" s="101" t="s">
        <v>82</v>
      </c>
      <c r="E74" s="65"/>
      <c r="F74" s="65"/>
      <c r="G74" s="65"/>
      <c r="H74" s="92"/>
      <c r="I74" s="65"/>
      <c r="J74" s="65"/>
      <c r="K74" s="64"/>
      <c r="L74" s="92"/>
      <c r="M74" s="92"/>
      <c r="N74" s="92"/>
      <c r="O74" s="92"/>
      <c r="P74" s="92"/>
      <c r="Q74" s="92"/>
      <c r="R74" s="92"/>
      <c r="S74" s="92"/>
      <c r="T74" s="55"/>
    </row>
    <row r="75" spans="4:20" x14ac:dyDescent="0.3">
      <c r="D75" s="98" t="s">
        <v>457</v>
      </c>
      <c r="E75" s="65"/>
      <c r="F75" s="65"/>
      <c r="G75" s="65"/>
      <c r="H75" s="92"/>
      <c r="I75" s="65"/>
      <c r="J75" s="65"/>
      <c r="K75" s="65"/>
      <c r="L75" s="92"/>
      <c r="M75" s="92"/>
      <c r="N75" s="92"/>
      <c r="O75" s="92"/>
      <c r="P75" s="92"/>
      <c r="Q75" s="92"/>
      <c r="R75" s="92"/>
      <c r="S75" s="92"/>
      <c r="T75" s="55"/>
    </row>
    <row r="76" spans="4:20" x14ac:dyDescent="0.3">
      <c r="D76" s="107" t="s">
        <v>458</v>
      </c>
      <c r="E76" s="63"/>
      <c r="F76" s="63"/>
      <c r="G76" s="63"/>
      <c r="H76" s="92"/>
      <c r="I76" s="63"/>
      <c r="J76" s="63"/>
      <c r="K76" s="65"/>
      <c r="L76" s="92"/>
      <c r="M76" s="92"/>
      <c r="N76" s="92"/>
      <c r="O76" s="92"/>
      <c r="P76" s="92"/>
      <c r="Q76" s="92"/>
      <c r="R76" s="92"/>
      <c r="S76" s="92"/>
      <c r="T76" s="55"/>
    </row>
    <row r="77" spans="4:20" x14ac:dyDescent="0.3">
      <c r="D77" s="98"/>
      <c r="E77" s="65"/>
      <c r="F77" s="65"/>
      <c r="G77" s="65"/>
      <c r="H77" s="92"/>
      <c r="I77" s="65"/>
      <c r="J77" s="65"/>
      <c r="K77" s="65"/>
      <c r="L77" s="92"/>
      <c r="M77" s="92"/>
      <c r="N77" s="92"/>
      <c r="O77" s="92"/>
      <c r="P77" s="92"/>
      <c r="Q77" s="92"/>
      <c r="R77" s="92"/>
      <c r="S77" s="92"/>
      <c r="T77" s="55"/>
    </row>
    <row r="78" spans="4:20" x14ac:dyDescent="0.3">
      <c r="D78" s="97" t="s">
        <v>459</v>
      </c>
      <c r="E78" s="65"/>
      <c r="F78" s="65"/>
      <c r="G78" s="65"/>
      <c r="H78" s="92"/>
      <c r="I78" s="65"/>
      <c r="J78" s="65"/>
      <c r="K78" s="65"/>
      <c r="L78" s="92"/>
      <c r="M78" s="92"/>
      <c r="N78" s="92"/>
      <c r="O78" s="92"/>
      <c r="P78" s="92"/>
      <c r="Q78" s="92"/>
      <c r="R78" s="92"/>
      <c r="S78" s="92"/>
      <c r="T78" s="55"/>
    </row>
    <row r="79" spans="4:20" x14ac:dyDescent="0.3">
      <c r="D79" s="98" t="s">
        <v>387</v>
      </c>
      <c r="E79" s="65">
        <f>'Pro 2'!G37</f>
        <v>0</v>
      </c>
      <c r="F79" s="65">
        <f>'Pro 2'!H37</f>
        <v>0</v>
      </c>
      <c r="G79" s="65">
        <f>'Pro 2'!I37</f>
        <v>0</v>
      </c>
      <c r="H79" s="92"/>
      <c r="I79" s="65"/>
      <c r="J79" s="65"/>
      <c r="K79" s="65"/>
      <c r="L79" s="92"/>
      <c r="M79" s="92"/>
      <c r="N79" s="92"/>
      <c r="O79" s="92"/>
      <c r="P79" s="92"/>
      <c r="Q79" s="92"/>
      <c r="R79" s="92"/>
      <c r="S79" s="92"/>
      <c r="T79" s="55"/>
    </row>
    <row r="80" spans="4:20" x14ac:dyDescent="0.3">
      <c r="D80" s="98" t="s">
        <v>460</v>
      </c>
      <c r="E80" s="65">
        <f>'Pro 2'!G38/1000</f>
        <v>0</v>
      </c>
      <c r="F80" s="65">
        <f>'Pro 2'!H38/1000</f>
        <v>0</v>
      </c>
      <c r="G80" s="65">
        <f>'Pro 2'!I38/1000</f>
        <v>0</v>
      </c>
      <c r="H80" s="92"/>
      <c r="I80" s="65"/>
      <c r="J80" s="65"/>
      <c r="K80" s="63"/>
      <c r="L80" s="92"/>
      <c r="M80" s="92"/>
      <c r="N80" s="92"/>
      <c r="O80" s="92"/>
      <c r="P80" s="92"/>
      <c r="Q80" s="92"/>
      <c r="R80" s="92"/>
      <c r="S80" s="92"/>
      <c r="T80" s="55"/>
    </row>
    <row r="81" spans="1:26" x14ac:dyDescent="0.3">
      <c r="D81" s="99" t="s">
        <v>461</v>
      </c>
      <c r="E81" s="63"/>
      <c r="F81" s="63"/>
      <c r="G81" s="63"/>
      <c r="H81" s="63"/>
      <c r="I81" s="63"/>
      <c r="J81" s="63"/>
      <c r="K81" s="65"/>
      <c r="L81" s="92"/>
      <c r="M81" s="92"/>
      <c r="N81" s="92"/>
      <c r="O81" s="92"/>
      <c r="P81" s="92"/>
      <c r="Q81" s="92"/>
      <c r="R81" s="92"/>
      <c r="S81" s="92"/>
      <c r="T81" s="55"/>
    </row>
    <row r="82" spans="1:26" x14ac:dyDescent="0.3">
      <c r="D82" s="98"/>
      <c r="E82" s="65"/>
      <c r="F82" s="65"/>
      <c r="G82" s="65"/>
      <c r="H82" s="65"/>
      <c r="I82" s="65"/>
      <c r="J82" s="65"/>
      <c r="K82" s="65"/>
      <c r="L82" s="92"/>
      <c r="M82" s="92"/>
      <c r="N82" s="92"/>
      <c r="O82" s="92"/>
      <c r="P82" s="92"/>
      <c r="Q82" s="92"/>
      <c r="R82" s="92"/>
      <c r="S82" s="92"/>
      <c r="T82" s="55"/>
    </row>
    <row r="83" spans="1:26" ht="15" customHeight="1" x14ac:dyDescent="0.3">
      <c r="D83" s="98"/>
      <c r="E83" s="65"/>
      <c r="F83" s="65"/>
      <c r="G83" s="65"/>
      <c r="H83" s="879" t="s">
        <v>396</v>
      </c>
      <c r="I83" s="879"/>
      <c r="J83" s="879"/>
      <c r="K83" s="65"/>
      <c r="L83" s="92"/>
      <c r="M83" s="92"/>
      <c r="N83" s="92"/>
      <c r="O83" s="92"/>
      <c r="P83" s="92"/>
      <c r="Q83" s="92"/>
      <c r="R83" s="92"/>
      <c r="S83" s="92"/>
      <c r="T83" s="55"/>
    </row>
    <row r="84" spans="1:26" x14ac:dyDescent="0.3">
      <c r="D84" s="98"/>
      <c r="E84" s="93">
        <v>2022</v>
      </c>
      <c r="F84" s="93">
        <v>2023</v>
      </c>
      <c r="G84" s="93">
        <v>2024</v>
      </c>
      <c r="H84" s="93">
        <v>2025</v>
      </c>
      <c r="I84" s="60">
        <v>2026</v>
      </c>
      <c r="J84" s="60">
        <v>2027</v>
      </c>
      <c r="K84" s="60"/>
      <c r="L84" s="92"/>
      <c r="M84" s="92"/>
      <c r="N84" s="92"/>
      <c r="O84" s="92"/>
      <c r="P84" s="92"/>
      <c r="Q84" s="92"/>
      <c r="R84" s="92"/>
      <c r="S84" s="92"/>
      <c r="T84" s="55"/>
    </row>
    <row r="85" spans="1:26" x14ac:dyDescent="0.3">
      <c r="D85" s="102" t="s">
        <v>397</v>
      </c>
      <c r="E85" s="103">
        <f>'Pro 3'!E350/1000</f>
        <v>0</v>
      </c>
      <c r="F85" s="103">
        <f>'Pro 3'!F350/1000</f>
        <v>0</v>
      </c>
      <c r="G85" s="103">
        <f>'Pro 3'!G350/1000</f>
        <v>0</v>
      </c>
      <c r="H85" s="103">
        <f>'Pro 3'!H350/1000</f>
        <v>0</v>
      </c>
      <c r="I85" s="103">
        <f>'Pro 3'!I350/1000</f>
        <v>0</v>
      </c>
      <c r="J85" s="103">
        <f>'Pro 3'!J350/1000</f>
        <v>0</v>
      </c>
      <c r="K85" s="103"/>
      <c r="L85" s="58"/>
      <c r="M85" s="58"/>
      <c r="N85" s="58"/>
      <c r="O85" s="58"/>
      <c r="P85" s="58"/>
      <c r="Q85" s="58"/>
      <c r="R85" s="58"/>
      <c r="S85" s="58"/>
      <c r="T85" s="59"/>
    </row>
    <row r="86" spans="1:26" x14ac:dyDescent="0.3">
      <c r="D86" s="92"/>
      <c r="E86" s="92"/>
      <c r="F86" s="92"/>
      <c r="G86" s="92"/>
      <c r="H86" s="92"/>
      <c r="I86" s="92"/>
      <c r="J86" s="92"/>
      <c r="K86" s="65"/>
    </row>
    <row r="87" spans="1:26" x14ac:dyDescent="0.3">
      <c r="D87" s="109" t="s">
        <v>398</v>
      </c>
      <c r="E87" s="51"/>
      <c r="F87" s="51"/>
      <c r="G87" s="51"/>
      <c r="H87" s="51"/>
      <c r="I87" s="51"/>
      <c r="J87" s="51"/>
      <c r="K87" s="114"/>
      <c r="L87" s="51"/>
      <c r="M87" s="51"/>
      <c r="N87" s="51"/>
      <c r="O87" s="51"/>
      <c r="P87" s="51"/>
      <c r="Q87" s="51"/>
      <c r="R87" s="51"/>
      <c r="S87" s="51"/>
      <c r="T87" s="51"/>
      <c r="U87" s="51"/>
      <c r="V87" s="51"/>
      <c r="W87" s="51"/>
      <c r="X87" s="51"/>
      <c r="Y87" s="51"/>
      <c r="Z87" s="52"/>
    </row>
    <row r="88" spans="1:26" ht="13.5" thickBot="1" x14ac:dyDescent="0.35">
      <c r="D88" s="115" t="s">
        <v>399</v>
      </c>
      <c r="E88" s="66" t="s">
        <v>400</v>
      </c>
      <c r="F88" s="66" t="s">
        <v>401</v>
      </c>
      <c r="G88" s="66" t="s">
        <v>402</v>
      </c>
      <c r="H88" s="66" t="s">
        <v>403</v>
      </c>
      <c r="I88" s="66" t="s">
        <v>404</v>
      </c>
      <c r="J88" s="66" t="s">
        <v>405</v>
      </c>
      <c r="K88" s="67" t="s">
        <v>406</v>
      </c>
      <c r="L88" s="67" t="s">
        <v>462</v>
      </c>
      <c r="M88" s="66" t="s">
        <v>407</v>
      </c>
      <c r="N88" s="66" t="s">
        <v>408</v>
      </c>
      <c r="O88" s="66" t="s">
        <v>463</v>
      </c>
      <c r="P88" s="68" t="s">
        <v>409</v>
      </c>
      <c r="Q88" s="68" t="s">
        <v>410</v>
      </c>
      <c r="R88" s="68" t="s">
        <v>411</v>
      </c>
      <c r="S88" s="68" t="s">
        <v>412</v>
      </c>
      <c r="T88" s="68" t="s">
        <v>413</v>
      </c>
      <c r="U88" s="68" t="s">
        <v>414</v>
      </c>
      <c r="V88" s="92"/>
      <c r="W88" s="92"/>
      <c r="X88" s="92">
        <v>2022</v>
      </c>
      <c r="Y88" s="92">
        <v>2023</v>
      </c>
      <c r="Z88" s="55">
        <v>2024</v>
      </c>
    </row>
    <row r="89" spans="1:26" x14ac:dyDescent="0.3">
      <c r="D89" s="116">
        <f>Intro!D79</f>
        <v>0</v>
      </c>
      <c r="E89" s="117" t="s">
        <v>415</v>
      </c>
      <c r="F89" s="117" t="s">
        <v>416</v>
      </c>
      <c r="G89" s="117" t="s">
        <v>416</v>
      </c>
      <c r="H89" s="117" t="s">
        <v>416</v>
      </c>
      <c r="I89" s="117" t="s">
        <v>417</v>
      </c>
      <c r="J89" s="117" t="s">
        <v>417</v>
      </c>
      <c r="K89" s="117"/>
      <c r="L89" s="117" t="s">
        <v>417</v>
      </c>
      <c r="M89" s="117" t="s">
        <v>419</v>
      </c>
      <c r="N89" s="117" t="s">
        <v>420</v>
      </c>
      <c r="O89" s="117" t="s">
        <v>448</v>
      </c>
      <c r="P89" s="69">
        <f>'Pro 2'!G28</f>
        <v>0</v>
      </c>
      <c r="Q89" s="70">
        <f>'Pro 2'!H28</f>
        <v>0</v>
      </c>
      <c r="R89" s="70">
        <f>'Pro 2'!I28</f>
        <v>0</v>
      </c>
      <c r="S89" s="69">
        <f>'Pro 2'!G29</f>
        <v>0</v>
      </c>
      <c r="T89" s="70">
        <f>'Pro 2'!H29</f>
        <v>0</v>
      </c>
      <c r="U89" s="70">
        <f>'Pro 2'!I29</f>
        <v>0</v>
      </c>
      <c r="V89" s="92"/>
      <c r="W89" s="92" t="s">
        <v>464</v>
      </c>
      <c r="X89" s="92">
        <f>'Pro 2'!G140*0.01</f>
        <v>0</v>
      </c>
      <c r="Y89" s="92">
        <f>'Pro 2'!H140*0.01</f>
        <v>0</v>
      </c>
      <c r="Z89" s="55">
        <f>'Pro 2'!I140*0.01</f>
        <v>0</v>
      </c>
    </row>
    <row r="90" spans="1:26" x14ac:dyDescent="0.3">
      <c r="D90" s="118">
        <f t="shared" ref="D90:E92" si="1">D89</f>
        <v>0</v>
      </c>
      <c r="E90" s="119" t="str">
        <f t="shared" si="1"/>
        <v>1 - Producer</v>
      </c>
      <c r="F90" s="119" t="s">
        <v>416</v>
      </c>
      <c r="G90" s="119" t="s">
        <v>416</v>
      </c>
      <c r="H90" s="119" t="s">
        <v>416</v>
      </c>
      <c r="I90" s="119" t="str">
        <f t="shared" ref="I90:J92" si="2">I89</f>
        <v>DOM</v>
      </c>
      <c r="J90" s="119" t="str">
        <f t="shared" si="2"/>
        <v>DOM</v>
      </c>
      <c r="K90" s="119"/>
      <c r="L90" s="119" t="str">
        <f>L89</f>
        <v>DOM</v>
      </c>
      <c r="M90" s="119" t="s">
        <v>419</v>
      </c>
      <c r="N90" s="119" t="s">
        <v>421</v>
      </c>
      <c r="O90" s="119" t="s">
        <v>448</v>
      </c>
      <c r="P90" s="71">
        <f>'Pro 2'!G31</f>
        <v>0</v>
      </c>
      <c r="Q90" s="119">
        <f>'Pro 2'!H31</f>
        <v>0</v>
      </c>
      <c r="R90" s="119">
        <f>'Pro 2'!I31</f>
        <v>0</v>
      </c>
      <c r="S90" s="71">
        <f>'Pro 2'!G32</f>
        <v>0</v>
      </c>
      <c r="T90" s="119">
        <f>'Pro 2'!H32</f>
        <v>0</v>
      </c>
      <c r="U90" s="119">
        <f>'Pro 2'!I32</f>
        <v>0</v>
      </c>
      <c r="V90" s="92"/>
      <c r="W90" s="92"/>
      <c r="X90" s="92"/>
      <c r="Y90" s="92"/>
      <c r="Z90" s="55"/>
    </row>
    <row r="91" spans="1:26" x14ac:dyDescent="0.3">
      <c r="D91" s="120">
        <f t="shared" si="1"/>
        <v>0</v>
      </c>
      <c r="E91" s="121" t="str">
        <f t="shared" si="1"/>
        <v>1 - Producer</v>
      </c>
      <c r="F91" s="121" t="s">
        <v>416</v>
      </c>
      <c r="G91" s="121" t="s">
        <v>416</v>
      </c>
      <c r="H91" s="121" t="s">
        <v>416</v>
      </c>
      <c r="I91" s="121" t="str">
        <f t="shared" si="2"/>
        <v>DOM</v>
      </c>
      <c r="J91" s="121" t="str">
        <f t="shared" si="2"/>
        <v>DOM</v>
      </c>
      <c r="K91" s="121"/>
      <c r="L91" s="121" t="str">
        <f>L90</f>
        <v>DOM</v>
      </c>
      <c r="M91" s="121" t="s">
        <v>419</v>
      </c>
      <c r="N91" s="121" t="s">
        <v>420</v>
      </c>
      <c r="O91" s="121" t="s">
        <v>449</v>
      </c>
      <c r="P91" s="72" t="e">
        <f>'Pro 2'!#REF!</f>
        <v>#REF!</v>
      </c>
      <c r="Q91" s="121" t="e">
        <f>'Pro 2'!#REF!</f>
        <v>#REF!</v>
      </c>
      <c r="R91" s="121" t="e">
        <f>'Pro 2'!#REF!</f>
        <v>#REF!</v>
      </c>
      <c r="S91" s="72" t="e">
        <f>'Pro 2'!#REF!</f>
        <v>#REF!</v>
      </c>
      <c r="T91" s="121" t="e">
        <f>'Pro 2'!#REF!</f>
        <v>#REF!</v>
      </c>
      <c r="U91" s="121" t="e">
        <f>'Pro 2'!#REF!</f>
        <v>#REF!</v>
      </c>
      <c r="V91" s="92"/>
      <c r="W91" s="92"/>
      <c r="X91" s="92"/>
      <c r="Y91" s="92"/>
      <c r="Z91" s="55"/>
    </row>
    <row r="92" spans="1:26" x14ac:dyDescent="0.3">
      <c r="D92" s="122">
        <f t="shared" si="1"/>
        <v>0</v>
      </c>
      <c r="E92" s="123" t="str">
        <f t="shared" si="1"/>
        <v>1 - Producer</v>
      </c>
      <c r="F92" s="123" t="s">
        <v>416</v>
      </c>
      <c r="G92" s="123" t="s">
        <v>416</v>
      </c>
      <c r="H92" s="123" t="s">
        <v>416</v>
      </c>
      <c r="I92" s="123" t="str">
        <f t="shared" si="2"/>
        <v>DOM</v>
      </c>
      <c r="J92" s="123" t="str">
        <f t="shared" si="2"/>
        <v>DOM</v>
      </c>
      <c r="K92" s="123"/>
      <c r="L92" s="123" t="str">
        <f>L91</f>
        <v>DOM</v>
      </c>
      <c r="M92" s="123" t="s">
        <v>419</v>
      </c>
      <c r="N92" s="123" t="s">
        <v>421</v>
      </c>
      <c r="O92" s="123" t="s">
        <v>449</v>
      </c>
      <c r="P92" s="124" t="e">
        <f>'Pro 2'!#REF!</f>
        <v>#REF!</v>
      </c>
      <c r="Q92" s="123" t="e">
        <f>'Pro 2'!#REF!</f>
        <v>#REF!</v>
      </c>
      <c r="R92" s="123" t="e">
        <f>'Pro 2'!#REF!</f>
        <v>#REF!</v>
      </c>
      <c r="S92" s="124" t="e">
        <f>'Pro 2'!#REF!</f>
        <v>#REF!</v>
      </c>
      <c r="T92" s="123" t="e">
        <f>'Pro 2'!#REF!</f>
        <v>#REF!</v>
      </c>
      <c r="U92" s="123" t="e">
        <f>'Pro 2'!#REF!</f>
        <v>#REF!</v>
      </c>
      <c r="V92" s="58"/>
      <c r="W92" s="58"/>
      <c r="X92" s="58"/>
      <c r="Y92" s="58"/>
      <c r="Z92" s="59"/>
    </row>
    <row r="93" spans="1:26" x14ac:dyDescent="0.3">
      <c r="L93" s="65"/>
    </row>
    <row r="94" spans="1:26" ht="13.5" thickBot="1" x14ac:dyDescent="0.35">
      <c r="D94" s="109" t="s">
        <v>422</v>
      </c>
      <c r="E94" s="51"/>
      <c r="F94" s="51"/>
      <c r="G94" s="51"/>
      <c r="H94" s="51"/>
      <c r="I94" s="51"/>
      <c r="J94" s="51"/>
      <c r="K94" s="51"/>
      <c r="L94" s="51"/>
      <c r="M94" s="51"/>
      <c r="N94" s="52"/>
    </row>
    <row r="95" spans="1:26" ht="15" customHeight="1" x14ac:dyDescent="0.3">
      <c r="A95" s="48" t="s">
        <v>466</v>
      </c>
      <c r="D95" s="125"/>
      <c r="E95" s="73"/>
      <c r="F95" s="73"/>
      <c r="G95" s="73"/>
      <c r="H95" s="73"/>
      <c r="I95" s="877" t="s">
        <v>465</v>
      </c>
      <c r="J95" s="877"/>
      <c r="K95" s="877"/>
      <c r="L95" s="877" t="s">
        <v>467</v>
      </c>
      <c r="M95" s="877"/>
      <c r="N95" s="878"/>
    </row>
    <row r="96" spans="1:26" ht="12.75" customHeight="1" x14ac:dyDescent="0.3">
      <c r="D96" s="126" t="s">
        <v>399</v>
      </c>
      <c r="E96" s="127" t="s">
        <v>423</v>
      </c>
      <c r="F96" s="127" t="s">
        <v>424</v>
      </c>
      <c r="G96" s="127" t="s">
        <v>425</v>
      </c>
      <c r="H96" s="127" t="s">
        <v>426</v>
      </c>
      <c r="I96" s="128">
        <v>2022</v>
      </c>
      <c r="J96" s="128">
        <v>2023</v>
      </c>
      <c r="K96" s="128">
        <v>2024</v>
      </c>
      <c r="L96" s="128">
        <f>I96</f>
        <v>2022</v>
      </c>
      <c r="M96" s="128">
        <f>J96</f>
        <v>2023</v>
      </c>
      <c r="N96" s="129">
        <f>K96</f>
        <v>2024</v>
      </c>
    </row>
    <row r="97" spans="4:30" x14ac:dyDescent="0.3">
      <c r="D97" s="130">
        <f>D89</f>
        <v>0</v>
      </c>
      <c r="E97" s="131" t="s">
        <v>415</v>
      </c>
      <c r="F97" s="131" t="s">
        <v>358</v>
      </c>
      <c r="G97" s="131" t="s">
        <v>427</v>
      </c>
      <c r="H97" s="74" t="s">
        <v>428</v>
      </c>
      <c r="I97" s="92" t="e">
        <f>F8*L97*0.01</f>
        <v>#REF!</v>
      </c>
      <c r="J97" s="92" t="e">
        <f t="shared" ref="J97:K101" si="3">G8*M97*0.01</f>
        <v>#REF!</v>
      </c>
      <c r="K97" s="92" t="e">
        <f t="shared" si="3"/>
        <v>#REF!</v>
      </c>
      <c r="L97" s="92" t="e">
        <f>'Pro 2'!#REF!</f>
        <v>#REF!</v>
      </c>
      <c r="M97" s="92" t="e">
        <f>'Pro 2'!#REF!</f>
        <v>#REF!</v>
      </c>
      <c r="N97" s="55" t="e">
        <f>'Pro 2'!#REF!</f>
        <v>#REF!</v>
      </c>
    </row>
    <row r="98" spans="4:30" x14ac:dyDescent="0.3">
      <c r="D98" s="132">
        <f>D97</f>
        <v>0</v>
      </c>
      <c r="E98" s="133" t="s">
        <v>415</v>
      </c>
      <c r="F98" s="133" t="str">
        <f>F97</f>
        <v>Domestic Sales</v>
      </c>
      <c r="G98" s="133" t="s">
        <v>429</v>
      </c>
      <c r="H98" s="75" t="s">
        <v>430</v>
      </c>
      <c r="I98" s="92" t="e">
        <f>F9*L98*0.01</f>
        <v>#REF!</v>
      </c>
      <c r="J98" s="92" t="e">
        <f t="shared" si="3"/>
        <v>#REF!</v>
      </c>
      <c r="K98" s="92" t="e">
        <f t="shared" si="3"/>
        <v>#REF!</v>
      </c>
      <c r="L98" s="92" t="e">
        <f>'Pro 2'!#REF!</f>
        <v>#REF!</v>
      </c>
      <c r="M98" s="92" t="e">
        <f>'Pro 2'!#REF!</f>
        <v>#REF!</v>
      </c>
      <c r="N98" s="55" t="e">
        <f>'Pro 2'!#REF!</f>
        <v>#REF!</v>
      </c>
    </row>
    <row r="99" spans="4:30" x14ac:dyDescent="0.3">
      <c r="D99" s="132">
        <f>D98</f>
        <v>0</v>
      </c>
      <c r="E99" s="133" t="s">
        <v>415</v>
      </c>
      <c r="F99" s="133" t="str">
        <f>F98</f>
        <v>Domestic Sales</v>
      </c>
      <c r="G99" s="133" t="s">
        <v>431</v>
      </c>
      <c r="H99" s="75" t="s">
        <v>432</v>
      </c>
      <c r="I99" s="92" t="e">
        <f>F10*L99*0.01</f>
        <v>#REF!</v>
      </c>
      <c r="J99" s="92" t="e">
        <f t="shared" si="3"/>
        <v>#REF!</v>
      </c>
      <c r="K99" s="92" t="e">
        <f t="shared" si="3"/>
        <v>#REF!</v>
      </c>
      <c r="L99" s="92" t="e">
        <f>'Pro 2'!#REF!</f>
        <v>#REF!</v>
      </c>
      <c r="M99" s="92" t="e">
        <f>'Pro 2'!#REF!</f>
        <v>#REF!</v>
      </c>
      <c r="N99" s="55" t="e">
        <f>'Pro 2'!#REF!</f>
        <v>#REF!</v>
      </c>
    </row>
    <row r="100" spans="4:30" x14ac:dyDescent="0.3">
      <c r="D100" s="132">
        <f>D99</f>
        <v>0</v>
      </c>
      <c r="E100" s="133" t="s">
        <v>415</v>
      </c>
      <c r="F100" s="133" t="str">
        <f>F99</f>
        <v>Domestic Sales</v>
      </c>
      <c r="G100" s="133" t="s">
        <v>433</v>
      </c>
      <c r="H100" s="75" t="s">
        <v>434</v>
      </c>
      <c r="I100" s="92" t="e">
        <f>F11*L100*0.01</f>
        <v>#REF!</v>
      </c>
      <c r="J100" s="92" t="e">
        <f t="shared" si="3"/>
        <v>#REF!</v>
      </c>
      <c r="K100" s="92" t="e">
        <f t="shared" si="3"/>
        <v>#REF!</v>
      </c>
      <c r="L100" s="92" t="e">
        <f>'Pro 2'!#REF!</f>
        <v>#REF!</v>
      </c>
      <c r="M100" s="92" t="e">
        <f>'Pro 2'!#REF!</f>
        <v>#REF!</v>
      </c>
      <c r="N100" s="55" t="e">
        <f>'Pro 2'!#REF!</f>
        <v>#REF!</v>
      </c>
    </row>
    <row r="101" spans="4:30" x14ac:dyDescent="0.3">
      <c r="D101" s="134">
        <f>D100</f>
        <v>0</v>
      </c>
      <c r="E101" s="135" t="s">
        <v>415</v>
      </c>
      <c r="F101" s="135" t="str">
        <f>F100</f>
        <v>Domestic Sales</v>
      </c>
      <c r="G101" s="135" t="s">
        <v>435</v>
      </c>
      <c r="H101" s="136" t="s">
        <v>436</v>
      </c>
      <c r="I101" s="58" t="e">
        <f>F12*L101*0.01</f>
        <v>#REF!</v>
      </c>
      <c r="J101" s="58" t="e">
        <f t="shared" si="3"/>
        <v>#REF!</v>
      </c>
      <c r="K101" s="58" t="e">
        <f t="shared" si="3"/>
        <v>#REF!</v>
      </c>
      <c r="L101" s="58" t="e">
        <f>'Pro 2'!#REF!</f>
        <v>#REF!</v>
      </c>
      <c r="M101" s="58" t="e">
        <f>'Pro 2'!#REF!</f>
        <v>#REF!</v>
      </c>
      <c r="N101" s="59" t="e">
        <f>'Pro 2'!#REF!</f>
        <v>#REF!</v>
      </c>
    </row>
    <row r="104" spans="4:30" x14ac:dyDescent="0.3">
      <c r="D104" s="109" t="s">
        <v>468</v>
      </c>
      <c r="E104" s="51"/>
      <c r="F104" s="51"/>
      <c r="G104" s="51"/>
      <c r="H104" s="51"/>
      <c r="I104" s="51"/>
      <c r="J104" s="51"/>
      <c r="K104" s="51"/>
      <c r="L104" s="51"/>
      <c r="M104" s="51"/>
      <c r="N104" s="51"/>
      <c r="O104" s="51"/>
      <c r="P104" s="873" t="s">
        <v>452</v>
      </c>
      <c r="Q104" s="873"/>
      <c r="R104" s="873"/>
      <c r="S104" s="873"/>
      <c r="T104" s="873"/>
      <c r="U104" s="873"/>
      <c r="V104" s="873"/>
      <c r="W104" s="873" t="s">
        <v>478</v>
      </c>
      <c r="X104" s="873"/>
      <c r="Y104" s="873"/>
      <c r="Z104" s="873"/>
      <c r="AA104" s="873"/>
      <c r="AB104" s="873"/>
      <c r="AC104" s="873"/>
      <c r="AD104" s="874"/>
    </row>
    <row r="105" spans="4:30" ht="26" x14ac:dyDescent="0.3">
      <c r="D105" s="137" t="s">
        <v>399</v>
      </c>
      <c r="E105" s="76" t="s">
        <v>400</v>
      </c>
      <c r="F105" s="76" t="s">
        <v>403</v>
      </c>
      <c r="G105" s="76" t="s">
        <v>405</v>
      </c>
      <c r="H105" s="76" t="s">
        <v>406</v>
      </c>
      <c r="I105" s="77" t="s">
        <v>469</v>
      </c>
      <c r="J105" s="77" t="s">
        <v>462</v>
      </c>
      <c r="K105" s="76" t="s">
        <v>437</v>
      </c>
      <c r="L105" s="77" t="s">
        <v>438</v>
      </c>
      <c r="M105" s="76" t="s">
        <v>439</v>
      </c>
      <c r="N105" s="77" t="s">
        <v>407</v>
      </c>
      <c r="O105" s="78" t="s">
        <v>470</v>
      </c>
      <c r="P105" s="78" t="s">
        <v>471</v>
      </c>
      <c r="Q105" s="78" t="s">
        <v>472</v>
      </c>
      <c r="R105" s="78" t="s">
        <v>473</v>
      </c>
      <c r="S105" s="78" t="s">
        <v>474</v>
      </c>
      <c r="T105" s="78" t="s">
        <v>475</v>
      </c>
      <c r="U105" s="78" t="s">
        <v>476</v>
      </c>
      <c r="V105" s="79" t="s">
        <v>477</v>
      </c>
      <c r="W105" s="78" t="s">
        <v>470</v>
      </c>
      <c r="X105" s="78" t="s">
        <v>471</v>
      </c>
      <c r="Y105" s="78" t="s">
        <v>472</v>
      </c>
      <c r="Z105" s="78" t="s">
        <v>473</v>
      </c>
      <c r="AA105" s="78" t="s">
        <v>474</v>
      </c>
      <c r="AB105" s="78" t="s">
        <v>475</v>
      </c>
      <c r="AC105" s="78" t="s">
        <v>476</v>
      </c>
      <c r="AD105" s="138" t="s">
        <v>477</v>
      </c>
    </row>
    <row r="106" spans="4:30" x14ac:dyDescent="0.3">
      <c r="D106" s="139">
        <f>D97</f>
        <v>0</v>
      </c>
      <c r="E106" s="80" t="s">
        <v>415</v>
      </c>
      <c r="F106" s="80" t="s">
        <v>440</v>
      </c>
      <c r="G106" s="80" t="s">
        <v>417</v>
      </c>
      <c r="H106" s="80" t="s">
        <v>417</v>
      </c>
      <c r="I106" s="80" t="s">
        <v>417</v>
      </c>
      <c r="J106" s="80" t="s">
        <v>417</v>
      </c>
      <c r="K106" s="81" t="s">
        <v>441</v>
      </c>
      <c r="L106" s="80" t="e">
        <f>'Pro 2'!#REF!</f>
        <v>#REF!</v>
      </c>
      <c r="M106" s="80" t="e">
        <v>#N/A</v>
      </c>
      <c r="N106" s="80" t="s">
        <v>418</v>
      </c>
      <c r="O106" s="82" t="e">
        <f>'Pro 2'!#REF!</f>
        <v>#REF!</v>
      </c>
      <c r="P106" s="82" t="e">
        <f>'Pro 2'!#REF!</f>
        <v>#REF!</v>
      </c>
      <c r="Q106" s="82" t="e">
        <f>'Pro 2'!#REF!</f>
        <v>#REF!</v>
      </c>
      <c r="R106" s="82" t="e">
        <f>'Pro 2'!#REF!</f>
        <v>#REF!</v>
      </c>
      <c r="S106" s="82" t="e">
        <f>'Pro 2'!#REF!</f>
        <v>#REF!</v>
      </c>
      <c r="T106" s="82" t="e">
        <f>'Pro 2'!#REF!</f>
        <v>#REF!</v>
      </c>
      <c r="U106" s="82" t="e">
        <f>'Pro 2'!#REF!</f>
        <v>#REF!</v>
      </c>
      <c r="V106" s="83" t="e">
        <f>'Pro 2'!#REF!</f>
        <v>#REF!</v>
      </c>
      <c r="W106" s="82" t="e">
        <f>'Pro 2'!#REF!</f>
        <v>#REF!</v>
      </c>
      <c r="X106" s="82" t="e">
        <f>'Pro 2'!#REF!</f>
        <v>#REF!</v>
      </c>
      <c r="Y106" s="82" t="e">
        <f>'Pro 2'!#REF!</f>
        <v>#REF!</v>
      </c>
      <c r="Z106" s="82" t="e">
        <f>'Pro 2'!#REF!</f>
        <v>#REF!</v>
      </c>
      <c r="AA106" s="82" t="e">
        <f>'Pro 2'!#REF!</f>
        <v>#REF!</v>
      </c>
      <c r="AB106" s="82" t="e">
        <f>'Pro 2'!#REF!</f>
        <v>#REF!</v>
      </c>
      <c r="AC106" s="82" t="e">
        <f>'Pro 2'!#REF!</f>
        <v>#REF!</v>
      </c>
      <c r="AD106" s="140" t="e">
        <f>'Pro 2'!#REF!</f>
        <v>#REF!</v>
      </c>
    </row>
    <row r="107" spans="4:30" x14ac:dyDescent="0.3">
      <c r="D107" s="141">
        <f>D106</f>
        <v>0</v>
      </c>
      <c r="E107" s="84" t="s">
        <v>415</v>
      </c>
      <c r="F107" s="84" t="s">
        <v>440</v>
      </c>
      <c r="G107" s="84" t="s">
        <v>417</v>
      </c>
      <c r="H107" s="84" t="s">
        <v>417</v>
      </c>
      <c r="I107" s="84" t="s">
        <v>417</v>
      </c>
      <c r="J107" s="84" t="str">
        <f>J106</f>
        <v>DOM</v>
      </c>
      <c r="K107" s="85" t="s">
        <v>442</v>
      </c>
      <c r="L107" s="84" t="e">
        <f>'Pro 2'!#REF!</f>
        <v>#REF!</v>
      </c>
      <c r="M107" s="84" t="e">
        <v>#N/A</v>
      </c>
      <c r="N107" s="84" t="str">
        <f>N106</f>
        <v>Dom</v>
      </c>
      <c r="O107" s="86" t="e">
        <f>'Pro 2'!#REF!</f>
        <v>#REF!</v>
      </c>
      <c r="P107" s="86" t="e">
        <f>'Pro 2'!#REF!</f>
        <v>#REF!</v>
      </c>
      <c r="Q107" s="86" t="e">
        <f>'Pro 2'!#REF!</f>
        <v>#REF!</v>
      </c>
      <c r="R107" s="86" t="e">
        <f>'Pro 2'!#REF!</f>
        <v>#REF!</v>
      </c>
      <c r="S107" s="86" t="e">
        <f>'Pro 2'!#REF!</f>
        <v>#REF!</v>
      </c>
      <c r="T107" s="86" t="e">
        <f>'Pro 2'!#REF!</f>
        <v>#REF!</v>
      </c>
      <c r="U107" s="86" t="e">
        <f>'Pro 2'!#REF!</f>
        <v>#REF!</v>
      </c>
      <c r="V107" s="87" t="e">
        <f>'Pro 2'!#REF!</f>
        <v>#REF!</v>
      </c>
      <c r="W107" s="86" t="e">
        <f>'Pro 2'!#REF!</f>
        <v>#REF!</v>
      </c>
      <c r="X107" s="86" t="e">
        <f>'Pro 2'!#REF!</f>
        <v>#REF!</v>
      </c>
      <c r="Y107" s="86" t="e">
        <f>'Pro 2'!#REF!</f>
        <v>#REF!</v>
      </c>
      <c r="Z107" s="86" t="e">
        <f>'Pro 2'!#REF!</f>
        <v>#REF!</v>
      </c>
      <c r="AA107" s="86" t="e">
        <f>'Pro 2'!#REF!</f>
        <v>#REF!</v>
      </c>
      <c r="AB107" s="86" t="e">
        <f>'Pro 2'!#REF!</f>
        <v>#REF!</v>
      </c>
      <c r="AC107" s="86" t="e">
        <f>'Pro 2'!#REF!</f>
        <v>#REF!</v>
      </c>
      <c r="AD107" s="142" t="e">
        <f>'Pro 2'!#REF!</f>
        <v>#REF!</v>
      </c>
    </row>
    <row r="108" spans="4:30" x14ac:dyDescent="0.3">
      <c r="D108" s="141">
        <f>D107</f>
        <v>0</v>
      </c>
      <c r="E108" s="88" t="s">
        <v>415</v>
      </c>
      <c r="F108" s="88" t="s">
        <v>440</v>
      </c>
      <c r="G108" s="88" t="s">
        <v>417</v>
      </c>
      <c r="H108" s="88" t="s">
        <v>417</v>
      </c>
      <c r="I108" s="88" t="s">
        <v>417</v>
      </c>
      <c r="J108" s="88" t="str">
        <f>J107</f>
        <v>DOM</v>
      </c>
      <c r="K108" s="89" t="s">
        <v>443</v>
      </c>
      <c r="L108" s="88" t="e">
        <f>'Pro 2'!#REF!</f>
        <v>#REF!</v>
      </c>
      <c r="M108" s="88" t="e">
        <v>#N/A</v>
      </c>
      <c r="N108" s="88" t="str">
        <f>N107</f>
        <v>Dom</v>
      </c>
      <c r="O108" s="90" t="e">
        <f>'Pro 2'!#REF!</f>
        <v>#REF!</v>
      </c>
      <c r="P108" s="90" t="e">
        <f>'Pro 2'!#REF!</f>
        <v>#REF!</v>
      </c>
      <c r="Q108" s="90" t="e">
        <f>'Pro 2'!#REF!</f>
        <v>#REF!</v>
      </c>
      <c r="R108" s="90" t="e">
        <f>'Pro 2'!#REF!</f>
        <v>#REF!</v>
      </c>
      <c r="S108" s="90" t="e">
        <f>'Pro 2'!#REF!</f>
        <v>#REF!</v>
      </c>
      <c r="T108" s="90" t="e">
        <f>'Pro 2'!#REF!</f>
        <v>#REF!</v>
      </c>
      <c r="U108" s="90" t="e">
        <f>'Pro 2'!#REF!</f>
        <v>#REF!</v>
      </c>
      <c r="V108" s="91" t="e">
        <f>'Pro 2'!#REF!</f>
        <v>#REF!</v>
      </c>
      <c r="W108" s="90" t="e">
        <f>'Pro 2'!#REF!</f>
        <v>#REF!</v>
      </c>
      <c r="X108" s="90" t="e">
        <f>'Pro 2'!#REF!</f>
        <v>#REF!</v>
      </c>
      <c r="Y108" s="90" t="e">
        <f>'Pro 2'!#REF!</f>
        <v>#REF!</v>
      </c>
      <c r="Z108" s="90" t="e">
        <f>'Pro 2'!#REF!</f>
        <v>#REF!</v>
      </c>
      <c r="AA108" s="90" t="e">
        <f>'Pro 2'!#REF!</f>
        <v>#REF!</v>
      </c>
      <c r="AB108" s="90" t="e">
        <f>'Pro 2'!#REF!</f>
        <v>#REF!</v>
      </c>
      <c r="AC108" s="90" t="e">
        <f>'Pro 2'!#REF!</f>
        <v>#REF!</v>
      </c>
      <c r="AD108" s="143" t="e">
        <f>'Pro 2'!#REF!</f>
        <v>#REF!</v>
      </c>
    </row>
    <row r="109" spans="4:30" x14ac:dyDescent="0.3">
      <c r="D109" s="141">
        <f>D108</f>
        <v>0</v>
      </c>
      <c r="E109" s="84" t="s">
        <v>415</v>
      </c>
      <c r="F109" s="84" t="s">
        <v>440</v>
      </c>
      <c r="G109" s="84" t="s">
        <v>417</v>
      </c>
      <c r="H109" s="84" t="s">
        <v>417</v>
      </c>
      <c r="I109" s="84" t="s">
        <v>417</v>
      </c>
      <c r="J109" s="84" t="str">
        <f>J108</f>
        <v>DOM</v>
      </c>
      <c r="K109" s="85" t="s">
        <v>444</v>
      </c>
      <c r="L109" s="84" t="e">
        <f>'Pro 2'!#REF!</f>
        <v>#REF!</v>
      </c>
      <c r="M109" s="84" t="e">
        <v>#N/A</v>
      </c>
      <c r="N109" s="84" t="str">
        <f>N108</f>
        <v>Dom</v>
      </c>
      <c r="O109" s="86" t="e">
        <f>'Pro 2'!#REF!</f>
        <v>#REF!</v>
      </c>
      <c r="P109" s="86" t="e">
        <f>'Pro 2'!#REF!</f>
        <v>#REF!</v>
      </c>
      <c r="Q109" s="86" t="e">
        <f>'Pro 2'!#REF!</f>
        <v>#REF!</v>
      </c>
      <c r="R109" s="86" t="e">
        <f>'Pro 2'!#REF!</f>
        <v>#REF!</v>
      </c>
      <c r="S109" s="86" t="e">
        <f>'Pro 2'!#REF!</f>
        <v>#REF!</v>
      </c>
      <c r="T109" s="86" t="e">
        <f>'Pro 2'!#REF!</f>
        <v>#REF!</v>
      </c>
      <c r="U109" s="86" t="e">
        <f>'Pro 2'!#REF!</f>
        <v>#REF!</v>
      </c>
      <c r="V109" s="87" t="e">
        <f>'Pro 2'!#REF!</f>
        <v>#REF!</v>
      </c>
      <c r="W109" s="86" t="e">
        <f>'Pro 2'!#REF!</f>
        <v>#REF!</v>
      </c>
      <c r="X109" s="86" t="e">
        <f>'Pro 2'!#REF!</f>
        <v>#REF!</v>
      </c>
      <c r="Y109" s="86" t="e">
        <f>'Pro 2'!#REF!</f>
        <v>#REF!</v>
      </c>
      <c r="Z109" s="86" t="e">
        <f>'Pro 2'!#REF!</f>
        <v>#REF!</v>
      </c>
      <c r="AA109" s="86" t="e">
        <f>'Pro 2'!#REF!</f>
        <v>#REF!</v>
      </c>
      <c r="AB109" s="86" t="e">
        <f>'Pro 2'!#REF!</f>
        <v>#REF!</v>
      </c>
      <c r="AC109" s="86" t="e">
        <f>'Pro 2'!#REF!</f>
        <v>#REF!</v>
      </c>
      <c r="AD109" s="142" t="e">
        <f>'Pro 2'!#REF!</f>
        <v>#REF!</v>
      </c>
    </row>
    <row r="110" spans="4:30" x14ac:dyDescent="0.3">
      <c r="D110" s="144">
        <f>D109</f>
        <v>0</v>
      </c>
      <c r="E110" s="145" t="s">
        <v>415</v>
      </c>
      <c r="F110" s="145" t="s">
        <v>440</v>
      </c>
      <c r="G110" s="145" t="s">
        <v>417</v>
      </c>
      <c r="H110" s="145" t="s">
        <v>417</v>
      </c>
      <c r="I110" s="145" t="s">
        <v>417</v>
      </c>
      <c r="J110" s="145" t="str">
        <f>J109</f>
        <v>DOM</v>
      </c>
      <c r="K110" s="146" t="s">
        <v>445</v>
      </c>
      <c r="L110" s="145" t="e">
        <f>'Pro 2'!#REF!</f>
        <v>#REF!</v>
      </c>
      <c r="M110" s="145" t="e">
        <v>#N/A</v>
      </c>
      <c r="N110" s="145" t="str">
        <f>N109</f>
        <v>Dom</v>
      </c>
      <c r="O110" s="147" t="e">
        <f>'Pro 2'!#REF!</f>
        <v>#REF!</v>
      </c>
      <c r="P110" s="147" t="e">
        <f>'Pro 2'!#REF!</f>
        <v>#REF!</v>
      </c>
      <c r="Q110" s="147" t="e">
        <f>'Pro 2'!#REF!</f>
        <v>#REF!</v>
      </c>
      <c r="R110" s="147" t="e">
        <f>'Pro 2'!#REF!</f>
        <v>#REF!</v>
      </c>
      <c r="S110" s="147" t="e">
        <f>'Pro 2'!#REF!</f>
        <v>#REF!</v>
      </c>
      <c r="T110" s="147" t="e">
        <f>'Pro 2'!#REF!</f>
        <v>#REF!</v>
      </c>
      <c r="U110" s="147" t="e">
        <f>'Pro 2'!#REF!</f>
        <v>#REF!</v>
      </c>
      <c r="V110" s="148" t="e">
        <f>'Pro 2'!#REF!</f>
        <v>#REF!</v>
      </c>
      <c r="W110" s="147" t="e">
        <f>'Pro 2'!#REF!</f>
        <v>#REF!</v>
      </c>
      <c r="X110" s="147" t="e">
        <f>'Pro 2'!#REF!</f>
        <v>#REF!</v>
      </c>
      <c r="Y110" s="147" t="e">
        <f>'Pro 2'!#REF!</f>
        <v>#REF!</v>
      </c>
      <c r="Z110" s="147" t="e">
        <f>'Pro 2'!#REF!</f>
        <v>#REF!</v>
      </c>
      <c r="AA110" s="147" t="e">
        <f>'Pro 2'!#REF!</f>
        <v>#REF!</v>
      </c>
      <c r="AB110" s="147" t="e">
        <f>'Pro 2'!#REF!</f>
        <v>#REF!</v>
      </c>
      <c r="AC110" s="147" t="e">
        <f>'Pro 2'!#REF!</f>
        <v>#REF!</v>
      </c>
      <c r="AD110" s="149" t="e">
        <f>'Pro 2'!#REF!</f>
        <v>#REF!</v>
      </c>
    </row>
  </sheetData>
  <sheetProtection algorithmName="SHA-512" hashValue="hdV8YWXu51o8OmJWoZFan7M+wx+zJE3MmwNor49yEewsMssCom3qReJL8u9aqVHYWfZIjWDKRr9chQLnLuOYIw==" saltValue="5nMYpNL0pTn+YPq7cBe30w==" spinCount="100000" sheet="1" objects="1" scenarios="1" selectLockedCells="1"/>
  <mergeCells count="8">
    <mergeCell ref="P104:V104"/>
    <mergeCell ref="W104:AD104"/>
    <mergeCell ref="R43:T43"/>
    <mergeCell ref="I95:K95"/>
    <mergeCell ref="L95:N95"/>
    <mergeCell ref="H83:J83"/>
    <mergeCell ref="L43:N43"/>
    <mergeCell ref="O43:Q4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CDF96-1179-4B28-B0AC-5C6454D4E763}">
  <sheetPr>
    <tabColor rgb="FF00B0F0"/>
    <pageSetUpPr fitToPage="1"/>
  </sheetPr>
  <dimension ref="A1:V132"/>
  <sheetViews>
    <sheetView showGridLines="0" tabSelected="1" zoomScaleNormal="100" workbookViewId="0">
      <selection activeCell="G24" sqref="G24:G25"/>
    </sheetView>
  </sheetViews>
  <sheetFormatPr defaultColWidth="9.453125" defaultRowHeight="14" x14ac:dyDescent="0.35"/>
  <cols>
    <col min="1" max="1" width="1.54296875" style="13" customWidth="1"/>
    <col min="2" max="12" width="14.54296875" style="22" customWidth="1"/>
    <col min="13" max="13" width="6.453125" style="1" customWidth="1"/>
    <col min="14" max="14" width="9" style="2" customWidth="1"/>
    <col min="15" max="15" width="15.54296875" style="2" hidden="1" customWidth="1"/>
    <col min="16" max="16" width="9" style="2" hidden="1" customWidth="1"/>
    <col min="17" max="23" width="9" style="2" customWidth="1"/>
    <col min="24" max="16384" width="9.453125" style="2"/>
  </cols>
  <sheetData>
    <row r="1" spans="1:22" x14ac:dyDescent="0.35">
      <c r="O1" s="2" t="s">
        <v>655</v>
      </c>
      <c r="P1" s="2" t="s">
        <v>655</v>
      </c>
      <c r="Q1" s="3"/>
      <c r="R1" s="3"/>
      <c r="S1" s="3"/>
      <c r="T1" s="3"/>
      <c r="U1" s="3"/>
      <c r="V1" s="3"/>
    </row>
    <row r="2" spans="1:22" x14ac:dyDescent="0.35">
      <c r="B2" s="23" t="s">
        <v>0</v>
      </c>
      <c r="C2" s="23"/>
      <c r="O2" s="3" t="s">
        <v>127</v>
      </c>
      <c r="P2" s="3" t="s">
        <v>129</v>
      </c>
    </row>
    <row r="3" spans="1:22" x14ac:dyDescent="0.35">
      <c r="B3" s="24"/>
      <c r="C3" s="24"/>
      <c r="O3" s="7"/>
      <c r="P3" s="7"/>
    </row>
    <row r="4" spans="1:22" s="7" customFormat="1" x14ac:dyDescent="0.35">
      <c r="A4" s="14"/>
      <c r="B4" s="520" t="s">
        <v>717</v>
      </c>
      <c r="C4" s="520"/>
      <c r="D4" s="520"/>
      <c r="E4" s="520"/>
      <c r="F4" s="520"/>
      <c r="G4" s="520"/>
      <c r="H4" s="520"/>
      <c r="I4" s="520"/>
      <c r="J4" s="520"/>
      <c r="K4" s="520"/>
      <c r="L4" s="520"/>
      <c r="M4" s="19"/>
      <c r="N4" s="19"/>
      <c r="O4" s="227"/>
      <c r="P4" s="227"/>
    </row>
    <row r="5" spans="1:22" s="7" customFormat="1" x14ac:dyDescent="0.35">
      <c r="A5" s="14"/>
      <c r="B5" s="520" t="str">
        <f>Variables!B2</f>
        <v>RR-2025-006</v>
      </c>
      <c r="C5" s="520"/>
      <c r="D5" s="520"/>
      <c r="E5" s="520"/>
      <c r="F5" s="520"/>
      <c r="G5" s="520"/>
      <c r="H5" s="520"/>
      <c r="I5" s="520"/>
      <c r="J5" s="520"/>
      <c r="K5" s="520"/>
      <c r="L5" s="520"/>
      <c r="M5" s="19"/>
      <c r="N5" s="19"/>
      <c r="O5" s="15"/>
      <c r="P5" s="15"/>
    </row>
    <row r="6" spans="1:22" s="16" customFormat="1" x14ac:dyDescent="0.35">
      <c r="A6" s="14"/>
      <c r="B6" s="520" t="str">
        <f>UPPER(Variables!B3&amp;" II | "&amp;Variables!C3)&amp;" II"</f>
        <v>OIL COUNTRY TUBULAR GOODS II | FOURNITURES TUBULAIRES POUR PUITS DE PÉTROLE II</v>
      </c>
      <c r="C6" s="520"/>
      <c r="D6" s="520"/>
      <c r="E6" s="520"/>
      <c r="F6" s="520"/>
      <c r="G6" s="520"/>
      <c r="H6" s="520"/>
      <c r="I6" s="520"/>
      <c r="J6" s="520"/>
      <c r="K6" s="520"/>
      <c r="L6" s="520"/>
      <c r="M6" s="15"/>
      <c r="N6" s="15"/>
      <c r="O6" s="17"/>
      <c r="P6" s="17"/>
    </row>
    <row r="7" spans="1:22" s="8" customFormat="1" x14ac:dyDescent="0.35">
      <c r="A7" s="18"/>
      <c r="B7" s="25"/>
      <c r="C7" s="25"/>
      <c r="D7" s="26"/>
      <c r="E7" s="26"/>
      <c r="F7" s="26"/>
      <c r="G7" s="26"/>
      <c r="H7" s="26"/>
      <c r="I7" s="26"/>
      <c r="J7" s="26"/>
      <c r="K7" s="26"/>
      <c r="L7" s="26"/>
      <c r="O7" s="9"/>
      <c r="P7" s="9"/>
    </row>
    <row r="8" spans="1:22" s="7" customFormat="1" x14ac:dyDescent="0.35">
      <c r="A8" s="14"/>
      <c r="B8" s="496" t="s">
        <v>561</v>
      </c>
      <c r="C8" s="497"/>
      <c r="D8" s="497"/>
      <c r="E8" s="497"/>
      <c r="F8" s="497"/>
      <c r="G8" s="497"/>
      <c r="H8" s="497"/>
      <c r="I8" s="497"/>
      <c r="J8" s="497"/>
      <c r="K8" s="497"/>
      <c r="L8" s="498"/>
      <c r="M8" s="19"/>
      <c r="N8" s="19"/>
      <c r="O8" s="15"/>
      <c r="P8" s="15"/>
    </row>
    <row r="9" spans="1:22" s="10" customFormat="1" x14ac:dyDescent="0.35">
      <c r="A9" s="12"/>
      <c r="B9" s="27"/>
      <c r="C9" s="28"/>
      <c r="D9" s="29"/>
      <c r="E9" s="29"/>
      <c r="F9" s="29"/>
      <c r="G9" s="29"/>
      <c r="H9" s="29"/>
      <c r="I9" s="29"/>
      <c r="J9" s="29"/>
      <c r="K9" s="29"/>
      <c r="L9" s="30"/>
      <c r="O9" s="467" t="s">
        <v>640</v>
      </c>
      <c r="P9" s="467"/>
    </row>
    <row r="10" spans="1:22" s="151" customFormat="1" x14ac:dyDescent="0.35">
      <c r="A10" s="255"/>
      <c r="B10" s="468" t="str">
        <f>"The information requested in this questionnaire is for use by the Canadian International Trade Tribunal (the Tribunal) in connection with its expiry review concerning the "&amp;Variables!B4&amp;" of "&amp;Variables!B3&amp;" (as defined below) originating in or exported from "&amp;Variables!B5&amp;" Your firm's knowledge and experience would aid the Tribunal in the proper conduct of its inquiry by helping it better understand the Canadian market for "&amp;Variables!B3&amp;". The Tribunal therefore requests a response to this questionnaire from your firm."</f>
        <v>The information requested in this questionnaire is for use by the Canadian International Trade Tribunal (the Tribunal) in connection with its expiry review concerning the dumping of oil country tubular goods (as defined below) originating in or exported from Chinese Taipei, India, Indonesia, Korea, Thailand, Türkiye, Ukraine, and Vietnam, except for goods exported from Korea by Hyundai Steel Company, and goods exported from Türkiye by Borusan Mannesmann Boru Sanayi ve Ticaret A.Ş. Your firm's knowledge and experience would aid the Tribunal in the proper conduct of its inquiry by helping it better understand the Canadian market for oil country tubular goods. The Tribunal therefore requests a response to this questionnaire from your firm.</v>
      </c>
      <c r="C10" s="469"/>
      <c r="D10" s="469"/>
      <c r="E10" s="469"/>
      <c r="F10" s="469"/>
      <c r="G10" s="226"/>
      <c r="H10" s="521" t="str">
        <f>"Les renseignements demandés dans le présent questionnaire seront utilisés par le Tribunal canadien du commerce extérieur (le Tribunal) dans le cadre de son réexamen relatif à l'expiration concernant "&amp;Variables!C4&amp;" de "&amp;Variables!C3&amp;" (telles que définies ci-dessous) originaires ou exporté du "&amp;Variables!C5&amp;" Les connaissances et l'expérience de votre entreprise aideraient le Tribunal à mener correctement son enquête en lui permettant de mieux comprendre le marché canadien de "&amp;Variables!C3&amp;". Le Tribunal demande donc à votre entreprise de répondre à ce questionnaire."</f>
        <v>Les renseignements demandés dans le présent questionnaire seront utilisés par le Tribunal canadien du commerce extérieur (le Tribunal) dans le cadre de son réexamen relatif à l'expiration concernant le dumping de fournitures tubulaires pour puits de pétrole (telles que définies ci-dessous) originaires ou exporté du de Taipei chinois, de l’Inde, de l’Indonésie, de la Corée, de Thaïlande, de Türkiye, de l'Ukraine, et du Vietnam, à l’exception des marchandises exportées de la Corée par Hyundai Steel Company, et des marchandises exportées de Türkiye par Borusan Mannesmann Boru Sanayi ve Ticaret A.Ş. Les connaissances et l'expérience de votre entreprise aideraient le Tribunal à mener correctement son enquête en lui permettant de mieux comprendre le marché canadien de fournitures tubulaires pour puits de pétrole. Le Tribunal demande donc à votre entreprise de répondre à ce questionnaire.</v>
      </c>
      <c r="I10" s="521"/>
      <c r="J10" s="521"/>
      <c r="K10" s="521"/>
      <c r="L10" s="522"/>
      <c r="O10" s="467"/>
      <c r="P10" s="467"/>
    </row>
    <row r="11" spans="1:22" s="151" customFormat="1" x14ac:dyDescent="0.35">
      <c r="A11" s="255"/>
      <c r="B11" s="468"/>
      <c r="C11" s="469"/>
      <c r="D11" s="469"/>
      <c r="E11" s="469"/>
      <c r="F11" s="469"/>
      <c r="G11" s="226"/>
      <c r="H11" s="521"/>
      <c r="I11" s="521"/>
      <c r="J11" s="521"/>
      <c r="K11" s="521"/>
      <c r="L11" s="522"/>
      <c r="O11" s="467"/>
      <c r="P11" s="467"/>
    </row>
    <row r="12" spans="1:22" s="151" customFormat="1" x14ac:dyDescent="0.35">
      <c r="A12" s="255"/>
      <c r="B12" s="468"/>
      <c r="C12" s="469"/>
      <c r="D12" s="469"/>
      <c r="E12" s="469"/>
      <c r="F12" s="469"/>
      <c r="G12" s="226"/>
      <c r="H12" s="521"/>
      <c r="I12" s="521"/>
      <c r="J12" s="521"/>
      <c r="K12" s="521"/>
      <c r="L12" s="522"/>
      <c r="O12" s="467"/>
      <c r="P12" s="467"/>
    </row>
    <row r="13" spans="1:22" s="151" customFormat="1" x14ac:dyDescent="0.35">
      <c r="A13" s="255"/>
      <c r="B13" s="468"/>
      <c r="C13" s="469"/>
      <c r="D13" s="469"/>
      <c r="E13" s="469"/>
      <c r="F13" s="469"/>
      <c r="G13" s="226"/>
      <c r="H13" s="521"/>
      <c r="I13" s="521"/>
      <c r="J13" s="521"/>
      <c r="K13" s="521"/>
      <c r="L13" s="522"/>
      <c r="O13" s="467"/>
      <c r="P13" s="467"/>
    </row>
    <row r="14" spans="1:22" s="151" customFormat="1" x14ac:dyDescent="0.35">
      <c r="A14" s="255"/>
      <c r="B14" s="468"/>
      <c r="C14" s="469"/>
      <c r="D14" s="469"/>
      <c r="E14" s="469"/>
      <c r="F14" s="469"/>
      <c r="G14" s="226"/>
      <c r="H14" s="521"/>
      <c r="I14" s="521"/>
      <c r="J14" s="521"/>
      <c r="K14" s="521"/>
      <c r="L14" s="522"/>
      <c r="O14" s="467"/>
      <c r="P14" s="467"/>
    </row>
    <row r="15" spans="1:22" s="151" customFormat="1" x14ac:dyDescent="0.35">
      <c r="A15" s="255"/>
      <c r="B15" s="468"/>
      <c r="C15" s="469"/>
      <c r="D15" s="469"/>
      <c r="E15" s="469"/>
      <c r="F15" s="469"/>
      <c r="G15" s="357"/>
      <c r="H15" s="521"/>
      <c r="I15" s="521"/>
      <c r="J15" s="521"/>
      <c r="K15" s="521"/>
      <c r="L15" s="522"/>
      <c r="O15" s="467"/>
      <c r="P15" s="467"/>
    </row>
    <row r="16" spans="1:22" s="151" customFormat="1" x14ac:dyDescent="0.35">
      <c r="A16" s="255"/>
      <c r="B16" s="468"/>
      <c r="C16" s="469"/>
      <c r="D16" s="469"/>
      <c r="E16" s="469"/>
      <c r="F16" s="469"/>
      <c r="G16" s="357"/>
      <c r="H16" s="521"/>
      <c r="I16" s="521"/>
      <c r="J16" s="521"/>
      <c r="K16" s="521"/>
      <c r="L16" s="522"/>
      <c r="O16" s="467"/>
      <c r="P16" s="467"/>
    </row>
    <row r="17" spans="1:16" s="151" customFormat="1" x14ac:dyDescent="0.35">
      <c r="A17" s="255"/>
      <c r="B17" s="468"/>
      <c r="C17" s="469"/>
      <c r="D17" s="469"/>
      <c r="E17" s="469"/>
      <c r="F17" s="469"/>
      <c r="G17" s="357"/>
      <c r="H17" s="521"/>
      <c r="I17" s="521"/>
      <c r="J17" s="521"/>
      <c r="K17" s="521"/>
      <c r="L17" s="522"/>
      <c r="O17" s="467"/>
      <c r="P17" s="467"/>
    </row>
    <row r="18" spans="1:16" s="151" customFormat="1" x14ac:dyDescent="0.35">
      <c r="A18" s="255"/>
      <c r="B18" s="468"/>
      <c r="C18" s="469"/>
      <c r="D18" s="469"/>
      <c r="E18" s="469"/>
      <c r="F18" s="469"/>
      <c r="G18" s="226"/>
      <c r="H18" s="521"/>
      <c r="I18" s="521"/>
      <c r="J18" s="521"/>
      <c r="K18" s="521"/>
      <c r="L18" s="522"/>
      <c r="O18" s="467"/>
      <c r="P18" s="467"/>
    </row>
    <row r="19" spans="1:16" s="151" customFormat="1" x14ac:dyDescent="0.35">
      <c r="A19" s="255"/>
      <c r="B19" s="468"/>
      <c r="C19" s="469"/>
      <c r="D19" s="469"/>
      <c r="E19" s="469"/>
      <c r="F19" s="469"/>
      <c r="G19" s="226"/>
      <c r="H19" s="521"/>
      <c r="I19" s="521"/>
      <c r="J19" s="521"/>
      <c r="K19" s="521"/>
      <c r="L19" s="522"/>
      <c r="O19" s="467"/>
      <c r="P19" s="467"/>
    </row>
    <row r="20" spans="1:16" s="151" customFormat="1" x14ac:dyDescent="0.35">
      <c r="A20" s="255"/>
      <c r="B20" s="256"/>
      <c r="C20" s="257"/>
      <c r="D20" s="257"/>
      <c r="E20" s="257"/>
      <c r="F20" s="257"/>
      <c r="G20" s="257"/>
      <c r="H20" s="257"/>
      <c r="I20" s="257"/>
      <c r="J20" s="257"/>
      <c r="K20" s="257"/>
      <c r="L20" s="258"/>
      <c r="O20" s="467"/>
      <c r="P20" s="467"/>
    </row>
    <row r="21" spans="1:16" s="8" customFormat="1" x14ac:dyDescent="0.35">
      <c r="A21" s="18"/>
      <c r="B21" s="25"/>
      <c r="C21" s="25"/>
      <c r="D21" s="26"/>
      <c r="E21" s="26"/>
      <c r="F21" s="26"/>
      <c r="G21" s="26"/>
      <c r="H21" s="26"/>
      <c r="I21" s="26"/>
      <c r="J21" s="26"/>
      <c r="K21" s="26"/>
      <c r="L21" s="26"/>
      <c r="O21" s="9"/>
      <c r="P21" s="9"/>
    </row>
    <row r="22" spans="1:16" s="7" customFormat="1" x14ac:dyDescent="0.35">
      <c r="A22" s="14"/>
      <c r="B22" s="496" t="s">
        <v>562</v>
      </c>
      <c r="C22" s="497"/>
      <c r="D22" s="497"/>
      <c r="E22" s="497"/>
      <c r="F22" s="497"/>
      <c r="G22" s="497"/>
      <c r="H22" s="497"/>
      <c r="I22" s="497"/>
      <c r="J22" s="497"/>
      <c r="K22" s="497"/>
      <c r="L22" s="498"/>
      <c r="M22" s="19"/>
      <c r="N22" s="19"/>
      <c r="O22" s="15"/>
      <c r="P22" s="15"/>
    </row>
    <row r="23" spans="1:16" s="10" customFormat="1" x14ac:dyDescent="0.35">
      <c r="A23" s="12"/>
      <c r="B23" s="27"/>
      <c r="C23" s="28"/>
      <c r="D23" s="29"/>
      <c r="E23" s="29"/>
      <c r="F23" s="29"/>
      <c r="G23" s="29"/>
      <c r="H23" s="29"/>
      <c r="I23" s="29"/>
      <c r="J23" s="29"/>
      <c r="K23" s="29"/>
      <c r="L23" s="30"/>
    </row>
    <row r="24" spans="1:16" s="10" customFormat="1" x14ac:dyDescent="0.35">
      <c r="A24" s="12"/>
      <c r="B24" s="523" t="s">
        <v>254</v>
      </c>
      <c r="C24" s="524"/>
      <c r="D24" s="524"/>
      <c r="E24" s="524"/>
      <c r="F24" s="524"/>
      <c r="G24" s="537" t="s">
        <v>127</v>
      </c>
      <c r="H24" s="525" t="s">
        <v>331</v>
      </c>
      <c r="I24" s="525"/>
      <c r="J24" s="525"/>
      <c r="K24" s="525"/>
      <c r="L24" s="526"/>
      <c r="O24" s="11"/>
    </row>
    <row r="25" spans="1:16" s="10" customFormat="1" x14ac:dyDescent="0.35">
      <c r="A25" s="12"/>
      <c r="B25" s="523"/>
      <c r="C25" s="524"/>
      <c r="D25" s="524"/>
      <c r="E25" s="524"/>
      <c r="F25" s="524"/>
      <c r="G25" s="538"/>
      <c r="H25" s="525"/>
      <c r="I25" s="525"/>
      <c r="J25" s="525"/>
      <c r="K25" s="525"/>
      <c r="L25" s="526"/>
      <c r="O25" s="11"/>
    </row>
    <row r="26" spans="1:16" s="151" customFormat="1" x14ac:dyDescent="0.35">
      <c r="A26" s="255"/>
      <c r="B26" s="256"/>
      <c r="C26" s="257"/>
      <c r="D26" s="257"/>
      <c r="E26" s="257"/>
      <c r="F26" s="257"/>
      <c r="G26" s="257"/>
      <c r="H26" s="257"/>
      <c r="I26" s="257"/>
      <c r="J26" s="257"/>
      <c r="K26" s="257"/>
      <c r="L26" s="258"/>
    </row>
    <row r="27" spans="1:16" s="8" customFormat="1" x14ac:dyDescent="0.35">
      <c r="A27" s="18"/>
      <c r="B27" s="25" t="s">
        <v>842</v>
      </c>
      <c r="C27" s="25"/>
      <c r="D27" s="26"/>
      <c r="E27" s="26"/>
      <c r="F27" s="26"/>
      <c r="G27" s="26"/>
      <c r="H27" s="26"/>
      <c r="I27" s="26"/>
      <c r="J27" s="26"/>
      <c r="K27" s="26"/>
      <c r="L27" s="26"/>
      <c r="O27" s="9"/>
      <c r="P27" s="9"/>
    </row>
    <row r="28" spans="1:16" s="7" customFormat="1" x14ac:dyDescent="0.35">
      <c r="A28" s="14"/>
      <c r="B28" s="496" t="str">
        <f>IF(Intro!$G$24="English",O28,P28)</f>
        <v>DEFINITION OF "THE GOODS"</v>
      </c>
      <c r="C28" s="497" t="str">
        <f>UPPER(IF(Intro!$G$24="English",P28,Q28))</f>
        <v>LA DÉFINITION "DES MARCHANDISES"</v>
      </c>
      <c r="D28" s="497" t="str">
        <f>UPPER(IF(Intro!$G$24="English",Q28,R28))</f>
        <v/>
      </c>
      <c r="E28" s="497" t="str">
        <f>UPPER(IF(Intro!$G$24="English",R28,S28))</f>
        <v/>
      </c>
      <c r="F28" s="497"/>
      <c r="G28" s="497" t="str">
        <f>UPPER(IF(Intro!$G$24="English",S28,T28))</f>
        <v/>
      </c>
      <c r="H28" s="497" t="str">
        <f>UPPER(IF(Intro!$G$24="English",T28,U28))</f>
        <v/>
      </c>
      <c r="I28" s="497" t="str">
        <f>UPPER(IF(Intro!$G$24="English",U28,V28))</f>
        <v/>
      </c>
      <c r="J28" s="497" t="str">
        <f>UPPER(IF(Intro!$G$24="English",V28,W28))</f>
        <v/>
      </c>
      <c r="K28" s="497" t="str">
        <f>UPPER(IF(Intro!$G$24="English",W28,X28))</f>
        <v/>
      </c>
      <c r="L28" s="498" t="str">
        <f>UPPER(IF(Intro!$G$24="English",X28,Y28))</f>
        <v/>
      </c>
      <c r="M28" s="8"/>
      <c r="N28" s="19"/>
      <c r="O28" s="216" t="s">
        <v>563</v>
      </c>
      <c r="P28" s="216" t="s">
        <v>564</v>
      </c>
    </row>
    <row r="29" spans="1:16" s="10" customFormat="1" x14ac:dyDescent="0.35">
      <c r="A29" s="12"/>
      <c r="B29" s="27"/>
      <c r="C29" s="28"/>
      <c r="D29" s="29"/>
      <c r="E29" s="29"/>
      <c r="F29" s="29"/>
      <c r="G29" s="29"/>
      <c r="H29" s="29"/>
      <c r="I29" s="29"/>
      <c r="J29" s="29"/>
      <c r="K29" s="29"/>
      <c r="L29" s="30"/>
    </row>
    <row r="30" spans="1:16" s="151" customFormat="1" x14ac:dyDescent="0.35">
      <c r="A30" s="255"/>
      <c r="B30" s="468" t="str">
        <f>IF(Intro!$G$24="English",O30,P30)</f>
        <v>References to "the goods" in this questionnaire refer to:</v>
      </c>
      <c r="C30" s="469"/>
      <c r="D30" s="469"/>
      <c r="E30" s="469"/>
      <c r="F30" s="469"/>
      <c r="G30" s="469"/>
      <c r="H30" s="469"/>
      <c r="I30" s="469"/>
      <c r="J30" s="469"/>
      <c r="K30" s="469"/>
      <c r="L30" s="470"/>
      <c r="O30" s="151" t="s">
        <v>277</v>
      </c>
      <c r="P30" s="151" t="s">
        <v>278</v>
      </c>
    </row>
    <row r="31" spans="1:16" s="151" customFormat="1" x14ac:dyDescent="0.35">
      <c r="A31" s="255"/>
      <c r="B31" s="468"/>
      <c r="C31" s="469"/>
      <c r="D31" s="469"/>
      <c r="E31" s="469"/>
      <c r="F31" s="469"/>
      <c r="G31" s="469"/>
      <c r="H31" s="469"/>
      <c r="I31" s="469"/>
      <c r="J31" s="469"/>
      <c r="K31" s="469"/>
      <c r="L31" s="470"/>
    </row>
    <row r="32" spans="1:16" s="151" customFormat="1" x14ac:dyDescent="0.35">
      <c r="A32" s="255"/>
      <c r="B32" s="225"/>
      <c r="C32" s="539" t="str">
        <f>IF(Intro!$G$24="English",Variables!B16,Variables!C16)</f>
        <v>Casing, tubing and green tubes made of carbon or alloy steel, welded or seamless, heat‑treated or not heat‑treated, regardless of end finish, having an outside diameter from 2 3/8 inches to 13 3/8 inches (60.3 mm to 339.7 mm), meeting or supplied to meet American Petroleum Institute (API) specification 5CT or equivalent and/or enhanced proprietary standards, in all grades, excluding drill pipe, pup joints, couplings, coupling stock and stainless steel casing, tubing or green tubes containing 10.5 percent or more by weight of chromium.</v>
      </c>
      <c r="D32" s="540"/>
      <c r="E32" s="540"/>
      <c r="F32" s="540"/>
      <c r="G32" s="540"/>
      <c r="H32" s="540"/>
      <c r="I32" s="540"/>
      <c r="J32" s="540"/>
      <c r="K32" s="541"/>
      <c r="L32" s="242"/>
    </row>
    <row r="33" spans="1:17" s="151" customFormat="1" x14ac:dyDescent="0.35">
      <c r="A33" s="255"/>
      <c r="B33" s="225"/>
      <c r="C33" s="542"/>
      <c r="D33" s="543"/>
      <c r="E33" s="543"/>
      <c r="F33" s="543"/>
      <c r="G33" s="543"/>
      <c r="H33" s="543"/>
      <c r="I33" s="543"/>
      <c r="J33" s="543"/>
      <c r="K33" s="544"/>
      <c r="L33" s="242"/>
    </row>
    <row r="34" spans="1:17" s="151" customFormat="1" x14ac:dyDescent="0.35">
      <c r="A34" s="255"/>
      <c r="B34" s="225"/>
      <c r="C34" s="542"/>
      <c r="D34" s="543"/>
      <c r="E34" s="543"/>
      <c r="F34" s="543"/>
      <c r="G34" s="543"/>
      <c r="H34" s="543"/>
      <c r="I34" s="543"/>
      <c r="J34" s="543"/>
      <c r="K34" s="544"/>
      <c r="L34" s="242"/>
    </row>
    <row r="35" spans="1:17" s="151" customFormat="1" x14ac:dyDescent="0.35">
      <c r="A35" s="255"/>
      <c r="B35" s="225"/>
      <c r="C35" s="542"/>
      <c r="D35" s="543"/>
      <c r="E35" s="543"/>
      <c r="F35" s="543"/>
      <c r="G35" s="543"/>
      <c r="H35" s="543"/>
      <c r="I35" s="543"/>
      <c r="J35" s="543"/>
      <c r="K35" s="544"/>
      <c r="L35" s="242"/>
    </row>
    <row r="36" spans="1:17" s="151" customFormat="1" x14ac:dyDescent="0.35">
      <c r="A36" s="255"/>
      <c r="B36" s="225"/>
      <c r="C36" s="545"/>
      <c r="D36" s="546"/>
      <c r="E36" s="546"/>
      <c r="F36" s="546"/>
      <c r="G36" s="546"/>
      <c r="H36" s="546"/>
      <c r="I36" s="546"/>
      <c r="J36" s="546"/>
      <c r="K36" s="547"/>
      <c r="L36" s="242"/>
    </row>
    <row r="37" spans="1:17" s="151" customFormat="1" x14ac:dyDescent="0.35">
      <c r="A37" s="255"/>
      <c r="B37" s="240"/>
      <c r="C37" s="241"/>
      <c r="D37" s="241"/>
      <c r="E37" s="241"/>
      <c r="F37" s="241"/>
      <c r="G37" s="241"/>
      <c r="H37" s="241"/>
      <c r="I37" s="241"/>
      <c r="J37" s="241"/>
      <c r="K37" s="241"/>
      <c r="L37" s="242"/>
    </row>
    <row r="38" spans="1:17" s="151" customFormat="1" x14ac:dyDescent="0.35">
      <c r="A38" s="255"/>
      <c r="B38" s="468" t="str">
        <f>IF(Intro!$G$24="English",O38,P38)</f>
        <v>For additional details, view the "Info" tab.</v>
      </c>
      <c r="C38" s="469"/>
      <c r="D38" s="469"/>
      <c r="E38" s="469"/>
      <c r="F38" s="469"/>
      <c r="G38" s="469"/>
      <c r="H38" s="469"/>
      <c r="I38" s="469"/>
      <c r="J38" s="469"/>
      <c r="K38" s="469"/>
      <c r="L38" s="470"/>
      <c r="O38" s="151" t="s">
        <v>321</v>
      </c>
      <c r="P38" s="151" t="s">
        <v>328</v>
      </c>
    </row>
    <row r="39" spans="1:17" s="151" customFormat="1" x14ac:dyDescent="0.35">
      <c r="A39" s="255"/>
      <c r="B39" s="256"/>
      <c r="C39" s="257"/>
      <c r="D39" s="257"/>
      <c r="E39" s="257"/>
      <c r="F39" s="257"/>
      <c r="G39" s="257"/>
      <c r="H39" s="257"/>
      <c r="I39" s="257"/>
      <c r="J39" s="257"/>
      <c r="K39" s="257"/>
      <c r="L39" s="258"/>
    </row>
    <row r="40" spans="1:17" s="8" customFormat="1" x14ac:dyDescent="0.35">
      <c r="A40" s="18"/>
      <c r="B40" s="25"/>
      <c r="C40" s="25"/>
      <c r="D40" s="26"/>
      <c r="E40" s="26"/>
      <c r="F40" s="26"/>
      <c r="G40" s="26"/>
      <c r="H40" s="26"/>
      <c r="I40" s="26"/>
      <c r="J40" s="26"/>
      <c r="K40" s="26"/>
      <c r="L40" s="26"/>
      <c r="O40" s="9"/>
      <c r="P40" s="9"/>
    </row>
    <row r="41" spans="1:17" s="7" customFormat="1" x14ac:dyDescent="0.35">
      <c r="A41" s="14"/>
      <c r="B41" s="530" t="str">
        <f>IF(Intro!$G$24="English",O41,P41)</f>
        <v>DO YOU NEED TO COMPLETE THIS QUESTIONNAIRE?</v>
      </c>
      <c r="C41" s="528"/>
      <c r="D41" s="528"/>
      <c r="E41" s="528"/>
      <c r="F41" s="528"/>
      <c r="G41" s="528"/>
      <c r="H41" s="528"/>
      <c r="I41" s="528"/>
      <c r="J41" s="528"/>
      <c r="K41" s="528"/>
      <c r="L41" s="529"/>
      <c r="M41" s="228"/>
      <c r="N41" s="229"/>
      <c r="O41" s="162" t="s">
        <v>574</v>
      </c>
      <c r="P41" s="162" t="s">
        <v>623</v>
      </c>
    </row>
    <row r="42" spans="1:17" s="10" customFormat="1" x14ac:dyDescent="0.35">
      <c r="A42" s="12"/>
      <c r="B42" s="27"/>
      <c r="C42" s="28"/>
      <c r="D42" s="29"/>
      <c r="E42" s="29"/>
      <c r="F42" s="29"/>
      <c r="G42" s="29"/>
      <c r="H42" s="29"/>
      <c r="I42" s="29"/>
      <c r="J42" s="29"/>
      <c r="K42" s="29"/>
      <c r="L42" s="30"/>
    </row>
    <row r="43" spans="1:17" s="151" customFormat="1" x14ac:dyDescent="0.35">
      <c r="A43" s="255"/>
      <c r="B43" s="468" t="str">
        <f>IF(Intro!$G$24="English",O43,P43)</f>
        <v>Specify your firm’s activities with respect to the goods defined above since January 1, 2023:</v>
      </c>
      <c r="C43" s="469"/>
      <c r="D43" s="469"/>
      <c r="E43" s="469"/>
      <c r="F43" s="469"/>
      <c r="G43" s="469"/>
      <c r="H43" s="469"/>
      <c r="I43" s="469"/>
      <c r="J43" s="469"/>
      <c r="K43" s="469"/>
      <c r="L43" s="470"/>
      <c r="O43" s="151" t="str">
        <f>"Specify your firm’s activities with respect to the goods defined above since January 1, "&amp;Variables!B6&amp;":"</f>
        <v>Specify your firm’s activities with respect to the goods defined above since January 1, 2023:</v>
      </c>
      <c r="P43" s="151" t="str">
        <f>"Précisez les activités de votre entreprise relatives aux marchandises définies ci-dessus, depuis le 1er janvier "&amp;Variables!C6&amp;":"</f>
        <v>Précisez les activités de votre entreprise relatives aux marchandises définies ci-dessus, depuis le 1er janvier 2023:</v>
      </c>
    </row>
    <row r="44" spans="1:17" s="151" customFormat="1" x14ac:dyDescent="0.35">
      <c r="A44" s="255"/>
      <c r="B44" s="225"/>
      <c r="C44" s="212"/>
      <c r="D44" s="212"/>
      <c r="E44" s="212"/>
      <c r="F44" s="212"/>
      <c r="G44" s="212"/>
      <c r="H44" s="212"/>
      <c r="I44" s="212"/>
      <c r="J44" s="212"/>
      <c r="K44" s="212"/>
      <c r="L44" s="213"/>
    </row>
    <row r="45" spans="1:17" s="151" customFormat="1" x14ac:dyDescent="0.35">
      <c r="A45" s="255"/>
      <c r="B45" s="225"/>
      <c r="C45" s="212"/>
      <c r="D45" s="551" t="str">
        <f>IF(Intro!$G$24="English",O45,P45)</f>
        <v>Select Yes or No</v>
      </c>
      <c r="E45" s="551"/>
      <c r="F45" s="558" t="s">
        <v>557</v>
      </c>
      <c r="G45" s="559"/>
      <c r="H45" s="559"/>
      <c r="I45" s="559"/>
      <c r="J45" s="559"/>
      <c r="K45" s="559"/>
      <c r="L45" s="560"/>
      <c r="O45" s="151" t="s">
        <v>299</v>
      </c>
      <c r="P45" s="151" t="s">
        <v>616</v>
      </c>
      <c r="Q45" s="10"/>
    </row>
    <row r="46" spans="1:17" s="10" customFormat="1" x14ac:dyDescent="0.35">
      <c r="A46" s="12"/>
      <c r="B46" s="548" t="str">
        <f>IF(Intro!$G$24="English",O46,P46)</f>
        <v>Produced the goods</v>
      </c>
      <c r="C46" s="549"/>
      <c r="D46" s="550"/>
      <c r="E46" s="550"/>
      <c r="F46" s="552" t="str">
        <f>IF(D46="Yes",O47,IF(D46="Oui",P47,IF(D46="No",O48,IF(D46="Non",P48,""))))</f>
        <v/>
      </c>
      <c r="G46" s="553"/>
      <c r="H46" s="553"/>
      <c r="I46" s="553"/>
      <c r="J46" s="553"/>
      <c r="K46" s="553"/>
      <c r="L46" s="554"/>
      <c r="O46" s="11" t="s">
        <v>497</v>
      </c>
      <c r="P46" s="10" t="s">
        <v>498</v>
      </c>
    </row>
    <row r="47" spans="1:17" s="10" customFormat="1" x14ac:dyDescent="0.35">
      <c r="A47" s="12"/>
      <c r="B47" s="548"/>
      <c r="C47" s="549"/>
      <c r="D47" s="550"/>
      <c r="E47" s="550"/>
      <c r="F47" s="552"/>
      <c r="G47" s="553"/>
      <c r="H47" s="553"/>
      <c r="I47" s="553"/>
      <c r="J47" s="553"/>
      <c r="K47" s="553"/>
      <c r="L47" s="554"/>
      <c r="O47" s="10" t="str">
        <f>"Complete all tabs in this questionnaire and submit it by "&amp;Variables!B11&amp;"."</f>
        <v>Complete all tabs in this questionnaire and submit it by May 22, 2026.</v>
      </c>
      <c r="P47" s="10" t="str">
        <f>"Remplissez tous les onglets de ce questionnaire et soumettez-le avant le "&amp;Variables!C11&amp;"."</f>
        <v>Remplissez tous les onglets de ce questionnaire et soumettez-le avant le 22 mai 2026.</v>
      </c>
    </row>
    <row r="48" spans="1:17" s="10" customFormat="1" x14ac:dyDescent="0.35">
      <c r="A48" s="12"/>
      <c r="B48" s="548" t="str">
        <f>IF(Intro!$G$24="English",O49,P49)</f>
        <v>Imported the goods from any country as the importer of record</v>
      </c>
      <c r="C48" s="549"/>
      <c r="D48" s="550"/>
      <c r="E48" s="550"/>
      <c r="F48" s="555" t="str">
        <f>IF(D48="Yes",O50,IF(D48="Oui",P50,IF(D48="No",O51,IF(D48="Non",P51,""))))</f>
        <v/>
      </c>
      <c r="G48" s="556"/>
      <c r="H48" s="556"/>
      <c r="I48" s="556"/>
      <c r="J48" s="556"/>
      <c r="K48" s="556"/>
      <c r="L48" s="557"/>
      <c r="O48" s="10" t="str">
        <f>"Explain below. Complete this tab only and submit it by "&amp;Variables!B11&amp;"."</f>
        <v>Explain below. Complete this tab only and submit it by May 22, 2026.</v>
      </c>
      <c r="P48" s="10" t="str">
        <f>"Expliquez ci-dessous. Remplissez uniquement cet onglet et soumettez-le avant le "&amp;Variables!C11&amp;"."</f>
        <v>Expliquez ci-dessous. Remplissez uniquement cet onglet et soumettez-le avant le 22 mai 2026.</v>
      </c>
    </row>
    <row r="49" spans="1:18" s="10" customFormat="1" x14ac:dyDescent="0.35">
      <c r="A49" s="12"/>
      <c r="B49" s="548"/>
      <c r="C49" s="549"/>
      <c r="D49" s="550"/>
      <c r="E49" s="550"/>
      <c r="F49" s="555"/>
      <c r="G49" s="556"/>
      <c r="H49" s="556"/>
      <c r="I49" s="556"/>
      <c r="J49" s="556"/>
      <c r="K49" s="556"/>
      <c r="L49" s="557"/>
      <c r="O49" s="11" t="s">
        <v>499</v>
      </c>
      <c r="P49" s="10" t="s">
        <v>710</v>
      </c>
    </row>
    <row r="50" spans="1:18" s="10" customFormat="1" x14ac:dyDescent="0.35">
      <c r="A50" s="12"/>
      <c r="B50" s="548"/>
      <c r="C50" s="549"/>
      <c r="D50" s="550"/>
      <c r="E50" s="550"/>
      <c r="F50" s="555"/>
      <c r="G50" s="556"/>
      <c r="H50" s="556"/>
      <c r="I50" s="556"/>
      <c r="J50" s="556"/>
      <c r="K50" s="556"/>
      <c r="L50" s="557"/>
      <c r="O50" s="10" t="str">
        <f>"Complete an Importers' Questionnaire, which can be found on the Tribunal website, and submit it by "&amp;Variables!B11&amp;". If completing both an Importers’ and Producers’ questionnaire, it is not necessary to respond twice to questions that are repeated in both questionnaires."</f>
        <v>Complete an Importers' Questionnaire, which can be found on the Tribunal website, and submit it by May 22, 2026. If completing both an Importers’ and Producers’ questionnaire, it is not necessary to respond twice to questions that are repeated in both questionnaires.</v>
      </c>
      <c r="P50" s="10" t="str">
        <f>"Remplissez un questionnaire à l’intention des importateurs, disponible sur le site web du Tribunal, et soumettez-le avant le "&amp;Variables!C11&amp;". Si vous remplissez à la fois un questionnaire à l'intention des importateurs et un autre à l'intention des producteurs, il n’est pas nécessaire de répondre deux fois aux questions qui se répètent dans les deux questionnaires."</f>
        <v>Remplissez un questionnaire à l’intention des importateurs, disponible sur le site web du Tribunal, et soumettez-le avant le 22 mai 2026. Si vous remplissez à la fois un questionnaire à l'intention des importateurs et un autre à l'intention des producteurs, il n’est pas nécessaire de répondre deux fois aux questions qui se répètent dans les deux questionnaires.</v>
      </c>
    </row>
    <row r="51" spans="1:18" s="10" customFormat="1" x14ac:dyDescent="0.35">
      <c r="A51" s="12"/>
      <c r="B51" s="548"/>
      <c r="C51" s="549"/>
      <c r="D51" s="550"/>
      <c r="E51" s="550"/>
      <c r="F51" s="555"/>
      <c r="G51" s="556"/>
      <c r="H51" s="556"/>
      <c r="I51" s="556"/>
      <c r="J51" s="556"/>
      <c r="K51" s="556"/>
      <c r="L51" s="557"/>
      <c r="O51" s="10" t="s">
        <v>556</v>
      </c>
      <c r="P51" s="10" t="s">
        <v>556</v>
      </c>
      <c r="Q51" s="150"/>
    </row>
    <row r="52" spans="1:18" s="150" customFormat="1" x14ac:dyDescent="0.35">
      <c r="A52" s="41"/>
      <c r="B52" s="165"/>
      <c r="C52" s="166"/>
      <c r="D52" s="167"/>
      <c r="E52" s="167"/>
      <c r="F52" s="167"/>
      <c r="G52" s="167"/>
      <c r="H52" s="167"/>
      <c r="I52" s="167"/>
      <c r="J52" s="167"/>
      <c r="K52" s="167"/>
      <c r="L52" s="213"/>
    </row>
    <row r="53" spans="1:18" s="150" customFormat="1" x14ac:dyDescent="0.35">
      <c r="A53" s="41"/>
      <c r="B53" s="531" t="str">
        <f>IF(Intro!$G$24="English",O54,P54)</f>
        <v>If no, explain.</v>
      </c>
      <c r="C53" s="532"/>
      <c r="D53" s="532"/>
      <c r="E53" s="532"/>
      <c r="F53" s="532"/>
      <c r="G53" s="532"/>
      <c r="H53" s="532"/>
      <c r="I53" s="532"/>
      <c r="J53" s="532"/>
      <c r="K53" s="532"/>
      <c r="L53" s="533"/>
      <c r="Q53" s="10"/>
    </row>
    <row r="54" spans="1:18" s="150" customFormat="1" x14ac:dyDescent="0.35">
      <c r="A54" s="41"/>
      <c r="B54" s="165"/>
      <c r="C54" s="166"/>
      <c r="D54" s="167"/>
      <c r="E54" s="167"/>
      <c r="F54" s="167"/>
      <c r="G54" s="167"/>
      <c r="H54" s="167"/>
      <c r="I54" s="167"/>
      <c r="J54" s="167"/>
      <c r="K54" s="167"/>
      <c r="L54" s="168"/>
      <c r="O54" s="164" t="s">
        <v>495</v>
      </c>
      <c r="P54" s="150" t="s">
        <v>496</v>
      </c>
      <c r="R54" s="10"/>
    </row>
    <row r="55" spans="1:18" s="150" customFormat="1" x14ac:dyDescent="0.35">
      <c r="A55" s="41"/>
      <c r="B55" s="534"/>
      <c r="C55" s="535"/>
      <c r="D55" s="535"/>
      <c r="E55" s="535"/>
      <c r="F55" s="535"/>
      <c r="G55" s="535"/>
      <c r="H55" s="535"/>
      <c r="I55" s="535"/>
      <c r="J55" s="535"/>
      <c r="K55" s="535"/>
      <c r="L55" s="536"/>
    </row>
    <row r="56" spans="1:18" s="150" customFormat="1" x14ac:dyDescent="0.35">
      <c r="A56" s="41"/>
      <c r="B56" s="534"/>
      <c r="C56" s="535"/>
      <c r="D56" s="535"/>
      <c r="E56" s="535"/>
      <c r="F56" s="535"/>
      <c r="G56" s="535"/>
      <c r="H56" s="535"/>
      <c r="I56" s="535"/>
      <c r="J56" s="535"/>
      <c r="K56" s="535"/>
      <c r="L56" s="536"/>
    </row>
    <row r="57" spans="1:18" s="150" customFormat="1" x14ac:dyDescent="0.35">
      <c r="A57" s="41"/>
      <c r="B57" s="534"/>
      <c r="C57" s="535"/>
      <c r="D57" s="535"/>
      <c r="E57" s="535"/>
      <c r="F57" s="535"/>
      <c r="G57" s="535"/>
      <c r="H57" s="535"/>
      <c r="I57" s="535"/>
      <c r="J57" s="535"/>
      <c r="K57" s="535"/>
      <c r="L57" s="536"/>
    </row>
    <row r="58" spans="1:18" s="150" customFormat="1" x14ac:dyDescent="0.35">
      <c r="A58" s="41"/>
      <c r="B58" s="534"/>
      <c r="C58" s="535"/>
      <c r="D58" s="535"/>
      <c r="E58" s="535"/>
      <c r="F58" s="535"/>
      <c r="G58" s="535"/>
      <c r="H58" s="535"/>
      <c r="I58" s="535"/>
      <c r="J58" s="535"/>
      <c r="K58" s="535"/>
      <c r="L58" s="536"/>
    </row>
    <row r="59" spans="1:18" s="150" customFormat="1" x14ac:dyDescent="0.35">
      <c r="A59" s="41"/>
      <c r="B59" s="534"/>
      <c r="C59" s="535"/>
      <c r="D59" s="535"/>
      <c r="E59" s="535"/>
      <c r="F59" s="535"/>
      <c r="G59" s="535"/>
      <c r="H59" s="535"/>
      <c r="I59" s="535"/>
      <c r="J59" s="535"/>
      <c r="K59" s="535"/>
      <c r="L59" s="536"/>
    </row>
    <row r="60" spans="1:18" s="150" customFormat="1" x14ac:dyDescent="0.35">
      <c r="A60" s="41"/>
      <c r="B60" s="534"/>
      <c r="C60" s="535"/>
      <c r="D60" s="535"/>
      <c r="E60" s="535"/>
      <c r="F60" s="535"/>
      <c r="G60" s="535"/>
      <c r="H60" s="535"/>
      <c r="I60" s="535"/>
      <c r="J60" s="535"/>
      <c r="K60" s="535"/>
      <c r="L60" s="536"/>
    </row>
    <row r="61" spans="1:18" s="150" customFormat="1" x14ac:dyDescent="0.35">
      <c r="A61" s="41"/>
      <c r="B61" s="534"/>
      <c r="C61" s="535"/>
      <c r="D61" s="535"/>
      <c r="E61" s="535"/>
      <c r="F61" s="535"/>
      <c r="G61" s="535"/>
      <c r="H61" s="535"/>
      <c r="I61" s="535"/>
      <c r="J61" s="535"/>
      <c r="K61" s="535"/>
      <c r="L61" s="536"/>
    </row>
    <row r="62" spans="1:18" s="150" customFormat="1" x14ac:dyDescent="0.35">
      <c r="A62" s="41"/>
      <c r="B62" s="534"/>
      <c r="C62" s="535"/>
      <c r="D62" s="535"/>
      <c r="E62" s="535"/>
      <c r="F62" s="535"/>
      <c r="G62" s="535"/>
      <c r="H62" s="535"/>
      <c r="I62" s="535"/>
      <c r="J62" s="535"/>
      <c r="K62" s="535"/>
      <c r="L62" s="536"/>
    </row>
    <row r="63" spans="1:18" s="151" customFormat="1" x14ac:dyDescent="0.35">
      <c r="A63" s="255"/>
      <c r="B63" s="256"/>
      <c r="C63" s="257"/>
      <c r="D63" s="257"/>
      <c r="E63" s="257"/>
      <c r="F63" s="257"/>
      <c r="G63" s="257"/>
      <c r="H63" s="257"/>
      <c r="I63" s="257"/>
      <c r="J63" s="257"/>
      <c r="K63" s="257"/>
      <c r="L63" s="258"/>
    </row>
    <row r="64" spans="1:18" s="8" customFormat="1" x14ac:dyDescent="0.35">
      <c r="A64" s="18"/>
      <c r="B64" s="25"/>
      <c r="C64" s="25"/>
      <c r="D64" s="26"/>
      <c r="E64" s="26"/>
      <c r="F64" s="26"/>
      <c r="G64" s="26"/>
      <c r="H64" s="26"/>
      <c r="I64" s="26"/>
      <c r="J64" s="26"/>
      <c r="K64" s="26"/>
      <c r="L64" s="26"/>
      <c r="O64" s="9"/>
      <c r="P64" s="9"/>
    </row>
    <row r="65" spans="1:16" s="7" customFormat="1" x14ac:dyDescent="0.35">
      <c r="A65" s="14"/>
      <c r="B65" s="527" t="str">
        <f>IF(Intro!$G$24="English",O65,P65)</f>
        <v>QUESTIONNAIRE DUE DATE</v>
      </c>
      <c r="C65" s="528" t="s">
        <v>575</v>
      </c>
      <c r="D65" s="528" t="s">
        <v>579</v>
      </c>
      <c r="E65" s="528" t="s">
        <v>579</v>
      </c>
      <c r="F65" s="528" t="s">
        <v>579</v>
      </c>
      <c r="G65" s="528"/>
      <c r="H65" s="528" t="s">
        <v>579</v>
      </c>
      <c r="I65" s="528" t="s">
        <v>579</v>
      </c>
      <c r="J65" s="528" t="s">
        <v>579</v>
      </c>
      <c r="K65" s="528" t="s">
        <v>579</v>
      </c>
      <c r="L65" s="529" t="s">
        <v>579</v>
      </c>
      <c r="M65" s="173"/>
      <c r="N65" s="229"/>
      <c r="O65" s="216" t="s">
        <v>1</v>
      </c>
      <c r="P65" s="216" t="s">
        <v>575</v>
      </c>
    </row>
    <row r="66" spans="1:16" s="10" customFormat="1" x14ac:dyDescent="0.35">
      <c r="A66" s="12"/>
      <c r="B66" s="27"/>
      <c r="C66" s="28"/>
      <c r="D66" s="29"/>
      <c r="E66" s="29"/>
      <c r="F66" s="29"/>
      <c r="G66" s="29"/>
      <c r="H66" s="29"/>
      <c r="I66" s="29"/>
      <c r="J66" s="29"/>
      <c r="K66" s="29"/>
      <c r="L66" s="30"/>
    </row>
    <row r="67" spans="1:16" s="151" customFormat="1" x14ac:dyDescent="0.35">
      <c r="A67" s="255"/>
      <c r="B67" s="225"/>
      <c r="D67" s="499" t="str">
        <f>IF(Intro!$G$24="English",Variables!B11,Variables!C11)</f>
        <v>May 22, 2026</v>
      </c>
      <c r="E67" s="500"/>
      <c r="F67" s="500"/>
      <c r="G67" s="500"/>
      <c r="H67" s="500"/>
      <c r="I67" s="500"/>
      <c r="J67" s="501"/>
      <c r="K67" s="29"/>
      <c r="L67" s="304"/>
      <c r="O67" s="163"/>
      <c r="P67" s="163"/>
    </row>
    <row r="68" spans="1:16" s="151" customFormat="1" x14ac:dyDescent="0.35">
      <c r="A68" s="255"/>
      <c r="B68" s="225"/>
      <c r="D68" s="502"/>
      <c r="E68" s="503"/>
      <c r="F68" s="503"/>
      <c r="G68" s="503"/>
      <c r="H68" s="503"/>
      <c r="I68" s="503"/>
      <c r="J68" s="504"/>
      <c r="K68" s="29"/>
      <c r="L68" s="304"/>
      <c r="O68" s="163"/>
      <c r="P68" s="163"/>
    </row>
    <row r="69" spans="1:16" s="151" customFormat="1" x14ac:dyDescent="0.35">
      <c r="A69" s="255"/>
      <c r="B69" s="256"/>
      <c r="C69" s="257"/>
      <c r="D69" s="257"/>
      <c r="E69" s="257"/>
      <c r="F69" s="257"/>
      <c r="G69" s="257"/>
      <c r="H69" s="257"/>
      <c r="I69" s="257"/>
      <c r="J69" s="257"/>
      <c r="K69" s="257"/>
      <c r="L69" s="258"/>
    </row>
    <row r="70" spans="1:16" s="8" customFormat="1" x14ac:dyDescent="0.35">
      <c r="A70" s="18"/>
      <c r="B70" s="25"/>
      <c r="C70" s="25"/>
      <c r="D70" s="26"/>
      <c r="E70" s="26"/>
      <c r="F70" s="26"/>
      <c r="G70" s="26"/>
      <c r="H70" s="26"/>
      <c r="I70" s="26"/>
      <c r="J70" s="26"/>
      <c r="K70" s="26"/>
      <c r="L70" s="26"/>
      <c r="O70" s="9"/>
      <c r="P70" s="9"/>
    </row>
    <row r="71" spans="1:16" s="7" customFormat="1" x14ac:dyDescent="0.35">
      <c r="A71" s="14"/>
      <c r="B71" s="496" t="str">
        <f>IF(Intro!$G$24="English",O71,P71)</f>
        <v>FAILURE TO COMPLETE QUESTIONNAIRE</v>
      </c>
      <c r="C71" s="497" t="str">
        <f>UPPER(IF(Intro!$G$24="English",P71,Q71))</f>
        <v>QUESTIONNAIRE NON REMPLI</v>
      </c>
      <c r="D71" s="497" t="str">
        <f>UPPER(IF(Intro!$G$24="English",Q71,R71))</f>
        <v/>
      </c>
      <c r="E71" s="497" t="str">
        <f>UPPER(IF(Intro!$G$24="English",R71,S71))</f>
        <v/>
      </c>
      <c r="F71" s="497"/>
      <c r="G71" s="497" t="str">
        <f>UPPER(IF(Intro!$G$24="English",S71,T71))</f>
        <v/>
      </c>
      <c r="H71" s="497" t="str">
        <f>UPPER(IF(Intro!$G$24="English",T71,U71))</f>
        <v/>
      </c>
      <c r="I71" s="497" t="str">
        <f>UPPER(IF(Intro!$G$24="English",U71,V71))</f>
        <v/>
      </c>
      <c r="J71" s="497" t="str">
        <f>UPPER(IF(Intro!$G$24="English",V71,W71))</f>
        <v/>
      </c>
      <c r="K71" s="497" t="str">
        <f>UPPER(IF(Intro!$G$24="English",W71,X71))</f>
        <v/>
      </c>
      <c r="L71" s="498" t="str">
        <f>UPPER(IF(Intro!$G$24="English",X71,Y71))</f>
        <v/>
      </c>
      <c r="M71" s="8"/>
      <c r="N71" s="19"/>
      <c r="O71" s="216" t="s">
        <v>576</v>
      </c>
      <c r="P71" s="216" t="s">
        <v>577</v>
      </c>
    </row>
    <row r="72" spans="1:16" s="10" customFormat="1" x14ac:dyDescent="0.35">
      <c r="A72" s="12"/>
      <c r="B72" s="27"/>
      <c r="C72" s="28"/>
      <c r="D72" s="29"/>
      <c r="E72" s="29"/>
      <c r="F72" s="29"/>
      <c r="G72" s="29"/>
      <c r="H72" s="29"/>
      <c r="I72" s="29"/>
      <c r="J72" s="29"/>
      <c r="K72" s="29"/>
      <c r="L72" s="30"/>
    </row>
    <row r="73" spans="1:16" s="151" customFormat="1" x14ac:dyDescent="0.35">
      <c r="A73" s="255"/>
      <c r="B73" s="468" t="str">
        <f>IF(Intro!$G$24="English",O73,P73)</f>
        <v>Failure to complete the questionnaire by the due date may result in the Tribunal issuing a production order, pursuant to section 17 of the Canadian International Trade Tribunal Act, to compel the production of a questionnaire response.</v>
      </c>
      <c r="C73" s="469"/>
      <c r="D73" s="469"/>
      <c r="E73" s="469"/>
      <c r="F73" s="469"/>
      <c r="G73" s="469"/>
      <c r="H73" s="469"/>
      <c r="I73" s="469"/>
      <c r="J73" s="469"/>
      <c r="K73" s="469"/>
      <c r="L73" s="470"/>
      <c r="O73" s="151" t="s">
        <v>256</v>
      </c>
      <c r="P73" s="151" t="s">
        <v>330</v>
      </c>
    </row>
    <row r="74" spans="1:16" s="151" customFormat="1" x14ac:dyDescent="0.35">
      <c r="A74" s="255"/>
      <c r="B74" s="468"/>
      <c r="C74" s="469"/>
      <c r="D74" s="469"/>
      <c r="E74" s="469"/>
      <c r="F74" s="469"/>
      <c r="G74" s="469"/>
      <c r="H74" s="469"/>
      <c r="I74" s="469"/>
      <c r="J74" s="469"/>
      <c r="K74" s="469"/>
      <c r="L74" s="470"/>
    </row>
    <row r="75" spans="1:16" s="151" customFormat="1" x14ac:dyDescent="0.35">
      <c r="A75" s="255"/>
      <c r="B75" s="256"/>
      <c r="C75" s="257"/>
      <c r="D75" s="257"/>
      <c r="E75" s="257"/>
      <c r="F75" s="257"/>
      <c r="G75" s="257"/>
      <c r="H75" s="257"/>
      <c r="I75" s="257"/>
      <c r="J75" s="257"/>
      <c r="K75" s="257"/>
      <c r="L75" s="258"/>
    </row>
    <row r="76" spans="1:16" s="8" customFormat="1" x14ac:dyDescent="0.35">
      <c r="A76" s="18"/>
      <c r="B76" s="25"/>
      <c r="C76" s="25"/>
      <c r="D76" s="26"/>
      <c r="E76" s="26"/>
      <c r="F76" s="26"/>
      <c r="G76" s="26"/>
      <c r="H76" s="26"/>
      <c r="I76" s="26"/>
      <c r="J76" s="26"/>
      <c r="K76" s="26"/>
      <c r="L76" s="26"/>
      <c r="O76" s="9"/>
      <c r="P76" s="9"/>
    </row>
    <row r="77" spans="1:16" x14ac:dyDescent="0.35">
      <c r="B77" s="496" t="str">
        <f>IF(Intro!$G$24="English",O77,P77)</f>
        <v>FIRM INFORMATION</v>
      </c>
      <c r="C77" s="497"/>
      <c r="D77" s="497"/>
      <c r="E77" s="497"/>
      <c r="F77" s="497"/>
      <c r="G77" s="497"/>
      <c r="H77" s="497"/>
      <c r="I77" s="497"/>
      <c r="J77" s="497"/>
      <c r="K77" s="497"/>
      <c r="L77" s="498"/>
      <c r="M77" s="151"/>
      <c r="O77" s="2" t="s">
        <v>5</v>
      </c>
      <c r="P77" s="2" t="s">
        <v>6</v>
      </c>
    </row>
    <row r="78" spans="1:16" s="10" customFormat="1" x14ac:dyDescent="0.35">
      <c r="A78" s="12"/>
      <c r="B78" s="27"/>
      <c r="C78" s="28"/>
      <c r="D78" s="29"/>
      <c r="E78" s="29"/>
      <c r="F78" s="29"/>
      <c r="G78" s="29"/>
      <c r="H78" s="29"/>
      <c r="I78" s="29"/>
      <c r="J78" s="29"/>
      <c r="K78" s="29"/>
      <c r="L78" s="30"/>
    </row>
    <row r="79" spans="1:16" s="10" customFormat="1" x14ac:dyDescent="0.35">
      <c r="A79" s="12"/>
      <c r="B79" s="480" t="str">
        <f>IF(Intro!$G$24="English",O79,P79)</f>
        <v>Firm Name (In English and French, if applicable)</v>
      </c>
      <c r="C79" s="481"/>
      <c r="D79" s="482"/>
      <c r="E79" s="486"/>
      <c r="F79" s="487"/>
      <c r="G79" s="487"/>
      <c r="H79" s="487"/>
      <c r="I79" s="487"/>
      <c r="J79" s="487"/>
      <c r="K79" s="487"/>
      <c r="L79" s="488"/>
      <c r="O79" s="11" t="s">
        <v>324</v>
      </c>
      <c r="P79" s="10" t="s">
        <v>325</v>
      </c>
    </row>
    <row r="80" spans="1:16" s="10" customFormat="1" x14ac:dyDescent="0.35">
      <c r="A80" s="12"/>
      <c r="B80" s="483"/>
      <c r="C80" s="484"/>
      <c r="D80" s="485"/>
      <c r="E80" s="489"/>
      <c r="F80" s="490"/>
      <c r="G80" s="490"/>
      <c r="H80" s="490"/>
      <c r="I80" s="490"/>
      <c r="J80" s="490"/>
      <c r="K80" s="490"/>
      <c r="L80" s="491"/>
      <c r="O80" s="11"/>
    </row>
    <row r="81" spans="1:16" s="10" customFormat="1" x14ac:dyDescent="0.35">
      <c r="A81" s="12"/>
      <c r="B81" s="480" t="str">
        <f>IF(Intro!$G$24="English",O81,P81)</f>
        <v>Firm Address</v>
      </c>
      <c r="C81" s="481"/>
      <c r="D81" s="482"/>
      <c r="E81" s="486"/>
      <c r="F81" s="487"/>
      <c r="G81" s="487"/>
      <c r="H81" s="487"/>
      <c r="I81" s="487"/>
      <c r="J81" s="487"/>
      <c r="K81" s="487"/>
      <c r="L81" s="488"/>
      <c r="O81" s="11" t="s">
        <v>7</v>
      </c>
      <c r="P81" s="10" t="s">
        <v>329</v>
      </c>
    </row>
    <row r="82" spans="1:16" s="10" customFormat="1" x14ac:dyDescent="0.35">
      <c r="A82" s="12"/>
      <c r="B82" s="483"/>
      <c r="C82" s="484"/>
      <c r="D82" s="485"/>
      <c r="E82" s="489"/>
      <c r="F82" s="490"/>
      <c r="G82" s="490"/>
      <c r="H82" s="490"/>
      <c r="I82" s="490"/>
      <c r="J82" s="490"/>
      <c r="K82" s="490"/>
      <c r="L82" s="491"/>
      <c r="O82" s="11"/>
    </row>
    <row r="83" spans="1:16" s="10" customFormat="1" x14ac:dyDescent="0.35">
      <c r="A83" s="12"/>
      <c r="B83" s="471" t="str">
        <f>IF(Intro!$G$24="English",O83,P83)</f>
        <v>Website Address</v>
      </c>
      <c r="C83" s="472"/>
      <c r="D83" s="472"/>
      <c r="E83" s="476"/>
      <c r="F83" s="476"/>
      <c r="G83" s="476"/>
      <c r="H83" s="476"/>
      <c r="I83" s="476"/>
      <c r="J83" s="476"/>
      <c r="K83" s="476"/>
      <c r="L83" s="477"/>
      <c r="O83" s="11" t="s">
        <v>9</v>
      </c>
      <c r="P83" s="10" t="s">
        <v>10</v>
      </c>
    </row>
    <row r="84" spans="1:16" s="10" customFormat="1" x14ac:dyDescent="0.35">
      <c r="A84" s="12"/>
      <c r="B84" s="473"/>
      <c r="C84" s="474"/>
      <c r="D84" s="474"/>
      <c r="E84" s="478"/>
      <c r="F84" s="478"/>
      <c r="G84" s="478"/>
      <c r="H84" s="478"/>
      <c r="I84" s="478"/>
      <c r="J84" s="478"/>
      <c r="K84" s="478"/>
      <c r="L84" s="479"/>
      <c r="O84" s="11"/>
    </row>
    <row r="85" spans="1:16" s="10" customFormat="1" x14ac:dyDescent="0.35">
      <c r="A85" s="12"/>
      <c r="B85" s="156"/>
      <c r="C85" s="157"/>
      <c r="D85" s="158"/>
      <c r="E85" s="158"/>
      <c r="F85" s="158"/>
      <c r="G85" s="158"/>
      <c r="H85" s="158"/>
      <c r="I85" s="158"/>
      <c r="J85" s="158"/>
      <c r="K85" s="158"/>
      <c r="L85" s="159"/>
    </row>
    <row r="86" spans="1:16" s="151" customFormat="1" x14ac:dyDescent="0.35">
      <c r="A86" s="255"/>
      <c r="B86" s="211" t="str">
        <f>IF(Intro!$G$24="English",O86,P86)</f>
        <v xml:space="preserve">If your firm has more than one location, facility or outlet, submit a consolidated response to the questionnaire.
</v>
      </c>
      <c r="C86" s="241"/>
      <c r="D86" s="241"/>
      <c r="E86" s="241"/>
      <c r="F86" s="241"/>
      <c r="G86" s="241"/>
      <c r="H86" s="241"/>
      <c r="I86" s="241"/>
      <c r="J86" s="241"/>
      <c r="K86" s="241"/>
      <c r="L86" s="242"/>
      <c r="O86" s="151" t="s">
        <v>300</v>
      </c>
      <c r="P86" s="151" t="s">
        <v>326</v>
      </c>
    </row>
    <row r="87" spans="1:16" s="10" customFormat="1" x14ac:dyDescent="0.35">
      <c r="A87" s="12"/>
      <c r="B87" s="471" t="str">
        <f>IF(Intro!$G$24="English",O87,P87)</f>
        <v>Provide the names and addresses of other locations, facilities, and outlets in Canada on behalf of which your company is responding.</v>
      </c>
      <c r="C87" s="472"/>
      <c r="D87" s="472"/>
      <c r="E87" s="476"/>
      <c r="F87" s="476"/>
      <c r="G87" s="476"/>
      <c r="H87" s="476"/>
      <c r="I87" s="476"/>
      <c r="J87" s="476"/>
      <c r="K87" s="476"/>
      <c r="L87" s="477"/>
      <c r="M87" s="151"/>
      <c r="O87" s="11" t="s">
        <v>11</v>
      </c>
      <c r="P87" s="10" t="s">
        <v>327</v>
      </c>
    </row>
    <row r="88" spans="1:16" s="10" customFormat="1" x14ac:dyDescent="0.35">
      <c r="A88" s="12"/>
      <c r="B88" s="492"/>
      <c r="C88" s="493"/>
      <c r="D88" s="493"/>
      <c r="E88" s="494"/>
      <c r="F88" s="494"/>
      <c r="G88" s="494"/>
      <c r="H88" s="494"/>
      <c r="I88" s="494"/>
      <c r="J88" s="494"/>
      <c r="K88" s="494"/>
      <c r="L88" s="495"/>
      <c r="M88" s="151"/>
      <c r="O88" s="11"/>
    </row>
    <row r="89" spans="1:16" s="10" customFormat="1" x14ac:dyDescent="0.35">
      <c r="A89" s="12"/>
      <c r="B89" s="492"/>
      <c r="C89" s="493"/>
      <c r="D89" s="493"/>
      <c r="E89" s="494"/>
      <c r="F89" s="494"/>
      <c r="G89" s="494"/>
      <c r="H89" s="494"/>
      <c r="I89" s="494"/>
      <c r="J89" s="494"/>
      <c r="K89" s="494"/>
      <c r="L89" s="495"/>
      <c r="M89" s="151"/>
      <c r="O89" s="11"/>
    </row>
    <row r="90" spans="1:16" s="10" customFormat="1" x14ac:dyDescent="0.35">
      <c r="A90" s="12"/>
      <c r="B90" s="492"/>
      <c r="C90" s="493"/>
      <c r="D90" s="493"/>
      <c r="E90" s="494"/>
      <c r="F90" s="494"/>
      <c r="G90" s="494"/>
      <c r="H90" s="494"/>
      <c r="I90" s="494"/>
      <c r="J90" s="494"/>
      <c r="K90" s="494"/>
      <c r="L90" s="495"/>
      <c r="M90" s="151"/>
      <c r="O90" s="11"/>
    </row>
    <row r="91" spans="1:16" s="10" customFormat="1" x14ac:dyDescent="0.35">
      <c r="A91" s="12"/>
      <c r="B91" s="492"/>
      <c r="C91" s="493"/>
      <c r="D91" s="493"/>
      <c r="E91" s="494"/>
      <c r="F91" s="494"/>
      <c r="G91" s="494"/>
      <c r="H91" s="494"/>
      <c r="I91" s="494"/>
      <c r="J91" s="494"/>
      <c r="K91" s="494"/>
      <c r="L91" s="495"/>
      <c r="M91" s="151"/>
      <c r="O91" s="11"/>
    </row>
    <row r="92" spans="1:16" s="10" customFormat="1" x14ac:dyDescent="0.35">
      <c r="A92" s="12"/>
      <c r="B92" s="492"/>
      <c r="C92" s="493"/>
      <c r="D92" s="493"/>
      <c r="E92" s="494"/>
      <c r="F92" s="494"/>
      <c r="G92" s="494"/>
      <c r="H92" s="494"/>
      <c r="I92" s="494"/>
      <c r="J92" s="494"/>
      <c r="K92" s="494"/>
      <c r="L92" s="495"/>
      <c r="M92" s="151"/>
      <c r="O92" s="11"/>
    </row>
    <row r="93" spans="1:16" s="10" customFormat="1" x14ac:dyDescent="0.35">
      <c r="A93" s="12"/>
      <c r="B93" s="492"/>
      <c r="C93" s="493"/>
      <c r="D93" s="493"/>
      <c r="E93" s="494"/>
      <c r="F93" s="494"/>
      <c r="G93" s="494"/>
      <c r="H93" s="494"/>
      <c r="I93" s="494"/>
      <c r="J93" s="494"/>
      <c r="K93" s="494"/>
      <c r="L93" s="495"/>
      <c r="M93" s="151"/>
      <c r="O93" s="11"/>
    </row>
    <row r="94" spans="1:16" s="10" customFormat="1" x14ac:dyDescent="0.35">
      <c r="A94" s="12"/>
      <c r="B94" s="492"/>
      <c r="C94" s="493"/>
      <c r="D94" s="493"/>
      <c r="E94" s="494"/>
      <c r="F94" s="494"/>
      <c r="G94" s="494"/>
      <c r="H94" s="494"/>
      <c r="I94" s="494"/>
      <c r="J94" s="494"/>
      <c r="K94" s="494"/>
      <c r="L94" s="495"/>
      <c r="M94" s="151"/>
      <c r="O94" s="11"/>
    </row>
    <row r="95" spans="1:16" s="10" customFormat="1" x14ac:dyDescent="0.35">
      <c r="A95" s="12"/>
      <c r="B95" s="492"/>
      <c r="C95" s="493"/>
      <c r="D95" s="493"/>
      <c r="E95" s="494"/>
      <c r="F95" s="494"/>
      <c r="G95" s="494"/>
      <c r="H95" s="494"/>
      <c r="I95" s="494"/>
      <c r="J95" s="494"/>
      <c r="K95" s="494"/>
      <c r="L95" s="495"/>
      <c r="M95" s="151"/>
      <c r="O95" s="11"/>
    </row>
    <row r="96" spans="1:16" s="10" customFormat="1" x14ac:dyDescent="0.35">
      <c r="A96" s="12"/>
      <c r="B96" s="473"/>
      <c r="C96" s="474"/>
      <c r="D96" s="474"/>
      <c r="E96" s="478"/>
      <c r="F96" s="478"/>
      <c r="G96" s="478"/>
      <c r="H96" s="478"/>
      <c r="I96" s="478"/>
      <c r="J96" s="478"/>
      <c r="K96" s="478"/>
      <c r="L96" s="479"/>
      <c r="M96" s="151"/>
      <c r="O96" s="11"/>
    </row>
    <row r="97" spans="1:16" s="151" customFormat="1" x14ac:dyDescent="0.35">
      <c r="A97" s="255"/>
      <c r="B97" s="256"/>
      <c r="C97" s="257"/>
      <c r="D97" s="257"/>
      <c r="E97" s="257"/>
      <c r="F97" s="257"/>
      <c r="G97" s="257"/>
      <c r="H97" s="257"/>
      <c r="I97" s="257"/>
      <c r="J97" s="257"/>
      <c r="K97" s="257"/>
      <c r="L97" s="258"/>
    </row>
    <row r="99" spans="1:16" x14ac:dyDescent="0.35">
      <c r="B99" s="496" t="str">
        <f>IF(Intro!$G$24="English",O99,P99)</f>
        <v>CERTIFICATION</v>
      </c>
      <c r="C99" s="497"/>
      <c r="D99" s="497"/>
      <c r="E99" s="497"/>
      <c r="F99" s="497"/>
      <c r="G99" s="497"/>
      <c r="H99" s="497"/>
      <c r="I99" s="497"/>
      <c r="J99" s="497"/>
      <c r="K99" s="497"/>
      <c r="L99" s="498"/>
      <c r="M99" s="151"/>
      <c r="O99" s="2" t="s">
        <v>3</v>
      </c>
      <c r="P99" s="2" t="s">
        <v>4</v>
      </c>
    </row>
    <row r="100" spans="1:16" s="10" customFormat="1" x14ac:dyDescent="0.35">
      <c r="A100" s="12"/>
      <c r="B100" s="27"/>
      <c r="C100" s="28"/>
      <c r="D100" s="29"/>
      <c r="E100" s="29"/>
      <c r="F100" s="29"/>
      <c r="G100" s="29"/>
      <c r="H100" s="29"/>
      <c r="I100" s="29"/>
      <c r="J100" s="29"/>
      <c r="K100" s="29"/>
      <c r="L100" s="30"/>
    </row>
    <row r="101" spans="1:16" s="151" customFormat="1" x14ac:dyDescent="0.35">
      <c r="A101" s="255"/>
      <c r="B101" s="468" t="str">
        <f>IF(Intro!$G$24="English",O101,P101)</f>
        <v xml:space="preserve">The undersigned certifies that the information supplied herein is complete and correct to the best of their knowledge and belief.
</v>
      </c>
      <c r="C101" s="469"/>
      <c r="D101" s="469"/>
      <c r="E101" s="469"/>
      <c r="F101" s="469"/>
      <c r="G101" s="469"/>
      <c r="H101" s="469"/>
      <c r="I101" s="469"/>
      <c r="J101" s="469"/>
      <c r="K101" s="469"/>
      <c r="L101" s="470"/>
      <c r="O101" s="151" t="s">
        <v>491</v>
      </c>
      <c r="P101" s="151" t="s">
        <v>492</v>
      </c>
    </row>
    <row r="102" spans="1:16" s="151" customFormat="1" x14ac:dyDescent="0.35">
      <c r="A102" s="255"/>
      <c r="B102" s="225"/>
      <c r="C102" s="212"/>
      <c r="D102" s="212"/>
      <c r="E102" s="212"/>
      <c r="F102" s="212"/>
      <c r="G102" s="212"/>
      <c r="H102" s="212"/>
      <c r="I102" s="212"/>
      <c r="J102" s="212"/>
      <c r="K102" s="212"/>
      <c r="L102" s="213"/>
    </row>
    <row r="103" spans="1:16" s="10" customFormat="1" x14ac:dyDescent="0.35">
      <c r="A103" s="12"/>
      <c r="B103" s="480" t="str">
        <f>IF(Intro!$G$24="English",O103,P103)</f>
        <v>Name of Authorized Official</v>
      </c>
      <c r="C103" s="481"/>
      <c r="D103" s="482"/>
      <c r="E103" s="486"/>
      <c r="F103" s="487"/>
      <c r="G103" s="487"/>
      <c r="H103" s="487"/>
      <c r="I103" s="487"/>
      <c r="J103" s="487"/>
      <c r="K103" s="487"/>
      <c r="L103" s="488"/>
      <c r="O103" s="11" t="s">
        <v>12</v>
      </c>
      <c r="P103" s="10" t="s">
        <v>13</v>
      </c>
    </row>
    <row r="104" spans="1:16" s="10" customFormat="1" x14ac:dyDescent="0.35">
      <c r="A104" s="12"/>
      <c r="B104" s="483"/>
      <c r="C104" s="484"/>
      <c r="D104" s="485"/>
      <c r="E104" s="489"/>
      <c r="F104" s="490"/>
      <c r="G104" s="490"/>
      <c r="H104" s="490"/>
      <c r="I104" s="490"/>
      <c r="J104" s="490"/>
      <c r="K104" s="490"/>
      <c r="L104" s="491"/>
      <c r="O104" s="11"/>
    </row>
    <row r="105" spans="1:16" s="10" customFormat="1" x14ac:dyDescent="0.35">
      <c r="A105" s="12"/>
      <c r="B105" s="480" t="str">
        <f>IF(Intro!$G$24="English",O105,P105)</f>
        <v>Title of Authorized Official</v>
      </c>
      <c r="C105" s="481"/>
      <c r="D105" s="482"/>
      <c r="E105" s="486"/>
      <c r="F105" s="487"/>
      <c r="G105" s="487"/>
      <c r="H105" s="487"/>
      <c r="I105" s="487"/>
      <c r="J105" s="487"/>
      <c r="K105" s="487"/>
      <c r="L105" s="488"/>
      <c r="O105" s="11" t="s">
        <v>14</v>
      </c>
      <c r="P105" s="10" t="s">
        <v>15</v>
      </c>
    </row>
    <row r="106" spans="1:16" s="10" customFormat="1" x14ac:dyDescent="0.35">
      <c r="A106" s="12"/>
      <c r="B106" s="483"/>
      <c r="C106" s="484"/>
      <c r="D106" s="485"/>
      <c r="E106" s="489"/>
      <c r="F106" s="490"/>
      <c r="G106" s="490"/>
      <c r="H106" s="490"/>
      <c r="I106" s="490"/>
      <c r="J106" s="490"/>
      <c r="K106" s="490"/>
      <c r="L106" s="491"/>
      <c r="O106" s="11"/>
    </row>
    <row r="107" spans="1:16" s="10" customFormat="1" x14ac:dyDescent="0.35">
      <c r="A107" s="12"/>
      <c r="B107" s="480" t="str">
        <f>IF(Intro!$G$24="English",O107,P107)</f>
        <v>E-mail Address</v>
      </c>
      <c r="C107" s="481"/>
      <c r="D107" s="482"/>
      <c r="E107" s="486"/>
      <c r="F107" s="487"/>
      <c r="G107" s="487"/>
      <c r="H107" s="487"/>
      <c r="I107" s="487"/>
      <c r="J107" s="487"/>
      <c r="K107" s="487"/>
      <c r="L107" s="488"/>
      <c r="O107" s="11" t="s">
        <v>104</v>
      </c>
      <c r="P107" s="10" t="s">
        <v>356</v>
      </c>
    </row>
    <row r="108" spans="1:16" s="10" customFormat="1" x14ac:dyDescent="0.35">
      <c r="A108" s="12"/>
      <c r="B108" s="483"/>
      <c r="C108" s="484"/>
      <c r="D108" s="485"/>
      <c r="E108" s="489"/>
      <c r="F108" s="490"/>
      <c r="G108" s="490"/>
      <c r="H108" s="490"/>
      <c r="I108" s="490"/>
      <c r="J108" s="490"/>
      <c r="K108" s="490"/>
      <c r="L108" s="491"/>
      <c r="O108" s="11"/>
    </row>
    <row r="109" spans="1:16" s="10" customFormat="1" x14ac:dyDescent="0.35">
      <c r="A109" s="12"/>
      <c r="B109" s="480" t="str">
        <f>IF(Intro!$G$24="English",O109,P109)</f>
        <v>Telephone</v>
      </c>
      <c r="C109" s="481"/>
      <c r="D109" s="482"/>
      <c r="E109" s="486"/>
      <c r="F109" s="487"/>
      <c r="G109" s="487"/>
      <c r="H109" s="487"/>
      <c r="I109" s="487"/>
      <c r="J109" s="487"/>
      <c r="K109" s="487"/>
      <c r="L109" s="488"/>
      <c r="O109" s="11" t="s">
        <v>16</v>
      </c>
      <c r="P109" s="10" t="s">
        <v>17</v>
      </c>
    </row>
    <row r="110" spans="1:16" s="10" customFormat="1" x14ac:dyDescent="0.35">
      <c r="A110" s="12"/>
      <c r="B110" s="483"/>
      <c r="C110" s="484"/>
      <c r="D110" s="485"/>
      <c r="E110" s="489"/>
      <c r="F110" s="490"/>
      <c r="G110" s="490"/>
      <c r="H110" s="490"/>
      <c r="I110" s="490"/>
      <c r="J110" s="490"/>
      <c r="K110" s="490"/>
      <c r="L110" s="491"/>
      <c r="O110" s="11"/>
    </row>
    <row r="111" spans="1:16" s="10" customFormat="1" x14ac:dyDescent="0.35">
      <c r="A111" s="12"/>
      <c r="B111" s="471" t="s">
        <v>105</v>
      </c>
      <c r="C111" s="472"/>
      <c r="D111" s="472"/>
      <c r="E111" s="475"/>
      <c r="F111" s="476"/>
      <c r="G111" s="476"/>
      <c r="H111" s="476"/>
      <c r="I111" s="476"/>
      <c r="J111" s="476"/>
      <c r="K111" s="476"/>
      <c r="L111" s="477"/>
      <c r="M111" s="151"/>
      <c r="O111" s="11"/>
    </row>
    <row r="112" spans="1:16" s="10" customFormat="1" x14ac:dyDescent="0.35">
      <c r="A112" s="12"/>
      <c r="B112" s="473"/>
      <c r="C112" s="474"/>
      <c r="D112" s="474"/>
      <c r="E112" s="478"/>
      <c r="F112" s="478"/>
      <c r="G112" s="478"/>
      <c r="H112" s="478"/>
      <c r="I112" s="478"/>
      <c r="J112" s="478"/>
      <c r="K112" s="478"/>
      <c r="L112" s="479"/>
      <c r="M112" s="151"/>
      <c r="O112" s="11"/>
    </row>
    <row r="113" spans="1:16" s="151" customFormat="1" x14ac:dyDescent="0.35">
      <c r="A113" s="255"/>
      <c r="B113" s="225"/>
      <c r="C113" s="212"/>
      <c r="D113" s="212"/>
      <c r="E113" s="212"/>
      <c r="F113" s="212"/>
      <c r="G113" s="212"/>
      <c r="H113" s="212"/>
      <c r="I113" s="212"/>
      <c r="J113" s="212"/>
      <c r="K113" s="212"/>
      <c r="L113" s="213"/>
    </row>
    <row r="114" spans="1:16" s="10" customFormat="1" ht="21" x14ac:dyDescent="0.35">
      <c r="A114" s="12"/>
      <c r="B114" s="514" t="str">
        <f>IF(Intro!$G$24="English",O114,P114)</f>
        <v>I understand that checking this box constitutes my legally binding signature.</v>
      </c>
      <c r="C114" s="515"/>
      <c r="D114" s="515"/>
      <c r="E114" s="515"/>
      <c r="F114" s="515"/>
      <c r="G114" s="515"/>
      <c r="H114" s="515"/>
      <c r="I114" s="516"/>
      <c r="J114" s="328"/>
      <c r="K114" s="154"/>
      <c r="L114" s="155"/>
      <c r="O114" s="11" t="s">
        <v>97</v>
      </c>
      <c r="P114" s="10" t="s">
        <v>98</v>
      </c>
    </row>
    <row r="115" spans="1:16" s="151" customFormat="1" x14ac:dyDescent="0.35">
      <c r="A115" s="255"/>
      <c r="B115" s="256"/>
      <c r="C115" s="257"/>
      <c r="D115" s="257"/>
      <c r="E115" s="257"/>
      <c r="F115" s="257"/>
      <c r="G115" s="257"/>
      <c r="H115" s="257"/>
      <c r="I115" s="257"/>
      <c r="J115" s="257"/>
      <c r="K115" s="257"/>
      <c r="L115" s="258"/>
    </row>
    <row r="116" spans="1:16" s="8" customFormat="1" x14ac:dyDescent="0.35">
      <c r="A116" s="18"/>
      <c r="B116" s="25"/>
      <c r="C116" s="25"/>
      <c r="D116" s="26"/>
      <c r="E116" s="26"/>
      <c r="F116" s="26"/>
      <c r="G116" s="26"/>
      <c r="H116" s="26"/>
      <c r="I116" s="26"/>
      <c r="J116" s="26"/>
      <c r="K116" s="26"/>
      <c r="L116" s="26"/>
      <c r="O116" s="9"/>
      <c r="P116" s="9"/>
    </row>
    <row r="117" spans="1:16" s="7" customFormat="1" x14ac:dyDescent="0.35">
      <c r="A117" s="14"/>
      <c r="B117" s="496" t="str">
        <f>UPPER(IF(Intro!$G$24="English",O117,P117))</f>
        <v>SUBMITTING THE QUESTIONNAIRE RESPONSE</v>
      </c>
      <c r="C117" s="497" t="str">
        <f>UPPER(IF(Intro!$G$24="English",P117,Q117))</f>
        <v>TRANSMISSION DU QUESTIONNAIRE REMPLI</v>
      </c>
      <c r="D117" s="497" t="str">
        <f>UPPER(IF(Intro!$G$24="English",Q117,R117))</f>
        <v/>
      </c>
      <c r="E117" s="497" t="str">
        <f>UPPER(IF(Intro!$G$24="English",R117,S117))</f>
        <v/>
      </c>
      <c r="F117" s="497"/>
      <c r="G117" s="497" t="str">
        <f>UPPER(IF(Intro!$G$24="English",S117,T117))</f>
        <v/>
      </c>
      <c r="H117" s="497" t="str">
        <f>UPPER(IF(Intro!$G$24="English",T117,U117))</f>
        <v/>
      </c>
      <c r="I117" s="497" t="str">
        <f>UPPER(IF(Intro!$G$24="English",U117,V117))</f>
        <v/>
      </c>
      <c r="J117" s="497" t="str">
        <f>UPPER(IF(Intro!$G$24="English",V117,W117))</f>
        <v/>
      </c>
      <c r="K117" s="497" t="str">
        <f>UPPER(IF(Intro!$G$24="English",W117,X117))</f>
        <v/>
      </c>
      <c r="L117" s="498" t="str">
        <f>UPPER(IF(Intro!$G$24="English",X117,Y117))</f>
        <v/>
      </c>
      <c r="M117" s="8"/>
      <c r="N117" s="19"/>
      <c r="O117" s="15" t="s">
        <v>102</v>
      </c>
      <c r="P117" s="15" t="s">
        <v>103</v>
      </c>
    </row>
    <row r="118" spans="1:16" s="10" customFormat="1" x14ac:dyDescent="0.35">
      <c r="A118" s="12"/>
      <c r="B118" s="27"/>
      <c r="C118" s="28"/>
      <c r="D118" s="29"/>
      <c r="E118" s="29"/>
      <c r="F118" s="29"/>
      <c r="G118" s="29"/>
      <c r="H118" s="29"/>
      <c r="I118" s="29"/>
      <c r="J118" s="29"/>
      <c r="K118" s="29"/>
      <c r="L118" s="30"/>
    </row>
    <row r="119" spans="1:16" s="151" customFormat="1" x14ac:dyDescent="0.35">
      <c r="A119" s="255"/>
      <c r="B119" s="468" t="str">
        <f>IF(Intro!$G$24="English",O119,P119)</f>
        <v>The completed questionnaire can be submitted using one of the following methods:</v>
      </c>
      <c r="C119" s="469"/>
      <c r="D119" s="469"/>
      <c r="E119" s="469"/>
      <c r="F119" s="469"/>
      <c r="G119" s="469"/>
      <c r="H119" s="469"/>
      <c r="I119" s="469"/>
      <c r="J119" s="469"/>
      <c r="K119" s="469"/>
      <c r="L119" s="470"/>
      <c r="O119" s="151" t="s">
        <v>260</v>
      </c>
      <c r="P119" s="151" t="s">
        <v>2</v>
      </c>
    </row>
    <row r="120" spans="1:16" s="151" customFormat="1" x14ac:dyDescent="0.35">
      <c r="A120" s="255"/>
      <c r="B120" s="511" t="str">
        <f>IF($G$24="English",HYPERLINK("https://e-filing-depot-electronique.citt-tcce.gc.ca/submitNonRegisteredUser-eng.aspx","1. Secure E-filing service;"),IF($G$24="Français",HYPERLINK("https://e-filing-depot-electronique.citt-tcce.gc.ca/submitNonRegisteredUser-fra.aspx?","1. Service sécurisé de dépôt électronique;"),""))</f>
        <v>1. Secure E-filing service;</v>
      </c>
      <c r="C120" s="512"/>
      <c r="D120" s="512"/>
      <c r="E120" s="512"/>
      <c r="F120" s="512"/>
      <c r="G120" s="512"/>
      <c r="H120" s="512"/>
      <c r="I120" s="512"/>
      <c r="J120" s="512"/>
      <c r="K120" s="512"/>
      <c r="L120" s="513"/>
    </row>
    <row r="121" spans="1:16" s="151" customFormat="1" x14ac:dyDescent="0.35">
      <c r="A121" s="255"/>
      <c r="B121" s="505" t="str">
        <f>IF(Intro!$G$24="English",O121,P121)</f>
        <v xml:space="preserve">When submitting the completed questionnaire using the secure E-filing service, designate the questionnaire as confidential. Note that the information in the public (blue) tabs in your questionnaire will be treated as public information.
</v>
      </c>
      <c r="C121" s="506"/>
      <c r="D121" s="506"/>
      <c r="E121" s="506"/>
      <c r="F121" s="506"/>
      <c r="G121" s="506"/>
      <c r="H121" s="506"/>
      <c r="I121" s="506"/>
      <c r="J121" s="506"/>
      <c r="K121" s="506"/>
      <c r="L121" s="507"/>
      <c r="O121" s="151" t="s">
        <v>298</v>
      </c>
      <c r="P121" s="151" t="s">
        <v>624</v>
      </c>
    </row>
    <row r="122" spans="1:16" s="151" customFormat="1" x14ac:dyDescent="0.35">
      <c r="A122" s="255"/>
      <c r="B122" s="505"/>
      <c r="C122" s="506"/>
      <c r="D122" s="506"/>
      <c r="E122" s="506"/>
      <c r="F122" s="506"/>
      <c r="G122" s="506"/>
      <c r="H122" s="506"/>
      <c r="I122" s="506"/>
      <c r="J122" s="506"/>
      <c r="K122" s="506"/>
      <c r="L122" s="507"/>
    </row>
    <row r="123" spans="1:16" s="151" customFormat="1" x14ac:dyDescent="0.35">
      <c r="A123" s="255"/>
      <c r="B123" s="508" t="str">
        <f>IF(Intro!$G$24="English",O123,P123)</f>
        <v>2. E-mail to citt-tcce@tribunal.gc.ca if you accept the associated risks and you are filing information that belongs to your firm only.</v>
      </c>
      <c r="C123" s="509"/>
      <c r="D123" s="509"/>
      <c r="E123" s="509"/>
      <c r="F123" s="509"/>
      <c r="G123" s="509"/>
      <c r="H123" s="509"/>
      <c r="I123" s="509"/>
      <c r="J123" s="509"/>
      <c r="K123" s="509"/>
      <c r="L123" s="510"/>
      <c r="O123" s="151" t="s">
        <v>479</v>
      </c>
      <c r="P123" s="151" t="s">
        <v>554</v>
      </c>
    </row>
    <row r="124" spans="1:16" s="151" customFormat="1" x14ac:dyDescent="0.35">
      <c r="A124" s="255"/>
      <c r="B124" s="256"/>
      <c r="C124" s="257"/>
      <c r="D124" s="257"/>
      <c r="E124" s="257"/>
      <c r="F124" s="257"/>
      <c r="G124" s="257"/>
      <c r="H124" s="257"/>
      <c r="I124" s="257"/>
      <c r="J124" s="257"/>
      <c r="K124" s="257"/>
      <c r="L124" s="258"/>
    </row>
    <row r="126" spans="1:16" s="7" customFormat="1" x14ac:dyDescent="0.35">
      <c r="A126" s="14"/>
      <c r="B126" s="496" t="s">
        <v>578</v>
      </c>
      <c r="C126" s="497" t="s">
        <v>578</v>
      </c>
      <c r="D126" s="497" t="s">
        <v>579</v>
      </c>
      <c r="E126" s="497" t="s">
        <v>579</v>
      </c>
      <c r="F126" s="497"/>
      <c r="G126" s="497" t="s">
        <v>579</v>
      </c>
      <c r="H126" s="497" t="s">
        <v>579</v>
      </c>
      <c r="I126" s="497" t="s">
        <v>579</v>
      </c>
      <c r="J126" s="497" t="s">
        <v>579</v>
      </c>
      <c r="K126" s="497" t="s">
        <v>579</v>
      </c>
      <c r="L126" s="498" t="s">
        <v>579</v>
      </c>
      <c r="M126" s="8"/>
      <c r="N126" s="19"/>
      <c r="O126" s="15"/>
      <c r="P126" s="15"/>
    </row>
    <row r="127" spans="1:16" s="10" customFormat="1" x14ac:dyDescent="0.35">
      <c r="A127" s="12"/>
      <c r="B127" s="27"/>
      <c r="C127" s="28"/>
      <c r="D127" s="29"/>
      <c r="E127" s="29"/>
      <c r="F127" s="29"/>
      <c r="G127" s="29"/>
      <c r="H127" s="29"/>
      <c r="I127" s="29"/>
      <c r="J127" s="29"/>
      <c r="K127" s="29"/>
      <c r="L127" s="30"/>
    </row>
    <row r="128" spans="1:16" s="151" customFormat="1" x14ac:dyDescent="0.35">
      <c r="A128" s="255"/>
      <c r="B128" s="468" t="str">
        <f>IF(Intro!$G$24="English",O128,P128)</f>
        <v xml:space="preserve">Questions relating to this questionnaire should be directed to:
</v>
      </c>
      <c r="C128" s="469"/>
      <c r="D128" s="469"/>
      <c r="E128" s="469"/>
      <c r="F128" s="469"/>
      <c r="G128" s="469"/>
      <c r="H128" s="469"/>
      <c r="I128" s="469"/>
      <c r="J128" s="469"/>
      <c r="K128" s="469"/>
      <c r="L128" s="470"/>
      <c r="O128" s="151" t="s">
        <v>322</v>
      </c>
      <c r="P128" s="151" t="s">
        <v>323</v>
      </c>
    </row>
    <row r="129" spans="1:15" s="151" customFormat="1" x14ac:dyDescent="0.35">
      <c r="A129" s="255"/>
      <c r="B129" s="236"/>
      <c r="C129" s="237"/>
      <c r="D129" s="237"/>
      <c r="E129" s="237"/>
      <c r="F129" s="237"/>
      <c r="G129" s="237"/>
      <c r="H129" s="237"/>
      <c r="I129" s="237"/>
      <c r="J129" s="237"/>
      <c r="K129" s="237"/>
      <c r="L129" s="238"/>
    </row>
    <row r="130" spans="1:15" s="10" customFormat="1" x14ac:dyDescent="0.35">
      <c r="A130" s="12"/>
      <c r="B130" s="517" t="str">
        <f>Variables!B13</f>
        <v>Paula Place</v>
      </c>
      <c r="C130" s="518"/>
      <c r="D130" s="518"/>
      <c r="E130" s="518" t="str">
        <f>Variables!C13</f>
        <v>paula.place@tribunal.gc.ca</v>
      </c>
      <c r="F130" s="518"/>
      <c r="G130" s="518"/>
      <c r="H130" s="518"/>
      <c r="I130" s="518"/>
      <c r="J130" s="518" t="str">
        <f>Variables!D13</f>
        <v>343-574-3196</v>
      </c>
      <c r="K130" s="518"/>
      <c r="L130" s="519"/>
      <c r="O130" s="11"/>
    </row>
    <row r="131" spans="1:15" s="10" customFormat="1" x14ac:dyDescent="0.35">
      <c r="A131" s="12"/>
      <c r="B131" s="517" t="str">
        <f>Variables!B14</f>
        <v>François Thivierge</v>
      </c>
      <c r="C131" s="518"/>
      <c r="D131" s="518"/>
      <c r="E131" s="518" t="str">
        <f>Variables!C14</f>
        <v>francois.thivierge@tribunal.gc.ca</v>
      </c>
      <c r="F131" s="518"/>
      <c r="G131" s="518"/>
      <c r="H131" s="518"/>
      <c r="I131" s="518"/>
      <c r="J131" s="518" t="str">
        <f>Variables!D14</f>
        <v>343-550-4453</v>
      </c>
      <c r="K131" s="518"/>
      <c r="L131" s="519"/>
      <c r="O131" s="11"/>
    </row>
    <row r="132" spans="1:15" s="151" customFormat="1" x14ac:dyDescent="0.35">
      <c r="A132" s="255"/>
      <c r="B132" s="256"/>
      <c r="C132" s="257"/>
      <c r="D132" s="257"/>
      <c r="E132" s="257"/>
      <c r="F132" s="257"/>
      <c r="G132" s="257"/>
      <c r="H132" s="257"/>
      <c r="I132" s="257"/>
      <c r="J132" s="257"/>
      <c r="K132" s="257"/>
      <c r="L132" s="258"/>
    </row>
  </sheetData>
  <sheetProtection algorithmName="SHA-512" hashValue="03FZwSiSGCsflvg3bA7ypcHyNs4ITop2xKG1AHp95QhQVF9W7hyK0Qp9Og10LtQhfpCHW9a3xd0Rqg7Wa/DQnQ==" saltValue="fVfXpGsnkV7Jjx4vcRJmxw==" spinCount="100000" sheet="1" objects="1" scenarios="1" selectLockedCells="1"/>
  <mergeCells count="67">
    <mergeCell ref="B6:L6"/>
    <mergeCell ref="B41:L41"/>
    <mergeCell ref="B53:L53"/>
    <mergeCell ref="B55:L62"/>
    <mergeCell ref="G24:G25"/>
    <mergeCell ref="C32:K36"/>
    <mergeCell ref="B46:C47"/>
    <mergeCell ref="B48:C51"/>
    <mergeCell ref="D46:E47"/>
    <mergeCell ref="D48:E51"/>
    <mergeCell ref="D45:E45"/>
    <mergeCell ref="F46:L47"/>
    <mergeCell ref="F48:L51"/>
    <mergeCell ref="F45:L45"/>
    <mergeCell ref="B22:L22"/>
    <mergeCell ref="B126:L126"/>
    <mergeCell ref="B128:L128"/>
    <mergeCell ref="B4:L4"/>
    <mergeCell ref="B5:L5"/>
    <mergeCell ref="B38:L38"/>
    <mergeCell ref="B8:L8"/>
    <mergeCell ref="B28:L28"/>
    <mergeCell ref="B30:L30"/>
    <mergeCell ref="B10:F19"/>
    <mergeCell ref="H10:L19"/>
    <mergeCell ref="B24:F25"/>
    <mergeCell ref="H24:L25"/>
    <mergeCell ref="B31:L31"/>
    <mergeCell ref="B71:L71"/>
    <mergeCell ref="B65:L65"/>
    <mergeCell ref="B43:L43"/>
    <mergeCell ref="B130:D130"/>
    <mergeCell ref="E130:I130"/>
    <mergeCell ref="J130:L130"/>
    <mergeCell ref="B131:D131"/>
    <mergeCell ref="E131:I131"/>
    <mergeCell ref="J131:L131"/>
    <mergeCell ref="B121:L122"/>
    <mergeCell ref="B123:L123"/>
    <mergeCell ref="B103:D104"/>
    <mergeCell ref="E103:L104"/>
    <mergeCell ref="B105:D106"/>
    <mergeCell ref="B107:D108"/>
    <mergeCell ref="B109:D110"/>
    <mergeCell ref="E105:L106"/>
    <mergeCell ref="E107:L108"/>
    <mergeCell ref="E109:L110"/>
    <mergeCell ref="B117:L117"/>
    <mergeCell ref="B119:L119"/>
    <mergeCell ref="B120:L120"/>
    <mergeCell ref="B114:I114"/>
    <mergeCell ref="O9:P20"/>
    <mergeCell ref="B73:L74"/>
    <mergeCell ref="B111:D112"/>
    <mergeCell ref="E111:L112"/>
    <mergeCell ref="B79:D80"/>
    <mergeCell ref="E79:L80"/>
    <mergeCell ref="B81:D82"/>
    <mergeCell ref="E81:L82"/>
    <mergeCell ref="B101:L101"/>
    <mergeCell ref="B83:D84"/>
    <mergeCell ref="E83:L84"/>
    <mergeCell ref="B87:D96"/>
    <mergeCell ref="E87:L96"/>
    <mergeCell ref="B99:L99"/>
    <mergeCell ref="B77:L77"/>
    <mergeCell ref="D67:J68"/>
  </mergeCells>
  <dataValidations count="2">
    <dataValidation type="list" allowBlank="1" showInputMessage="1" showErrorMessage="1" sqref="J114" xr:uid="{EB39B09B-D0F1-436F-B804-013D0C460A66}">
      <formula1>"X"</formula1>
    </dataValidation>
    <dataValidation type="list" allowBlank="1" showInputMessage="1" showErrorMessage="1" sqref="G24" xr:uid="{F5AA4BE9-9448-48C5-BA37-1F2FA482299A}">
      <formula1>"English, Français"</formula1>
    </dataValidation>
  </dataValidations>
  <printOptions horizontalCentered="1"/>
  <pageMargins left="0.25" right="0.25" top="0.75" bottom="0.75" header="0.3" footer="0.3"/>
  <pageSetup scale="63" fitToHeight="0" orientation="portrait" r:id="rId1"/>
  <headerFooter>
    <oddFooter>&amp;L&amp;A</oddFooter>
  </headerFooter>
  <rowBreaks count="2" manualBreakCount="2">
    <brk id="64" min="1" max="11" man="1"/>
    <brk id="116" min="1" max="11" man="1"/>
  </rowBreaks>
  <ignoredErrors>
    <ignoredError sqref="B120" unlockedFormula="1"/>
  </ignoredError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9F2BDD09-09C7-483C-AF04-3377441A66DD}">
          <x14:formula1>
            <xm:f>Variables!$D$30:$D$31</xm:f>
          </x14:formula1>
          <xm:sqref>D46:E51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E5D856-5D57-4B5E-A312-4184C6C7D617}">
  <sheetPr>
    <tabColor rgb="FF00B0F0"/>
    <pageSetUpPr fitToPage="1"/>
  </sheetPr>
  <dimension ref="A1:R61"/>
  <sheetViews>
    <sheetView showGridLines="0" zoomScaleNormal="100" workbookViewId="0"/>
  </sheetViews>
  <sheetFormatPr defaultColWidth="9.453125" defaultRowHeight="14" x14ac:dyDescent="0.35"/>
  <cols>
    <col min="1" max="1" width="1.54296875" style="13" customWidth="1"/>
    <col min="2" max="12" width="14.54296875" style="22" customWidth="1"/>
    <col min="13" max="13" width="6.453125" style="1" customWidth="1"/>
    <col min="14" max="14" width="9.453125" style="2" customWidth="1"/>
    <col min="15" max="15" width="32.54296875" style="2" hidden="1" customWidth="1"/>
    <col min="16" max="16" width="31.54296875" style="2" hidden="1" customWidth="1"/>
    <col min="17" max="19" width="9.453125" style="2" customWidth="1"/>
    <col min="20" max="16384" width="9.453125" style="2"/>
  </cols>
  <sheetData>
    <row r="1" spans="1:16" x14ac:dyDescent="0.35">
      <c r="O1" s="2" t="s">
        <v>655</v>
      </c>
      <c r="P1" s="2" t="s">
        <v>655</v>
      </c>
    </row>
    <row r="2" spans="1:16" x14ac:dyDescent="0.35">
      <c r="B2" s="23" t="s">
        <v>0</v>
      </c>
      <c r="C2" s="23"/>
      <c r="D2" s="23"/>
      <c r="O2" s="3" t="s">
        <v>127</v>
      </c>
      <c r="P2" s="3" t="s">
        <v>129</v>
      </c>
    </row>
    <row r="3" spans="1:16" x14ac:dyDescent="0.35">
      <c r="B3" s="24"/>
      <c r="C3" s="24"/>
      <c r="D3" s="24"/>
      <c r="O3" s="7"/>
      <c r="P3" s="7"/>
    </row>
    <row r="4" spans="1:16" s="7" customFormat="1" x14ac:dyDescent="0.35">
      <c r="A4" s="14"/>
      <c r="B4" s="591" t="str">
        <f>IF(Intro!$G$24="English",O4,P4)</f>
        <v>PRODUCER QUESTIONNAIRE</v>
      </c>
      <c r="C4" s="591"/>
      <c r="D4" s="591"/>
      <c r="E4" s="591"/>
      <c r="F4" s="591"/>
      <c r="G4" s="591"/>
      <c r="H4" s="591"/>
      <c r="I4" s="591"/>
      <c r="J4" s="591"/>
      <c r="K4" s="591"/>
      <c r="L4" s="591"/>
      <c r="M4" s="19"/>
      <c r="N4" s="19"/>
      <c r="O4" s="15" t="s">
        <v>718</v>
      </c>
      <c r="P4" s="230" t="s">
        <v>560</v>
      </c>
    </row>
    <row r="5" spans="1:16" s="7" customFormat="1" x14ac:dyDescent="0.35">
      <c r="A5" s="14"/>
      <c r="B5" s="591" t="str">
        <f>Intro!B5</f>
        <v>RR-2025-006</v>
      </c>
      <c r="C5" s="591"/>
      <c r="D5" s="591"/>
      <c r="E5" s="591"/>
      <c r="F5" s="591"/>
      <c r="G5" s="591"/>
      <c r="H5" s="591"/>
      <c r="I5" s="591"/>
      <c r="J5" s="591"/>
      <c r="K5" s="591"/>
      <c r="L5" s="591"/>
      <c r="M5" s="19"/>
      <c r="N5" s="19"/>
      <c r="O5" s="15"/>
      <c r="P5" s="15"/>
    </row>
    <row r="6" spans="1:16" s="16" customFormat="1" x14ac:dyDescent="0.35">
      <c r="A6" s="14"/>
      <c r="B6" s="591" t="str">
        <f>UPPER(IF(Intro!$G$24="English",Variables!B3,Variables!C3))&amp;" II"</f>
        <v>OIL COUNTRY TUBULAR GOODS II</v>
      </c>
      <c r="C6" s="591"/>
      <c r="D6" s="591"/>
      <c r="E6" s="591"/>
      <c r="F6" s="591"/>
      <c r="G6" s="591"/>
      <c r="H6" s="591"/>
      <c r="I6" s="591"/>
      <c r="J6" s="591"/>
      <c r="K6" s="591"/>
      <c r="L6" s="591"/>
      <c r="M6" s="15"/>
      <c r="N6" s="15"/>
      <c r="O6" s="17"/>
      <c r="P6" s="17"/>
    </row>
    <row r="7" spans="1:16" s="8" customFormat="1" x14ac:dyDescent="0.35">
      <c r="A7" s="18"/>
      <c r="B7" s="25"/>
      <c r="C7" s="25"/>
      <c r="D7" s="25"/>
      <c r="E7" s="26"/>
      <c r="F7" s="26"/>
      <c r="G7" s="26"/>
      <c r="H7" s="26"/>
      <c r="I7" s="26"/>
      <c r="J7" s="26"/>
      <c r="K7" s="26"/>
      <c r="L7" s="26"/>
      <c r="O7" s="9"/>
      <c r="P7" s="9"/>
    </row>
    <row r="8" spans="1:16" s="7" customFormat="1" x14ac:dyDescent="0.35">
      <c r="A8" s="14"/>
      <c r="B8" s="496" t="str">
        <f>IF(Intro!$G$24="English",O8,P8)</f>
        <v>QUESTIONNAIRE OUTLINE</v>
      </c>
      <c r="C8" s="497"/>
      <c r="D8" s="497" t="str">
        <f>UPPER(IF(Intro!$G$24="English",P8,Q8))</f>
        <v>APERÇU DU QUESTIONNAIRE</v>
      </c>
      <c r="E8" s="497" t="str">
        <f>UPPER(IF(Intro!$G$24="English",Q8,R8))</f>
        <v/>
      </c>
      <c r="F8" s="497" t="str">
        <f>UPPER(IF(Intro!$G$24="English",R8,S8))</f>
        <v/>
      </c>
      <c r="G8" s="497" t="str">
        <f>UPPER(IF(Intro!$G$24="English",S8,T8))</f>
        <v/>
      </c>
      <c r="H8" s="497" t="str">
        <f>UPPER(IF(Intro!$G$24="English",T8,U8))</f>
        <v/>
      </c>
      <c r="I8" s="497" t="str">
        <f>UPPER(IF(Intro!$G$24="English",U8,V8))</f>
        <v/>
      </c>
      <c r="J8" s="497" t="str">
        <f>UPPER(IF(Intro!$G$24="English",V8,W8))</f>
        <v/>
      </c>
      <c r="K8" s="497" t="str">
        <f>UPPER(IF(Intro!$G$24="English",W8,X8))</f>
        <v/>
      </c>
      <c r="L8" s="498" t="str">
        <f>UPPER(IF(Intro!$G$24="English",X8,Y8))</f>
        <v/>
      </c>
      <c r="M8" s="8"/>
      <c r="N8" s="19"/>
      <c r="O8" s="230" t="s">
        <v>580</v>
      </c>
      <c r="P8" s="230" t="s">
        <v>581</v>
      </c>
    </row>
    <row r="9" spans="1:16" s="10" customFormat="1" x14ac:dyDescent="0.35">
      <c r="A9" s="12"/>
      <c r="B9" s="27"/>
      <c r="C9" s="28"/>
      <c r="D9" s="28"/>
      <c r="E9" s="29"/>
      <c r="F9" s="29"/>
      <c r="G9" s="29"/>
      <c r="H9" s="29"/>
      <c r="I9" s="29"/>
      <c r="J9" s="29"/>
      <c r="K9" s="29"/>
      <c r="L9" s="30"/>
    </row>
    <row r="10" spans="1:16" s="151" customFormat="1" x14ac:dyDescent="0.35">
      <c r="A10" s="255"/>
      <c r="B10" s="468" t="str">
        <f>IF(Intro!$G$24="English",O10,P10)</f>
        <v xml:space="preserve">This questionnaire is divided into two parts:
</v>
      </c>
      <c r="C10" s="469"/>
      <c r="D10" s="469"/>
      <c r="E10" s="469"/>
      <c r="F10" s="469"/>
      <c r="G10" s="469"/>
      <c r="H10" s="469"/>
      <c r="I10" s="469"/>
      <c r="J10" s="469"/>
      <c r="K10" s="469"/>
      <c r="L10" s="470"/>
      <c r="O10" s="151" t="s">
        <v>258</v>
      </c>
      <c r="P10" s="151" t="s">
        <v>259</v>
      </c>
    </row>
    <row r="11" spans="1:16" s="151" customFormat="1" x14ac:dyDescent="0.35">
      <c r="A11" s="255"/>
      <c r="B11" s="236"/>
      <c r="C11" s="237"/>
      <c r="D11" s="237"/>
      <c r="E11" s="237"/>
      <c r="F11" s="237"/>
      <c r="G11" s="237"/>
      <c r="H11" s="237"/>
      <c r="I11" s="237"/>
      <c r="J11" s="237"/>
      <c r="K11" s="237"/>
      <c r="L11" s="238"/>
    </row>
    <row r="12" spans="1:16" s="151" customFormat="1" x14ac:dyDescent="0.35">
      <c r="A12" s="255"/>
      <c r="B12" s="468" t="str">
        <f>IF(Intro!$G$24="English",O12,P12)</f>
        <v xml:space="preserve">PART I (Blue Tabs) - Information requested in this part is public. Requests to treat any of this information as confidential must be fully justified in writing and accompanied by a redacted version for the public record.
</v>
      </c>
      <c r="C12" s="469"/>
      <c r="D12" s="469"/>
      <c r="E12" s="469"/>
      <c r="F12" s="469"/>
      <c r="G12" s="469"/>
      <c r="H12" s="469"/>
      <c r="I12" s="469"/>
      <c r="J12" s="469"/>
      <c r="K12" s="469"/>
      <c r="L12" s="470"/>
      <c r="O12" s="151" t="s">
        <v>261</v>
      </c>
      <c r="P12" s="151" t="s">
        <v>262</v>
      </c>
    </row>
    <row r="13" spans="1:16" s="151" customFormat="1" x14ac:dyDescent="0.35">
      <c r="A13" s="255"/>
      <c r="B13" s="468"/>
      <c r="C13" s="469"/>
      <c r="D13" s="469"/>
      <c r="E13" s="469"/>
      <c r="F13" s="469"/>
      <c r="G13" s="469"/>
      <c r="H13" s="469"/>
      <c r="I13" s="469"/>
      <c r="J13" s="469"/>
      <c r="K13" s="469"/>
      <c r="L13" s="470"/>
    </row>
    <row r="14" spans="1:16" s="151" customFormat="1" x14ac:dyDescent="0.35">
      <c r="A14" s="255"/>
      <c r="B14" s="236"/>
      <c r="C14" s="237"/>
      <c r="D14" s="237"/>
      <c r="E14" s="237"/>
      <c r="F14" s="237"/>
      <c r="G14" s="237"/>
      <c r="H14" s="237"/>
      <c r="I14" s="237"/>
      <c r="J14" s="237"/>
      <c r="K14" s="237"/>
      <c r="L14" s="238"/>
    </row>
    <row r="15" spans="1:16" s="151" customFormat="1" x14ac:dyDescent="0.35">
      <c r="A15" s="255"/>
      <c r="B15" s="468" t="str">
        <f>IF(Intro!$G$24="English",O15,P15)</f>
        <v xml:space="preserve">PART II (Green Tabs) - Information requested in this part is considered to be confidential in nature and will be treated in accordance with sections 43 to 49 of the Canadian International Trade Tribunal Act, which require that it shall not be made public in such a manner as to be available for the use of any business competitor or rival of the reporting person, firm or corporation.
</v>
      </c>
      <c r="C15" s="469"/>
      <c r="D15" s="469"/>
      <c r="E15" s="469"/>
      <c r="F15" s="469"/>
      <c r="G15" s="469"/>
      <c r="H15" s="469"/>
      <c r="I15" s="469"/>
      <c r="J15" s="469"/>
      <c r="K15" s="469"/>
      <c r="L15" s="470"/>
      <c r="O15" s="151" t="s">
        <v>263</v>
      </c>
      <c r="P15" s="151" t="s">
        <v>264</v>
      </c>
    </row>
    <row r="16" spans="1:16" s="151" customFormat="1" x14ac:dyDescent="0.35">
      <c r="A16" s="255"/>
      <c r="B16" s="468"/>
      <c r="C16" s="469"/>
      <c r="D16" s="469"/>
      <c r="E16" s="469"/>
      <c r="F16" s="469"/>
      <c r="G16" s="469"/>
      <c r="H16" s="469"/>
      <c r="I16" s="469"/>
      <c r="J16" s="469"/>
      <c r="K16" s="469"/>
      <c r="L16" s="470"/>
    </row>
    <row r="17" spans="1:16" s="151" customFormat="1" x14ac:dyDescent="0.35">
      <c r="A17" s="255"/>
      <c r="B17" s="256"/>
      <c r="C17" s="257"/>
      <c r="D17" s="257"/>
      <c r="E17" s="257"/>
      <c r="F17" s="257"/>
      <c r="G17" s="257"/>
      <c r="H17" s="257"/>
      <c r="I17" s="257"/>
      <c r="J17" s="257"/>
      <c r="K17" s="257"/>
      <c r="L17" s="258"/>
    </row>
    <row r="18" spans="1:16" s="8" customFormat="1" x14ac:dyDescent="0.35">
      <c r="A18" s="18"/>
      <c r="B18" s="25"/>
      <c r="C18" s="25"/>
      <c r="D18" s="25"/>
      <c r="E18" s="26"/>
      <c r="F18" s="26"/>
      <c r="G18" s="26"/>
      <c r="H18" s="26"/>
      <c r="I18" s="26"/>
      <c r="J18" s="26"/>
      <c r="K18" s="26"/>
      <c r="L18" s="26"/>
      <c r="O18" s="9"/>
      <c r="P18" s="9"/>
    </row>
    <row r="19" spans="1:16" s="7" customFormat="1" ht="14.15" customHeight="1" x14ac:dyDescent="0.35">
      <c r="A19" s="14"/>
      <c r="B19" s="496" t="str">
        <f>IF(Intro!$G$24="English",O19,P19)</f>
        <v>ADDITIONAL PRODUCT INFORMATION AND TARIFF CLASSIFICATION NUMBERS</v>
      </c>
      <c r="C19" s="497"/>
      <c r="D19" s="497" t="str">
        <f>UPPER(IF(Intro!$G$24="English",P19,Q19))</f>
        <v>RENSEIGNEMENTS ADDITIONNELS SUR LE PRODUIT ET NUMÉROS DE CLASSEMENT TARIFAIRE</v>
      </c>
      <c r="E19" s="497" t="str">
        <f>UPPER(IF(Intro!$G$24="English",Q19,R19))</f>
        <v/>
      </c>
      <c r="F19" s="497" t="str">
        <f>UPPER(IF(Intro!$G$24="English",R19,S19))</f>
        <v/>
      </c>
      <c r="G19" s="497" t="str">
        <f>UPPER(IF(Intro!$G$24="English",S19,T19))</f>
        <v/>
      </c>
      <c r="H19" s="497" t="str">
        <f>UPPER(IF(Intro!$G$24="English",T19,U19))</f>
        <v/>
      </c>
      <c r="I19" s="497" t="str">
        <f>UPPER(IF(Intro!$G$24="English",U19,V19))</f>
        <v/>
      </c>
      <c r="J19" s="497" t="str">
        <f>UPPER(IF(Intro!$G$24="English",V19,W19))</f>
        <v/>
      </c>
      <c r="K19" s="497" t="str">
        <f>UPPER(IF(Intro!$G$24="English",W19,X19))</f>
        <v/>
      </c>
      <c r="L19" s="498" t="str">
        <f>UPPER(IF(Intro!$G$24="English",X19,Y19))</f>
        <v/>
      </c>
      <c r="M19" s="8"/>
      <c r="N19" s="19"/>
      <c r="O19" s="227" t="s">
        <v>722</v>
      </c>
      <c r="P19" s="227" t="s">
        <v>723</v>
      </c>
    </row>
    <row r="20" spans="1:16" s="10" customFormat="1" x14ac:dyDescent="0.35">
      <c r="A20" s="12"/>
      <c r="B20" s="27"/>
      <c r="C20" s="28"/>
      <c r="D20" s="28"/>
      <c r="E20" s="29"/>
      <c r="F20" s="29"/>
      <c r="G20" s="29"/>
      <c r="H20" s="29"/>
      <c r="I20" s="29"/>
      <c r="J20" s="29"/>
      <c r="K20" s="29"/>
      <c r="L20" s="30"/>
    </row>
    <row r="21" spans="1:16" s="151" customFormat="1" ht="14.15" customHeight="1" x14ac:dyDescent="0.35">
      <c r="A21" s="259"/>
      <c r="B21" s="592" t="str">
        <f>IF(Intro!$G$24="English",HYPERLINK(Variables!B17),HYPERLINK(Variables!C17))</f>
        <v>https://www.cbsa-asfc.gc.ca/sima-lmsi/mif-mev/octg2-eng.html</v>
      </c>
      <c r="C21" s="593"/>
      <c r="D21" s="593"/>
      <c r="E21" s="593"/>
      <c r="F21" s="593"/>
      <c r="G21" s="593"/>
      <c r="H21" s="593"/>
      <c r="I21" s="593"/>
      <c r="J21" s="593"/>
      <c r="K21" s="593"/>
      <c r="L21" s="594"/>
      <c r="O21" s="150"/>
      <c r="P21" s="150"/>
    </row>
    <row r="22" spans="1:16" s="151" customFormat="1" x14ac:dyDescent="0.35">
      <c r="A22" s="255"/>
      <c r="B22" s="256"/>
      <c r="C22" s="257"/>
      <c r="D22" s="257"/>
      <c r="E22" s="257"/>
      <c r="F22" s="257"/>
      <c r="G22" s="257"/>
      <c r="H22" s="257"/>
      <c r="I22" s="257"/>
      <c r="J22" s="257"/>
      <c r="K22" s="257"/>
      <c r="L22" s="258"/>
    </row>
    <row r="23" spans="1:16" s="8" customFormat="1" x14ac:dyDescent="0.35">
      <c r="A23" s="18"/>
      <c r="B23" s="25"/>
      <c r="C23" s="25"/>
      <c r="D23" s="25"/>
      <c r="E23" s="26"/>
      <c r="F23" s="26"/>
      <c r="G23" s="26"/>
      <c r="H23" s="26"/>
      <c r="I23" s="26"/>
      <c r="J23" s="26"/>
      <c r="K23" s="26"/>
      <c r="L23" s="26"/>
      <c r="O23" s="9"/>
      <c r="P23" s="9"/>
    </row>
    <row r="24" spans="1:16" s="7" customFormat="1" x14ac:dyDescent="0.35">
      <c r="A24" s="14"/>
      <c r="B24" s="496" t="str">
        <f>IF(Intro!$G$24="English",O24,P24)</f>
        <v>GLOSSARY</v>
      </c>
      <c r="C24" s="497"/>
      <c r="D24" s="497" t="str">
        <f>UPPER(IF(Intro!$G$24="English",P24,Q24))</f>
        <v>GLOSSAIRE</v>
      </c>
      <c r="E24" s="497" t="str">
        <f>UPPER(IF(Intro!$G$24="English",Q24,R24))</f>
        <v/>
      </c>
      <c r="F24" s="497" t="str">
        <f>UPPER(IF(Intro!$G$24="English",R24,S24))</f>
        <v/>
      </c>
      <c r="G24" s="497" t="str">
        <f>UPPER(IF(Intro!$G$24="English",S24,T24))</f>
        <v/>
      </c>
      <c r="H24" s="497" t="str">
        <f>UPPER(IF(Intro!$G$24="English",T24,U24))</f>
        <v/>
      </c>
      <c r="I24" s="497" t="str">
        <f>UPPER(IF(Intro!$G$24="English",U24,V24))</f>
        <v/>
      </c>
      <c r="J24" s="497" t="str">
        <f>UPPER(IF(Intro!$G$24="English",V24,W24))</f>
        <v/>
      </c>
      <c r="K24" s="497" t="str">
        <f>UPPER(IF(Intro!$G$24="English",W24,X24))</f>
        <v/>
      </c>
      <c r="L24" s="498" t="str">
        <f>UPPER(IF(Intro!$G$24="English",X24,Y24))</f>
        <v/>
      </c>
      <c r="M24" s="8"/>
      <c r="N24" s="19"/>
      <c r="O24" s="15" t="s">
        <v>611</v>
      </c>
      <c r="P24" s="15" t="s">
        <v>612</v>
      </c>
    </row>
    <row r="25" spans="1:16" s="151" customFormat="1" x14ac:dyDescent="0.35">
      <c r="A25" s="255"/>
      <c r="B25" s="561" t="str">
        <f>IF(Intro!$G$24="English",O25,P25)</f>
        <v>Cost of goods manufactured</v>
      </c>
      <c r="C25" s="562"/>
      <c r="D25" s="567" t="str">
        <f>IF(Intro!$G$24="English",O26,P26)</f>
        <v xml:space="preserve">Costs that are directly tied to the production of the goods, such as the cost of labour, materials, and manufacturing overhead. It excludes indirect expenses such as distribution costs and sales force costs. </v>
      </c>
      <c r="E25" s="481"/>
      <c r="F25" s="481"/>
      <c r="G25" s="481"/>
      <c r="H25" s="481"/>
      <c r="I25" s="481"/>
      <c r="J25" s="481"/>
      <c r="K25" s="481"/>
      <c r="L25" s="568"/>
      <c r="O25" s="151" t="s">
        <v>301</v>
      </c>
      <c r="P25" s="151" t="s">
        <v>207</v>
      </c>
    </row>
    <row r="26" spans="1:16" s="151" customFormat="1" x14ac:dyDescent="0.35">
      <c r="A26" s="255"/>
      <c r="B26" s="563"/>
      <c r="C26" s="564"/>
      <c r="D26" s="569"/>
      <c r="E26" s="509"/>
      <c r="F26" s="509"/>
      <c r="G26" s="509"/>
      <c r="H26" s="509"/>
      <c r="I26" s="509"/>
      <c r="J26" s="509"/>
      <c r="K26" s="509"/>
      <c r="L26" s="510"/>
      <c r="O26" s="151" t="s">
        <v>669</v>
      </c>
      <c r="P26" s="151" t="s">
        <v>670</v>
      </c>
    </row>
    <row r="27" spans="1:16" s="151" customFormat="1" x14ac:dyDescent="0.35">
      <c r="A27" s="255"/>
      <c r="B27" s="565"/>
      <c r="C27" s="566"/>
      <c r="D27" s="570"/>
      <c r="E27" s="484"/>
      <c r="F27" s="484"/>
      <c r="G27" s="484"/>
      <c r="H27" s="484"/>
      <c r="I27" s="484"/>
      <c r="J27" s="484"/>
      <c r="K27" s="484"/>
      <c r="L27" s="571"/>
    </row>
    <row r="28" spans="1:16" s="151" customFormat="1" x14ac:dyDescent="0.35">
      <c r="A28" s="255"/>
      <c r="B28" s="561" t="str">
        <f>IF(Intro!$G$24="English",O28,P28)</f>
        <v>Cost of goods sold</v>
      </c>
      <c r="C28" s="562"/>
      <c r="D28" s="567" t="str">
        <f>IF(Intro!$G$24="English",O29,P29)</f>
        <v xml:space="preserve">The direct costs attributable to the production of the goods sold by a company. This amount includes costs that are directly tied to the production of the goods, such as the cost of labour, materials, and manufacturing overhead (cost of goods manufactured). It excludes indirect expenses such as distribution costs and sales force costs. </v>
      </c>
      <c r="E28" s="481"/>
      <c r="F28" s="481"/>
      <c r="G28" s="481"/>
      <c r="H28" s="481"/>
      <c r="I28" s="481"/>
      <c r="J28" s="481"/>
      <c r="K28" s="481"/>
      <c r="L28" s="568"/>
      <c r="O28" s="151" t="s">
        <v>302</v>
      </c>
      <c r="P28" s="151" t="s">
        <v>50</v>
      </c>
    </row>
    <row r="29" spans="1:16" s="151" customFormat="1" x14ac:dyDescent="0.35">
      <c r="A29" s="255"/>
      <c r="B29" s="563"/>
      <c r="C29" s="564"/>
      <c r="D29" s="569"/>
      <c r="E29" s="509"/>
      <c r="F29" s="509"/>
      <c r="G29" s="509"/>
      <c r="H29" s="509"/>
      <c r="I29" s="509"/>
      <c r="J29" s="509"/>
      <c r="K29" s="509"/>
      <c r="L29" s="510"/>
      <c r="O29" s="151" t="s">
        <v>314</v>
      </c>
      <c r="P29" s="151" t="s">
        <v>315</v>
      </c>
    </row>
    <row r="30" spans="1:16" s="151" customFormat="1" x14ac:dyDescent="0.35">
      <c r="A30" s="255"/>
      <c r="B30" s="563"/>
      <c r="C30" s="564"/>
      <c r="D30" s="569"/>
      <c r="E30" s="509"/>
      <c r="F30" s="509"/>
      <c r="G30" s="509"/>
      <c r="H30" s="509"/>
      <c r="I30" s="509"/>
      <c r="J30" s="509"/>
      <c r="K30" s="509"/>
      <c r="L30" s="510"/>
    </row>
    <row r="31" spans="1:16" s="151" customFormat="1" x14ac:dyDescent="0.35">
      <c r="A31" s="255"/>
      <c r="B31" s="565"/>
      <c r="C31" s="566"/>
      <c r="D31" s="570"/>
      <c r="E31" s="484"/>
      <c r="F31" s="484"/>
      <c r="G31" s="484"/>
      <c r="H31" s="484"/>
      <c r="I31" s="484"/>
      <c r="J31" s="484"/>
      <c r="K31" s="484"/>
      <c r="L31" s="571"/>
    </row>
    <row r="32" spans="1:16" s="151" customFormat="1" x14ac:dyDescent="0.35">
      <c r="A32" s="255"/>
      <c r="B32" s="561" t="str">
        <f>IF(Intro!$G$24="English",O32,P32)</f>
        <v>Delivery costs</v>
      </c>
      <c r="C32" s="562"/>
      <c r="D32" s="567" t="str">
        <f>IF(Intro!$G$24="English",O33,P33)</f>
        <v>The freight, handling, and insurance incurred by your firm from the point of direct shipment in Canada and included in the selling price or an estimate of such delivery costs incurred by your customers.</v>
      </c>
      <c r="E32" s="481"/>
      <c r="F32" s="481"/>
      <c r="G32" s="481"/>
      <c r="H32" s="481"/>
      <c r="I32" s="481"/>
      <c r="J32" s="481"/>
      <c r="K32" s="481"/>
      <c r="L32" s="568"/>
      <c r="O32" s="150" t="s">
        <v>664</v>
      </c>
      <c r="P32" s="150" t="s">
        <v>665</v>
      </c>
    </row>
    <row r="33" spans="1:16" s="151" customFormat="1" x14ac:dyDescent="0.35">
      <c r="A33" s="255"/>
      <c r="B33" s="563"/>
      <c r="C33" s="564"/>
      <c r="D33" s="569"/>
      <c r="E33" s="509"/>
      <c r="F33" s="509"/>
      <c r="G33" s="509"/>
      <c r="H33" s="509"/>
      <c r="I33" s="509"/>
      <c r="J33" s="509"/>
      <c r="K33" s="509"/>
      <c r="L33" s="510"/>
      <c r="O33" s="150" t="s">
        <v>666</v>
      </c>
      <c r="P33" s="162" t="s">
        <v>667</v>
      </c>
    </row>
    <row r="34" spans="1:16" s="151" customFormat="1" x14ac:dyDescent="0.35">
      <c r="A34" s="255"/>
      <c r="B34" s="565"/>
      <c r="C34" s="566"/>
      <c r="D34" s="570"/>
      <c r="E34" s="484"/>
      <c r="F34" s="484"/>
      <c r="G34" s="484"/>
      <c r="H34" s="484"/>
      <c r="I34" s="484"/>
      <c r="J34" s="484"/>
      <c r="K34" s="484"/>
      <c r="L34" s="571"/>
    </row>
    <row r="35" spans="1:16" s="151" customFormat="1" x14ac:dyDescent="0.35">
      <c r="A35" s="255"/>
      <c r="B35" s="561" t="str">
        <f>IF(Intro!$G$24="English",O35,P35)</f>
        <v>Direct employment</v>
      </c>
      <c r="C35" s="562"/>
      <c r="D35" s="567" t="str">
        <f>IF(Intro!$G$24="English",O36,P36)</f>
        <v>The labour costs of employees whose tasks can be readily traced (by observation) to the production of the goods and are properly considered direct labour costs in the firm’s statement of the cost of goods manufactured. Goods can be produced for domestic sales, for export sales, and for internal use or further internal processing.</v>
      </c>
      <c r="E35" s="481"/>
      <c r="F35" s="481"/>
      <c r="G35" s="481"/>
      <c r="H35" s="481"/>
      <c r="I35" s="481"/>
      <c r="J35" s="481"/>
      <c r="K35" s="481"/>
      <c r="L35" s="568"/>
      <c r="O35" s="151" t="s">
        <v>303</v>
      </c>
      <c r="P35" s="151" t="s">
        <v>310</v>
      </c>
    </row>
    <row r="36" spans="1:16" s="151" customFormat="1" x14ac:dyDescent="0.35">
      <c r="A36" s="255"/>
      <c r="B36" s="563"/>
      <c r="C36" s="564"/>
      <c r="D36" s="569"/>
      <c r="E36" s="509"/>
      <c r="F36" s="509"/>
      <c r="G36" s="509"/>
      <c r="H36" s="509"/>
      <c r="I36" s="509"/>
      <c r="J36" s="509"/>
      <c r="K36" s="509"/>
      <c r="L36" s="510"/>
      <c r="O36" s="151" t="s">
        <v>671</v>
      </c>
      <c r="P36" s="151" t="s">
        <v>672</v>
      </c>
    </row>
    <row r="37" spans="1:16" s="151" customFormat="1" x14ac:dyDescent="0.35">
      <c r="A37" s="255"/>
      <c r="B37" s="563"/>
      <c r="C37" s="564"/>
      <c r="D37" s="569"/>
      <c r="E37" s="509"/>
      <c r="F37" s="509"/>
      <c r="G37" s="509"/>
      <c r="H37" s="509"/>
      <c r="I37" s="509"/>
      <c r="J37" s="509"/>
      <c r="K37" s="509"/>
      <c r="L37" s="510"/>
    </row>
    <row r="38" spans="1:16" s="151" customFormat="1" x14ac:dyDescent="0.35">
      <c r="A38" s="255"/>
      <c r="B38" s="565"/>
      <c r="C38" s="566"/>
      <c r="D38" s="570"/>
      <c r="E38" s="484"/>
      <c r="F38" s="484"/>
      <c r="G38" s="484"/>
      <c r="H38" s="484"/>
      <c r="I38" s="484"/>
      <c r="J38" s="484"/>
      <c r="K38" s="484"/>
      <c r="L38" s="571"/>
    </row>
    <row r="39" spans="1:16" s="151" customFormat="1" x14ac:dyDescent="0.35">
      <c r="A39" s="255"/>
      <c r="B39" s="561" t="str">
        <f>IF(Intro!$G$24="English",O39,P39)</f>
        <v>Financial expenses</v>
      </c>
      <c r="C39" s="562"/>
      <c r="D39" s="567" t="str">
        <f>IF(Intro!$G$24="English",O40,P40)</f>
        <v>Expenses incurred by a business due to its financing activities. Financing expenses include the outflow of cash to investors through dividends, interest from loans, costs from repurchasing stock, currency gains or losses, and other expenses from financing activities.</v>
      </c>
      <c r="E39" s="481"/>
      <c r="F39" s="481"/>
      <c r="G39" s="481"/>
      <c r="H39" s="481"/>
      <c r="I39" s="481"/>
      <c r="J39" s="481"/>
      <c r="K39" s="481"/>
      <c r="L39" s="568"/>
      <c r="O39" s="151" t="s">
        <v>304</v>
      </c>
      <c r="P39" s="151" t="s">
        <v>56</v>
      </c>
    </row>
    <row r="40" spans="1:16" s="151" customFormat="1" x14ac:dyDescent="0.35">
      <c r="A40" s="255"/>
      <c r="B40" s="563"/>
      <c r="C40" s="564"/>
      <c r="D40" s="569"/>
      <c r="E40" s="509"/>
      <c r="F40" s="509"/>
      <c r="G40" s="509"/>
      <c r="H40" s="509"/>
      <c r="I40" s="509"/>
      <c r="J40" s="509"/>
      <c r="K40" s="509"/>
      <c r="L40" s="510"/>
      <c r="O40" s="151" t="s">
        <v>332</v>
      </c>
      <c r="P40" s="151" t="s">
        <v>316</v>
      </c>
    </row>
    <row r="41" spans="1:16" s="151" customFormat="1" x14ac:dyDescent="0.35">
      <c r="A41" s="255"/>
      <c r="B41" s="565"/>
      <c r="C41" s="566"/>
      <c r="D41" s="570"/>
      <c r="E41" s="484"/>
      <c r="F41" s="484"/>
      <c r="G41" s="484"/>
      <c r="H41" s="484"/>
      <c r="I41" s="484"/>
      <c r="J41" s="484"/>
      <c r="K41" s="484"/>
      <c r="L41" s="571"/>
    </row>
    <row r="42" spans="1:16" s="151" customFormat="1" x14ac:dyDescent="0.35">
      <c r="A42" s="255"/>
      <c r="B42" s="561" t="str">
        <f>IF(Intro!$G$24="English",O42,P42)</f>
        <v>General, selling and administrative expenses</v>
      </c>
      <c r="C42" s="562"/>
      <c r="D42" s="567" t="str">
        <f>IF(Intro!$G$24="English",O43,P43)</f>
        <v>The costs that occur during the daily operations of a company and not directly related to the manufacturing of the product. These include expenses related to the selling and promotion of a product as well as managing the company. GS&amp;A may include items such as management or salesperson salaries, advertising, consulting expenses, legal fees, rent and office supplies or insurance.</v>
      </c>
      <c r="E42" s="481"/>
      <c r="F42" s="481"/>
      <c r="G42" s="481"/>
      <c r="H42" s="481"/>
      <c r="I42" s="481"/>
      <c r="J42" s="481"/>
      <c r="K42" s="481"/>
      <c r="L42" s="568"/>
      <c r="O42" s="151" t="s">
        <v>305</v>
      </c>
      <c r="P42" s="151" t="s">
        <v>311</v>
      </c>
    </row>
    <row r="43" spans="1:16" s="151" customFormat="1" x14ac:dyDescent="0.35">
      <c r="A43" s="255"/>
      <c r="B43" s="563"/>
      <c r="C43" s="564"/>
      <c r="D43" s="569"/>
      <c r="E43" s="509"/>
      <c r="F43" s="509"/>
      <c r="G43" s="509"/>
      <c r="H43" s="509"/>
      <c r="I43" s="509"/>
      <c r="J43" s="509"/>
      <c r="K43" s="509"/>
      <c r="L43" s="510"/>
      <c r="O43" s="151" t="s">
        <v>333</v>
      </c>
      <c r="P43" s="151" t="s">
        <v>317</v>
      </c>
    </row>
    <row r="44" spans="1:16" s="151" customFormat="1" x14ac:dyDescent="0.35">
      <c r="A44" s="255"/>
      <c r="B44" s="563"/>
      <c r="C44" s="564"/>
      <c r="D44" s="569"/>
      <c r="E44" s="509"/>
      <c r="F44" s="509"/>
      <c r="G44" s="509"/>
      <c r="H44" s="509"/>
      <c r="I44" s="509"/>
      <c r="J44" s="509"/>
      <c r="K44" s="509"/>
      <c r="L44" s="510"/>
    </row>
    <row r="45" spans="1:16" s="151" customFormat="1" x14ac:dyDescent="0.35">
      <c r="A45" s="255"/>
      <c r="B45" s="565"/>
      <c r="C45" s="566"/>
      <c r="D45" s="570"/>
      <c r="E45" s="484"/>
      <c r="F45" s="484"/>
      <c r="G45" s="484"/>
      <c r="H45" s="484"/>
      <c r="I45" s="484"/>
      <c r="J45" s="484"/>
      <c r="K45" s="484"/>
      <c r="L45" s="571"/>
    </row>
    <row r="46" spans="1:16" s="151" customFormat="1" x14ac:dyDescent="0.35">
      <c r="A46" s="255"/>
      <c r="B46" s="561" t="str">
        <f>IF(Intro!$G$24="English",O46,P46)</f>
        <v>Indirect employment</v>
      </c>
      <c r="C46" s="562"/>
      <c r="D46" s="567" t="str">
        <f>IF(Intro!$G$24="English",O47,P47)</f>
        <v>The labour costs of plant personnel such as supervisors, superintendents and quality control employees, but does not include sales and administrative personnel.</v>
      </c>
      <c r="E46" s="481"/>
      <c r="F46" s="481"/>
      <c r="G46" s="481"/>
      <c r="H46" s="481"/>
      <c r="I46" s="481"/>
      <c r="J46" s="481"/>
      <c r="K46" s="481"/>
      <c r="L46" s="568"/>
      <c r="O46" s="151" t="s">
        <v>306</v>
      </c>
      <c r="P46" s="151" t="s">
        <v>312</v>
      </c>
    </row>
    <row r="47" spans="1:16" s="151" customFormat="1" x14ac:dyDescent="0.35">
      <c r="A47" s="255"/>
      <c r="B47" s="563"/>
      <c r="C47" s="564"/>
      <c r="D47" s="569"/>
      <c r="E47" s="509"/>
      <c r="F47" s="509"/>
      <c r="G47" s="509"/>
      <c r="H47" s="509"/>
      <c r="I47" s="509"/>
      <c r="J47" s="509"/>
      <c r="K47" s="509"/>
      <c r="L47" s="510"/>
      <c r="O47" s="151" t="s">
        <v>674</v>
      </c>
      <c r="P47" s="151" t="s">
        <v>675</v>
      </c>
    </row>
    <row r="48" spans="1:16" s="151" customFormat="1" x14ac:dyDescent="0.35">
      <c r="A48" s="255"/>
      <c r="B48" s="565"/>
      <c r="C48" s="566"/>
      <c r="D48" s="570"/>
      <c r="E48" s="484"/>
      <c r="F48" s="484"/>
      <c r="G48" s="484"/>
      <c r="H48" s="484"/>
      <c r="I48" s="484"/>
      <c r="J48" s="484"/>
      <c r="K48" s="484"/>
      <c r="L48" s="571"/>
    </row>
    <row r="49" spans="1:18" s="151" customFormat="1" x14ac:dyDescent="0.35">
      <c r="A49" s="255"/>
      <c r="B49" s="561" t="str">
        <f>IF(Intro!$G$24="English",O49,P49)</f>
        <v>Net delivered selling value</v>
      </c>
      <c r="C49" s="562"/>
      <c r="D49" s="582" t="str">
        <f>IF(Intro!$G$24="English",O50,P50)</f>
        <v>The value of your sales net of all discounts (cash, quantity or deferred), allowances, taxes, rebates and incentives, whether or not shown on the invoice. It includes all delivery costs.</v>
      </c>
      <c r="E49" s="583"/>
      <c r="F49" s="583"/>
      <c r="G49" s="583"/>
      <c r="H49" s="583"/>
      <c r="I49" s="583"/>
      <c r="J49" s="583"/>
      <c r="K49" s="583"/>
      <c r="L49" s="584"/>
      <c r="O49" s="150" t="s">
        <v>307</v>
      </c>
      <c r="P49" s="150" t="s">
        <v>313</v>
      </c>
    </row>
    <row r="50" spans="1:18" s="151" customFormat="1" x14ac:dyDescent="0.35">
      <c r="A50" s="255"/>
      <c r="B50" s="563"/>
      <c r="C50" s="564"/>
      <c r="D50" s="585"/>
      <c r="E50" s="586"/>
      <c r="F50" s="586"/>
      <c r="G50" s="586"/>
      <c r="H50" s="586"/>
      <c r="I50" s="586"/>
      <c r="J50" s="586"/>
      <c r="K50" s="586"/>
      <c r="L50" s="587"/>
      <c r="O50" s="150" t="s">
        <v>668</v>
      </c>
      <c r="P50" s="162" t="s">
        <v>531</v>
      </c>
      <c r="R50" s="174"/>
    </row>
    <row r="51" spans="1:18" s="151" customFormat="1" x14ac:dyDescent="0.35">
      <c r="A51" s="255"/>
      <c r="B51" s="565"/>
      <c r="C51" s="566"/>
      <c r="D51" s="588"/>
      <c r="E51" s="589"/>
      <c r="F51" s="589"/>
      <c r="G51" s="589"/>
      <c r="H51" s="589"/>
      <c r="I51" s="589"/>
      <c r="J51" s="589"/>
      <c r="K51" s="589"/>
      <c r="L51" s="590"/>
      <c r="R51" s="174"/>
    </row>
    <row r="52" spans="1:18" s="151" customFormat="1" x14ac:dyDescent="0.35">
      <c r="A52" s="255"/>
      <c r="B52" s="561" t="str">
        <f>IF(Intro!$G$24="English",O52,P52)</f>
        <v>Net sales value</v>
      </c>
      <c r="C52" s="562"/>
      <c r="D52" s="567" t="str">
        <f>IF(Intro!$G$24="English",O53,P53)</f>
        <v>The value of your sales after the deduction of returns, allowances for damaged or missing goods and any discounts, rebates and incentives offered.</v>
      </c>
      <c r="E52" s="481"/>
      <c r="F52" s="481"/>
      <c r="G52" s="481"/>
      <c r="H52" s="481"/>
      <c r="I52" s="481"/>
      <c r="J52" s="481"/>
      <c r="K52" s="481"/>
      <c r="L52" s="568"/>
      <c r="O52" s="151" t="s">
        <v>308</v>
      </c>
      <c r="P52" s="151" t="s">
        <v>73</v>
      </c>
    </row>
    <row r="53" spans="1:18" s="151" customFormat="1" x14ac:dyDescent="0.35">
      <c r="A53" s="255"/>
      <c r="B53" s="563"/>
      <c r="C53" s="564"/>
      <c r="D53" s="569"/>
      <c r="E53" s="509"/>
      <c r="F53" s="509"/>
      <c r="G53" s="509"/>
      <c r="H53" s="509"/>
      <c r="I53" s="509"/>
      <c r="J53" s="509"/>
      <c r="K53" s="509"/>
      <c r="L53" s="510"/>
      <c r="O53" s="151" t="s">
        <v>493</v>
      </c>
      <c r="P53" s="151" t="s">
        <v>532</v>
      </c>
    </row>
    <row r="54" spans="1:18" s="151" customFormat="1" x14ac:dyDescent="0.35">
      <c r="A54" s="255"/>
      <c r="B54" s="561" t="str">
        <f>IF(Intro!$G$24="English",O54,P54)</f>
        <v>Practical plant capacity</v>
      </c>
      <c r="C54" s="562"/>
      <c r="D54" s="472" t="str">
        <f>IF(Intro!$G$24="English",O55,P55)</f>
        <v>The greatest level of output from the machinery and equipment used in the production of the goods and all other products (using the same equipment) that your plants can achieve on a continuous basis within the framework of a realistic work pattern. Consideration should be given to the typical product mix, number of shifts per day, annual operating days, etc., over the past five years.</v>
      </c>
      <c r="E54" s="472"/>
      <c r="F54" s="472"/>
      <c r="G54" s="472"/>
      <c r="H54" s="472"/>
      <c r="I54" s="472"/>
      <c r="J54" s="472"/>
      <c r="K54" s="472"/>
      <c r="L54" s="578"/>
      <c r="O54" s="151" t="s">
        <v>309</v>
      </c>
      <c r="P54" s="151" t="s">
        <v>673</v>
      </c>
    </row>
    <row r="55" spans="1:18" x14ac:dyDescent="0.35">
      <c r="B55" s="563"/>
      <c r="C55" s="564"/>
      <c r="D55" s="493"/>
      <c r="E55" s="493"/>
      <c r="F55" s="493"/>
      <c r="G55" s="493"/>
      <c r="H55" s="493"/>
      <c r="I55" s="493"/>
      <c r="J55" s="493"/>
      <c r="K55" s="493"/>
      <c r="L55" s="579"/>
      <c r="O55" s="151" t="s">
        <v>552</v>
      </c>
      <c r="P55" s="151" t="s">
        <v>622</v>
      </c>
    </row>
    <row r="56" spans="1:18" x14ac:dyDescent="0.35">
      <c r="B56" s="563"/>
      <c r="C56" s="564"/>
      <c r="D56" s="493"/>
      <c r="E56" s="493"/>
      <c r="F56" s="493"/>
      <c r="G56" s="493"/>
      <c r="H56" s="493"/>
      <c r="I56" s="493"/>
      <c r="J56" s="493"/>
      <c r="K56" s="493"/>
      <c r="L56" s="579"/>
    </row>
    <row r="57" spans="1:18" x14ac:dyDescent="0.35">
      <c r="B57" s="563"/>
      <c r="C57" s="564"/>
      <c r="D57" s="493"/>
      <c r="E57" s="493"/>
      <c r="F57" s="493"/>
      <c r="G57" s="493"/>
      <c r="H57" s="493"/>
      <c r="I57" s="493"/>
      <c r="J57" s="493"/>
      <c r="K57" s="493"/>
      <c r="L57" s="579"/>
    </row>
    <row r="58" spans="1:18" s="151" customFormat="1" ht="15" customHeight="1" x14ac:dyDescent="0.35">
      <c r="A58" s="255"/>
      <c r="B58" s="572" t="str">
        <f>IF(Intro!$G$24="English",O58,P58)</f>
        <v>Related firms</v>
      </c>
      <c r="C58" s="573"/>
      <c r="D58" s="472" t="str">
        <f>IF(Intro!$G$24="English",O59,P59)</f>
        <v>Firms that are related to each other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v>
      </c>
      <c r="E58" s="472"/>
      <c r="F58" s="472"/>
      <c r="G58" s="472"/>
      <c r="H58" s="472"/>
      <c r="I58" s="472"/>
      <c r="J58" s="472"/>
      <c r="K58" s="472"/>
      <c r="L58" s="578"/>
      <c r="O58" s="150" t="s">
        <v>586</v>
      </c>
      <c r="P58" s="150" t="s">
        <v>587</v>
      </c>
    </row>
    <row r="59" spans="1:18" s="151" customFormat="1" ht="15" customHeight="1" x14ac:dyDescent="0.35">
      <c r="A59" s="255"/>
      <c r="B59" s="574"/>
      <c r="C59" s="575"/>
      <c r="D59" s="493"/>
      <c r="E59" s="493"/>
      <c r="F59" s="493"/>
      <c r="G59" s="493"/>
      <c r="H59" s="493"/>
      <c r="I59" s="493"/>
      <c r="J59" s="493"/>
      <c r="K59" s="493"/>
      <c r="L59" s="579"/>
      <c r="O59" s="150" t="s">
        <v>550</v>
      </c>
      <c r="P59" s="150" t="s">
        <v>551</v>
      </c>
    </row>
    <row r="60" spans="1:18" s="151" customFormat="1" x14ac:dyDescent="0.35">
      <c r="A60" s="255"/>
      <c r="B60" s="574"/>
      <c r="C60" s="575"/>
      <c r="D60" s="493"/>
      <c r="E60" s="493"/>
      <c r="F60" s="493"/>
      <c r="G60" s="493"/>
      <c r="H60" s="493"/>
      <c r="I60" s="493"/>
      <c r="J60" s="493"/>
      <c r="K60" s="493"/>
      <c r="L60" s="579"/>
    </row>
    <row r="61" spans="1:18" s="151" customFormat="1" x14ac:dyDescent="0.35">
      <c r="A61" s="255"/>
      <c r="B61" s="576"/>
      <c r="C61" s="577"/>
      <c r="D61" s="580"/>
      <c r="E61" s="580"/>
      <c r="F61" s="580"/>
      <c r="G61" s="580"/>
      <c r="H61" s="580"/>
      <c r="I61" s="580"/>
      <c r="J61" s="580"/>
      <c r="K61" s="580"/>
      <c r="L61" s="581"/>
    </row>
  </sheetData>
  <sheetProtection algorithmName="SHA-512" hashValue="bRIIFp/SK1kpCHA+WH+0ai2U8P8wXqvBYKmBtatY40oHEvmdIzN9XBaMNTt/KKfPpfG3sMmjgjCnDXxvckMuIQ==" saltValue="GNwMleXMy9Muqwh+vx9oIw==" spinCount="100000" sheet="1" objects="1" scenarios="1" selectLockedCells="1"/>
  <mergeCells count="32">
    <mergeCell ref="D39:L41"/>
    <mergeCell ref="D42:L45"/>
    <mergeCell ref="B24:L24"/>
    <mergeCell ref="B28:C31"/>
    <mergeCell ref="B4:L4"/>
    <mergeCell ref="B5:L5"/>
    <mergeCell ref="B6:L6"/>
    <mergeCell ref="B8:L8"/>
    <mergeCell ref="B10:L10"/>
    <mergeCell ref="B19:L19"/>
    <mergeCell ref="B12:L13"/>
    <mergeCell ref="B15:L16"/>
    <mergeCell ref="B21:L21"/>
    <mergeCell ref="D28:L31"/>
    <mergeCell ref="B25:C27"/>
    <mergeCell ref="D25:L27"/>
    <mergeCell ref="B35:C38"/>
    <mergeCell ref="D35:L38"/>
    <mergeCell ref="B32:C34"/>
    <mergeCell ref="D32:L34"/>
    <mergeCell ref="B58:C61"/>
    <mergeCell ref="D58:L61"/>
    <mergeCell ref="D54:L57"/>
    <mergeCell ref="B39:C41"/>
    <mergeCell ref="B42:C45"/>
    <mergeCell ref="B46:C48"/>
    <mergeCell ref="B49:C51"/>
    <mergeCell ref="B52:C53"/>
    <mergeCell ref="B54:C57"/>
    <mergeCell ref="D46:L48"/>
    <mergeCell ref="D49:L51"/>
    <mergeCell ref="D52:L53"/>
  </mergeCells>
  <printOptions horizontalCentered="1"/>
  <pageMargins left="0.25" right="0.25" top="0.75" bottom="0.75" header="0.3" footer="0.3"/>
  <pageSetup scale="63" fitToHeight="0" orientation="portrait" r:id="rId1"/>
  <headerFooter>
    <oddFooter>&amp;L&amp;A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17A62E-6D01-4FA3-92E3-82C90F93AE0C}">
  <sheetPr>
    <tabColor rgb="FF00B0F0"/>
    <pageSetUpPr fitToPage="1"/>
  </sheetPr>
  <dimension ref="A1:Q458"/>
  <sheetViews>
    <sheetView showGridLines="0" zoomScaleNormal="100" workbookViewId="0">
      <selection activeCell="B17" sqref="B17:L24"/>
    </sheetView>
  </sheetViews>
  <sheetFormatPr defaultColWidth="9.453125" defaultRowHeight="14" x14ac:dyDescent="0.35"/>
  <cols>
    <col min="1" max="1" width="1.54296875" style="13" customWidth="1"/>
    <col min="2" max="12" width="14.54296875" style="22" customWidth="1"/>
    <col min="13" max="13" width="6.453125" style="1" customWidth="1"/>
    <col min="14" max="14" width="9.453125" style="2" customWidth="1"/>
    <col min="15" max="16" width="15.54296875" style="16" hidden="1" customWidth="1"/>
    <col min="17" max="17" width="9.453125" style="2" customWidth="1"/>
    <col min="18" max="16384" width="9.453125" style="2"/>
  </cols>
  <sheetData>
    <row r="1" spans="1:16" x14ac:dyDescent="0.35">
      <c r="O1" s="2" t="s">
        <v>655</v>
      </c>
      <c r="P1" s="2" t="s">
        <v>655</v>
      </c>
    </row>
    <row r="2" spans="1:16" x14ac:dyDescent="0.35">
      <c r="B2" s="23" t="s">
        <v>0</v>
      </c>
      <c r="C2" s="23"/>
      <c r="D2" s="23"/>
      <c r="O2" s="3" t="s">
        <v>127</v>
      </c>
      <c r="P2" s="3" t="s">
        <v>129</v>
      </c>
    </row>
    <row r="3" spans="1:16" x14ac:dyDescent="0.35">
      <c r="B3" s="24"/>
      <c r="C3" s="24"/>
      <c r="D3" s="24"/>
      <c r="O3" s="7"/>
      <c r="P3" s="7"/>
    </row>
    <row r="4" spans="1:16" s="7" customFormat="1" x14ac:dyDescent="0.35">
      <c r="A4" s="14"/>
      <c r="B4" s="591" t="str">
        <f>Info!B4</f>
        <v>PRODUCER QUESTIONNAIRE</v>
      </c>
      <c r="C4" s="591"/>
      <c r="D4" s="591"/>
      <c r="E4" s="591"/>
      <c r="F4" s="591"/>
      <c r="G4" s="591"/>
      <c r="H4" s="591"/>
      <c r="I4" s="591"/>
      <c r="J4" s="591"/>
      <c r="K4" s="591"/>
      <c r="L4" s="591"/>
      <c r="M4" s="6"/>
      <c r="N4" s="6"/>
      <c r="O4" s="15"/>
      <c r="P4" s="15"/>
    </row>
    <row r="5" spans="1:16" s="7" customFormat="1" x14ac:dyDescent="0.35">
      <c r="A5" s="14"/>
      <c r="B5" s="591" t="str">
        <f>Info!B5</f>
        <v>RR-2025-006</v>
      </c>
      <c r="C5" s="591"/>
      <c r="D5" s="591"/>
      <c r="E5" s="591"/>
      <c r="F5" s="591"/>
      <c r="G5" s="591"/>
      <c r="H5" s="591"/>
      <c r="I5" s="591"/>
      <c r="J5" s="591"/>
      <c r="K5" s="591"/>
      <c r="L5" s="591"/>
      <c r="M5" s="6"/>
      <c r="N5" s="6"/>
      <c r="O5" s="15"/>
      <c r="P5" s="15"/>
    </row>
    <row r="6" spans="1:16" s="16" customFormat="1" x14ac:dyDescent="0.35">
      <c r="A6" s="14"/>
      <c r="B6" s="591" t="str">
        <f>Info!B6</f>
        <v>OIL COUNTRY TUBULAR GOODS II</v>
      </c>
      <c r="C6" s="591"/>
      <c r="D6" s="591"/>
      <c r="E6" s="591"/>
      <c r="F6" s="591"/>
      <c r="G6" s="591"/>
      <c r="H6" s="591"/>
      <c r="I6" s="591"/>
      <c r="J6" s="591"/>
      <c r="K6" s="591"/>
      <c r="L6" s="591"/>
      <c r="M6" s="15"/>
      <c r="N6" s="15"/>
      <c r="O6" s="17"/>
      <c r="P6" s="17"/>
    </row>
    <row r="7" spans="1:16" s="16" customFormat="1" x14ac:dyDescent="0.35">
      <c r="A7" s="14"/>
      <c r="B7" s="34"/>
      <c r="C7" s="34"/>
      <c r="D7" s="34"/>
      <c r="E7" s="34"/>
      <c r="F7" s="34"/>
      <c r="G7" s="34"/>
      <c r="H7" s="34"/>
      <c r="I7" s="34"/>
      <c r="J7" s="34"/>
      <c r="K7" s="34"/>
      <c r="L7" s="34"/>
      <c r="M7" s="15"/>
      <c r="N7" s="15"/>
      <c r="O7" s="5"/>
    </row>
    <row r="8" spans="1:16" s="16" customFormat="1" ht="14.25" customHeight="1" x14ac:dyDescent="0.35">
      <c r="A8" s="14"/>
      <c r="B8" s="656" t="str">
        <f>IF(Intro!$G$24="English",O8,P8)</f>
        <v>The following questions refer to the goods as defined in the product description on the Intro tab.</v>
      </c>
      <c r="C8" s="656"/>
      <c r="D8" s="656"/>
      <c r="E8" s="656"/>
      <c r="F8" s="656"/>
      <c r="G8" s="656"/>
      <c r="H8" s="656"/>
      <c r="I8" s="656"/>
      <c r="J8" s="656"/>
      <c r="K8" s="656"/>
      <c r="L8" s="656"/>
      <c r="M8" s="15"/>
      <c r="N8" s="15"/>
      <c r="O8" s="231" t="s">
        <v>582</v>
      </c>
      <c r="P8" s="231" t="s">
        <v>583</v>
      </c>
    </row>
    <row r="9" spans="1:16" s="16" customFormat="1" x14ac:dyDescent="0.35">
      <c r="A9" s="14"/>
      <c r="B9" s="640" t="str">
        <f>IF(Intro!$G$24="English",O9,P9)</f>
        <v xml:space="preserve">Product information and a glossary of terms can be found in the Info tab.
</v>
      </c>
      <c r="C9" s="640"/>
      <c r="D9" s="640"/>
      <c r="E9" s="640"/>
      <c r="F9" s="640"/>
      <c r="G9" s="640"/>
      <c r="H9" s="640"/>
      <c r="I9" s="640"/>
      <c r="J9" s="640"/>
      <c r="K9" s="640"/>
      <c r="L9" s="640"/>
      <c r="M9" s="15"/>
      <c r="N9" s="15"/>
      <c r="O9" s="17" t="s">
        <v>132</v>
      </c>
      <c r="P9" s="16" t="s">
        <v>133</v>
      </c>
    </row>
    <row r="10" spans="1:16" s="16" customFormat="1" x14ac:dyDescent="0.35">
      <c r="A10" s="14"/>
      <c r="B10" s="640" t="str">
        <f>IF(Intro!$G$24="English",O10,P10)</f>
        <v xml:space="preserve">Use the AddPub tab if more space is needed.
</v>
      </c>
      <c r="C10" s="640"/>
      <c r="D10" s="640"/>
      <c r="E10" s="640"/>
      <c r="F10" s="640"/>
      <c r="G10" s="640"/>
      <c r="H10" s="640"/>
      <c r="I10" s="640"/>
      <c r="J10" s="640"/>
      <c r="K10" s="640"/>
      <c r="L10" s="640"/>
      <c r="M10" s="15"/>
      <c r="N10" s="15"/>
      <c r="O10" s="17" t="s">
        <v>225</v>
      </c>
      <c r="P10" s="17" t="s">
        <v>226</v>
      </c>
    </row>
    <row r="11" spans="1:16" s="8" customFormat="1" x14ac:dyDescent="0.35">
      <c r="A11" s="18"/>
      <c r="B11" s="25"/>
      <c r="C11" s="25"/>
      <c r="D11" s="25"/>
      <c r="E11" s="26"/>
      <c r="F11" s="26"/>
      <c r="G11" s="26"/>
      <c r="H11" s="26"/>
      <c r="I11" s="26"/>
      <c r="J11" s="26"/>
      <c r="K11" s="26"/>
      <c r="L11" s="26"/>
      <c r="O11" s="9"/>
      <c r="P11" s="9"/>
    </row>
    <row r="12" spans="1:16" x14ac:dyDescent="0.35">
      <c r="B12" s="607" t="str">
        <f>IF(Intro!$G$24="English",O12,P12)</f>
        <v>GENERAL FIRM INFORMATION</v>
      </c>
      <c r="C12" s="608"/>
      <c r="D12" s="608"/>
      <c r="E12" s="608"/>
      <c r="F12" s="608"/>
      <c r="G12" s="608"/>
      <c r="H12" s="608"/>
      <c r="I12" s="608"/>
      <c r="J12" s="608"/>
      <c r="K12" s="608"/>
      <c r="L12" s="609"/>
      <c r="M12" s="176"/>
      <c r="O12" s="227" t="s">
        <v>584</v>
      </c>
      <c r="P12" s="227" t="s">
        <v>585</v>
      </c>
    </row>
    <row r="13" spans="1:16" x14ac:dyDescent="0.35">
      <c r="B13" s="610" t="s">
        <v>20</v>
      </c>
      <c r="C13" s="611"/>
      <c r="D13" s="611"/>
      <c r="E13" s="611"/>
      <c r="F13" s="611"/>
      <c r="G13" s="611"/>
      <c r="H13" s="611"/>
      <c r="I13" s="611"/>
      <c r="J13" s="611"/>
      <c r="K13" s="611"/>
      <c r="L13" s="612"/>
      <c r="M13" s="2"/>
    </row>
    <row r="14" spans="1:16" s="10" customFormat="1" x14ac:dyDescent="0.35">
      <c r="A14" s="12"/>
      <c r="B14" s="27"/>
      <c r="C14" s="28"/>
      <c r="D14" s="28"/>
      <c r="E14" s="29"/>
      <c r="F14" s="29"/>
      <c r="G14" s="29"/>
      <c r="H14" s="29"/>
      <c r="I14" s="29"/>
      <c r="J14" s="29"/>
      <c r="K14" s="29"/>
      <c r="L14" s="30"/>
      <c r="O14" s="8"/>
      <c r="P14" s="8"/>
    </row>
    <row r="15" spans="1:16" s="10" customFormat="1" x14ac:dyDescent="0.35">
      <c r="A15" s="12"/>
      <c r="B15" s="468" t="str">
        <f>IF(Intro!$G$24="English",O15,P15)</f>
        <v>Provide a brief history of your firm, with particular emphasis on activities regarding the goods.</v>
      </c>
      <c r="C15" s="469"/>
      <c r="D15" s="469"/>
      <c r="E15" s="469"/>
      <c r="F15" s="469"/>
      <c r="G15" s="469"/>
      <c r="H15" s="469"/>
      <c r="I15" s="469"/>
      <c r="J15" s="469"/>
      <c r="K15" s="469"/>
      <c r="L15" s="470"/>
      <c r="O15" s="171" t="s">
        <v>106</v>
      </c>
      <c r="P15" s="8" t="s">
        <v>107</v>
      </c>
    </row>
    <row r="16" spans="1:16" s="176" customFormat="1" x14ac:dyDescent="0.35">
      <c r="A16" s="262"/>
      <c r="B16" s="277"/>
      <c r="C16" s="278"/>
      <c r="D16" s="278"/>
      <c r="E16" s="278"/>
      <c r="F16" s="278"/>
      <c r="G16" s="278"/>
      <c r="H16" s="278"/>
      <c r="I16" s="278"/>
      <c r="J16" s="278"/>
      <c r="K16" s="278"/>
      <c r="L16" s="263"/>
      <c r="O16" s="172"/>
      <c r="P16" s="172"/>
    </row>
    <row r="17" spans="1:16" s="3" customFormat="1" x14ac:dyDescent="0.35">
      <c r="A17" s="13"/>
      <c r="B17" s="595"/>
      <c r="C17" s="596"/>
      <c r="D17" s="596"/>
      <c r="E17" s="596"/>
      <c r="F17" s="596"/>
      <c r="G17" s="596"/>
      <c r="H17" s="596"/>
      <c r="I17" s="596"/>
      <c r="J17" s="596"/>
      <c r="K17" s="596"/>
      <c r="L17" s="597"/>
      <c r="M17" s="176"/>
      <c r="O17" s="170"/>
      <c r="P17" s="170"/>
    </row>
    <row r="18" spans="1:16" s="3" customFormat="1" x14ac:dyDescent="0.35">
      <c r="A18" s="13"/>
      <c r="B18" s="595"/>
      <c r="C18" s="596"/>
      <c r="D18" s="596"/>
      <c r="E18" s="596"/>
      <c r="F18" s="596"/>
      <c r="G18" s="596"/>
      <c r="H18" s="596"/>
      <c r="I18" s="596"/>
      <c r="J18" s="596"/>
      <c r="K18" s="596"/>
      <c r="L18" s="597"/>
      <c r="M18" s="176"/>
      <c r="O18" s="170"/>
      <c r="P18" s="170"/>
    </row>
    <row r="19" spans="1:16" s="3" customFormat="1" x14ac:dyDescent="0.35">
      <c r="A19" s="13"/>
      <c r="B19" s="595"/>
      <c r="C19" s="596"/>
      <c r="D19" s="596"/>
      <c r="E19" s="596"/>
      <c r="F19" s="596"/>
      <c r="G19" s="596"/>
      <c r="H19" s="596"/>
      <c r="I19" s="596"/>
      <c r="J19" s="596"/>
      <c r="K19" s="596"/>
      <c r="L19" s="597"/>
      <c r="M19" s="176"/>
      <c r="O19" s="170"/>
      <c r="P19" s="170"/>
    </row>
    <row r="20" spans="1:16" s="3" customFormat="1" x14ac:dyDescent="0.35">
      <c r="A20" s="13"/>
      <c r="B20" s="595"/>
      <c r="C20" s="596"/>
      <c r="D20" s="596"/>
      <c r="E20" s="596"/>
      <c r="F20" s="596"/>
      <c r="G20" s="596"/>
      <c r="H20" s="596"/>
      <c r="I20" s="596"/>
      <c r="J20" s="596"/>
      <c r="K20" s="596"/>
      <c r="L20" s="597"/>
      <c r="M20" s="176"/>
      <c r="O20" s="170"/>
      <c r="P20" s="170"/>
    </row>
    <row r="21" spans="1:16" s="3" customFormat="1" x14ac:dyDescent="0.35">
      <c r="A21" s="13"/>
      <c r="B21" s="595"/>
      <c r="C21" s="596"/>
      <c r="D21" s="596"/>
      <c r="E21" s="596"/>
      <c r="F21" s="596"/>
      <c r="G21" s="596"/>
      <c r="H21" s="596"/>
      <c r="I21" s="596"/>
      <c r="J21" s="596"/>
      <c r="K21" s="596"/>
      <c r="L21" s="597"/>
      <c r="M21" s="176"/>
      <c r="O21" s="170"/>
      <c r="P21" s="170"/>
    </row>
    <row r="22" spans="1:16" s="3" customFormat="1" x14ac:dyDescent="0.35">
      <c r="A22" s="13"/>
      <c r="B22" s="595"/>
      <c r="C22" s="596"/>
      <c r="D22" s="596"/>
      <c r="E22" s="596"/>
      <c r="F22" s="596"/>
      <c r="G22" s="596"/>
      <c r="H22" s="596"/>
      <c r="I22" s="596"/>
      <c r="J22" s="596"/>
      <c r="K22" s="596"/>
      <c r="L22" s="597"/>
      <c r="M22" s="176"/>
      <c r="O22" s="170"/>
      <c r="P22" s="170"/>
    </row>
    <row r="23" spans="1:16" s="3" customFormat="1" x14ac:dyDescent="0.35">
      <c r="A23" s="13"/>
      <c r="B23" s="595"/>
      <c r="C23" s="596"/>
      <c r="D23" s="596"/>
      <c r="E23" s="596"/>
      <c r="F23" s="596"/>
      <c r="G23" s="596"/>
      <c r="H23" s="596"/>
      <c r="I23" s="596"/>
      <c r="J23" s="596"/>
      <c r="K23" s="596"/>
      <c r="L23" s="597"/>
      <c r="M23" s="176"/>
      <c r="O23" s="170"/>
      <c r="P23" s="170"/>
    </row>
    <row r="24" spans="1:16" s="3" customFormat="1" x14ac:dyDescent="0.35">
      <c r="A24" s="13"/>
      <c r="B24" s="595"/>
      <c r="C24" s="596"/>
      <c r="D24" s="596"/>
      <c r="E24" s="596"/>
      <c r="F24" s="596"/>
      <c r="G24" s="596"/>
      <c r="H24" s="596"/>
      <c r="I24" s="596"/>
      <c r="J24" s="596"/>
      <c r="K24" s="596"/>
      <c r="L24" s="597"/>
      <c r="M24" s="176"/>
      <c r="O24" s="170"/>
      <c r="P24" s="170"/>
    </row>
    <row r="25" spans="1:16" s="176" customFormat="1" x14ac:dyDescent="0.35">
      <c r="A25" s="262"/>
      <c r="B25" s="292"/>
      <c r="C25" s="293"/>
      <c r="D25" s="293"/>
      <c r="E25" s="293"/>
      <c r="F25" s="293"/>
      <c r="G25" s="293"/>
      <c r="H25" s="293"/>
      <c r="I25" s="293"/>
      <c r="J25" s="293"/>
      <c r="K25" s="293"/>
      <c r="L25" s="294"/>
      <c r="O25" s="172"/>
      <c r="P25" s="172"/>
    </row>
    <row r="26" spans="1:16" s="3" customFormat="1" x14ac:dyDescent="0.35">
      <c r="A26" s="13"/>
      <c r="B26" s="604" t="s">
        <v>21</v>
      </c>
      <c r="C26" s="605"/>
      <c r="D26" s="605"/>
      <c r="E26" s="605"/>
      <c r="F26" s="605"/>
      <c r="G26" s="605"/>
      <c r="H26" s="605"/>
      <c r="I26" s="605"/>
      <c r="J26" s="605"/>
      <c r="K26" s="605"/>
      <c r="L26" s="606"/>
      <c r="M26" s="270"/>
      <c r="O26" s="170"/>
      <c r="P26" s="170"/>
    </row>
    <row r="27" spans="1:16" s="176" customFormat="1" x14ac:dyDescent="0.35">
      <c r="A27" s="262"/>
      <c r="B27" s="277"/>
      <c r="C27" s="278"/>
      <c r="D27" s="278"/>
      <c r="E27" s="278"/>
      <c r="F27" s="278"/>
      <c r="G27" s="278"/>
      <c r="H27" s="278"/>
      <c r="I27" s="278"/>
      <c r="J27" s="278"/>
      <c r="K27" s="278"/>
      <c r="L27" s="263"/>
      <c r="O27" s="172"/>
      <c r="P27" s="172"/>
    </row>
    <row r="28" spans="1:16" s="176" customFormat="1" ht="14.9" customHeight="1" x14ac:dyDescent="0.35">
      <c r="A28" s="262"/>
      <c r="B28" s="601" t="str">
        <f>IF(Intro!$G$24="English",O28,P28)</f>
        <v>List the names and addresses of any foreign or Canadian firms related to your firm (see definition in Info tab) that are involved in the production, export, import, sale, purchase of the goods or supply of direct materials used to produce the goods. For each firm, indicate the nature of your association and its role in the industry.</v>
      </c>
      <c r="C28" s="602"/>
      <c r="D28" s="602"/>
      <c r="E28" s="602"/>
      <c r="F28" s="602"/>
      <c r="G28" s="602"/>
      <c r="H28" s="602"/>
      <c r="I28" s="602"/>
      <c r="J28" s="602"/>
      <c r="K28" s="602"/>
      <c r="L28" s="603"/>
      <c r="O28" s="161" t="s">
        <v>588</v>
      </c>
      <c r="P28" s="161" t="s">
        <v>711</v>
      </c>
    </row>
    <row r="29" spans="1:16" s="176" customFormat="1" x14ac:dyDescent="0.35">
      <c r="A29" s="262"/>
      <c r="B29" s="601"/>
      <c r="C29" s="602"/>
      <c r="D29" s="602"/>
      <c r="E29" s="602"/>
      <c r="F29" s="602"/>
      <c r="G29" s="602"/>
      <c r="H29" s="602"/>
      <c r="I29" s="602"/>
      <c r="J29" s="602"/>
      <c r="K29" s="602"/>
      <c r="L29" s="603"/>
      <c r="O29" s="172"/>
      <c r="P29" s="172"/>
    </row>
    <row r="30" spans="1:16" s="176" customFormat="1" ht="17" customHeight="1" x14ac:dyDescent="0.35">
      <c r="A30" s="262"/>
      <c r="B30" s="601"/>
      <c r="C30" s="602"/>
      <c r="D30" s="602"/>
      <c r="E30" s="602"/>
      <c r="F30" s="602"/>
      <c r="G30" s="602"/>
      <c r="H30" s="602"/>
      <c r="I30" s="602"/>
      <c r="J30" s="602"/>
      <c r="K30" s="602"/>
      <c r="L30" s="603"/>
      <c r="O30" s="172"/>
      <c r="P30" s="172"/>
    </row>
    <row r="31" spans="1:16" s="176" customFormat="1" x14ac:dyDescent="0.35">
      <c r="A31" s="262"/>
      <c r="B31" s="277"/>
      <c r="C31" s="278"/>
      <c r="D31" s="278"/>
      <c r="E31" s="278"/>
      <c r="F31" s="278"/>
      <c r="G31" s="278"/>
      <c r="H31" s="278"/>
      <c r="I31" s="278"/>
      <c r="J31" s="278"/>
      <c r="K31" s="278"/>
      <c r="L31" s="263"/>
      <c r="O31" s="172"/>
      <c r="P31" s="172"/>
    </row>
    <row r="32" spans="1:16" s="10" customFormat="1" x14ac:dyDescent="0.35">
      <c r="A32" s="12"/>
      <c r="B32" s="206"/>
      <c r="C32" s="641" t="str">
        <f>IF(Intro!$G$24="English",O32,P32)</f>
        <v>Firm Name</v>
      </c>
      <c r="D32" s="642"/>
      <c r="E32" s="641" t="str">
        <f>IF(Intro!$G$24="English",O34,P34)</f>
        <v>Firm Address</v>
      </c>
      <c r="F32" s="642"/>
      <c r="G32" s="641" t="str">
        <f>IF(Intro!$G$24="English",O36,P36)</f>
        <v>Nature of association</v>
      </c>
      <c r="H32" s="645"/>
      <c r="I32" s="642"/>
      <c r="J32" s="641" t="str">
        <f>IF(Intro!$G$24="English",O38,P38)</f>
        <v>Role in the Industry</v>
      </c>
      <c r="K32" s="645"/>
      <c r="L32" s="647"/>
      <c r="O32" s="172" t="s">
        <v>22</v>
      </c>
      <c r="P32" s="172" t="s">
        <v>23</v>
      </c>
    </row>
    <row r="33" spans="1:16" s="10" customFormat="1" x14ac:dyDescent="0.35">
      <c r="A33" s="12"/>
      <c r="B33" s="206"/>
      <c r="C33" s="643"/>
      <c r="D33" s="644"/>
      <c r="E33" s="643"/>
      <c r="F33" s="644"/>
      <c r="G33" s="643"/>
      <c r="H33" s="646"/>
      <c r="I33" s="644"/>
      <c r="J33" s="643"/>
      <c r="K33" s="646"/>
      <c r="L33" s="648"/>
      <c r="O33" s="172"/>
      <c r="P33" s="172"/>
    </row>
    <row r="34" spans="1:16" s="151" customFormat="1" x14ac:dyDescent="0.35">
      <c r="A34" s="261"/>
      <c r="B34" s="616">
        <v>1</v>
      </c>
      <c r="C34" s="486"/>
      <c r="D34" s="619"/>
      <c r="E34" s="486"/>
      <c r="F34" s="619"/>
      <c r="G34" s="486"/>
      <c r="H34" s="487"/>
      <c r="I34" s="619"/>
      <c r="J34" s="486"/>
      <c r="K34" s="487"/>
      <c r="L34" s="488"/>
      <c r="O34" s="172" t="s">
        <v>7</v>
      </c>
      <c r="P34" s="172" t="s">
        <v>8</v>
      </c>
    </row>
    <row r="35" spans="1:16" s="151" customFormat="1" x14ac:dyDescent="0.35">
      <c r="A35" s="261"/>
      <c r="B35" s="618"/>
      <c r="C35" s="489"/>
      <c r="D35" s="622"/>
      <c r="E35" s="489"/>
      <c r="F35" s="622"/>
      <c r="G35" s="489"/>
      <c r="H35" s="490"/>
      <c r="I35" s="622"/>
      <c r="J35" s="489"/>
      <c r="K35" s="490"/>
      <c r="L35" s="491"/>
      <c r="O35" s="172"/>
      <c r="P35" s="172"/>
    </row>
    <row r="36" spans="1:16" s="151" customFormat="1" x14ac:dyDescent="0.35">
      <c r="A36" s="261"/>
      <c r="B36" s="616">
        <v>2</v>
      </c>
      <c r="C36" s="486"/>
      <c r="D36" s="619"/>
      <c r="E36" s="486"/>
      <c r="F36" s="619"/>
      <c r="G36" s="486"/>
      <c r="H36" s="487"/>
      <c r="I36" s="619"/>
      <c r="J36" s="486"/>
      <c r="K36" s="487"/>
      <c r="L36" s="488"/>
      <c r="O36" s="172" t="s">
        <v>334</v>
      </c>
      <c r="P36" s="172" t="s">
        <v>630</v>
      </c>
    </row>
    <row r="37" spans="1:16" s="151" customFormat="1" x14ac:dyDescent="0.35">
      <c r="A37" s="261"/>
      <c r="B37" s="618"/>
      <c r="C37" s="489"/>
      <c r="D37" s="622"/>
      <c r="E37" s="489"/>
      <c r="F37" s="622"/>
      <c r="G37" s="489"/>
      <c r="H37" s="490"/>
      <c r="I37" s="622"/>
      <c r="J37" s="489"/>
      <c r="K37" s="490"/>
      <c r="L37" s="491"/>
      <c r="O37" s="172"/>
      <c r="P37" s="172"/>
    </row>
    <row r="38" spans="1:16" s="151" customFormat="1" x14ac:dyDescent="0.35">
      <c r="A38" s="261"/>
      <c r="B38" s="616">
        <v>3</v>
      </c>
      <c r="C38" s="486"/>
      <c r="D38" s="619"/>
      <c r="E38" s="486"/>
      <c r="F38" s="619"/>
      <c r="G38" s="486"/>
      <c r="H38" s="487"/>
      <c r="I38" s="619"/>
      <c r="J38" s="486"/>
      <c r="K38" s="487"/>
      <c r="L38" s="488"/>
      <c r="O38" s="172" t="s">
        <v>24</v>
      </c>
      <c r="P38" s="172" t="s">
        <v>25</v>
      </c>
    </row>
    <row r="39" spans="1:16" s="151" customFormat="1" x14ac:dyDescent="0.35">
      <c r="A39" s="261"/>
      <c r="B39" s="618"/>
      <c r="C39" s="489"/>
      <c r="D39" s="622"/>
      <c r="E39" s="489"/>
      <c r="F39" s="622"/>
      <c r="G39" s="489"/>
      <c r="H39" s="490"/>
      <c r="I39" s="622"/>
      <c r="J39" s="489"/>
      <c r="K39" s="490"/>
      <c r="L39" s="491"/>
      <c r="O39" s="172"/>
      <c r="P39" s="172"/>
    </row>
    <row r="40" spans="1:16" s="151" customFormat="1" x14ac:dyDescent="0.35">
      <c r="A40" s="261"/>
      <c r="B40" s="616">
        <v>4</v>
      </c>
      <c r="C40" s="486"/>
      <c r="D40" s="619"/>
      <c r="E40" s="486"/>
      <c r="F40" s="619"/>
      <c r="G40" s="486"/>
      <c r="H40" s="487"/>
      <c r="I40" s="619"/>
      <c r="J40" s="486"/>
      <c r="K40" s="487"/>
      <c r="L40" s="488"/>
    </row>
    <row r="41" spans="1:16" s="151" customFormat="1" x14ac:dyDescent="0.35">
      <c r="A41" s="261"/>
      <c r="B41" s="618"/>
      <c r="C41" s="489"/>
      <c r="D41" s="622"/>
      <c r="E41" s="489"/>
      <c r="F41" s="622"/>
      <c r="G41" s="489"/>
      <c r="H41" s="490"/>
      <c r="I41" s="622"/>
      <c r="J41" s="489"/>
      <c r="K41" s="490"/>
      <c r="L41" s="491"/>
    </row>
    <row r="42" spans="1:16" s="151" customFormat="1" x14ac:dyDescent="0.35">
      <c r="A42" s="261"/>
      <c r="B42" s="616">
        <v>5</v>
      </c>
      <c r="C42" s="486"/>
      <c r="D42" s="619"/>
      <c r="E42" s="486"/>
      <c r="F42" s="619"/>
      <c r="G42" s="486"/>
      <c r="H42" s="487"/>
      <c r="I42" s="619"/>
      <c r="J42" s="486"/>
      <c r="K42" s="487"/>
      <c r="L42" s="488"/>
      <c r="O42" s="172"/>
      <c r="P42" s="172"/>
    </row>
    <row r="43" spans="1:16" s="151" customFormat="1" x14ac:dyDescent="0.35">
      <c r="A43" s="261"/>
      <c r="B43" s="618"/>
      <c r="C43" s="489"/>
      <c r="D43" s="622"/>
      <c r="E43" s="489"/>
      <c r="F43" s="622"/>
      <c r="G43" s="489"/>
      <c r="H43" s="490"/>
      <c r="I43" s="622"/>
      <c r="J43" s="489"/>
      <c r="K43" s="490"/>
      <c r="L43" s="491"/>
      <c r="O43" s="172"/>
      <c r="P43" s="172"/>
    </row>
    <row r="44" spans="1:16" s="151" customFormat="1" x14ac:dyDescent="0.35">
      <c r="A44" s="261"/>
      <c r="B44" s="616">
        <v>6</v>
      </c>
      <c r="C44" s="486"/>
      <c r="D44" s="619"/>
      <c r="E44" s="486"/>
      <c r="F44" s="619"/>
      <c r="G44" s="486"/>
      <c r="H44" s="487"/>
      <c r="I44" s="619"/>
      <c r="J44" s="486"/>
      <c r="K44" s="487"/>
      <c r="L44" s="488"/>
      <c r="O44" s="172"/>
      <c r="P44" s="172"/>
    </row>
    <row r="45" spans="1:16" s="151" customFormat="1" x14ac:dyDescent="0.35">
      <c r="A45" s="261"/>
      <c r="B45" s="618"/>
      <c r="C45" s="489"/>
      <c r="D45" s="622"/>
      <c r="E45" s="489"/>
      <c r="F45" s="622"/>
      <c r="G45" s="489"/>
      <c r="H45" s="490"/>
      <c r="I45" s="622"/>
      <c r="J45" s="489"/>
      <c r="K45" s="490"/>
      <c r="L45" s="491"/>
      <c r="O45" s="172"/>
      <c r="P45" s="172"/>
    </row>
    <row r="46" spans="1:16" s="151" customFormat="1" x14ac:dyDescent="0.35">
      <c r="A46" s="261"/>
      <c r="B46" s="616">
        <v>7</v>
      </c>
      <c r="C46" s="486"/>
      <c r="D46" s="619"/>
      <c r="E46" s="486"/>
      <c r="F46" s="619"/>
      <c r="G46" s="486"/>
      <c r="H46" s="487"/>
      <c r="I46" s="619"/>
      <c r="J46" s="486"/>
      <c r="K46" s="487"/>
      <c r="L46" s="488"/>
      <c r="O46" s="172"/>
      <c r="P46" s="172"/>
    </row>
    <row r="47" spans="1:16" s="151" customFormat="1" x14ac:dyDescent="0.35">
      <c r="A47" s="261"/>
      <c r="B47" s="618"/>
      <c r="C47" s="489"/>
      <c r="D47" s="622"/>
      <c r="E47" s="489"/>
      <c r="F47" s="622"/>
      <c r="G47" s="489"/>
      <c r="H47" s="490"/>
      <c r="I47" s="622"/>
      <c r="J47" s="489"/>
      <c r="K47" s="490"/>
      <c r="L47" s="491"/>
      <c r="O47" s="172"/>
      <c r="P47" s="172"/>
    </row>
    <row r="48" spans="1:16" s="151" customFormat="1" x14ac:dyDescent="0.35">
      <c r="A48" s="261"/>
      <c r="B48" s="616">
        <v>8</v>
      </c>
      <c r="C48" s="486"/>
      <c r="D48" s="619"/>
      <c r="E48" s="486"/>
      <c r="F48" s="619"/>
      <c r="G48" s="486"/>
      <c r="H48" s="487"/>
      <c r="I48" s="619"/>
      <c r="J48" s="486"/>
      <c r="K48" s="487"/>
      <c r="L48" s="488"/>
      <c r="O48" s="172"/>
      <c r="P48" s="172"/>
    </row>
    <row r="49" spans="1:16" s="151" customFormat="1" x14ac:dyDescent="0.35">
      <c r="A49" s="261"/>
      <c r="B49" s="618"/>
      <c r="C49" s="489"/>
      <c r="D49" s="622"/>
      <c r="E49" s="489"/>
      <c r="F49" s="622"/>
      <c r="G49" s="489"/>
      <c r="H49" s="490"/>
      <c r="I49" s="622"/>
      <c r="J49" s="489"/>
      <c r="K49" s="490"/>
      <c r="L49" s="491"/>
      <c r="O49" s="172"/>
      <c r="P49" s="172"/>
    </row>
    <row r="50" spans="1:16" s="151" customFormat="1" x14ac:dyDescent="0.35">
      <c r="A50" s="261"/>
      <c r="B50" s="616">
        <v>9</v>
      </c>
      <c r="C50" s="486"/>
      <c r="D50" s="619"/>
      <c r="E50" s="486"/>
      <c r="F50" s="619"/>
      <c r="G50" s="486"/>
      <c r="H50" s="487"/>
      <c r="I50" s="619"/>
      <c r="J50" s="486"/>
      <c r="K50" s="487"/>
      <c r="L50" s="488"/>
      <c r="O50" s="172"/>
      <c r="P50" s="172"/>
    </row>
    <row r="51" spans="1:16" s="151" customFormat="1" x14ac:dyDescent="0.35">
      <c r="A51" s="261"/>
      <c r="B51" s="618"/>
      <c r="C51" s="489"/>
      <c r="D51" s="622"/>
      <c r="E51" s="489"/>
      <c r="F51" s="622"/>
      <c r="G51" s="489"/>
      <c r="H51" s="490"/>
      <c r="I51" s="622"/>
      <c r="J51" s="489"/>
      <c r="K51" s="490"/>
      <c r="L51" s="491"/>
      <c r="O51" s="172"/>
      <c r="P51" s="172"/>
    </row>
    <row r="52" spans="1:16" s="151" customFormat="1" x14ac:dyDescent="0.35">
      <c r="A52" s="261"/>
      <c r="B52" s="616">
        <v>10</v>
      </c>
      <c r="C52" s="486"/>
      <c r="D52" s="619"/>
      <c r="E52" s="486"/>
      <c r="F52" s="619"/>
      <c r="G52" s="486"/>
      <c r="H52" s="487"/>
      <c r="I52" s="619"/>
      <c r="J52" s="486"/>
      <c r="K52" s="487"/>
      <c r="L52" s="488"/>
      <c r="O52" s="172"/>
      <c r="P52" s="172"/>
    </row>
    <row r="53" spans="1:16" s="151" customFormat="1" x14ac:dyDescent="0.35">
      <c r="A53" s="261"/>
      <c r="B53" s="618"/>
      <c r="C53" s="489"/>
      <c r="D53" s="622"/>
      <c r="E53" s="489"/>
      <c r="F53" s="622"/>
      <c r="G53" s="489"/>
      <c r="H53" s="490"/>
      <c r="I53" s="622"/>
      <c r="J53" s="489"/>
      <c r="K53" s="490"/>
      <c r="L53" s="491"/>
      <c r="O53" s="172"/>
      <c r="P53" s="172"/>
    </row>
    <row r="54" spans="1:16" s="176" customFormat="1" x14ac:dyDescent="0.35">
      <c r="A54" s="262"/>
      <c r="B54" s="292"/>
      <c r="C54" s="293"/>
      <c r="D54" s="293"/>
      <c r="E54" s="293"/>
      <c r="F54" s="293"/>
      <c r="G54" s="293"/>
      <c r="H54" s="293"/>
      <c r="I54" s="293"/>
      <c r="J54" s="293"/>
      <c r="K54" s="293"/>
      <c r="L54" s="294"/>
      <c r="O54" s="172"/>
      <c r="P54" s="172"/>
    </row>
    <row r="55" spans="1:16" s="3" customFormat="1" x14ac:dyDescent="0.35">
      <c r="A55" s="13"/>
      <c r="B55" s="649" t="s">
        <v>26</v>
      </c>
      <c r="C55" s="650"/>
      <c r="D55" s="650"/>
      <c r="E55" s="650"/>
      <c r="F55" s="650"/>
      <c r="G55" s="650"/>
      <c r="H55" s="650"/>
      <c r="I55" s="650"/>
      <c r="J55" s="650"/>
      <c r="K55" s="650"/>
      <c r="L55" s="651"/>
      <c r="M55" s="270"/>
      <c r="O55" s="170"/>
      <c r="P55" s="170"/>
    </row>
    <row r="56" spans="1:16" s="176" customFormat="1" x14ac:dyDescent="0.35">
      <c r="A56" s="262"/>
      <c r="B56" s="277"/>
      <c r="C56" s="278"/>
      <c r="D56" s="278"/>
      <c r="E56" s="278"/>
      <c r="F56" s="278"/>
      <c r="G56" s="278"/>
      <c r="H56" s="278"/>
      <c r="I56" s="278"/>
      <c r="J56" s="278"/>
      <c r="K56" s="278"/>
      <c r="L56" s="263"/>
      <c r="O56" s="172"/>
      <c r="P56" s="172"/>
    </row>
    <row r="57" spans="1:16" s="176" customFormat="1" x14ac:dyDescent="0.35">
      <c r="A57" s="262"/>
      <c r="B57" s="468" t="str">
        <f>IF(Intro!$G$24="English",O57,P57)</f>
        <v>Provide details of any change of majority ownership of your firm since January 1, 2023.</v>
      </c>
      <c r="C57" s="469"/>
      <c r="D57" s="469"/>
      <c r="E57" s="469"/>
      <c r="F57" s="469"/>
      <c r="G57" s="469"/>
      <c r="H57" s="469"/>
      <c r="I57" s="469"/>
      <c r="J57" s="469"/>
      <c r="K57" s="469"/>
      <c r="L57" s="470"/>
      <c r="O57" s="172" t="str">
        <f>"Provide details of any change of majority ownership of your firm since January 1, "&amp;Variables!B6&amp;"."</f>
        <v>Provide details of any change of majority ownership of your firm since January 1, 2023.</v>
      </c>
      <c r="P57" s="172" t="str">
        <f>"Fournissez des détails sur tout changement dans la propriété majoritaire de votre entreprise depuis le 1er janvier "&amp;Variables!B6&amp;"."</f>
        <v>Fournissez des détails sur tout changement dans la propriété majoritaire de votre entreprise depuis le 1er janvier 2023.</v>
      </c>
    </row>
    <row r="58" spans="1:16" s="176" customFormat="1" x14ac:dyDescent="0.35">
      <c r="A58" s="262"/>
      <c r="B58" s="277"/>
      <c r="C58" s="278"/>
      <c r="D58" s="278"/>
      <c r="E58" s="278"/>
      <c r="F58" s="278"/>
      <c r="G58" s="278"/>
      <c r="H58" s="278"/>
      <c r="I58" s="278"/>
      <c r="J58" s="278"/>
      <c r="K58" s="278"/>
      <c r="L58" s="263"/>
      <c r="O58" s="172"/>
      <c r="P58" s="172"/>
    </row>
    <row r="59" spans="1:16" s="3" customFormat="1" x14ac:dyDescent="0.35">
      <c r="A59" s="13"/>
      <c r="B59" s="595"/>
      <c r="C59" s="596"/>
      <c r="D59" s="596"/>
      <c r="E59" s="596"/>
      <c r="F59" s="596"/>
      <c r="G59" s="596"/>
      <c r="H59" s="596"/>
      <c r="I59" s="596"/>
      <c r="J59" s="596"/>
      <c r="K59" s="596"/>
      <c r="L59" s="597"/>
      <c r="M59" s="176"/>
      <c r="O59" s="170"/>
      <c r="P59" s="170"/>
    </row>
    <row r="60" spans="1:16" s="3" customFormat="1" x14ac:dyDescent="0.35">
      <c r="A60" s="13"/>
      <c r="B60" s="595"/>
      <c r="C60" s="596"/>
      <c r="D60" s="596"/>
      <c r="E60" s="596"/>
      <c r="F60" s="596"/>
      <c r="G60" s="596"/>
      <c r="H60" s="596"/>
      <c r="I60" s="596"/>
      <c r="J60" s="596"/>
      <c r="K60" s="596"/>
      <c r="L60" s="597"/>
      <c r="M60" s="176"/>
      <c r="O60" s="170"/>
      <c r="P60" s="170"/>
    </row>
    <row r="61" spans="1:16" s="3" customFormat="1" x14ac:dyDescent="0.35">
      <c r="A61" s="13"/>
      <c r="B61" s="595"/>
      <c r="C61" s="596"/>
      <c r="D61" s="596"/>
      <c r="E61" s="596"/>
      <c r="F61" s="596"/>
      <c r="G61" s="596"/>
      <c r="H61" s="596"/>
      <c r="I61" s="596"/>
      <c r="J61" s="596"/>
      <c r="K61" s="596"/>
      <c r="L61" s="597"/>
      <c r="M61" s="176"/>
      <c r="O61" s="170"/>
      <c r="P61" s="170"/>
    </row>
    <row r="62" spans="1:16" s="3" customFormat="1" x14ac:dyDescent="0.35">
      <c r="A62" s="13"/>
      <c r="B62" s="595"/>
      <c r="C62" s="596"/>
      <c r="D62" s="596"/>
      <c r="E62" s="596"/>
      <c r="F62" s="596"/>
      <c r="G62" s="596"/>
      <c r="H62" s="596"/>
      <c r="I62" s="596"/>
      <c r="J62" s="596"/>
      <c r="K62" s="596"/>
      <c r="L62" s="597"/>
      <c r="M62" s="176"/>
      <c r="O62" s="170"/>
      <c r="P62" s="170"/>
    </row>
    <row r="63" spans="1:16" s="3" customFormat="1" x14ac:dyDescent="0.35">
      <c r="A63" s="13"/>
      <c r="B63" s="595"/>
      <c r="C63" s="596"/>
      <c r="D63" s="596"/>
      <c r="E63" s="596"/>
      <c r="F63" s="596"/>
      <c r="G63" s="596"/>
      <c r="H63" s="596"/>
      <c r="I63" s="596"/>
      <c r="J63" s="596"/>
      <c r="K63" s="596"/>
      <c r="L63" s="597"/>
      <c r="M63" s="176"/>
      <c r="O63" s="170"/>
      <c r="P63" s="170"/>
    </row>
    <row r="64" spans="1:16" s="3" customFormat="1" x14ac:dyDescent="0.35">
      <c r="A64" s="13"/>
      <c r="B64" s="595"/>
      <c r="C64" s="596"/>
      <c r="D64" s="596"/>
      <c r="E64" s="596"/>
      <c r="F64" s="596"/>
      <c r="G64" s="596"/>
      <c r="H64" s="596"/>
      <c r="I64" s="596"/>
      <c r="J64" s="596"/>
      <c r="K64" s="596"/>
      <c r="L64" s="597"/>
      <c r="M64" s="176"/>
      <c r="O64" s="170"/>
      <c r="P64" s="170"/>
    </row>
    <row r="65" spans="1:16" s="3" customFormat="1" x14ac:dyDescent="0.35">
      <c r="A65" s="13"/>
      <c r="B65" s="595"/>
      <c r="C65" s="596"/>
      <c r="D65" s="596"/>
      <c r="E65" s="596"/>
      <c r="F65" s="596"/>
      <c r="G65" s="596"/>
      <c r="H65" s="596"/>
      <c r="I65" s="596"/>
      <c r="J65" s="596"/>
      <c r="K65" s="596"/>
      <c r="L65" s="597"/>
      <c r="M65" s="176"/>
      <c r="O65" s="170"/>
      <c r="P65" s="170"/>
    </row>
    <row r="66" spans="1:16" s="3" customFormat="1" x14ac:dyDescent="0.35">
      <c r="A66" s="13"/>
      <c r="B66" s="595"/>
      <c r="C66" s="596"/>
      <c r="D66" s="596"/>
      <c r="E66" s="596"/>
      <c r="F66" s="596"/>
      <c r="G66" s="596"/>
      <c r="H66" s="596"/>
      <c r="I66" s="596"/>
      <c r="J66" s="596"/>
      <c r="K66" s="596"/>
      <c r="L66" s="597"/>
      <c r="M66" s="176"/>
      <c r="O66" s="170"/>
      <c r="P66" s="170"/>
    </row>
    <row r="67" spans="1:16" s="176" customFormat="1" x14ac:dyDescent="0.35">
      <c r="A67" s="262"/>
      <c r="B67" s="292"/>
      <c r="C67" s="293"/>
      <c r="D67" s="293"/>
      <c r="E67" s="293"/>
      <c r="F67" s="293"/>
      <c r="G67" s="293"/>
      <c r="H67" s="293"/>
      <c r="I67" s="293"/>
      <c r="J67" s="293"/>
      <c r="K67" s="293"/>
      <c r="L67" s="294"/>
      <c r="O67" s="172"/>
      <c r="P67" s="172"/>
    </row>
    <row r="68" spans="1:16" s="3" customFormat="1" x14ac:dyDescent="0.35">
      <c r="A68" s="13"/>
      <c r="B68" s="604" t="s">
        <v>27</v>
      </c>
      <c r="C68" s="605"/>
      <c r="D68" s="605"/>
      <c r="E68" s="605"/>
      <c r="F68" s="605"/>
      <c r="G68" s="605"/>
      <c r="H68" s="605"/>
      <c r="I68" s="605"/>
      <c r="J68" s="605"/>
      <c r="K68" s="605"/>
      <c r="L68" s="606"/>
      <c r="M68" s="270"/>
      <c r="O68" s="170"/>
      <c r="P68" s="170"/>
    </row>
    <row r="69" spans="1:16" s="176" customFormat="1" x14ac:dyDescent="0.35">
      <c r="A69" s="262"/>
      <c r="B69" s="277"/>
      <c r="C69" s="278"/>
      <c r="D69" s="278"/>
      <c r="E69" s="278"/>
      <c r="F69" s="278"/>
      <c r="G69" s="278"/>
      <c r="H69" s="278"/>
      <c r="I69" s="278"/>
      <c r="J69" s="278"/>
      <c r="K69" s="278"/>
      <c r="L69" s="263"/>
      <c r="O69" s="172"/>
      <c r="P69" s="172"/>
    </row>
    <row r="70" spans="1:16" s="176" customFormat="1" x14ac:dyDescent="0.35">
      <c r="A70" s="262"/>
      <c r="B70" s="468" t="str">
        <f>IF(Intro!$G$24="English",O70,P70)</f>
        <v>If your firm is publicly traded, specify the stock exchange and trading symbol.</v>
      </c>
      <c r="C70" s="469"/>
      <c r="D70" s="469"/>
      <c r="E70" s="469"/>
      <c r="F70" s="469"/>
      <c r="G70" s="469"/>
      <c r="H70" s="469"/>
      <c r="I70" s="469"/>
      <c r="J70" s="469"/>
      <c r="K70" s="469"/>
      <c r="L70" s="470"/>
      <c r="O70" s="172" t="s">
        <v>108</v>
      </c>
      <c r="P70" s="172" t="s">
        <v>109</v>
      </c>
    </row>
    <row r="71" spans="1:16" s="176" customFormat="1" x14ac:dyDescent="0.35">
      <c r="A71" s="262"/>
      <c r="B71" s="277"/>
      <c r="C71" s="278"/>
      <c r="D71" s="278"/>
      <c r="E71" s="278"/>
      <c r="F71" s="278"/>
      <c r="G71" s="278"/>
      <c r="H71" s="278"/>
      <c r="I71" s="278"/>
      <c r="J71" s="278"/>
      <c r="K71" s="278"/>
      <c r="L71" s="263"/>
      <c r="O71" s="172"/>
      <c r="P71" s="172"/>
    </row>
    <row r="72" spans="1:16" s="3" customFormat="1" x14ac:dyDescent="0.35">
      <c r="A72" s="13"/>
      <c r="B72" s="595"/>
      <c r="C72" s="596"/>
      <c r="D72" s="596"/>
      <c r="E72" s="596"/>
      <c r="F72" s="596"/>
      <c r="G72" s="596"/>
      <c r="H72" s="596"/>
      <c r="I72" s="596"/>
      <c r="J72" s="596"/>
      <c r="K72" s="596"/>
      <c r="L72" s="597"/>
      <c r="M72" s="176"/>
      <c r="O72" s="170"/>
      <c r="P72" s="170"/>
    </row>
    <row r="73" spans="1:16" s="3" customFormat="1" x14ac:dyDescent="0.35">
      <c r="A73" s="13"/>
      <c r="B73" s="595"/>
      <c r="C73" s="596"/>
      <c r="D73" s="596"/>
      <c r="E73" s="596"/>
      <c r="F73" s="596"/>
      <c r="G73" s="596"/>
      <c r="H73" s="596"/>
      <c r="I73" s="596"/>
      <c r="J73" s="596"/>
      <c r="K73" s="596"/>
      <c r="L73" s="597"/>
      <c r="M73" s="176"/>
      <c r="O73" s="170"/>
      <c r="P73" s="170"/>
    </row>
    <row r="74" spans="1:16" s="3" customFormat="1" x14ac:dyDescent="0.35">
      <c r="A74" s="13"/>
      <c r="B74" s="595"/>
      <c r="C74" s="596"/>
      <c r="D74" s="596"/>
      <c r="E74" s="596"/>
      <c r="F74" s="596"/>
      <c r="G74" s="596"/>
      <c r="H74" s="596"/>
      <c r="I74" s="596"/>
      <c r="J74" s="596"/>
      <c r="K74" s="596"/>
      <c r="L74" s="597"/>
      <c r="M74" s="176"/>
      <c r="O74" s="170"/>
      <c r="P74" s="170"/>
    </row>
    <row r="75" spans="1:16" s="3" customFormat="1" x14ac:dyDescent="0.35">
      <c r="A75" s="13"/>
      <c r="B75" s="595"/>
      <c r="C75" s="596"/>
      <c r="D75" s="596"/>
      <c r="E75" s="596"/>
      <c r="F75" s="596"/>
      <c r="G75" s="596"/>
      <c r="H75" s="596"/>
      <c r="I75" s="596"/>
      <c r="J75" s="596"/>
      <c r="K75" s="596"/>
      <c r="L75" s="597"/>
      <c r="M75" s="176"/>
      <c r="O75" s="170"/>
      <c r="P75" s="170"/>
    </row>
    <row r="76" spans="1:16" s="3" customFormat="1" x14ac:dyDescent="0.35">
      <c r="A76" s="13"/>
      <c r="B76" s="595"/>
      <c r="C76" s="596"/>
      <c r="D76" s="596"/>
      <c r="E76" s="596"/>
      <c r="F76" s="596"/>
      <c r="G76" s="596"/>
      <c r="H76" s="596"/>
      <c r="I76" s="596"/>
      <c r="J76" s="596"/>
      <c r="K76" s="596"/>
      <c r="L76" s="597"/>
      <c r="M76" s="176"/>
      <c r="O76" s="170"/>
      <c r="P76" s="170"/>
    </row>
    <row r="77" spans="1:16" s="3" customFormat="1" x14ac:dyDescent="0.35">
      <c r="A77" s="13"/>
      <c r="B77" s="595"/>
      <c r="C77" s="596"/>
      <c r="D77" s="596"/>
      <c r="E77" s="596"/>
      <c r="F77" s="596"/>
      <c r="G77" s="596"/>
      <c r="H77" s="596"/>
      <c r="I77" s="596"/>
      <c r="J77" s="596"/>
      <c r="K77" s="596"/>
      <c r="L77" s="597"/>
      <c r="M77" s="176"/>
      <c r="O77" s="170"/>
      <c r="P77" s="170"/>
    </row>
    <row r="78" spans="1:16" s="3" customFormat="1" x14ac:dyDescent="0.35">
      <c r="A78" s="13"/>
      <c r="B78" s="595"/>
      <c r="C78" s="596"/>
      <c r="D78" s="596"/>
      <c r="E78" s="596"/>
      <c r="F78" s="596"/>
      <c r="G78" s="596"/>
      <c r="H78" s="596"/>
      <c r="I78" s="596"/>
      <c r="J78" s="596"/>
      <c r="K78" s="596"/>
      <c r="L78" s="597"/>
      <c r="M78" s="176"/>
      <c r="O78" s="170"/>
      <c r="P78" s="170"/>
    </row>
    <row r="79" spans="1:16" s="3" customFormat="1" x14ac:dyDescent="0.35">
      <c r="A79" s="13"/>
      <c r="B79" s="595"/>
      <c r="C79" s="596"/>
      <c r="D79" s="596"/>
      <c r="E79" s="596"/>
      <c r="F79" s="596"/>
      <c r="G79" s="596"/>
      <c r="H79" s="596"/>
      <c r="I79" s="596"/>
      <c r="J79" s="596"/>
      <c r="K79" s="596"/>
      <c r="L79" s="597"/>
      <c r="M79" s="176"/>
      <c r="O79" s="170"/>
      <c r="P79" s="170"/>
    </row>
    <row r="80" spans="1:16" s="176" customFormat="1" x14ac:dyDescent="0.35">
      <c r="A80" s="262"/>
      <c r="B80" s="292"/>
      <c r="C80" s="293"/>
      <c r="D80" s="293"/>
      <c r="E80" s="293"/>
      <c r="F80" s="293"/>
      <c r="G80" s="293"/>
      <c r="H80" s="293"/>
      <c r="I80" s="293"/>
      <c r="J80" s="293"/>
      <c r="K80" s="293"/>
      <c r="L80" s="294"/>
      <c r="O80" s="172"/>
      <c r="P80" s="172"/>
    </row>
    <row r="81" spans="1:16" s="3" customFormat="1" x14ac:dyDescent="0.35">
      <c r="A81" s="13"/>
      <c r="B81" s="604" t="s">
        <v>28</v>
      </c>
      <c r="C81" s="605"/>
      <c r="D81" s="605"/>
      <c r="E81" s="605"/>
      <c r="F81" s="605"/>
      <c r="G81" s="605"/>
      <c r="H81" s="605"/>
      <c r="I81" s="605"/>
      <c r="J81" s="605"/>
      <c r="K81" s="605"/>
      <c r="L81" s="606"/>
      <c r="M81" s="270"/>
      <c r="O81" s="170"/>
      <c r="P81" s="170"/>
    </row>
    <row r="82" spans="1:16" s="176" customFormat="1" x14ac:dyDescent="0.35">
      <c r="A82" s="262"/>
      <c r="B82" s="277"/>
      <c r="C82" s="278"/>
      <c r="D82" s="278"/>
      <c r="E82" s="278"/>
      <c r="F82" s="278"/>
      <c r="G82" s="278"/>
      <c r="H82" s="278"/>
      <c r="I82" s="278"/>
      <c r="J82" s="278"/>
      <c r="K82" s="278"/>
      <c r="L82" s="263"/>
      <c r="O82" s="172"/>
      <c r="P82" s="172"/>
    </row>
    <row r="83" spans="1:16" s="176" customFormat="1" x14ac:dyDescent="0.35">
      <c r="A83" s="262"/>
      <c r="B83" s="598" t="str">
        <f>IF(Intro!$G$24="English",O83,P83)</f>
        <v>If your firm publishes an annual report to shareholders, provide an electronic copy for each year since January 1, 2023.</v>
      </c>
      <c r="C83" s="599"/>
      <c r="D83" s="599"/>
      <c r="E83" s="599"/>
      <c r="F83" s="599"/>
      <c r="G83" s="599"/>
      <c r="H83" s="599"/>
      <c r="I83" s="599"/>
      <c r="J83" s="599"/>
      <c r="K83" s="599"/>
      <c r="L83" s="600"/>
      <c r="O83" s="172" t="str">
        <f>"If your firm publishes an annual report to shareholders, provide an electronic copy for each year since January 1, "&amp;Variables!B6&amp;"."</f>
        <v>If your firm publishes an annual report to shareholders, provide an electronic copy for each year since January 1, 2023.</v>
      </c>
      <c r="P83" s="172" t="str">
        <f>"Si votre entreprise publie un rapport annuel à l’intention de ses actionnaires, fournissez une copie électronique pour chaque année depuis le 1er janvier "&amp;Variables!B6&amp;"."</f>
        <v>Si votre entreprise publie un rapport annuel à l’intention de ses actionnaires, fournissez une copie électronique pour chaque année depuis le 1er janvier 2023.</v>
      </c>
    </row>
    <row r="84" spans="1:16" s="176" customFormat="1" x14ac:dyDescent="0.35">
      <c r="A84" s="262"/>
      <c r="B84" s="292"/>
      <c r="C84" s="293"/>
      <c r="D84" s="293"/>
      <c r="E84" s="293"/>
      <c r="F84" s="293"/>
      <c r="G84" s="293"/>
      <c r="H84" s="293"/>
      <c r="I84" s="293"/>
      <c r="J84" s="293"/>
      <c r="K84" s="293"/>
      <c r="L84" s="294"/>
      <c r="O84" s="172"/>
      <c r="P84" s="172"/>
    </row>
    <row r="85" spans="1:16" s="8" customFormat="1" x14ac:dyDescent="0.35">
      <c r="A85" s="18"/>
      <c r="B85" s="25"/>
      <c r="C85" s="25"/>
      <c r="D85" s="25"/>
      <c r="E85" s="26"/>
      <c r="F85" s="26"/>
      <c r="G85" s="26"/>
      <c r="H85" s="26"/>
      <c r="I85" s="26"/>
      <c r="J85" s="26"/>
      <c r="K85" s="26"/>
      <c r="L85" s="26"/>
      <c r="O85" s="9"/>
      <c r="P85" s="9"/>
    </row>
    <row r="86" spans="1:16" x14ac:dyDescent="0.35">
      <c r="B86" s="623" t="str">
        <f>IF(Intro!$G$24="English",O86,P86)</f>
        <v>PRODUCTION AND CAPACITY</v>
      </c>
      <c r="C86" s="624"/>
      <c r="D86" s="624"/>
      <c r="E86" s="624"/>
      <c r="F86" s="624"/>
      <c r="G86" s="624"/>
      <c r="H86" s="624"/>
      <c r="I86" s="624"/>
      <c r="J86" s="624"/>
      <c r="K86" s="624"/>
      <c r="L86" s="625"/>
      <c r="M86" s="176"/>
      <c r="O86" s="249" t="s">
        <v>595</v>
      </c>
      <c r="P86" s="249" t="s">
        <v>596</v>
      </c>
    </row>
    <row r="87" spans="1:16" s="3" customFormat="1" x14ac:dyDescent="0.35">
      <c r="A87" s="13"/>
      <c r="B87" s="604" t="s">
        <v>30</v>
      </c>
      <c r="C87" s="605"/>
      <c r="D87" s="605"/>
      <c r="E87" s="605"/>
      <c r="F87" s="605"/>
      <c r="G87" s="605"/>
      <c r="H87" s="605"/>
      <c r="I87" s="605"/>
      <c r="J87" s="605"/>
      <c r="K87" s="605"/>
      <c r="L87" s="606"/>
      <c r="M87" s="270"/>
      <c r="O87" s="170"/>
      <c r="P87" s="170"/>
    </row>
    <row r="88" spans="1:16" s="176" customFormat="1" x14ac:dyDescent="0.35">
      <c r="A88" s="262"/>
      <c r="B88" s="277"/>
      <c r="C88" s="278"/>
      <c r="D88" s="278"/>
      <c r="E88" s="278"/>
      <c r="F88" s="278"/>
      <c r="G88" s="278"/>
      <c r="H88" s="278"/>
      <c r="I88" s="278"/>
      <c r="J88" s="278"/>
      <c r="K88" s="278"/>
      <c r="L88" s="263"/>
      <c r="O88" s="172"/>
      <c r="P88" s="172"/>
    </row>
    <row r="89" spans="1:16" s="176" customFormat="1" x14ac:dyDescent="0.35">
      <c r="A89" s="262"/>
      <c r="B89" s="598" t="str">
        <f>IF(Intro!$G$24="English",O89,P89)</f>
        <v>Provide the following information associated with your firm's Canadian production of all products.</v>
      </c>
      <c r="C89" s="599"/>
      <c r="D89" s="599"/>
      <c r="E89" s="599"/>
      <c r="F89" s="599"/>
      <c r="G89" s="599"/>
      <c r="H89" s="599"/>
      <c r="I89" s="599"/>
      <c r="J89" s="599"/>
      <c r="K89" s="599"/>
      <c r="L89" s="600"/>
      <c r="O89" s="172" t="s">
        <v>227</v>
      </c>
      <c r="P89" s="172" t="s">
        <v>228</v>
      </c>
    </row>
    <row r="90" spans="1:16" s="176" customFormat="1" x14ac:dyDescent="0.35">
      <c r="A90" s="262"/>
      <c r="B90" s="277"/>
      <c r="C90" s="278"/>
      <c r="D90" s="278"/>
      <c r="E90" s="278"/>
      <c r="F90" s="278"/>
      <c r="G90" s="278"/>
      <c r="H90" s="278"/>
      <c r="I90" s="278"/>
      <c r="J90" s="278"/>
      <c r="K90" s="278"/>
      <c r="L90" s="263"/>
      <c r="O90" s="172" t="s">
        <v>29</v>
      </c>
      <c r="P90" s="172" t="s">
        <v>110</v>
      </c>
    </row>
    <row r="91" spans="1:16" s="10" customFormat="1" x14ac:dyDescent="0.35">
      <c r="A91" s="12"/>
      <c r="B91" s="207"/>
      <c r="C91" s="626" t="str">
        <f>IF(Intro!$G$24="English",O90,P90)</f>
        <v>Facility Name and Location</v>
      </c>
      <c r="D91" s="627"/>
      <c r="E91" s="626" t="str">
        <f>IF(Intro!$G$24="English",O91,P91)</f>
        <v>Explain whether this facility produces the goods for the Canadian market and/or the export market</v>
      </c>
      <c r="F91" s="627"/>
      <c r="G91" s="626" t="str">
        <f>IF(Intro!$G$24="English",O97,P97)</f>
        <v xml:space="preserve">Description and specifications of the goods produced </v>
      </c>
      <c r="H91" s="627"/>
      <c r="I91" s="626" t="str">
        <f>IF(Intro!$G$24="English",O107,P107)</f>
        <v>If this facility does not produce the goods, what modifications would be needed to be able to produce the goods?</v>
      </c>
      <c r="J91" s="627"/>
      <c r="K91" s="626" t="str">
        <f>IF(Intro!$G$24="English",O117,P117)</f>
        <v>What other products, if any, can be produced on the same equipment used to produce the goods?</v>
      </c>
      <c r="L91" s="627"/>
      <c r="O91" s="172" t="s">
        <v>509</v>
      </c>
      <c r="P91" s="172" t="s">
        <v>508</v>
      </c>
    </row>
    <row r="92" spans="1:16" s="10" customFormat="1" ht="16" customHeight="1" x14ac:dyDescent="0.35">
      <c r="A92" s="12"/>
      <c r="B92" s="207"/>
      <c r="C92" s="628"/>
      <c r="D92" s="629"/>
      <c r="E92" s="628"/>
      <c r="F92" s="629"/>
      <c r="G92" s="628"/>
      <c r="H92" s="629"/>
      <c r="I92" s="628"/>
      <c r="J92" s="629"/>
      <c r="K92" s="628"/>
      <c r="L92" s="629"/>
      <c r="O92" s="172"/>
      <c r="P92" s="172"/>
    </row>
    <row r="93" spans="1:16" s="10" customFormat="1" x14ac:dyDescent="0.35">
      <c r="A93" s="12"/>
      <c r="B93" s="207"/>
      <c r="C93" s="628"/>
      <c r="D93" s="629"/>
      <c r="E93" s="628"/>
      <c r="F93" s="629"/>
      <c r="G93" s="628"/>
      <c r="H93" s="629"/>
      <c r="I93" s="628"/>
      <c r="J93" s="629"/>
      <c r="K93" s="628"/>
      <c r="L93" s="629"/>
      <c r="O93" s="172"/>
      <c r="P93" s="172"/>
    </row>
    <row r="94" spans="1:16" s="10" customFormat="1" x14ac:dyDescent="0.35">
      <c r="A94" s="12"/>
      <c r="B94" s="207"/>
      <c r="C94" s="628"/>
      <c r="D94" s="629"/>
      <c r="E94" s="628"/>
      <c r="F94" s="629"/>
      <c r="G94" s="628"/>
      <c r="H94" s="629"/>
      <c r="I94" s="628"/>
      <c r="J94" s="629"/>
      <c r="K94" s="628"/>
      <c r="L94" s="629"/>
      <c r="O94" s="172"/>
      <c r="P94" s="172"/>
    </row>
    <row r="95" spans="1:16" s="10" customFormat="1" x14ac:dyDescent="0.35">
      <c r="A95" s="12"/>
      <c r="B95" s="207"/>
      <c r="C95" s="628"/>
      <c r="D95" s="629"/>
      <c r="E95" s="628"/>
      <c r="F95" s="629"/>
      <c r="G95" s="628"/>
      <c r="H95" s="629"/>
      <c r="I95" s="628"/>
      <c r="J95" s="629"/>
      <c r="K95" s="628"/>
      <c r="L95" s="629"/>
      <c r="O95" s="172"/>
      <c r="P95" s="172"/>
    </row>
    <row r="96" spans="1:16" s="10" customFormat="1" x14ac:dyDescent="0.35">
      <c r="A96" s="12"/>
      <c r="B96" s="207"/>
      <c r="C96" s="630"/>
      <c r="D96" s="631"/>
      <c r="E96" s="630"/>
      <c r="F96" s="631"/>
      <c r="G96" s="630"/>
      <c r="H96" s="631"/>
      <c r="I96" s="630"/>
      <c r="J96" s="631"/>
      <c r="K96" s="630"/>
      <c r="L96" s="631"/>
      <c r="O96" s="172"/>
      <c r="P96" s="172"/>
    </row>
    <row r="97" spans="1:16" s="151" customFormat="1" x14ac:dyDescent="0.35">
      <c r="A97" s="261"/>
      <c r="B97" s="616">
        <v>1</v>
      </c>
      <c r="C97" s="486"/>
      <c r="D97" s="619"/>
      <c r="E97" s="486"/>
      <c r="F97" s="619"/>
      <c r="G97" s="486"/>
      <c r="H97" s="619"/>
      <c r="I97" s="486"/>
      <c r="J97" s="619"/>
      <c r="K97" s="486"/>
      <c r="L97" s="619"/>
      <c r="O97" s="172" t="s">
        <v>279</v>
      </c>
      <c r="P97" s="172" t="s">
        <v>280</v>
      </c>
    </row>
    <row r="98" spans="1:16" s="151" customFormat="1" x14ac:dyDescent="0.35">
      <c r="A98" s="261"/>
      <c r="B98" s="617"/>
      <c r="C98" s="620"/>
      <c r="D98" s="621"/>
      <c r="E98" s="620"/>
      <c r="F98" s="621"/>
      <c r="G98" s="620"/>
      <c r="H98" s="621"/>
      <c r="I98" s="620"/>
      <c r="J98" s="621"/>
      <c r="K98" s="620"/>
      <c r="L98" s="621"/>
      <c r="O98" s="172"/>
      <c r="P98" s="172"/>
    </row>
    <row r="99" spans="1:16" s="151" customFormat="1" x14ac:dyDescent="0.35">
      <c r="A99" s="261"/>
      <c r="B99" s="617"/>
      <c r="C99" s="620"/>
      <c r="D99" s="621"/>
      <c r="E99" s="620"/>
      <c r="F99" s="621"/>
      <c r="G99" s="620"/>
      <c r="H99" s="621"/>
      <c r="I99" s="620"/>
      <c r="J99" s="621"/>
      <c r="K99" s="620"/>
      <c r="L99" s="621"/>
      <c r="O99" s="172"/>
      <c r="P99" s="172"/>
    </row>
    <row r="100" spans="1:16" s="151" customFormat="1" x14ac:dyDescent="0.35">
      <c r="A100" s="261"/>
      <c r="B100" s="617"/>
      <c r="C100" s="620"/>
      <c r="D100" s="621"/>
      <c r="E100" s="620"/>
      <c r="F100" s="621"/>
      <c r="G100" s="620"/>
      <c r="H100" s="621"/>
      <c r="I100" s="620"/>
      <c r="J100" s="621"/>
      <c r="K100" s="620"/>
      <c r="L100" s="621"/>
      <c r="O100" s="172"/>
      <c r="P100" s="172"/>
    </row>
    <row r="101" spans="1:16" s="151" customFormat="1" x14ac:dyDescent="0.35">
      <c r="A101" s="261"/>
      <c r="B101" s="617"/>
      <c r="C101" s="620"/>
      <c r="D101" s="621"/>
      <c r="E101" s="620"/>
      <c r="F101" s="621"/>
      <c r="G101" s="620"/>
      <c r="H101" s="621"/>
      <c r="I101" s="620"/>
      <c r="J101" s="621"/>
      <c r="K101" s="620"/>
      <c r="L101" s="621"/>
      <c r="O101" s="172"/>
      <c r="P101" s="172"/>
    </row>
    <row r="102" spans="1:16" s="151" customFormat="1" x14ac:dyDescent="0.35">
      <c r="A102" s="261"/>
      <c r="B102" s="617"/>
      <c r="C102" s="620"/>
      <c r="D102" s="621"/>
      <c r="E102" s="620"/>
      <c r="F102" s="621"/>
      <c r="G102" s="620"/>
      <c r="H102" s="621"/>
      <c r="I102" s="620"/>
      <c r="J102" s="621"/>
      <c r="K102" s="620"/>
      <c r="L102" s="621"/>
      <c r="O102" s="172"/>
      <c r="P102" s="172"/>
    </row>
    <row r="103" spans="1:16" s="151" customFormat="1" x14ac:dyDescent="0.35">
      <c r="A103" s="261"/>
      <c r="B103" s="617"/>
      <c r="C103" s="620"/>
      <c r="D103" s="621"/>
      <c r="E103" s="620"/>
      <c r="F103" s="621"/>
      <c r="G103" s="620"/>
      <c r="H103" s="621"/>
      <c r="I103" s="620"/>
      <c r="J103" s="621"/>
      <c r="K103" s="620"/>
      <c r="L103" s="621"/>
      <c r="O103" s="172"/>
      <c r="P103" s="172"/>
    </row>
    <row r="104" spans="1:16" s="151" customFormat="1" x14ac:dyDescent="0.35">
      <c r="A104" s="261"/>
      <c r="B104" s="617"/>
      <c r="C104" s="620"/>
      <c r="D104" s="621"/>
      <c r="E104" s="620"/>
      <c r="F104" s="621"/>
      <c r="G104" s="620"/>
      <c r="H104" s="621"/>
      <c r="I104" s="620"/>
      <c r="J104" s="621"/>
      <c r="K104" s="620"/>
      <c r="L104" s="621"/>
      <c r="O104" s="172"/>
      <c r="P104" s="172"/>
    </row>
    <row r="105" spans="1:16" s="151" customFormat="1" x14ac:dyDescent="0.35">
      <c r="A105" s="261"/>
      <c r="B105" s="617"/>
      <c r="C105" s="620"/>
      <c r="D105" s="621"/>
      <c r="E105" s="620"/>
      <c r="F105" s="621"/>
      <c r="G105" s="620"/>
      <c r="H105" s="621"/>
      <c r="I105" s="620"/>
      <c r="J105" s="621"/>
      <c r="K105" s="620"/>
      <c r="L105" s="621"/>
      <c r="O105" s="172"/>
      <c r="P105" s="172"/>
    </row>
    <row r="106" spans="1:16" s="151" customFormat="1" x14ac:dyDescent="0.35">
      <c r="A106" s="261"/>
      <c r="B106" s="618"/>
      <c r="C106" s="489"/>
      <c r="D106" s="622"/>
      <c r="E106" s="489"/>
      <c r="F106" s="622"/>
      <c r="G106" s="489"/>
      <c r="H106" s="622"/>
      <c r="I106" s="489"/>
      <c r="J106" s="622"/>
      <c r="K106" s="489"/>
      <c r="L106" s="622"/>
      <c r="O106" s="172"/>
      <c r="P106" s="172"/>
    </row>
    <row r="107" spans="1:16" s="151" customFormat="1" x14ac:dyDescent="0.35">
      <c r="A107" s="261"/>
      <c r="B107" s="616">
        <v>2</v>
      </c>
      <c r="C107" s="486"/>
      <c r="D107" s="619"/>
      <c r="E107" s="486"/>
      <c r="F107" s="619"/>
      <c r="G107" s="486"/>
      <c r="H107" s="619"/>
      <c r="I107" s="486"/>
      <c r="J107" s="619"/>
      <c r="K107" s="486"/>
      <c r="L107" s="619"/>
      <c r="O107" s="172" t="s">
        <v>282</v>
      </c>
      <c r="P107" s="172" t="s">
        <v>281</v>
      </c>
    </row>
    <row r="108" spans="1:16" s="151" customFormat="1" x14ac:dyDescent="0.35">
      <c r="A108" s="261"/>
      <c r="B108" s="617"/>
      <c r="C108" s="620"/>
      <c r="D108" s="621"/>
      <c r="E108" s="620"/>
      <c r="F108" s="621"/>
      <c r="G108" s="620"/>
      <c r="H108" s="621"/>
      <c r="I108" s="620"/>
      <c r="J108" s="621"/>
      <c r="K108" s="620"/>
      <c r="L108" s="621"/>
      <c r="O108" s="172"/>
      <c r="P108" s="172"/>
    </row>
    <row r="109" spans="1:16" s="151" customFormat="1" x14ac:dyDescent="0.35">
      <c r="A109" s="261"/>
      <c r="B109" s="617"/>
      <c r="C109" s="620"/>
      <c r="D109" s="621"/>
      <c r="E109" s="620"/>
      <c r="F109" s="621"/>
      <c r="G109" s="620"/>
      <c r="H109" s="621"/>
      <c r="I109" s="620"/>
      <c r="J109" s="621"/>
      <c r="K109" s="620"/>
      <c r="L109" s="621"/>
      <c r="O109" s="172"/>
      <c r="P109" s="172"/>
    </row>
    <row r="110" spans="1:16" s="151" customFormat="1" x14ac:dyDescent="0.35">
      <c r="A110" s="261"/>
      <c r="B110" s="617"/>
      <c r="C110" s="620"/>
      <c r="D110" s="621"/>
      <c r="E110" s="620"/>
      <c r="F110" s="621"/>
      <c r="G110" s="620"/>
      <c r="H110" s="621"/>
      <c r="I110" s="620"/>
      <c r="J110" s="621"/>
      <c r="K110" s="620"/>
      <c r="L110" s="621"/>
      <c r="O110" s="172"/>
      <c r="P110" s="172"/>
    </row>
    <row r="111" spans="1:16" s="151" customFormat="1" x14ac:dyDescent="0.35">
      <c r="A111" s="261"/>
      <c r="B111" s="617"/>
      <c r="C111" s="620"/>
      <c r="D111" s="621"/>
      <c r="E111" s="620"/>
      <c r="F111" s="621"/>
      <c r="G111" s="620"/>
      <c r="H111" s="621"/>
      <c r="I111" s="620"/>
      <c r="J111" s="621"/>
      <c r="K111" s="620"/>
      <c r="L111" s="621"/>
      <c r="O111" s="172"/>
      <c r="P111" s="172"/>
    </row>
    <row r="112" spans="1:16" s="151" customFormat="1" x14ac:dyDescent="0.35">
      <c r="A112" s="261"/>
      <c r="B112" s="617"/>
      <c r="C112" s="620"/>
      <c r="D112" s="621"/>
      <c r="E112" s="620"/>
      <c r="F112" s="621"/>
      <c r="G112" s="620"/>
      <c r="H112" s="621"/>
      <c r="I112" s="620"/>
      <c r="J112" s="621"/>
      <c r="K112" s="620"/>
      <c r="L112" s="621"/>
      <c r="O112" s="172"/>
      <c r="P112" s="172"/>
    </row>
    <row r="113" spans="1:16" s="151" customFormat="1" x14ac:dyDescent="0.35">
      <c r="A113" s="261"/>
      <c r="B113" s="617"/>
      <c r="C113" s="620"/>
      <c r="D113" s="621"/>
      <c r="E113" s="620"/>
      <c r="F113" s="621"/>
      <c r="G113" s="620"/>
      <c r="H113" s="621"/>
      <c r="I113" s="620"/>
      <c r="J113" s="621"/>
      <c r="K113" s="620"/>
      <c r="L113" s="621"/>
      <c r="O113" s="172"/>
      <c r="P113" s="172"/>
    </row>
    <row r="114" spans="1:16" s="151" customFormat="1" x14ac:dyDescent="0.35">
      <c r="A114" s="261"/>
      <c r="B114" s="617"/>
      <c r="C114" s="620"/>
      <c r="D114" s="621"/>
      <c r="E114" s="620"/>
      <c r="F114" s="621"/>
      <c r="G114" s="620"/>
      <c r="H114" s="621"/>
      <c r="I114" s="620"/>
      <c r="J114" s="621"/>
      <c r="K114" s="620"/>
      <c r="L114" s="621"/>
      <c r="O114" s="172"/>
      <c r="P114" s="172"/>
    </row>
    <row r="115" spans="1:16" s="151" customFormat="1" x14ac:dyDescent="0.35">
      <c r="A115" s="261"/>
      <c r="B115" s="617"/>
      <c r="C115" s="620"/>
      <c r="D115" s="621"/>
      <c r="E115" s="620"/>
      <c r="F115" s="621"/>
      <c r="G115" s="620"/>
      <c r="H115" s="621"/>
      <c r="I115" s="620"/>
      <c r="J115" s="621"/>
      <c r="K115" s="620"/>
      <c r="L115" s="621"/>
      <c r="O115" s="172"/>
      <c r="P115" s="172"/>
    </row>
    <row r="116" spans="1:16" s="151" customFormat="1" x14ac:dyDescent="0.35">
      <c r="A116" s="261"/>
      <c r="B116" s="618"/>
      <c r="C116" s="489"/>
      <c r="D116" s="622"/>
      <c r="E116" s="489"/>
      <c r="F116" s="622"/>
      <c r="G116" s="489"/>
      <c r="H116" s="622"/>
      <c r="I116" s="489"/>
      <c r="J116" s="622"/>
      <c r="K116" s="489"/>
      <c r="L116" s="622"/>
      <c r="O116" s="172"/>
      <c r="P116" s="172"/>
    </row>
    <row r="117" spans="1:16" s="151" customFormat="1" x14ac:dyDescent="0.35">
      <c r="A117" s="261"/>
      <c r="B117" s="616">
        <v>3</v>
      </c>
      <c r="C117" s="486"/>
      <c r="D117" s="619"/>
      <c r="E117" s="486"/>
      <c r="F117" s="619"/>
      <c r="G117" s="486"/>
      <c r="H117" s="619"/>
      <c r="I117" s="486"/>
      <c r="J117" s="619"/>
      <c r="K117" s="486"/>
      <c r="L117" s="619"/>
      <c r="O117" s="172" t="s">
        <v>32</v>
      </c>
      <c r="P117" s="172" t="s">
        <v>99</v>
      </c>
    </row>
    <row r="118" spans="1:16" s="151" customFormat="1" x14ac:dyDescent="0.35">
      <c r="A118" s="261"/>
      <c r="B118" s="617"/>
      <c r="C118" s="620"/>
      <c r="D118" s="621"/>
      <c r="E118" s="620"/>
      <c r="F118" s="621"/>
      <c r="G118" s="620"/>
      <c r="H118" s="621"/>
      <c r="I118" s="620"/>
      <c r="J118" s="621"/>
      <c r="K118" s="620"/>
      <c r="L118" s="621"/>
      <c r="O118" s="172"/>
      <c r="P118" s="172"/>
    </row>
    <row r="119" spans="1:16" s="151" customFormat="1" x14ac:dyDescent="0.35">
      <c r="A119" s="261"/>
      <c r="B119" s="617"/>
      <c r="C119" s="620"/>
      <c r="D119" s="621"/>
      <c r="E119" s="620"/>
      <c r="F119" s="621"/>
      <c r="G119" s="620"/>
      <c r="H119" s="621"/>
      <c r="I119" s="620"/>
      <c r="J119" s="621"/>
      <c r="K119" s="620"/>
      <c r="L119" s="621"/>
      <c r="O119" s="172"/>
      <c r="P119" s="172"/>
    </row>
    <row r="120" spans="1:16" s="151" customFormat="1" x14ac:dyDescent="0.35">
      <c r="A120" s="261"/>
      <c r="B120" s="617"/>
      <c r="C120" s="620"/>
      <c r="D120" s="621"/>
      <c r="E120" s="620"/>
      <c r="F120" s="621"/>
      <c r="G120" s="620"/>
      <c r="H120" s="621"/>
      <c r="I120" s="620"/>
      <c r="J120" s="621"/>
      <c r="K120" s="620"/>
      <c r="L120" s="621"/>
      <c r="O120" s="172"/>
      <c r="P120" s="172"/>
    </row>
    <row r="121" spans="1:16" s="151" customFormat="1" x14ac:dyDescent="0.35">
      <c r="A121" s="261"/>
      <c r="B121" s="617"/>
      <c r="C121" s="620"/>
      <c r="D121" s="621"/>
      <c r="E121" s="620"/>
      <c r="F121" s="621"/>
      <c r="G121" s="620"/>
      <c r="H121" s="621"/>
      <c r="I121" s="620"/>
      <c r="J121" s="621"/>
      <c r="K121" s="620"/>
      <c r="L121" s="621"/>
      <c r="O121" s="172"/>
      <c r="P121" s="172"/>
    </row>
    <row r="122" spans="1:16" s="151" customFormat="1" x14ac:dyDescent="0.35">
      <c r="A122" s="261"/>
      <c r="B122" s="617"/>
      <c r="C122" s="620"/>
      <c r="D122" s="621"/>
      <c r="E122" s="620"/>
      <c r="F122" s="621"/>
      <c r="G122" s="620"/>
      <c r="H122" s="621"/>
      <c r="I122" s="620"/>
      <c r="J122" s="621"/>
      <c r="K122" s="620"/>
      <c r="L122" s="621"/>
      <c r="O122" s="172"/>
      <c r="P122" s="172"/>
    </row>
    <row r="123" spans="1:16" s="151" customFormat="1" x14ac:dyDescent="0.35">
      <c r="A123" s="261"/>
      <c r="B123" s="617"/>
      <c r="C123" s="620"/>
      <c r="D123" s="621"/>
      <c r="E123" s="620"/>
      <c r="F123" s="621"/>
      <c r="G123" s="620"/>
      <c r="H123" s="621"/>
      <c r="I123" s="620"/>
      <c r="J123" s="621"/>
      <c r="K123" s="620"/>
      <c r="L123" s="621"/>
      <c r="O123" s="172"/>
      <c r="P123" s="172"/>
    </row>
    <row r="124" spans="1:16" s="151" customFormat="1" x14ac:dyDescent="0.35">
      <c r="A124" s="261"/>
      <c r="B124" s="617"/>
      <c r="C124" s="620"/>
      <c r="D124" s="621"/>
      <c r="E124" s="620"/>
      <c r="F124" s="621"/>
      <c r="G124" s="620"/>
      <c r="H124" s="621"/>
      <c r="I124" s="620"/>
      <c r="J124" s="621"/>
      <c r="K124" s="620"/>
      <c r="L124" s="621"/>
      <c r="O124" s="172"/>
      <c r="P124" s="172"/>
    </row>
    <row r="125" spans="1:16" s="151" customFormat="1" x14ac:dyDescent="0.35">
      <c r="A125" s="261"/>
      <c r="B125" s="617"/>
      <c r="C125" s="620"/>
      <c r="D125" s="621"/>
      <c r="E125" s="620"/>
      <c r="F125" s="621"/>
      <c r="G125" s="620"/>
      <c r="H125" s="621"/>
      <c r="I125" s="620"/>
      <c r="J125" s="621"/>
      <c r="K125" s="620"/>
      <c r="L125" s="621"/>
      <c r="O125" s="172"/>
      <c r="P125" s="172"/>
    </row>
    <row r="126" spans="1:16" s="151" customFormat="1" x14ac:dyDescent="0.35">
      <c r="A126" s="261"/>
      <c r="B126" s="618"/>
      <c r="C126" s="489"/>
      <c r="D126" s="622"/>
      <c r="E126" s="489"/>
      <c r="F126" s="622"/>
      <c r="G126" s="489"/>
      <c r="H126" s="622"/>
      <c r="I126" s="489"/>
      <c r="J126" s="622"/>
      <c r="K126" s="489"/>
      <c r="L126" s="622"/>
      <c r="O126" s="172"/>
      <c r="P126" s="172"/>
    </row>
    <row r="127" spans="1:16" s="151" customFormat="1" x14ac:dyDescent="0.35">
      <c r="A127" s="261"/>
      <c r="B127" s="616">
        <v>4</v>
      </c>
      <c r="C127" s="486"/>
      <c r="D127" s="619"/>
      <c r="E127" s="486"/>
      <c r="F127" s="619"/>
      <c r="G127" s="486"/>
      <c r="H127" s="619"/>
      <c r="I127" s="486"/>
      <c r="J127" s="619"/>
      <c r="K127" s="486"/>
      <c r="L127" s="619"/>
      <c r="O127" s="172"/>
      <c r="P127" s="172"/>
    </row>
    <row r="128" spans="1:16" s="151" customFormat="1" x14ac:dyDescent="0.35">
      <c r="A128" s="261"/>
      <c r="B128" s="617"/>
      <c r="C128" s="620"/>
      <c r="D128" s="621"/>
      <c r="E128" s="620"/>
      <c r="F128" s="621"/>
      <c r="G128" s="620"/>
      <c r="H128" s="621"/>
      <c r="I128" s="620"/>
      <c r="J128" s="621"/>
      <c r="K128" s="620"/>
      <c r="L128" s="621"/>
      <c r="O128" s="172"/>
      <c r="P128" s="172"/>
    </row>
    <row r="129" spans="1:16" s="151" customFormat="1" x14ac:dyDescent="0.35">
      <c r="A129" s="261"/>
      <c r="B129" s="617"/>
      <c r="C129" s="620"/>
      <c r="D129" s="621"/>
      <c r="E129" s="620"/>
      <c r="F129" s="621"/>
      <c r="G129" s="620"/>
      <c r="H129" s="621"/>
      <c r="I129" s="620"/>
      <c r="J129" s="621"/>
      <c r="K129" s="620"/>
      <c r="L129" s="621"/>
      <c r="O129" s="172"/>
      <c r="P129" s="172"/>
    </row>
    <row r="130" spans="1:16" s="151" customFormat="1" x14ac:dyDescent="0.35">
      <c r="A130" s="261"/>
      <c r="B130" s="617"/>
      <c r="C130" s="620"/>
      <c r="D130" s="621"/>
      <c r="E130" s="620"/>
      <c r="F130" s="621"/>
      <c r="G130" s="620"/>
      <c r="H130" s="621"/>
      <c r="I130" s="620"/>
      <c r="J130" s="621"/>
      <c r="K130" s="620"/>
      <c r="L130" s="621"/>
      <c r="O130" s="172"/>
      <c r="P130" s="172"/>
    </row>
    <row r="131" spans="1:16" s="151" customFormat="1" x14ac:dyDescent="0.35">
      <c r="A131" s="261"/>
      <c r="B131" s="617"/>
      <c r="C131" s="620"/>
      <c r="D131" s="621"/>
      <c r="E131" s="620"/>
      <c r="F131" s="621"/>
      <c r="G131" s="620"/>
      <c r="H131" s="621"/>
      <c r="I131" s="620"/>
      <c r="J131" s="621"/>
      <c r="K131" s="620"/>
      <c r="L131" s="621"/>
      <c r="O131" s="172"/>
      <c r="P131" s="172"/>
    </row>
    <row r="132" spans="1:16" s="151" customFormat="1" x14ac:dyDescent="0.35">
      <c r="A132" s="261"/>
      <c r="B132" s="617"/>
      <c r="C132" s="620"/>
      <c r="D132" s="621"/>
      <c r="E132" s="620"/>
      <c r="F132" s="621"/>
      <c r="G132" s="620"/>
      <c r="H132" s="621"/>
      <c r="I132" s="620"/>
      <c r="J132" s="621"/>
      <c r="K132" s="620"/>
      <c r="L132" s="621"/>
      <c r="O132" s="172"/>
      <c r="P132" s="172"/>
    </row>
    <row r="133" spans="1:16" s="151" customFormat="1" x14ac:dyDescent="0.35">
      <c r="A133" s="261"/>
      <c r="B133" s="617"/>
      <c r="C133" s="620"/>
      <c r="D133" s="621"/>
      <c r="E133" s="620"/>
      <c r="F133" s="621"/>
      <c r="G133" s="620"/>
      <c r="H133" s="621"/>
      <c r="I133" s="620"/>
      <c r="J133" s="621"/>
      <c r="K133" s="620"/>
      <c r="L133" s="621"/>
      <c r="O133" s="172"/>
      <c r="P133" s="172"/>
    </row>
    <row r="134" spans="1:16" s="151" customFormat="1" x14ac:dyDescent="0.35">
      <c r="A134" s="261"/>
      <c r="B134" s="617"/>
      <c r="C134" s="620"/>
      <c r="D134" s="621"/>
      <c r="E134" s="620"/>
      <c r="F134" s="621"/>
      <c r="G134" s="620"/>
      <c r="H134" s="621"/>
      <c r="I134" s="620"/>
      <c r="J134" s="621"/>
      <c r="K134" s="620"/>
      <c r="L134" s="621"/>
      <c r="O134" s="172"/>
      <c r="P134" s="172"/>
    </row>
    <row r="135" spans="1:16" s="151" customFormat="1" x14ac:dyDescent="0.35">
      <c r="A135" s="261"/>
      <c r="B135" s="617"/>
      <c r="C135" s="620"/>
      <c r="D135" s="621"/>
      <c r="E135" s="620"/>
      <c r="F135" s="621"/>
      <c r="G135" s="620"/>
      <c r="H135" s="621"/>
      <c r="I135" s="620"/>
      <c r="J135" s="621"/>
      <c r="K135" s="620"/>
      <c r="L135" s="621"/>
      <c r="O135" s="172"/>
      <c r="P135" s="172"/>
    </row>
    <row r="136" spans="1:16" s="151" customFormat="1" x14ac:dyDescent="0.35">
      <c r="A136" s="261"/>
      <c r="B136" s="618"/>
      <c r="C136" s="489"/>
      <c r="D136" s="622"/>
      <c r="E136" s="489"/>
      <c r="F136" s="622"/>
      <c r="G136" s="489"/>
      <c r="H136" s="622"/>
      <c r="I136" s="489"/>
      <c r="J136" s="622"/>
      <c r="K136" s="489"/>
      <c r="L136" s="622"/>
      <c r="O136" s="172"/>
      <c r="P136" s="172"/>
    </row>
    <row r="137" spans="1:16" s="151" customFormat="1" x14ac:dyDescent="0.35">
      <c r="A137" s="261"/>
      <c r="B137" s="616">
        <v>5</v>
      </c>
      <c r="C137" s="486"/>
      <c r="D137" s="619"/>
      <c r="E137" s="486"/>
      <c r="F137" s="619"/>
      <c r="G137" s="486"/>
      <c r="H137" s="619"/>
      <c r="I137" s="486"/>
      <c r="J137" s="619"/>
      <c r="K137" s="486"/>
      <c r="L137" s="619"/>
      <c r="O137" s="172"/>
      <c r="P137" s="172"/>
    </row>
    <row r="138" spans="1:16" s="151" customFormat="1" x14ac:dyDescent="0.35">
      <c r="A138" s="261"/>
      <c r="B138" s="617"/>
      <c r="C138" s="620"/>
      <c r="D138" s="621"/>
      <c r="E138" s="620"/>
      <c r="F138" s="621"/>
      <c r="G138" s="620"/>
      <c r="H138" s="621"/>
      <c r="I138" s="620"/>
      <c r="J138" s="621"/>
      <c r="K138" s="620"/>
      <c r="L138" s="621"/>
      <c r="O138" s="172"/>
      <c r="P138" s="172"/>
    </row>
    <row r="139" spans="1:16" s="151" customFormat="1" x14ac:dyDescent="0.35">
      <c r="A139" s="261"/>
      <c r="B139" s="617"/>
      <c r="C139" s="620"/>
      <c r="D139" s="621"/>
      <c r="E139" s="620"/>
      <c r="F139" s="621"/>
      <c r="G139" s="620"/>
      <c r="H139" s="621"/>
      <c r="I139" s="620"/>
      <c r="J139" s="621"/>
      <c r="K139" s="620"/>
      <c r="L139" s="621"/>
      <c r="O139" s="172"/>
      <c r="P139" s="172"/>
    </row>
    <row r="140" spans="1:16" s="151" customFormat="1" x14ac:dyDescent="0.35">
      <c r="A140" s="261"/>
      <c r="B140" s="617"/>
      <c r="C140" s="620"/>
      <c r="D140" s="621"/>
      <c r="E140" s="620"/>
      <c r="F140" s="621"/>
      <c r="G140" s="620"/>
      <c r="H140" s="621"/>
      <c r="I140" s="620"/>
      <c r="J140" s="621"/>
      <c r="K140" s="620"/>
      <c r="L140" s="621"/>
      <c r="O140" s="172"/>
      <c r="P140" s="172"/>
    </row>
    <row r="141" spans="1:16" s="151" customFormat="1" x14ac:dyDescent="0.35">
      <c r="A141" s="261"/>
      <c r="B141" s="617"/>
      <c r="C141" s="620"/>
      <c r="D141" s="621"/>
      <c r="E141" s="620"/>
      <c r="F141" s="621"/>
      <c r="G141" s="620"/>
      <c r="H141" s="621"/>
      <c r="I141" s="620"/>
      <c r="J141" s="621"/>
      <c r="K141" s="620"/>
      <c r="L141" s="621"/>
      <c r="O141" s="172"/>
      <c r="P141" s="172"/>
    </row>
    <row r="142" spans="1:16" s="151" customFormat="1" x14ac:dyDescent="0.35">
      <c r="A142" s="261"/>
      <c r="B142" s="617"/>
      <c r="C142" s="620"/>
      <c r="D142" s="621"/>
      <c r="E142" s="620"/>
      <c r="F142" s="621"/>
      <c r="G142" s="620"/>
      <c r="H142" s="621"/>
      <c r="I142" s="620"/>
      <c r="J142" s="621"/>
      <c r="K142" s="620"/>
      <c r="L142" s="621"/>
      <c r="O142" s="172"/>
      <c r="P142" s="172"/>
    </row>
    <row r="143" spans="1:16" s="151" customFormat="1" x14ac:dyDescent="0.35">
      <c r="A143" s="261"/>
      <c r="B143" s="617"/>
      <c r="C143" s="620"/>
      <c r="D143" s="621"/>
      <c r="E143" s="620"/>
      <c r="F143" s="621"/>
      <c r="G143" s="620"/>
      <c r="H143" s="621"/>
      <c r="I143" s="620"/>
      <c r="J143" s="621"/>
      <c r="K143" s="620"/>
      <c r="L143" s="621"/>
      <c r="O143" s="172"/>
      <c r="P143" s="172"/>
    </row>
    <row r="144" spans="1:16" s="151" customFormat="1" x14ac:dyDescent="0.35">
      <c r="A144" s="261"/>
      <c r="B144" s="617"/>
      <c r="C144" s="620"/>
      <c r="D144" s="621"/>
      <c r="E144" s="620"/>
      <c r="F144" s="621"/>
      <c r="G144" s="620"/>
      <c r="H144" s="621"/>
      <c r="I144" s="620"/>
      <c r="J144" s="621"/>
      <c r="K144" s="620"/>
      <c r="L144" s="621"/>
      <c r="O144" s="172"/>
      <c r="P144" s="172"/>
    </row>
    <row r="145" spans="1:16" s="151" customFormat="1" x14ac:dyDescent="0.35">
      <c r="A145" s="261"/>
      <c r="B145" s="617"/>
      <c r="C145" s="620"/>
      <c r="D145" s="621"/>
      <c r="E145" s="620"/>
      <c r="F145" s="621"/>
      <c r="G145" s="620"/>
      <c r="H145" s="621"/>
      <c r="I145" s="620"/>
      <c r="J145" s="621"/>
      <c r="K145" s="620"/>
      <c r="L145" s="621"/>
      <c r="O145" s="172"/>
      <c r="P145" s="172"/>
    </row>
    <row r="146" spans="1:16" s="151" customFormat="1" x14ac:dyDescent="0.35">
      <c r="A146" s="261"/>
      <c r="B146" s="618"/>
      <c r="C146" s="489"/>
      <c r="D146" s="622"/>
      <c r="E146" s="489"/>
      <c r="F146" s="622"/>
      <c r="G146" s="489"/>
      <c r="H146" s="622"/>
      <c r="I146" s="489"/>
      <c r="J146" s="622"/>
      <c r="K146" s="489"/>
      <c r="L146" s="622"/>
      <c r="O146" s="172"/>
      <c r="P146" s="172"/>
    </row>
    <row r="147" spans="1:16" s="176" customFormat="1" x14ac:dyDescent="0.35">
      <c r="A147" s="262"/>
      <c r="B147" s="292"/>
      <c r="C147" s="293"/>
      <c r="D147" s="293"/>
      <c r="E147" s="293"/>
      <c r="F147" s="293"/>
      <c r="G147" s="293"/>
      <c r="H147" s="293"/>
      <c r="I147" s="293"/>
      <c r="J147" s="293"/>
      <c r="K147" s="293"/>
      <c r="L147" s="294"/>
      <c r="O147" s="172"/>
      <c r="P147" s="172"/>
    </row>
    <row r="148" spans="1:16" s="3" customFormat="1" x14ac:dyDescent="0.35">
      <c r="A148" s="13"/>
      <c r="B148" s="604" t="s">
        <v>31</v>
      </c>
      <c r="C148" s="605"/>
      <c r="D148" s="605"/>
      <c r="E148" s="605"/>
      <c r="F148" s="605"/>
      <c r="G148" s="605"/>
      <c r="H148" s="605"/>
      <c r="I148" s="605"/>
      <c r="J148" s="605"/>
      <c r="K148" s="605"/>
      <c r="L148" s="606"/>
      <c r="M148" s="270"/>
      <c r="O148" s="170"/>
      <c r="P148" s="170"/>
    </row>
    <row r="149" spans="1:16" s="176" customFormat="1" x14ac:dyDescent="0.35">
      <c r="A149" s="262"/>
      <c r="B149" s="277"/>
      <c r="C149" s="278"/>
      <c r="D149" s="278"/>
      <c r="E149" s="278"/>
      <c r="F149" s="278"/>
      <c r="G149" s="278"/>
      <c r="H149" s="278"/>
      <c r="I149" s="278"/>
      <c r="J149" s="278"/>
      <c r="K149" s="278"/>
      <c r="L149" s="263"/>
      <c r="O149" s="172"/>
      <c r="P149" s="172"/>
    </row>
    <row r="150" spans="1:16" s="176" customFormat="1" ht="14.9" customHeight="1" x14ac:dyDescent="0.35">
      <c r="A150" s="262"/>
      <c r="B150" s="508" t="str">
        <f>IF(Intro!$G$24="English",O150,P150)</f>
        <v>Has your firm permanently closed or disposed of any facilities or assets affecting your production of the goods since January 1, 2023? If yes, indicate the date, location and reasons for such action.</v>
      </c>
      <c r="C150" s="509"/>
      <c r="D150" s="509"/>
      <c r="E150" s="509"/>
      <c r="F150" s="509"/>
      <c r="G150" s="509"/>
      <c r="H150" s="509"/>
      <c r="I150" s="509"/>
      <c r="J150" s="509"/>
      <c r="K150" s="509"/>
      <c r="L150" s="510"/>
      <c r="O150" s="172" t="str">
        <f>"Has your firm permanently closed or disposed of any facilities or assets affecting your production of the goods since January 1, "&amp;Variables!B6&amp;"? If yes, indicate the date, location and reasons for such action."</f>
        <v>Has your firm permanently closed or disposed of any facilities or assets affecting your production of the goods since January 1, 2023? If yes, indicate the date, location and reasons for such action.</v>
      </c>
      <c r="P150" s="172" t="str">
        <f>"Depuis le 1er janvier "&amp;Variables!C6&amp;", votre entreprise a-t-elle fermé de façon permanente ou cédé des installations ou de ses éléments d'actif touchant la production des marchandises? Dans l'affirmative, précisez la date, l’emplacement et les motifs de telles mesures."</f>
        <v>Depuis le 1er janvier 2023, votre entreprise a-t-elle fermé de façon permanente ou cédé des installations ou de ses éléments d'actif touchant la production des marchandises? Dans l'affirmative, précisez la date, l’emplacement et les motifs de telles mesures.</v>
      </c>
    </row>
    <row r="151" spans="1:16" s="176" customFormat="1" x14ac:dyDescent="0.35">
      <c r="A151" s="262"/>
      <c r="B151" s="508"/>
      <c r="C151" s="509"/>
      <c r="D151" s="509"/>
      <c r="E151" s="509"/>
      <c r="F151" s="509"/>
      <c r="G151" s="509"/>
      <c r="H151" s="509"/>
      <c r="I151" s="509"/>
      <c r="J151" s="509"/>
      <c r="K151" s="509"/>
      <c r="L151" s="510"/>
      <c r="O151" s="172"/>
      <c r="P151" s="172"/>
    </row>
    <row r="152" spans="1:16" s="176" customFormat="1" x14ac:dyDescent="0.35">
      <c r="A152" s="262"/>
      <c r="B152" s="277"/>
      <c r="C152" s="278"/>
      <c r="D152" s="278"/>
      <c r="E152" s="278"/>
      <c r="F152" s="278"/>
      <c r="G152" s="278"/>
      <c r="H152" s="278"/>
      <c r="I152" s="278"/>
      <c r="J152" s="278"/>
      <c r="K152" s="278"/>
      <c r="L152" s="263"/>
      <c r="O152" s="172"/>
      <c r="P152" s="172"/>
    </row>
    <row r="153" spans="1:16" s="3" customFormat="1" x14ac:dyDescent="0.35">
      <c r="A153" s="13"/>
      <c r="B153" s="595"/>
      <c r="C153" s="596"/>
      <c r="D153" s="596"/>
      <c r="E153" s="596"/>
      <c r="F153" s="596"/>
      <c r="G153" s="596"/>
      <c r="H153" s="596"/>
      <c r="I153" s="596"/>
      <c r="J153" s="596"/>
      <c r="K153" s="596"/>
      <c r="L153" s="597"/>
      <c r="M153" s="176"/>
      <c r="O153" s="170"/>
      <c r="P153" s="170"/>
    </row>
    <row r="154" spans="1:16" s="3" customFormat="1" x14ac:dyDescent="0.35">
      <c r="A154" s="13"/>
      <c r="B154" s="595"/>
      <c r="C154" s="596"/>
      <c r="D154" s="596"/>
      <c r="E154" s="596"/>
      <c r="F154" s="596"/>
      <c r="G154" s="596"/>
      <c r="H154" s="596"/>
      <c r="I154" s="596"/>
      <c r="J154" s="596"/>
      <c r="K154" s="596"/>
      <c r="L154" s="597"/>
      <c r="M154" s="176"/>
      <c r="O154" s="170"/>
      <c r="P154" s="170"/>
    </row>
    <row r="155" spans="1:16" s="3" customFormat="1" x14ac:dyDescent="0.35">
      <c r="A155" s="13"/>
      <c r="B155" s="595"/>
      <c r="C155" s="596"/>
      <c r="D155" s="596"/>
      <c r="E155" s="596"/>
      <c r="F155" s="596"/>
      <c r="G155" s="596"/>
      <c r="H155" s="596"/>
      <c r="I155" s="596"/>
      <c r="J155" s="596"/>
      <c r="K155" s="596"/>
      <c r="L155" s="597"/>
      <c r="M155" s="176"/>
      <c r="O155" s="170"/>
      <c r="P155" s="170"/>
    </row>
    <row r="156" spans="1:16" s="3" customFormat="1" x14ac:dyDescent="0.35">
      <c r="A156" s="13"/>
      <c r="B156" s="595"/>
      <c r="C156" s="596"/>
      <c r="D156" s="596"/>
      <c r="E156" s="596"/>
      <c r="F156" s="596"/>
      <c r="G156" s="596"/>
      <c r="H156" s="596"/>
      <c r="I156" s="596"/>
      <c r="J156" s="596"/>
      <c r="K156" s="596"/>
      <c r="L156" s="597"/>
      <c r="M156" s="176"/>
      <c r="O156" s="170"/>
      <c r="P156" s="170"/>
    </row>
    <row r="157" spans="1:16" s="3" customFormat="1" x14ac:dyDescent="0.35">
      <c r="A157" s="13"/>
      <c r="B157" s="595"/>
      <c r="C157" s="596"/>
      <c r="D157" s="596"/>
      <c r="E157" s="596"/>
      <c r="F157" s="596"/>
      <c r="G157" s="596"/>
      <c r="H157" s="596"/>
      <c r="I157" s="596"/>
      <c r="J157" s="596"/>
      <c r="K157" s="596"/>
      <c r="L157" s="597"/>
      <c r="M157" s="176"/>
      <c r="O157" s="170"/>
      <c r="P157" s="170"/>
    </row>
    <row r="158" spans="1:16" s="3" customFormat="1" x14ac:dyDescent="0.35">
      <c r="A158" s="13"/>
      <c r="B158" s="595"/>
      <c r="C158" s="596"/>
      <c r="D158" s="596"/>
      <c r="E158" s="596"/>
      <c r="F158" s="596"/>
      <c r="G158" s="596"/>
      <c r="H158" s="596"/>
      <c r="I158" s="596"/>
      <c r="J158" s="596"/>
      <c r="K158" s="596"/>
      <c r="L158" s="597"/>
      <c r="M158" s="176"/>
      <c r="O158" s="170"/>
      <c r="P158" s="170"/>
    </row>
    <row r="159" spans="1:16" s="3" customFormat="1" x14ac:dyDescent="0.35">
      <c r="A159" s="13"/>
      <c r="B159" s="595"/>
      <c r="C159" s="596"/>
      <c r="D159" s="596"/>
      <c r="E159" s="596"/>
      <c r="F159" s="596"/>
      <c r="G159" s="596"/>
      <c r="H159" s="596"/>
      <c r="I159" s="596"/>
      <c r="J159" s="596"/>
      <c r="K159" s="596"/>
      <c r="L159" s="597"/>
      <c r="M159" s="176"/>
      <c r="O159" s="170"/>
      <c r="P159" s="170"/>
    </row>
    <row r="160" spans="1:16" s="3" customFormat="1" x14ac:dyDescent="0.35">
      <c r="A160" s="13"/>
      <c r="B160" s="595"/>
      <c r="C160" s="596"/>
      <c r="D160" s="596"/>
      <c r="E160" s="596"/>
      <c r="F160" s="596"/>
      <c r="G160" s="596"/>
      <c r="H160" s="596"/>
      <c r="I160" s="596"/>
      <c r="J160" s="596"/>
      <c r="K160" s="596"/>
      <c r="L160" s="597"/>
      <c r="M160" s="176"/>
      <c r="O160" s="170"/>
      <c r="P160" s="170"/>
    </row>
    <row r="161" spans="1:16" s="176" customFormat="1" x14ac:dyDescent="0.35">
      <c r="A161" s="262"/>
      <c r="B161" s="292"/>
      <c r="C161" s="293"/>
      <c r="D161" s="293"/>
      <c r="E161" s="293"/>
      <c r="F161" s="293"/>
      <c r="G161" s="293"/>
      <c r="H161" s="293"/>
      <c r="I161" s="293"/>
      <c r="J161" s="293"/>
      <c r="K161" s="293"/>
      <c r="L161" s="294"/>
      <c r="O161" s="172"/>
      <c r="P161" s="172"/>
    </row>
    <row r="162" spans="1:16" s="3" customFormat="1" x14ac:dyDescent="0.35">
      <c r="A162" s="13"/>
      <c r="B162" s="604" t="s">
        <v>33</v>
      </c>
      <c r="C162" s="605"/>
      <c r="D162" s="605"/>
      <c r="E162" s="605"/>
      <c r="F162" s="605"/>
      <c r="G162" s="605"/>
      <c r="H162" s="605"/>
      <c r="I162" s="605"/>
      <c r="J162" s="605"/>
      <c r="K162" s="605"/>
      <c r="L162" s="606"/>
      <c r="M162" s="270"/>
      <c r="O162" s="170"/>
      <c r="P162" s="170"/>
    </row>
    <row r="163" spans="1:16" s="176" customFormat="1" x14ac:dyDescent="0.35">
      <c r="A163" s="262"/>
      <c r="B163" s="277"/>
      <c r="C163" s="278"/>
      <c r="D163" s="278"/>
      <c r="E163" s="278"/>
      <c r="F163" s="278"/>
      <c r="G163" s="278"/>
      <c r="H163" s="278"/>
      <c r="I163" s="278"/>
      <c r="J163" s="278"/>
      <c r="K163" s="278"/>
      <c r="L163" s="263"/>
      <c r="O163" s="172"/>
      <c r="P163" s="172"/>
    </row>
    <row r="164" spans="1:16" s="176" customFormat="1" x14ac:dyDescent="0.35">
      <c r="A164" s="262"/>
      <c r="B164" s="598" t="str">
        <f>IF(Intro!$G$24="English",O164,P164)</f>
        <v>Describe your firm's production processes for the goods and provide flow charts illustrating the processes.</v>
      </c>
      <c r="C164" s="599"/>
      <c r="D164" s="599"/>
      <c r="E164" s="599"/>
      <c r="F164" s="599"/>
      <c r="G164" s="599"/>
      <c r="H164" s="599"/>
      <c r="I164" s="599"/>
      <c r="J164" s="599"/>
      <c r="K164" s="599"/>
      <c r="L164" s="600"/>
      <c r="O164" s="172" t="s">
        <v>271</v>
      </c>
      <c r="P164" s="172" t="s">
        <v>272</v>
      </c>
    </row>
    <row r="165" spans="1:16" s="176" customFormat="1" x14ac:dyDescent="0.35">
      <c r="A165" s="262"/>
      <c r="B165" s="277"/>
      <c r="C165" s="278"/>
      <c r="D165" s="278"/>
      <c r="E165" s="278"/>
      <c r="F165" s="278"/>
      <c r="G165" s="278"/>
      <c r="H165" s="278"/>
      <c r="I165" s="278"/>
      <c r="J165" s="278"/>
      <c r="K165" s="278"/>
      <c r="L165" s="263"/>
      <c r="O165" s="172"/>
      <c r="P165" s="172"/>
    </row>
    <row r="166" spans="1:16" s="3" customFormat="1" x14ac:dyDescent="0.35">
      <c r="A166" s="13"/>
      <c r="B166" s="595"/>
      <c r="C166" s="596"/>
      <c r="D166" s="596"/>
      <c r="E166" s="596"/>
      <c r="F166" s="596"/>
      <c r="G166" s="596"/>
      <c r="H166" s="596"/>
      <c r="I166" s="596"/>
      <c r="J166" s="596"/>
      <c r="K166" s="596"/>
      <c r="L166" s="597"/>
      <c r="M166" s="176"/>
      <c r="O166" s="170"/>
      <c r="P166" s="170"/>
    </row>
    <row r="167" spans="1:16" s="3" customFormat="1" x14ac:dyDescent="0.35">
      <c r="A167" s="13"/>
      <c r="B167" s="595"/>
      <c r="C167" s="596"/>
      <c r="D167" s="596"/>
      <c r="E167" s="596"/>
      <c r="F167" s="596"/>
      <c r="G167" s="596"/>
      <c r="H167" s="596"/>
      <c r="I167" s="596"/>
      <c r="J167" s="596"/>
      <c r="K167" s="596"/>
      <c r="L167" s="597"/>
      <c r="M167" s="176"/>
      <c r="O167" s="170"/>
      <c r="P167" s="170"/>
    </row>
    <row r="168" spans="1:16" s="3" customFormat="1" x14ac:dyDescent="0.35">
      <c r="A168" s="13"/>
      <c r="B168" s="595"/>
      <c r="C168" s="596"/>
      <c r="D168" s="596"/>
      <c r="E168" s="596"/>
      <c r="F168" s="596"/>
      <c r="G168" s="596"/>
      <c r="H168" s="596"/>
      <c r="I168" s="596"/>
      <c r="J168" s="596"/>
      <c r="K168" s="596"/>
      <c r="L168" s="597"/>
      <c r="M168" s="176"/>
      <c r="O168" s="170"/>
      <c r="P168" s="170"/>
    </row>
    <row r="169" spans="1:16" s="3" customFormat="1" x14ac:dyDescent="0.35">
      <c r="A169" s="13"/>
      <c r="B169" s="595"/>
      <c r="C169" s="596"/>
      <c r="D169" s="596"/>
      <c r="E169" s="596"/>
      <c r="F169" s="596"/>
      <c r="G169" s="596"/>
      <c r="H169" s="596"/>
      <c r="I169" s="596"/>
      <c r="J169" s="596"/>
      <c r="K169" s="596"/>
      <c r="L169" s="597"/>
      <c r="M169" s="176"/>
      <c r="O169" s="170"/>
      <c r="P169" s="170"/>
    </row>
    <row r="170" spans="1:16" s="3" customFormat="1" x14ac:dyDescent="0.35">
      <c r="A170" s="13"/>
      <c r="B170" s="595"/>
      <c r="C170" s="596"/>
      <c r="D170" s="596"/>
      <c r="E170" s="596"/>
      <c r="F170" s="596"/>
      <c r="G170" s="596"/>
      <c r="H170" s="596"/>
      <c r="I170" s="596"/>
      <c r="J170" s="596"/>
      <c r="K170" s="596"/>
      <c r="L170" s="597"/>
      <c r="M170" s="176"/>
      <c r="O170" s="170"/>
      <c r="P170" s="170"/>
    </row>
    <row r="171" spans="1:16" s="3" customFormat="1" x14ac:dyDescent="0.35">
      <c r="A171" s="13"/>
      <c r="B171" s="595"/>
      <c r="C171" s="596"/>
      <c r="D171" s="596"/>
      <c r="E171" s="596"/>
      <c r="F171" s="596"/>
      <c r="G171" s="596"/>
      <c r="H171" s="596"/>
      <c r="I171" s="596"/>
      <c r="J171" s="596"/>
      <c r="K171" s="596"/>
      <c r="L171" s="597"/>
      <c r="M171" s="176"/>
      <c r="O171" s="170"/>
      <c r="P171" s="170"/>
    </row>
    <row r="172" spans="1:16" s="3" customFormat="1" x14ac:dyDescent="0.35">
      <c r="A172" s="13"/>
      <c r="B172" s="595"/>
      <c r="C172" s="596"/>
      <c r="D172" s="596"/>
      <c r="E172" s="596"/>
      <c r="F172" s="596"/>
      <c r="G172" s="596"/>
      <c r="H172" s="596"/>
      <c r="I172" s="596"/>
      <c r="J172" s="596"/>
      <c r="K172" s="596"/>
      <c r="L172" s="597"/>
      <c r="M172" s="176"/>
      <c r="O172" s="170"/>
      <c r="P172" s="170"/>
    </row>
    <row r="173" spans="1:16" s="3" customFormat="1" x14ac:dyDescent="0.35">
      <c r="A173" s="13"/>
      <c r="B173" s="595"/>
      <c r="C173" s="596"/>
      <c r="D173" s="596"/>
      <c r="E173" s="596"/>
      <c r="F173" s="596"/>
      <c r="G173" s="596"/>
      <c r="H173" s="596"/>
      <c r="I173" s="596"/>
      <c r="J173" s="596"/>
      <c r="K173" s="596"/>
      <c r="L173" s="597"/>
      <c r="M173" s="176"/>
      <c r="O173" s="170"/>
      <c r="P173" s="170"/>
    </row>
    <row r="174" spans="1:16" s="176" customFormat="1" x14ac:dyDescent="0.35">
      <c r="A174" s="262"/>
      <c r="B174" s="292"/>
      <c r="C174" s="293"/>
      <c r="D174" s="293"/>
      <c r="E174" s="293"/>
      <c r="F174" s="293"/>
      <c r="G174" s="293"/>
      <c r="H174" s="293"/>
      <c r="I174" s="293"/>
      <c r="J174" s="293"/>
      <c r="K174" s="293"/>
      <c r="L174" s="294"/>
      <c r="O174" s="172"/>
      <c r="P174" s="172"/>
    </row>
    <row r="175" spans="1:16" s="3" customFormat="1" x14ac:dyDescent="0.35">
      <c r="A175" s="12"/>
      <c r="B175" s="604" t="s">
        <v>34</v>
      </c>
      <c r="C175" s="605"/>
      <c r="D175" s="605"/>
      <c r="E175" s="605"/>
      <c r="F175" s="605"/>
      <c r="G175" s="605"/>
      <c r="H175" s="605"/>
      <c r="I175" s="605"/>
      <c r="J175" s="605"/>
      <c r="K175" s="605"/>
      <c r="L175" s="606"/>
      <c r="M175" s="270"/>
    </row>
    <row r="176" spans="1:16" s="151" customFormat="1" x14ac:dyDescent="0.35">
      <c r="A176" s="261"/>
      <c r="B176" s="225"/>
      <c r="C176" s="212"/>
      <c r="D176" s="212"/>
      <c r="E176" s="212"/>
      <c r="F176" s="212"/>
      <c r="G176" s="212"/>
      <c r="H176" s="212"/>
      <c r="I176" s="212"/>
      <c r="J176" s="212"/>
      <c r="K176" s="212"/>
      <c r="L176" s="213"/>
    </row>
    <row r="177" spans="1:16" s="10" customFormat="1" x14ac:dyDescent="0.35">
      <c r="A177" s="12"/>
      <c r="B177" s="468" t="str">
        <f>IF(Intro!$G$24="English",O177,P177)</f>
        <v>List the top three direct materials used in your firm's production of the goods by value.</v>
      </c>
      <c r="C177" s="469"/>
      <c r="D177" s="469"/>
      <c r="E177" s="469"/>
      <c r="F177" s="469"/>
      <c r="G177" s="469"/>
      <c r="H177" s="469"/>
      <c r="I177" s="469"/>
      <c r="J177" s="469"/>
      <c r="K177" s="469"/>
      <c r="L177" s="470"/>
      <c r="O177" s="11" t="s">
        <v>161</v>
      </c>
      <c r="P177" s="10" t="s">
        <v>162</v>
      </c>
    </row>
    <row r="178" spans="1:16" s="10" customFormat="1" x14ac:dyDescent="0.35">
      <c r="A178" s="12"/>
      <c r="B178" s="236"/>
      <c r="C178" s="237"/>
      <c r="D178" s="28"/>
      <c r="E178" s="29"/>
      <c r="F178" s="29"/>
      <c r="G178" s="29"/>
      <c r="H178" s="29"/>
      <c r="I178" s="29"/>
      <c r="J178" s="29"/>
      <c r="K178" s="29"/>
      <c r="L178" s="30"/>
      <c r="O178" s="11"/>
    </row>
    <row r="179" spans="1:16" s="10" customFormat="1" ht="14.15" customHeight="1" x14ac:dyDescent="0.35">
      <c r="A179" s="12"/>
      <c r="B179" s="635" t="str">
        <f>IF(Intro!$G$24="English",O179,P179)</f>
        <v>Direct material used 1</v>
      </c>
      <c r="C179" s="636"/>
      <c r="D179" s="637"/>
      <c r="E179" s="638"/>
      <c r="F179" s="638"/>
      <c r="G179" s="638"/>
      <c r="H179" s="638"/>
      <c r="I179" s="638"/>
      <c r="J179" s="638"/>
      <c r="K179" s="639"/>
      <c r="L179" s="30"/>
      <c r="O179" s="11" t="s">
        <v>163</v>
      </c>
      <c r="P179" s="10" t="s">
        <v>164</v>
      </c>
    </row>
    <row r="180" spans="1:16" s="10" customFormat="1" ht="14.15" customHeight="1" x14ac:dyDescent="0.35">
      <c r="A180" s="12"/>
      <c r="B180" s="635" t="str">
        <f>IF(Intro!$G$24="English",O180,P180)</f>
        <v>Direct material used 2</v>
      </c>
      <c r="C180" s="636"/>
      <c r="D180" s="637"/>
      <c r="E180" s="638"/>
      <c r="F180" s="638"/>
      <c r="G180" s="638"/>
      <c r="H180" s="638"/>
      <c r="I180" s="638"/>
      <c r="J180" s="638"/>
      <c r="K180" s="639"/>
      <c r="L180" s="30"/>
      <c r="O180" s="11" t="s">
        <v>165</v>
      </c>
      <c r="P180" s="10" t="s">
        <v>166</v>
      </c>
    </row>
    <row r="181" spans="1:16" s="10" customFormat="1" ht="14.15" customHeight="1" x14ac:dyDescent="0.35">
      <c r="A181" s="12"/>
      <c r="B181" s="635" t="str">
        <f>IF(Intro!$G$24="English",O181,P181)</f>
        <v>Direct material used 3</v>
      </c>
      <c r="C181" s="636"/>
      <c r="D181" s="637"/>
      <c r="E181" s="638"/>
      <c r="F181" s="638"/>
      <c r="G181" s="638"/>
      <c r="H181" s="638"/>
      <c r="I181" s="638"/>
      <c r="J181" s="638"/>
      <c r="K181" s="639"/>
      <c r="L181" s="30"/>
      <c r="O181" s="11" t="s">
        <v>167</v>
      </c>
      <c r="P181" s="10" t="s">
        <v>168</v>
      </c>
    </row>
    <row r="182" spans="1:16" s="10" customFormat="1" x14ac:dyDescent="0.35">
      <c r="A182" s="12"/>
      <c r="B182" s="236"/>
      <c r="C182" s="237"/>
      <c r="D182" s="28"/>
      <c r="E182" s="29"/>
      <c r="F182" s="29"/>
      <c r="G182" s="29"/>
      <c r="H182" s="29"/>
      <c r="I182" s="29"/>
      <c r="J182" s="29"/>
      <c r="K182" s="29"/>
      <c r="L182" s="30"/>
      <c r="O182" s="11"/>
    </row>
    <row r="183" spans="1:16" s="3" customFormat="1" x14ac:dyDescent="0.35">
      <c r="A183" s="13"/>
      <c r="B183" s="604" t="s">
        <v>35</v>
      </c>
      <c r="C183" s="605"/>
      <c r="D183" s="605"/>
      <c r="E183" s="605"/>
      <c r="F183" s="605"/>
      <c r="G183" s="605"/>
      <c r="H183" s="605"/>
      <c r="I183" s="605"/>
      <c r="J183" s="605"/>
      <c r="K183" s="605"/>
      <c r="L183" s="606"/>
      <c r="M183" s="270"/>
      <c r="O183" s="170"/>
      <c r="P183" s="170"/>
    </row>
    <row r="184" spans="1:16" s="176" customFormat="1" x14ac:dyDescent="0.35">
      <c r="A184" s="262"/>
      <c r="B184" s="277"/>
      <c r="C184" s="278"/>
      <c r="D184" s="278"/>
      <c r="E184" s="278"/>
      <c r="F184" s="278"/>
      <c r="G184" s="278"/>
      <c r="H184" s="278"/>
      <c r="I184" s="278"/>
      <c r="J184" s="278"/>
      <c r="K184" s="278"/>
      <c r="L184" s="263"/>
      <c r="O184" s="172"/>
      <c r="P184" s="172"/>
    </row>
    <row r="185" spans="1:16" s="176" customFormat="1" x14ac:dyDescent="0.35">
      <c r="A185" s="262"/>
      <c r="B185" s="598" t="str">
        <f>IF(Intro!$G$24="English",O185,P185)</f>
        <v>What publications or indices does your firm use to track the prices of direct materials used in the production of the goods?</v>
      </c>
      <c r="C185" s="599"/>
      <c r="D185" s="599"/>
      <c r="E185" s="599"/>
      <c r="F185" s="599"/>
      <c r="G185" s="599"/>
      <c r="H185" s="599"/>
      <c r="I185" s="599"/>
      <c r="J185" s="599"/>
      <c r="K185" s="599"/>
      <c r="L185" s="600"/>
      <c r="O185" s="172" t="s">
        <v>335</v>
      </c>
      <c r="P185" s="172" t="s">
        <v>336</v>
      </c>
    </row>
    <row r="186" spans="1:16" s="176" customFormat="1" x14ac:dyDescent="0.35">
      <c r="A186" s="262"/>
      <c r="B186" s="277"/>
      <c r="C186" s="278"/>
      <c r="D186" s="278"/>
      <c r="E186" s="278"/>
      <c r="F186" s="278"/>
      <c r="G186" s="278"/>
      <c r="H186" s="278"/>
      <c r="I186" s="278"/>
      <c r="J186" s="278"/>
      <c r="K186" s="278"/>
      <c r="L186" s="263"/>
      <c r="O186" s="172"/>
      <c r="P186" s="172"/>
    </row>
    <row r="187" spans="1:16" s="3" customFormat="1" x14ac:dyDescent="0.35">
      <c r="A187" s="13"/>
      <c r="B187" s="595"/>
      <c r="C187" s="596"/>
      <c r="D187" s="596"/>
      <c r="E187" s="596"/>
      <c r="F187" s="596"/>
      <c r="G187" s="596"/>
      <c r="H187" s="596"/>
      <c r="I187" s="596"/>
      <c r="J187" s="596"/>
      <c r="K187" s="596"/>
      <c r="L187" s="597"/>
      <c r="M187" s="176"/>
      <c r="O187" s="170"/>
      <c r="P187" s="170"/>
    </row>
    <row r="188" spans="1:16" s="3" customFormat="1" x14ac:dyDescent="0.35">
      <c r="A188" s="13"/>
      <c r="B188" s="595"/>
      <c r="C188" s="596"/>
      <c r="D188" s="596"/>
      <c r="E188" s="596"/>
      <c r="F188" s="596"/>
      <c r="G188" s="596"/>
      <c r="H188" s="596"/>
      <c r="I188" s="596"/>
      <c r="J188" s="596"/>
      <c r="K188" s="596"/>
      <c r="L188" s="597"/>
      <c r="M188" s="176"/>
      <c r="O188" s="170"/>
      <c r="P188" s="170"/>
    </row>
    <row r="189" spans="1:16" s="3" customFormat="1" x14ac:dyDescent="0.35">
      <c r="A189" s="13"/>
      <c r="B189" s="595"/>
      <c r="C189" s="596"/>
      <c r="D189" s="596"/>
      <c r="E189" s="596"/>
      <c r="F189" s="596"/>
      <c r="G189" s="596"/>
      <c r="H189" s="596"/>
      <c r="I189" s="596"/>
      <c r="J189" s="596"/>
      <c r="K189" s="596"/>
      <c r="L189" s="597"/>
      <c r="M189" s="176"/>
      <c r="O189" s="170"/>
      <c r="P189" s="170"/>
    </row>
    <row r="190" spans="1:16" s="3" customFormat="1" x14ac:dyDescent="0.35">
      <c r="A190" s="13"/>
      <c r="B190" s="595"/>
      <c r="C190" s="596"/>
      <c r="D190" s="596"/>
      <c r="E190" s="596"/>
      <c r="F190" s="596"/>
      <c r="G190" s="596"/>
      <c r="H190" s="596"/>
      <c r="I190" s="596"/>
      <c r="J190" s="596"/>
      <c r="K190" s="596"/>
      <c r="L190" s="597"/>
      <c r="M190" s="176"/>
      <c r="O190" s="170"/>
      <c r="P190" s="170"/>
    </row>
    <row r="191" spans="1:16" s="3" customFormat="1" x14ac:dyDescent="0.35">
      <c r="A191" s="13"/>
      <c r="B191" s="595"/>
      <c r="C191" s="596"/>
      <c r="D191" s="596"/>
      <c r="E191" s="596"/>
      <c r="F191" s="596"/>
      <c r="G191" s="596"/>
      <c r="H191" s="596"/>
      <c r="I191" s="596"/>
      <c r="J191" s="596"/>
      <c r="K191" s="596"/>
      <c r="L191" s="597"/>
      <c r="M191" s="176"/>
      <c r="O191" s="170"/>
      <c r="P191" s="170"/>
    </row>
    <row r="192" spans="1:16" s="3" customFormat="1" x14ac:dyDescent="0.35">
      <c r="A192" s="13"/>
      <c r="B192" s="595"/>
      <c r="C192" s="596"/>
      <c r="D192" s="596"/>
      <c r="E192" s="596"/>
      <c r="F192" s="596"/>
      <c r="G192" s="596"/>
      <c r="H192" s="596"/>
      <c r="I192" s="596"/>
      <c r="J192" s="596"/>
      <c r="K192" s="596"/>
      <c r="L192" s="597"/>
      <c r="M192" s="176"/>
      <c r="O192" s="170"/>
      <c r="P192" s="170"/>
    </row>
    <row r="193" spans="1:16" s="3" customFormat="1" x14ac:dyDescent="0.35">
      <c r="A193" s="13"/>
      <c r="B193" s="595"/>
      <c r="C193" s="596"/>
      <c r="D193" s="596"/>
      <c r="E193" s="596"/>
      <c r="F193" s="596"/>
      <c r="G193" s="596"/>
      <c r="H193" s="596"/>
      <c r="I193" s="596"/>
      <c r="J193" s="596"/>
      <c r="K193" s="596"/>
      <c r="L193" s="597"/>
      <c r="M193" s="176"/>
      <c r="O193" s="170"/>
      <c r="P193" s="170"/>
    </row>
    <row r="194" spans="1:16" s="3" customFormat="1" x14ac:dyDescent="0.35">
      <c r="A194" s="13"/>
      <c r="B194" s="595"/>
      <c r="C194" s="596"/>
      <c r="D194" s="596"/>
      <c r="E194" s="596"/>
      <c r="F194" s="596"/>
      <c r="G194" s="596"/>
      <c r="H194" s="596"/>
      <c r="I194" s="596"/>
      <c r="J194" s="596"/>
      <c r="K194" s="596"/>
      <c r="L194" s="597"/>
      <c r="M194" s="176"/>
      <c r="O194" s="170"/>
      <c r="P194" s="170"/>
    </row>
    <row r="195" spans="1:16" s="176" customFormat="1" x14ac:dyDescent="0.35">
      <c r="A195" s="262"/>
      <c r="B195" s="292"/>
      <c r="C195" s="293"/>
      <c r="D195" s="293"/>
      <c r="E195" s="293"/>
      <c r="F195" s="293"/>
      <c r="G195" s="293"/>
      <c r="H195" s="293"/>
      <c r="I195" s="293"/>
      <c r="J195" s="293"/>
      <c r="K195" s="293"/>
      <c r="L195" s="294"/>
      <c r="O195" s="172"/>
      <c r="P195" s="172"/>
    </row>
    <row r="196" spans="1:16" s="3" customFormat="1" x14ac:dyDescent="0.35">
      <c r="A196" s="13"/>
      <c r="B196" s="604" t="s">
        <v>36</v>
      </c>
      <c r="C196" s="605"/>
      <c r="D196" s="605"/>
      <c r="E196" s="605"/>
      <c r="F196" s="605"/>
      <c r="G196" s="605"/>
      <c r="H196" s="605"/>
      <c r="I196" s="605"/>
      <c r="J196" s="605"/>
      <c r="K196" s="605"/>
      <c r="L196" s="606"/>
      <c r="M196" s="270"/>
      <c r="O196" s="170"/>
      <c r="P196" s="170"/>
    </row>
    <row r="197" spans="1:16" s="176" customFormat="1" x14ac:dyDescent="0.35">
      <c r="A197" s="262"/>
      <c r="B197" s="277"/>
      <c r="C197" s="278"/>
      <c r="D197" s="278"/>
      <c r="E197" s="278"/>
      <c r="F197" s="278"/>
      <c r="G197" s="278"/>
      <c r="H197" s="278"/>
      <c r="I197" s="278"/>
      <c r="J197" s="278"/>
      <c r="K197" s="278"/>
      <c r="L197" s="263"/>
      <c r="O197" s="172"/>
      <c r="P197" s="172"/>
    </row>
    <row r="198" spans="1:16" s="176" customFormat="1" x14ac:dyDescent="0.35">
      <c r="A198" s="262"/>
      <c r="B198" s="598" t="str">
        <f>IF(Intro!$G$24="English",O198,P198)</f>
        <v>Provide details if your firm has changed the product mix of the goods produced since January 1, 2023.</v>
      </c>
      <c r="C198" s="599"/>
      <c r="D198" s="599"/>
      <c r="E198" s="599"/>
      <c r="F198" s="599"/>
      <c r="G198" s="599"/>
      <c r="H198" s="599"/>
      <c r="I198" s="599"/>
      <c r="J198" s="599"/>
      <c r="K198" s="599"/>
      <c r="L198" s="600"/>
      <c r="O198" s="172" t="str">
        <f>"Provide details if your firm has changed the product mix of the goods produced since January 1, "&amp;Variables!B6&amp;"."</f>
        <v>Provide details if your firm has changed the product mix of the goods produced since January 1, 2023.</v>
      </c>
      <c r="P198" s="172" t="str">
        <f>"Fournissez des détails si votre entreprise a modifié la gamme de marchandises qu'elle produit depuis le 1er janvier "&amp;Variables!B6&amp;"."</f>
        <v>Fournissez des détails si votre entreprise a modifié la gamme de marchandises qu'elle produit depuis le 1er janvier 2023.</v>
      </c>
    </row>
    <row r="199" spans="1:16" s="176" customFormat="1" x14ac:dyDescent="0.35">
      <c r="A199" s="262"/>
      <c r="B199" s="277"/>
      <c r="C199" s="278"/>
      <c r="D199" s="278"/>
      <c r="E199" s="278"/>
      <c r="F199" s="278"/>
      <c r="G199" s="278"/>
      <c r="H199" s="278"/>
      <c r="I199" s="278"/>
      <c r="J199" s="278"/>
      <c r="K199" s="278"/>
      <c r="L199" s="263"/>
      <c r="O199" s="172"/>
      <c r="P199" s="172"/>
    </row>
    <row r="200" spans="1:16" s="3" customFormat="1" x14ac:dyDescent="0.35">
      <c r="A200" s="13"/>
      <c r="B200" s="595"/>
      <c r="C200" s="596"/>
      <c r="D200" s="596"/>
      <c r="E200" s="596"/>
      <c r="F200" s="596"/>
      <c r="G200" s="596"/>
      <c r="H200" s="596"/>
      <c r="I200" s="596"/>
      <c r="J200" s="596"/>
      <c r="K200" s="596"/>
      <c r="L200" s="597"/>
      <c r="M200" s="176"/>
      <c r="O200" s="170"/>
      <c r="P200" s="170"/>
    </row>
    <row r="201" spans="1:16" s="3" customFormat="1" x14ac:dyDescent="0.35">
      <c r="A201" s="13"/>
      <c r="B201" s="595"/>
      <c r="C201" s="596"/>
      <c r="D201" s="596"/>
      <c r="E201" s="596"/>
      <c r="F201" s="596"/>
      <c r="G201" s="596"/>
      <c r="H201" s="596"/>
      <c r="I201" s="596"/>
      <c r="J201" s="596"/>
      <c r="K201" s="596"/>
      <c r="L201" s="597"/>
      <c r="M201" s="176"/>
      <c r="O201" s="170"/>
      <c r="P201" s="170"/>
    </row>
    <row r="202" spans="1:16" s="3" customFormat="1" x14ac:dyDescent="0.35">
      <c r="A202" s="13"/>
      <c r="B202" s="595"/>
      <c r="C202" s="596"/>
      <c r="D202" s="596"/>
      <c r="E202" s="596"/>
      <c r="F202" s="596"/>
      <c r="G202" s="596"/>
      <c r="H202" s="596"/>
      <c r="I202" s="596"/>
      <c r="J202" s="596"/>
      <c r="K202" s="596"/>
      <c r="L202" s="597"/>
      <c r="M202" s="176"/>
      <c r="O202" s="170"/>
      <c r="P202" s="170"/>
    </row>
    <row r="203" spans="1:16" s="3" customFormat="1" x14ac:dyDescent="0.35">
      <c r="A203" s="13"/>
      <c r="B203" s="595"/>
      <c r="C203" s="596"/>
      <c r="D203" s="596"/>
      <c r="E203" s="596"/>
      <c r="F203" s="596"/>
      <c r="G203" s="596"/>
      <c r="H203" s="596"/>
      <c r="I203" s="596"/>
      <c r="J203" s="596"/>
      <c r="K203" s="596"/>
      <c r="L203" s="597"/>
      <c r="M203" s="176"/>
      <c r="O203" s="170"/>
      <c r="P203" s="170"/>
    </row>
    <row r="204" spans="1:16" s="3" customFormat="1" x14ac:dyDescent="0.35">
      <c r="A204" s="13"/>
      <c r="B204" s="595"/>
      <c r="C204" s="596"/>
      <c r="D204" s="596"/>
      <c r="E204" s="596"/>
      <c r="F204" s="596"/>
      <c r="G204" s="596"/>
      <c r="H204" s="596"/>
      <c r="I204" s="596"/>
      <c r="J204" s="596"/>
      <c r="K204" s="596"/>
      <c r="L204" s="597"/>
      <c r="M204" s="176"/>
      <c r="O204" s="170"/>
      <c r="P204" s="170"/>
    </row>
    <row r="205" spans="1:16" s="3" customFormat="1" x14ac:dyDescent="0.35">
      <c r="A205" s="13"/>
      <c r="B205" s="595"/>
      <c r="C205" s="596"/>
      <c r="D205" s="596"/>
      <c r="E205" s="596"/>
      <c r="F205" s="596"/>
      <c r="G205" s="596"/>
      <c r="H205" s="596"/>
      <c r="I205" s="596"/>
      <c r="J205" s="596"/>
      <c r="K205" s="596"/>
      <c r="L205" s="597"/>
      <c r="M205" s="176"/>
      <c r="O205" s="170"/>
      <c r="P205" s="170"/>
    </row>
    <row r="206" spans="1:16" s="3" customFormat="1" x14ac:dyDescent="0.35">
      <c r="A206" s="13"/>
      <c r="B206" s="595"/>
      <c r="C206" s="596"/>
      <c r="D206" s="596"/>
      <c r="E206" s="596"/>
      <c r="F206" s="596"/>
      <c r="G206" s="596"/>
      <c r="H206" s="596"/>
      <c r="I206" s="596"/>
      <c r="J206" s="596"/>
      <c r="K206" s="596"/>
      <c r="L206" s="597"/>
      <c r="M206" s="176"/>
      <c r="O206" s="170"/>
      <c r="P206" s="170"/>
    </row>
    <row r="207" spans="1:16" s="3" customFormat="1" x14ac:dyDescent="0.35">
      <c r="A207" s="13"/>
      <c r="B207" s="595"/>
      <c r="C207" s="596"/>
      <c r="D207" s="596"/>
      <c r="E207" s="596"/>
      <c r="F207" s="596"/>
      <c r="G207" s="596"/>
      <c r="H207" s="596"/>
      <c r="I207" s="596"/>
      <c r="J207" s="596"/>
      <c r="K207" s="596"/>
      <c r="L207" s="597"/>
      <c r="M207" s="176"/>
      <c r="O207" s="170"/>
      <c r="P207" s="170"/>
    </row>
    <row r="208" spans="1:16" s="176" customFormat="1" x14ac:dyDescent="0.35">
      <c r="A208" s="262"/>
      <c r="B208" s="292"/>
      <c r="C208" s="293"/>
      <c r="D208" s="293"/>
      <c r="E208" s="293"/>
      <c r="F208" s="293"/>
      <c r="G208" s="293"/>
      <c r="H208" s="293"/>
      <c r="I208" s="293"/>
      <c r="J208" s="293"/>
      <c r="K208" s="293"/>
      <c r="L208" s="294"/>
      <c r="O208" s="172"/>
      <c r="P208" s="172"/>
    </row>
    <row r="209" spans="1:16" x14ac:dyDescent="0.35">
      <c r="B209" s="44"/>
      <c r="L209" s="45"/>
    </row>
    <row r="210" spans="1:16" x14ac:dyDescent="0.35">
      <c r="B210" s="623" t="str">
        <f>IF(Intro!$G$24="English",O210,P210)</f>
        <v>MARKET CHARACTERISTICS OF THE GOODS</v>
      </c>
      <c r="C210" s="624"/>
      <c r="D210" s="624"/>
      <c r="E210" s="624"/>
      <c r="F210" s="624"/>
      <c r="G210" s="624"/>
      <c r="H210" s="624"/>
      <c r="I210" s="624"/>
      <c r="J210" s="624"/>
      <c r="K210" s="624"/>
      <c r="L210" s="625"/>
      <c r="M210" s="176"/>
      <c r="O210" s="249" t="s">
        <v>597</v>
      </c>
      <c r="P210" s="249" t="s">
        <v>598</v>
      </c>
    </row>
    <row r="211" spans="1:16" s="3" customFormat="1" x14ac:dyDescent="0.35">
      <c r="A211" s="13"/>
      <c r="B211" s="604" t="s">
        <v>37</v>
      </c>
      <c r="C211" s="605"/>
      <c r="D211" s="605"/>
      <c r="E211" s="605"/>
      <c r="F211" s="605"/>
      <c r="G211" s="605"/>
      <c r="H211" s="605"/>
      <c r="I211" s="605"/>
      <c r="J211" s="605"/>
      <c r="K211" s="605"/>
      <c r="L211" s="606"/>
      <c r="M211" s="270"/>
      <c r="O211" s="170"/>
      <c r="P211" s="170"/>
    </row>
    <row r="212" spans="1:16" s="161" customFormat="1" x14ac:dyDescent="0.35">
      <c r="A212" s="259"/>
      <c r="B212" s="298"/>
      <c r="C212" s="299"/>
      <c r="D212" s="299"/>
      <c r="E212" s="299"/>
      <c r="F212" s="299"/>
      <c r="G212" s="299"/>
      <c r="H212" s="299"/>
      <c r="I212" s="299"/>
      <c r="J212" s="299"/>
      <c r="K212" s="299"/>
      <c r="L212" s="300"/>
      <c r="O212" s="173"/>
      <c r="P212" s="173"/>
    </row>
    <row r="213" spans="1:16" s="161" customFormat="1" x14ac:dyDescent="0.35">
      <c r="A213" s="259"/>
      <c r="B213" s="632" t="str">
        <f>IF(Intro!$G$24="English",O213,P213)</f>
        <v>Indicate the primary industries of your customers of the goods.</v>
      </c>
      <c r="C213" s="633"/>
      <c r="D213" s="633"/>
      <c r="E213" s="633"/>
      <c r="F213" s="633"/>
      <c r="G213" s="633"/>
      <c r="H213" s="633"/>
      <c r="I213" s="633"/>
      <c r="J213" s="633"/>
      <c r="K213" s="633"/>
      <c r="L213" s="634"/>
      <c r="O213" s="173" t="s">
        <v>287</v>
      </c>
      <c r="P213" s="173" t="s">
        <v>288</v>
      </c>
    </row>
    <row r="214" spans="1:16" s="161" customFormat="1" x14ac:dyDescent="0.35">
      <c r="A214" s="259"/>
      <c r="B214" s="298"/>
      <c r="C214" s="299"/>
      <c r="D214" s="299"/>
      <c r="E214" s="299"/>
      <c r="F214" s="299"/>
      <c r="G214" s="299"/>
      <c r="H214" s="299"/>
      <c r="I214" s="299"/>
      <c r="J214" s="299"/>
      <c r="K214" s="299"/>
      <c r="L214" s="300"/>
      <c r="O214" s="173"/>
      <c r="P214" s="173"/>
    </row>
    <row r="215" spans="1:16" s="150" customFormat="1" x14ac:dyDescent="0.35">
      <c r="A215" s="41"/>
      <c r="B215" s="657" t="str">
        <f>IF(Intro!$G$24="English",O215,P215)</f>
        <v xml:space="preserve">Primary Industry 1 </v>
      </c>
      <c r="C215" s="658"/>
      <c r="D215" s="659"/>
      <c r="E215" s="486"/>
      <c r="F215" s="487"/>
      <c r="G215" s="487"/>
      <c r="H215" s="487"/>
      <c r="I215" s="487"/>
      <c r="J215" s="487"/>
      <c r="K215" s="487"/>
      <c r="L215" s="488"/>
      <c r="O215" s="173" t="s">
        <v>289</v>
      </c>
      <c r="P215" s="173" t="s">
        <v>290</v>
      </c>
    </row>
    <row r="216" spans="1:16" s="150" customFormat="1" x14ac:dyDescent="0.35">
      <c r="A216" s="41"/>
      <c r="B216" s="531"/>
      <c r="C216" s="660"/>
      <c r="D216" s="661"/>
      <c r="E216" s="620"/>
      <c r="F216" s="535"/>
      <c r="G216" s="535"/>
      <c r="H216" s="535"/>
      <c r="I216" s="535"/>
      <c r="J216" s="535"/>
      <c r="K216" s="535"/>
      <c r="L216" s="536"/>
      <c r="O216" s="173"/>
      <c r="P216" s="173"/>
    </row>
    <row r="217" spans="1:16" s="150" customFormat="1" x14ac:dyDescent="0.35">
      <c r="A217" s="41"/>
      <c r="B217" s="531"/>
      <c r="C217" s="660"/>
      <c r="D217" s="661"/>
      <c r="E217" s="620"/>
      <c r="F217" s="535"/>
      <c r="G217" s="535"/>
      <c r="H217" s="535"/>
      <c r="I217" s="535"/>
      <c r="J217" s="535"/>
      <c r="K217" s="535"/>
      <c r="L217" s="536"/>
      <c r="O217" s="173"/>
      <c r="P217" s="173"/>
    </row>
    <row r="218" spans="1:16" s="150" customFormat="1" x14ac:dyDescent="0.35">
      <c r="A218" s="41"/>
      <c r="B218" s="531"/>
      <c r="C218" s="660"/>
      <c r="D218" s="661"/>
      <c r="E218" s="620"/>
      <c r="F218" s="535"/>
      <c r="G218" s="535"/>
      <c r="H218" s="535"/>
      <c r="I218" s="535"/>
      <c r="J218" s="535"/>
      <c r="K218" s="535"/>
      <c r="L218" s="536"/>
      <c r="O218" s="173"/>
      <c r="P218" s="173"/>
    </row>
    <row r="219" spans="1:16" s="150" customFormat="1" x14ac:dyDescent="0.35">
      <c r="A219" s="41"/>
      <c r="B219" s="662"/>
      <c r="C219" s="663"/>
      <c r="D219" s="664"/>
      <c r="E219" s="489"/>
      <c r="F219" s="490"/>
      <c r="G219" s="490"/>
      <c r="H219" s="490"/>
      <c r="I219" s="490"/>
      <c r="J219" s="490"/>
      <c r="K219" s="490"/>
      <c r="L219" s="491"/>
      <c r="O219" s="173"/>
      <c r="P219" s="173"/>
    </row>
    <row r="220" spans="1:16" s="150" customFormat="1" ht="15" customHeight="1" x14ac:dyDescent="0.35">
      <c r="A220" s="41"/>
      <c r="B220" s="657" t="str">
        <f>IF(Intro!$G$24="English",O220,P220)</f>
        <v>Primary Industry 2</v>
      </c>
      <c r="C220" s="658"/>
      <c r="D220" s="659"/>
      <c r="E220" s="486"/>
      <c r="F220" s="487"/>
      <c r="G220" s="487"/>
      <c r="H220" s="487"/>
      <c r="I220" s="487"/>
      <c r="J220" s="487"/>
      <c r="K220" s="487"/>
      <c r="L220" s="488"/>
      <c r="O220" s="173" t="s">
        <v>291</v>
      </c>
      <c r="P220" s="173" t="s">
        <v>292</v>
      </c>
    </row>
    <row r="221" spans="1:16" s="150" customFormat="1" x14ac:dyDescent="0.35">
      <c r="A221" s="41"/>
      <c r="B221" s="531"/>
      <c r="C221" s="660"/>
      <c r="D221" s="661"/>
      <c r="E221" s="620"/>
      <c r="F221" s="535"/>
      <c r="G221" s="535"/>
      <c r="H221" s="535"/>
      <c r="I221" s="535"/>
      <c r="J221" s="535"/>
      <c r="K221" s="535"/>
      <c r="L221" s="536"/>
      <c r="O221" s="173"/>
      <c r="P221" s="173"/>
    </row>
    <row r="222" spans="1:16" s="150" customFormat="1" x14ac:dyDescent="0.35">
      <c r="A222" s="41"/>
      <c r="B222" s="531"/>
      <c r="C222" s="660"/>
      <c r="D222" s="661"/>
      <c r="E222" s="620"/>
      <c r="F222" s="535"/>
      <c r="G222" s="535"/>
      <c r="H222" s="535"/>
      <c r="I222" s="535"/>
      <c r="J222" s="535"/>
      <c r="K222" s="535"/>
      <c r="L222" s="536"/>
      <c r="O222" s="173"/>
      <c r="P222" s="173"/>
    </row>
    <row r="223" spans="1:16" s="150" customFormat="1" x14ac:dyDescent="0.35">
      <c r="A223" s="41"/>
      <c r="B223" s="531"/>
      <c r="C223" s="660"/>
      <c r="D223" s="661"/>
      <c r="E223" s="620"/>
      <c r="F223" s="535"/>
      <c r="G223" s="535"/>
      <c r="H223" s="535"/>
      <c r="I223" s="535"/>
      <c r="J223" s="535"/>
      <c r="K223" s="535"/>
      <c r="L223" s="536"/>
      <c r="O223" s="173"/>
      <c r="P223" s="173"/>
    </row>
    <row r="224" spans="1:16" s="150" customFormat="1" x14ac:dyDescent="0.35">
      <c r="A224" s="41"/>
      <c r="B224" s="662"/>
      <c r="C224" s="663"/>
      <c r="D224" s="664"/>
      <c r="E224" s="489"/>
      <c r="F224" s="490"/>
      <c r="G224" s="490"/>
      <c r="H224" s="490"/>
      <c r="I224" s="490"/>
      <c r="J224" s="490"/>
      <c r="K224" s="490"/>
      <c r="L224" s="491"/>
      <c r="O224" s="173"/>
      <c r="P224" s="173"/>
    </row>
    <row r="225" spans="1:16" s="150" customFormat="1" ht="15" customHeight="1" x14ac:dyDescent="0.35">
      <c r="A225" s="41"/>
      <c r="B225" s="657" t="str">
        <f>IF(Intro!$G$24="English",O225,P225)</f>
        <v>Primary Industry 3</v>
      </c>
      <c r="C225" s="658"/>
      <c r="D225" s="659"/>
      <c r="E225" s="486"/>
      <c r="F225" s="487"/>
      <c r="G225" s="487"/>
      <c r="H225" s="487"/>
      <c r="I225" s="487"/>
      <c r="J225" s="487"/>
      <c r="K225" s="487"/>
      <c r="L225" s="488"/>
      <c r="O225" s="173" t="s">
        <v>293</v>
      </c>
      <c r="P225" s="173" t="s">
        <v>294</v>
      </c>
    </row>
    <row r="226" spans="1:16" s="150" customFormat="1" x14ac:dyDescent="0.35">
      <c r="A226" s="41"/>
      <c r="B226" s="531"/>
      <c r="C226" s="660"/>
      <c r="D226" s="661"/>
      <c r="E226" s="620"/>
      <c r="F226" s="535"/>
      <c r="G226" s="535"/>
      <c r="H226" s="535"/>
      <c r="I226" s="535"/>
      <c r="J226" s="535"/>
      <c r="K226" s="535"/>
      <c r="L226" s="536"/>
      <c r="O226" s="173"/>
      <c r="P226" s="173"/>
    </row>
    <row r="227" spans="1:16" s="150" customFormat="1" x14ac:dyDescent="0.35">
      <c r="A227" s="41"/>
      <c r="B227" s="531"/>
      <c r="C227" s="660"/>
      <c r="D227" s="661"/>
      <c r="E227" s="620"/>
      <c r="F227" s="535"/>
      <c r="G227" s="535"/>
      <c r="H227" s="535"/>
      <c r="I227" s="535"/>
      <c r="J227" s="535"/>
      <c r="K227" s="535"/>
      <c r="L227" s="536"/>
      <c r="O227" s="173"/>
      <c r="P227" s="173"/>
    </row>
    <row r="228" spans="1:16" s="150" customFormat="1" x14ac:dyDescent="0.35">
      <c r="A228" s="41"/>
      <c r="B228" s="531"/>
      <c r="C228" s="660"/>
      <c r="D228" s="661"/>
      <c r="E228" s="620"/>
      <c r="F228" s="535"/>
      <c r="G228" s="535"/>
      <c r="H228" s="535"/>
      <c r="I228" s="535"/>
      <c r="J228" s="535"/>
      <c r="K228" s="535"/>
      <c r="L228" s="536"/>
      <c r="O228" s="173"/>
      <c r="P228" s="173"/>
    </row>
    <row r="229" spans="1:16" s="150" customFormat="1" x14ac:dyDescent="0.35">
      <c r="A229" s="41"/>
      <c r="B229" s="662"/>
      <c r="C229" s="663"/>
      <c r="D229" s="664"/>
      <c r="E229" s="489"/>
      <c r="F229" s="490"/>
      <c r="G229" s="490"/>
      <c r="H229" s="490"/>
      <c r="I229" s="490"/>
      <c r="J229" s="490"/>
      <c r="K229" s="490"/>
      <c r="L229" s="491"/>
      <c r="O229" s="173"/>
      <c r="P229" s="173"/>
    </row>
    <row r="230" spans="1:16" s="161" customFormat="1" x14ac:dyDescent="0.35">
      <c r="A230" s="259"/>
      <c r="B230" s="301"/>
      <c r="C230" s="302"/>
      <c r="D230" s="302"/>
      <c r="E230" s="302"/>
      <c r="F230" s="302"/>
      <c r="G230" s="302"/>
      <c r="H230" s="302"/>
      <c r="I230" s="302"/>
      <c r="J230" s="302"/>
      <c r="K230" s="302"/>
      <c r="L230" s="303"/>
      <c r="O230" s="173"/>
      <c r="P230" s="173"/>
    </row>
    <row r="231" spans="1:16" s="3" customFormat="1" x14ac:dyDescent="0.35">
      <c r="A231" s="13"/>
      <c r="B231" s="604" t="s">
        <v>38</v>
      </c>
      <c r="C231" s="605"/>
      <c r="D231" s="605"/>
      <c r="E231" s="605"/>
      <c r="F231" s="605"/>
      <c r="G231" s="605"/>
      <c r="H231" s="605"/>
      <c r="I231" s="605"/>
      <c r="J231" s="605"/>
      <c r="K231" s="605"/>
      <c r="L231" s="606"/>
      <c r="M231" s="270"/>
      <c r="O231" s="170"/>
      <c r="P231" s="170"/>
    </row>
    <row r="232" spans="1:16" s="176" customFormat="1" x14ac:dyDescent="0.35">
      <c r="A232" s="262"/>
      <c r="B232" s="277"/>
      <c r="C232" s="278"/>
      <c r="D232" s="278"/>
      <c r="E232" s="278"/>
      <c r="F232" s="278"/>
      <c r="G232" s="278"/>
      <c r="H232" s="278"/>
      <c r="I232" s="278"/>
      <c r="J232" s="278"/>
      <c r="K232" s="278"/>
      <c r="L232" s="263"/>
      <c r="O232" s="172"/>
      <c r="P232" s="172"/>
    </row>
    <row r="233" spans="1:16" s="176" customFormat="1" x14ac:dyDescent="0.35">
      <c r="A233" s="262"/>
      <c r="B233" s="601" t="str">
        <f>IF(Intro!$G$24="English",O233,P233)</f>
        <v>Describe whether there is seasonality in the Canadian market for the goods. Describe any seasonal patterns in your firm's production, inventory or sales of production in Canada.</v>
      </c>
      <c r="C233" s="602"/>
      <c r="D233" s="602"/>
      <c r="E233" s="602"/>
      <c r="F233" s="602"/>
      <c r="G233" s="602"/>
      <c r="H233" s="602"/>
      <c r="I233" s="602"/>
      <c r="J233" s="602"/>
      <c r="K233" s="602"/>
      <c r="L233" s="603"/>
      <c r="O233" s="172" t="s">
        <v>318</v>
      </c>
      <c r="P233" s="172" t="s">
        <v>319</v>
      </c>
    </row>
    <row r="234" spans="1:16" s="176" customFormat="1" x14ac:dyDescent="0.35">
      <c r="A234" s="262"/>
      <c r="B234" s="601"/>
      <c r="C234" s="602"/>
      <c r="D234" s="602"/>
      <c r="E234" s="602"/>
      <c r="F234" s="602"/>
      <c r="G234" s="602"/>
      <c r="H234" s="602"/>
      <c r="I234" s="602"/>
      <c r="J234" s="602"/>
      <c r="K234" s="602"/>
      <c r="L234" s="603"/>
      <c r="O234" s="172"/>
      <c r="P234" s="172"/>
    </row>
    <row r="235" spans="1:16" s="176" customFormat="1" x14ac:dyDescent="0.35">
      <c r="A235" s="262"/>
      <c r="B235" s="277"/>
      <c r="C235" s="278"/>
      <c r="D235" s="278"/>
      <c r="E235" s="278"/>
      <c r="F235" s="278"/>
      <c r="G235" s="278"/>
      <c r="H235" s="278"/>
      <c r="I235" s="278"/>
      <c r="J235" s="278"/>
      <c r="K235" s="278"/>
      <c r="L235" s="263"/>
      <c r="O235" s="172"/>
      <c r="P235" s="172"/>
    </row>
    <row r="236" spans="1:16" s="3" customFormat="1" x14ac:dyDescent="0.35">
      <c r="A236" s="13"/>
      <c r="B236" s="595"/>
      <c r="C236" s="596"/>
      <c r="D236" s="596"/>
      <c r="E236" s="596"/>
      <c r="F236" s="596"/>
      <c r="G236" s="596"/>
      <c r="H236" s="596"/>
      <c r="I236" s="596"/>
      <c r="J236" s="596"/>
      <c r="K236" s="596"/>
      <c r="L236" s="597"/>
      <c r="M236" s="176"/>
      <c r="O236" s="170"/>
      <c r="P236" s="170"/>
    </row>
    <row r="237" spans="1:16" s="3" customFormat="1" x14ac:dyDescent="0.35">
      <c r="A237" s="13"/>
      <c r="B237" s="595"/>
      <c r="C237" s="596"/>
      <c r="D237" s="596"/>
      <c r="E237" s="596"/>
      <c r="F237" s="596"/>
      <c r="G237" s="596"/>
      <c r="H237" s="596"/>
      <c r="I237" s="596"/>
      <c r="J237" s="596"/>
      <c r="K237" s="596"/>
      <c r="L237" s="597"/>
      <c r="M237" s="176"/>
      <c r="O237" s="170"/>
      <c r="P237" s="170"/>
    </row>
    <row r="238" spans="1:16" s="3" customFormat="1" x14ac:dyDescent="0.35">
      <c r="A238" s="13"/>
      <c r="B238" s="595"/>
      <c r="C238" s="596"/>
      <c r="D238" s="596"/>
      <c r="E238" s="596"/>
      <c r="F238" s="596"/>
      <c r="G238" s="596"/>
      <c r="H238" s="596"/>
      <c r="I238" s="596"/>
      <c r="J238" s="596"/>
      <c r="K238" s="596"/>
      <c r="L238" s="597"/>
      <c r="M238" s="176"/>
      <c r="O238" s="170"/>
      <c r="P238" s="170"/>
    </row>
    <row r="239" spans="1:16" s="3" customFormat="1" x14ac:dyDescent="0.35">
      <c r="A239" s="13"/>
      <c r="B239" s="595"/>
      <c r="C239" s="596"/>
      <c r="D239" s="596"/>
      <c r="E239" s="596"/>
      <c r="F239" s="596"/>
      <c r="G239" s="596"/>
      <c r="H239" s="596"/>
      <c r="I239" s="596"/>
      <c r="J239" s="596"/>
      <c r="K239" s="596"/>
      <c r="L239" s="597"/>
      <c r="M239" s="176"/>
      <c r="O239" s="170"/>
      <c r="P239" s="170"/>
    </row>
    <row r="240" spans="1:16" s="3" customFormat="1" x14ac:dyDescent="0.35">
      <c r="A240" s="13"/>
      <c r="B240" s="595"/>
      <c r="C240" s="596"/>
      <c r="D240" s="596"/>
      <c r="E240" s="596"/>
      <c r="F240" s="596"/>
      <c r="G240" s="596"/>
      <c r="H240" s="596"/>
      <c r="I240" s="596"/>
      <c r="J240" s="596"/>
      <c r="K240" s="596"/>
      <c r="L240" s="597"/>
      <c r="M240" s="176"/>
      <c r="O240" s="170"/>
      <c r="P240" s="170"/>
    </row>
    <row r="241" spans="1:16" s="3" customFormat="1" x14ac:dyDescent="0.35">
      <c r="A241" s="13"/>
      <c r="B241" s="595"/>
      <c r="C241" s="596"/>
      <c r="D241" s="596"/>
      <c r="E241" s="596"/>
      <c r="F241" s="596"/>
      <c r="G241" s="596"/>
      <c r="H241" s="596"/>
      <c r="I241" s="596"/>
      <c r="J241" s="596"/>
      <c r="K241" s="596"/>
      <c r="L241" s="597"/>
      <c r="M241" s="176"/>
      <c r="O241" s="170"/>
      <c r="P241" s="170"/>
    </row>
    <row r="242" spans="1:16" s="3" customFormat="1" x14ac:dyDescent="0.35">
      <c r="A242" s="13"/>
      <c r="B242" s="595"/>
      <c r="C242" s="596"/>
      <c r="D242" s="596"/>
      <c r="E242" s="596"/>
      <c r="F242" s="596"/>
      <c r="G242" s="596"/>
      <c r="H242" s="596"/>
      <c r="I242" s="596"/>
      <c r="J242" s="596"/>
      <c r="K242" s="596"/>
      <c r="L242" s="597"/>
      <c r="M242" s="176"/>
      <c r="O242" s="170"/>
      <c r="P242" s="170"/>
    </row>
    <row r="243" spans="1:16" s="3" customFormat="1" x14ac:dyDescent="0.35">
      <c r="A243" s="13"/>
      <c r="B243" s="595"/>
      <c r="C243" s="596"/>
      <c r="D243" s="596"/>
      <c r="E243" s="596"/>
      <c r="F243" s="596"/>
      <c r="G243" s="596"/>
      <c r="H243" s="596"/>
      <c r="I243" s="596"/>
      <c r="J243" s="596"/>
      <c r="K243" s="596"/>
      <c r="L243" s="597"/>
      <c r="M243" s="176"/>
      <c r="O243" s="170"/>
      <c r="P243" s="170"/>
    </row>
    <row r="244" spans="1:16" s="176" customFormat="1" x14ac:dyDescent="0.35">
      <c r="A244" s="262"/>
      <c r="B244" s="292"/>
      <c r="C244" s="293"/>
      <c r="D244" s="293"/>
      <c r="E244" s="293"/>
      <c r="F244" s="293"/>
      <c r="G244" s="293"/>
      <c r="H244" s="293"/>
      <c r="I244" s="293"/>
      <c r="J244" s="293"/>
      <c r="K244" s="293"/>
      <c r="L244" s="294"/>
      <c r="O244" s="172"/>
      <c r="P244" s="172"/>
    </row>
    <row r="245" spans="1:16" s="3" customFormat="1" x14ac:dyDescent="0.35">
      <c r="A245" s="13"/>
      <c r="B245" s="604" t="s">
        <v>39</v>
      </c>
      <c r="C245" s="605"/>
      <c r="D245" s="605"/>
      <c r="E245" s="605"/>
      <c r="F245" s="605"/>
      <c r="G245" s="605"/>
      <c r="H245" s="605"/>
      <c r="I245" s="605"/>
      <c r="J245" s="605"/>
      <c r="K245" s="605"/>
      <c r="L245" s="606"/>
      <c r="M245" s="270"/>
      <c r="O245" s="170"/>
      <c r="P245" s="170"/>
    </row>
    <row r="246" spans="1:16" s="176" customFormat="1" x14ac:dyDescent="0.35">
      <c r="A246" s="262"/>
      <c r="B246" s="277"/>
      <c r="C246" s="278"/>
      <c r="D246" s="278"/>
      <c r="E246" s="278"/>
      <c r="F246" s="278"/>
      <c r="G246" s="278"/>
      <c r="H246" s="278"/>
      <c r="I246" s="278"/>
      <c r="J246" s="278"/>
      <c r="K246" s="278"/>
      <c r="L246" s="263"/>
      <c r="O246" s="172"/>
      <c r="P246" s="172"/>
    </row>
    <row r="247" spans="1:16" s="176" customFormat="1" ht="14.15" customHeight="1" x14ac:dyDescent="0.35">
      <c r="A247" s="262"/>
      <c r="B247" s="508" t="str">
        <f>IF(Intro!$G$24="English",O247,P247)</f>
        <v>What has affected demand for the goods since January 1, 2023 (e.g., user preferences, government policy, economic conditions, exchange rate)?</v>
      </c>
      <c r="C247" s="509"/>
      <c r="D247" s="509"/>
      <c r="E247" s="509"/>
      <c r="F247" s="509"/>
      <c r="G247" s="509"/>
      <c r="H247" s="509"/>
      <c r="I247" s="509"/>
      <c r="J247" s="509"/>
      <c r="K247" s="509"/>
      <c r="L247" s="510"/>
      <c r="O247" s="172" t="str">
        <f>"What has affected demand for the goods since January 1, "&amp;Variables!B6&amp;" (e.g., user preferences, government policy, economic conditions, exchange rate)?"</f>
        <v>What has affected demand for the goods since January 1, 2023 (e.g., user preferences, government policy, economic conditions, exchange rate)?</v>
      </c>
      <c r="P247" s="172" t="str">
        <f>"Qu'est-ce qui a affecté la demande des marchandises depuis le 1er janvier "&amp;Variables!B6&amp;" (par exemple, les préférences des utilisateurs, la politique gouvernementale, les conditions économiques, le taux de change)?"</f>
        <v>Qu'est-ce qui a affecté la demande des marchandises depuis le 1er janvier 2023 (par exemple, les préférences des utilisateurs, la politique gouvernementale, les conditions économiques, le taux de change)?</v>
      </c>
    </row>
    <row r="248" spans="1:16" s="176" customFormat="1" x14ac:dyDescent="0.35">
      <c r="A248" s="262"/>
      <c r="B248" s="508"/>
      <c r="C248" s="509"/>
      <c r="D248" s="509"/>
      <c r="E248" s="509"/>
      <c r="F248" s="509"/>
      <c r="G248" s="509"/>
      <c r="H248" s="509"/>
      <c r="I248" s="509"/>
      <c r="J248" s="509"/>
      <c r="K248" s="509"/>
      <c r="L248" s="510"/>
      <c r="O248" s="172"/>
      <c r="P248" s="172"/>
    </row>
    <row r="249" spans="1:16" s="176" customFormat="1" x14ac:dyDescent="0.35">
      <c r="A249" s="262"/>
      <c r="B249" s="277"/>
      <c r="C249" s="278"/>
      <c r="D249" s="278"/>
      <c r="E249" s="278"/>
      <c r="F249" s="278"/>
      <c r="G249" s="278"/>
      <c r="H249" s="278"/>
      <c r="I249" s="278"/>
      <c r="J249" s="278"/>
      <c r="K249" s="278"/>
      <c r="L249" s="263"/>
      <c r="O249" s="172"/>
      <c r="P249" s="172"/>
    </row>
    <row r="250" spans="1:16" s="3" customFormat="1" x14ac:dyDescent="0.35">
      <c r="A250" s="13"/>
      <c r="B250" s="595"/>
      <c r="C250" s="596"/>
      <c r="D250" s="596"/>
      <c r="E250" s="596"/>
      <c r="F250" s="596"/>
      <c r="G250" s="596"/>
      <c r="H250" s="596"/>
      <c r="I250" s="596"/>
      <c r="J250" s="596"/>
      <c r="K250" s="596"/>
      <c r="L250" s="597"/>
      <c r="M250" s="176"/>
      <c r="O250" s="170"/>
      <c r="P250" s="170"/>
    </row>
    <row r="251" spans="1:16" s="3" customFormat="1" x14ac:dyDescent="0.35">
      <c r="A251" s="13"/>
      <c r="B251" s="595"/>
      <c r="C251" s="596"/>
      <c r="D251" s="596"/>
      <c r="E251" s="596"/>
      <c r="F251" s="596"/>
      <c r="G251" s="596"/>
      <c r="H251" s="596"/>
      <c r="I251" s="596"/>
      <c r="J251" s="596"/>
      <c r="K251" s="596"/>
      <c r="L251" s="597"/>
      <c r="M251" s="176"/>
      <c r="O251" s="170"/>
      <c r="P251" s="170"/>
    </row>
    <row r="252" spans="1:16" s="3" customFormat="1" x14ac:dyDescent="0.35">
      <c r="A252" s="13"/>
      <c r="B252" s="595"/>
      <c r="C252" s="596"/>
      <c r="D252" s="596"/>
      <c r="E252" s="596"/>
      <c r="F252" s="596"/>
      <c r="G252" s="596"/>
      <c r="H252" s="596"/>
      <c r="I252" s="596"/>
      <c r="J252" s="596"/>
      <c r="K252" s="596"/>
      <c r="L252" s="597"/>
      <c r="M252" s="176"/>
      <c r="O252" s="170"/>
      <c r="P252" s="170"/>
    </row>
    <row r="253" spans="1:16" s="3" customFormat="1" x14ac:dyDescent="0.35">
      <c r="A253" s="13"/>
      <c r="B253" s="595"/>
      <c r="C253" s="596"/>
      <c r="D253" s="596"/>
      <c r="E253" s="596"/>
      <c r="F253" s="596"/>
      <c r="G253" s="596"/>
      <c r="H253" s="596"/>
      <c r="I253" s="596"/>
      <c r="J253" s="596"/>
      <c r="K253" s="596"/>
      <c r="L253" s="597"/>
      <c r="M253" s="176"/>
      <c r="O253" s="170"/>
      <c r="P253" s="170"/>
    </row>
    <row r="254" spans="1:16" s="3" customFormat="1" x14ac:dyDescent="0.35">
      <c r="A254" s="13"/>
      <c r="B254" s="595"/>
      <c r="C254" s="596"/>
      <c r="D254" s="596"/>
      <c r="E254" s="596"/>
      <c r="F254" s="596"/>
      <c r="G254" s="596"/>
      <c r="H254" s="596"/>
      <c r="I254" s="596"/>
      <c r="J254" s="596"/>
      <c r="K254" s="596"/>
      <c r="L254" s="597"/>
      <c r="M254" s="176"/>
      <c r="O254" s="170"/>
      <c r="P254" s="170"/>
    </row>
    <row r="255" spans="1:16" s="3" customFormat="1" x14ac:dyDescent="0.35">
      <c r="A255" s="13"/>
      <c r="B255" s="595"/>
      <c r="C255" s="596"/>
      <c r="D255" s="596"/>
      <c r="E255" s="596"/>
      <c r="F255" s="596"/>
      <c r="G255" s="596"/>
      <c r="H255" s="596"/>
      <c r="I255" s="596"/>
      <c r="J255" s="596"/>
      <c r="K255" s="596"/>
      <c r="L255" s="597"/>
      <c r="M255" s="176"/>
      <c r="O255" s="170"/>
      <c r="P255" s="170"/>
    </row>
    <row r="256" spans="1:16" s="3" customFormat="1" x14ac:dyDescent="0.35">
      <c r="A256" s="13"/>
      <c r="B256" s="595"/>
      <c r="C256" s="596"/>
      <c r="D256" s="596"/>
      <c r="E256" s="596"/>
      <c r="F256" s="596"/>
      <c r="G256" s="596"/>
      <c r="H256" s="596"/>
      <c r="I256" s="596"/>
      <c r="J256" s="596"/>
      <c r="K256" s="596"/>
      <c r="L256" s="597"/>
      <c r="M256" s="176"/>
      <c r="O256" s="170"/>
      <c r="P256" s="170"/>
    </row>
    <row r="257" spans="1:16" s="3" customFormat="1" x14ac:dyDescent="0.35">
      <c r="A257" s="13"/>
      <c r="B257" s="595"/>
      <c r="C257" s="596"/>
      <c r="D257" s="596"/>
      <c r="E257" s="596"/>
      <c r="F257" s="596"/>
      <c r="G257" s="596"/>
      <c r="H257" s="596"/>
      <c r="I257" s="596"/>
      <c r="J257" s="596"/>
      <c r="K257" s="596"/>
      <c r="L257" s="597"/>
      <c r="M257" s="176"/>
      <c r="O257" s="170"/>
      <c r="P257" s="170"/>
    </row>
    <row r="258" spans="1:16" s="176" customFormat="1" x14ac:dyDescent="0.35">
      <c r="A258" s="262"/>
      <c r="B258" s="292"/>
      <c r="C258" s="293"/>
      <c r="D258" s="293"/>
      <c r="E258" s="293"/>
      <c r="F258" s="293"/>
      <c r="G258" s="293"/>
      <c r="H258" s="293"/>
      <c r="I258" s="293"/>
      <c r="J258" s="293"/>
      <c r="K258" s="293"/>
      <c r="L258" s="294"/>
      <c r="O258" s="172"/>
      <c r="P258" s="172"/>
    </row>
    <row r="259" spans="1:16" s="3" customFormat="1" x14ac:dyDescent="0.35">
      <c r="A259" s="13"/>
      <c r="B259" s="604" t="s">
        <v>232</v>
      </c>
      <c r="C259" s="605"/>
      <c r="D259" s="605"/>
      <c r="E259" s="605"/>
      <c r="F259" s="605"/>
      <c r="G259" s="605"/>
      <c r="H259" s="605"/>
      <c r="I259" s="605"/>
      <c r="J259" s="605"/>
      <c r="K259" s="605"/>
      <c r="L259" s="606"/>
      <c r="M259" s="270"/>
      <c r="O259" s="170"/>
      <c r="P259" s="170"/>
    </row>
    <row r="260" spans="1:16" s="176" customFormat="1" x14ac:dyDescent="0.35">
      <c r="A260" s="262"/>
      <c r="B260" s="277"/>
      <c r="C260" s="278"/>
      <c r="D260" s="278"/>
      <c r="E260" s="278"/>
      <c r="F260" s="278"/>
      <c r="G260" s="278"/>
      <c r="H260" s="278"/>
      <c r="I260" s="278"/>
      <c r="J260" s="278"/>
      <c r="K260" s="278"/>
      <c r="L260" s="263"/>
      <c r="O260" s="172"/>
      <c r="P260" s="172"/>
    </row>
    <row r="261" spans="1:16" s="176" customFormat="1" x14ac:dyDescent="0.35">
      <c r="A261" s="262"/>
      <c r="B261" s="598" t="str">
        <f>IF(Intro!$G$24="English",O261,P261)</f>
        <v>Describe any changes in technology that have impacted the Canadian market for the goods since January 1, 2023.</v>
      </c>
      <c r="C261" s="599"/>
      <c r="D261" s="599"/>
      <c r="E261" s="599"/>
      <c r="F261" s="599"/>
      <c r="G261" s="599"/>
      <c r="H261" s="599"/>
      <c r="I261" s="599"/>
      <c r="J261" s="599"/>
      <c r="K261" s="599"/>
      <c r="L261" s="600"/>
      <c r="O261" s="172" t="str">
        <f>"Describe any changes in technology that have impacted the Canadian market for the goods since January 1, "&amp;Variables!B6&amp;"."</f>
        <v>Describe any changes in technology that have impacted the Canadian market for the goods since January 1, 2023.</v>
      </c>
      <c r="P261" s="172" t="str">
        <f>"Décrivez tout changement technologique qui a eu une incidence sur le marché canadien des marchandises depuis le 1er janvier "&amp;Variables!B6&amp;"."</f>
        <v>Décrivez tout changement technologique qui a eu une incidence sur le marché canadien des marchandises depuis le 1er janvier 2023.</v>
      </c>
    </row>
    <row r="262" spans="1:16" s="176" customFormat="1" x14ac:dyDescent="0.35">
      <c r="A262" s="262"/>
      <c r="B262" s="277"/>
      <c r="C262" s="278"/>
      <c r="D262" s="278"/>
      <c r="E262" s="278"/>
      <c r="F262" s="278"/>
      <c r="G262" s="278"/>
      <c r="H262" s="278"/>
      <c r="I262" s="278"/>
      <c r="J262" s="278"/>
      <c r="K262" s="278"/>
      <c r="L262" s="263"/>
      <c r="O262" s="172"/>
      <c r="P262" s="172"/>
    </row>
    <row r="263" spans="1:16" s="3" customFormat="1" x14ac:dyDescent="0.35">
      <c r="A263" s="13"/>
      <c r="B263" s="595"/>
      <c r="C263" s="596"/>
      <c r="D263" s="596"/>
      <c r="E263" s="596"/>
      <c r="F263" s="596"/>
      <c r="G263" s="596"/>
      <c r="H263" s="596"/>
      <c r="I263" s="596"/>
      <c r="J263" s="596"/>
      <c r="K263" s="596"/>
      <c r="L263" s="597"/>
      <c r="M263" s="176"/>
      <c r="O263" s="170"/>
      <c r="P263" s="170"/>
    </row>
    <row r="264" spans="1:16" s="3" customFormat="1" x14ac:dyDescent="0.35">
      <c r="A264" s="13"/>
      <c r="B264" s="595"/>
      <c r="C264" s="596"/>
      <c r="D264" s="596"/>
      <c r="E264" s="596"/>
      <c r="F264" s="596"/>
      <c r="G264" s="596"/>
      <c r="H264" s="596"/>
      <c r="I264" s="596"/>
      <c r="J264" s="596"/>
      <c r="K264" s="596"/>
      <c r="L264" s="597"/>
      <c r="M264" s="176"/>
      <c r="O264" s="170"/>
      <c r="P264" s="170"/>
    </row>
    <row r="265" spans="1:16" s="3" customFormat="1" x14ac:dyDescent="0.35">
      <c r="A265" s="13"/>
      <c r="B265" s="595"/>
      <c r="C265" s="596"/>
      <c r="D265" s="596"/>
      <c r="E265" s="596"/>
      <c r="F265" s="596"/>
      <c r="G265" s="596"/>
      <c r="H265" s="596"/>
      <c r="I265" s="596"/>
      <c r="J265" s="596"/>
      <c r="K265" s="596"/>
      <c r="L265" s="597"/>
      <c r="M265" s="176"/>
      <c r="O265" s="170"/>
      <c r="P265" s="170"/>
    </row>
    <row r="266" spans="1:16" s="3" customFormat="1" x14ac:dyDescent="0.35">
      <c r="A266" s="13"/>
      <c r="B266" s="595"/>
      <c r="C266" s="596"/>
      <c r="D266" s="596"/>
      <c r="E266" s="596"/>
      <c r="F266" s="596"/>
      <c r="G266" s="596"/>
      <c r="H266" s="596"/>
      <c r="I266" s="596"/>
      <c r="J266" s="596"/>
      <c r="K266" s="596"/>
      <c r="L266" s="597"/>
      <c r="M266" s="176"/>
      <c r="O266" s="170"/>
      <c r="P266" s="170"/>
    </row>
    <row r="267" spans="1:16" s="3" customFormat="1" x14ac:dyDescent="0.35">
      <c r="A267" s="13"/>
      <c r="B267" s="595"/>
      <c r="C267" s="596"/>
      <c r="D267" s="596"/>
      <c r="E267" s="596"/>
      <c r="F267" s="596"/>
      <c r="G267" s="596"/>
      <c r="H267" s="596"/>
      <c r="I267" s="596"/>
      <c r="J267" s="596"/>
      <c r="K267" s="596"/>
      <c r="L267" s="597"/>
      <c r="M267" s="176"/>
      <c r="O267" s="170"/>
      <c r="P267" s="170"/>
    </row>
    <row r="268" spans="1:16" s="3" customFormat="1" x14ac:dyDescent="0.35">
      <c r="A268" s="13"/>
      <c r="B268" s="595"/>
      <c r="C268" s="596"/>
      <c r="D268" s="596"/>
      <c r="E268" s="596"/>
      <c r="F268" s="596"/>
      <c r="G268" s="596"/>
      <c r="H268" s="596"/>
      <c r="I268" s="596"/>
      <c r="J268" s="596"/>
      <c r="K268" s="596"/>
      <c r="L268" s="597"/>
      <c r="M268" s="176"/>
      <c r="O268" s="170"/>
      <c r="P268" s="170"/>
    </row>
    <row r="269" spans="1:16" s="3" customFormat="1" x14ac:dyDescent="0.35">
      <c r="A269" s="13"/>
      <c r="B269" s="595"/>
      <c r="C269" s="596"/>
      <c r="D269" s="596"/>
      <c r="E269" s="596"/>
      <c r="F269" s="596"/>
      <c r="G269" s="596"/>
      <c r="H269" s="596"/>
      <c r="I269" s="596"/>
      <c r="J269" s="596"/>
      <c r="K269" s="596"/>
      <c r="L269" s="597"/>
      <c r="M269" s="176"/>
      <c r="O269" s="170"/>
      <c r="P269" s="170"/>
    </row>
    <row r="270" spans="1:16" s="3" customFormat="1" x14ac:dyDescent="0.35">
      <c r="A270" s="13"/>
      <c r="B270" s="595"/>
      <c r="C270" s="596"/>
      <c r="D270" s="596"/>
      <c r="E270" s="596"/>
      <c r="F270" s="596"/>
      <c r="G270" s="596"/>
      <c r="H270" s="596"/>
      <c r="I270" s="596"/>
      <c r="J270" s="596"/>
      <c r="K270" s="596"/>
      <c r="L270" s="597"/>
      <c r="M270" s="176"/>
      <c r="O270" s="170"/>
      <c r="P270" s="170"/>
    </row>
    <row r="271" spans="1:16" s="176" customFormat="1" x14ac:dyDescent="0.35">
      <c r="A271" s="262"/>
      <c r="B271" s="292"/>
      <c r="C271" s="293"/>
      <c r="D271" s="293"/>
      <c r="E271" s="293"/>
      <c r="F271" s="293"/>
      <c r="G271" s="293"/>
      <c r="H271" s="293"/>
      <c r="I271" s="293"/>
      <c r="J271" s="293"/>
      <c r="K271" s="293"/>
      <c r="L271" s="294"/>
      <c r="O271" s="172"/>
      <c r="P271" s="172"/>
    </row>
    <row r="272" spans="1:16" s="3" customFormat="1" x14ac:dyDescent="0.35">
      <c r="A272" s="13"/>
      <c r="B272" s="604" t="s">
        <v>233</v>
      </c>
      <c r="C272" s="605"/>
      <c r="D272" s="605"/>
      <c r="E272" s="605"/>
      <c r="F272" s="605"/>
      <c r="G272" s="605"/>
      <c r="H272" s="605"/>
      <c r="I272" s="605"/>
      <c r="J272" s="605"/>
      <c r="K272" s="605"/>
      <c r="L272" s="606"/>
      <c r="M272" s="270"/>
      <c r="O272" s="170"/>
      <c r="P272" s="170"/>
    </row>
    <row r="273" spans="1:16" s="176" customFormat="1" x14ac:dyDescent="0.35">
      <c r="A273" s="262"/>
      <c r="B273" s="277"/>
      <c r="C273" s="278"/>
      <c r="D273" s="278"/>
      <c r="E273" s="278"/>
      <c r="F273" s="278"/>
      <c r="G273" s="278"/>
      <c r="H273" s="278"/>
      <c r="I273" s="278"/>
      <c r="J273" s="278"/>
      <c r="K273" s="278"/>
      <c r="L273" s="263"/>
      <c r="O273" s="172"/>
      <c r="P273" s="172"/>
    </row>
    <row r="274" spans="1:16" s="176" customFormat="1" x14ac:dyDescent="0.35">
      <c r="A274" s="262"/>
      <c r="B274" s="601" t="str">
        <f>IF(Intro!$G$24="English",O274,P274)</f>
        <v>Explain circumstances where Canadian purchasers are willing to pay a price premium for the goods produced in Canada and what the amount of that premium would be.</v>
      </c>
      <c r="C274" s="602"/>
      <c r="D274" s="602"/>
      <c r="E274" s="602"/>
      <c r="F274" s="602"/>
      <c r="G274" s="602"/>
      <c r="H274" s="602"/>
      <c r="I274" s="602"/>
      <c r="J274" s="602"/>
      <c r="K274" s="602"/>
      <c r="L274" s="603"/>
      <c r="O274" s="172" t="s">
        <v>283</v>
      </c>
      <c r="P274" s="172" t="s">
        <v>338</v>
      </c>
    </row>
    <row r="275" spans="1:16" s="176" customFormat="1" x14ac:dyDescent="0.35">
      <c r="A275" s="262"/>
      <c r="B275" s="277"/>
      <c r="C275" s="278"/>
      <c r="D275" s="278"/>
      <c r="E275" s="278"/>
      <c r="F275" s="278"/>
      <c r="G275" s="278"/>
      <c r="H275" s="278"/>
      <c r="I275" s="278"/>
      <c r="J275" s="278"/>
      <c r="K275" s="278"/>
      <c r="L275" s="263"/>
      <c r="O275" s="172"/>
      <c r="P275" s="172"/>
    </row>
    <row r="276" spans="1:16" s="151" customFormat="1" x14ac:dyDescent="0.35">
      <c r="A276" s="261"/>
      <c r="B276" s="523" t="str">
        <f>IF(Intro!$G$24="English",O276,P276)</f>
        <v>Price Premium</v>
      </c>
      <c r="C276" s="524"/>
      <c r="D276" s="196" t="s">
        <v>144</v>
      </c>
      <c r="E276" s="208"/>
      <c r="F276" s="278"/>
      <c r="G276" s="278"/>
      <c r="H276" s="278"/>
      <c r="I276" s="278"/>
      <c r="J276" s="278"/>
      <c r="K276" s="278"/>
      <c r="L276" s="263"/>
      <c r="O276" s="172" t="s">
        <v>230</v>
      </c>
      <c r="P276" s="172" t="s">
        <v>231</v>
      </c>
    </row>
    <row r="277" spans="1:16" s="176" customFormat="1" x14ac:dyDescent="0.35">
      <c r="A277" s="262"/>
      <c r="B277" s="277"/>
      <c r="C277" s="278"/>
      <c r="D277" s="278"/>
      <c r="E277" s="278"/>
      <c r="F277" s="278"/>
      <c r="G277" s="278"/>
      <c r="H277" s="278"/>
      <c r="I277" s="278"/>
      <c r="J277" s="278"/>
      <c r="K277" s="278"/>
      <c r="L277" s="263"/>
      <c r="O277" s="172"/>
      <c r="P277" s="172"/>
    </row>
    <row r="278" spans="1:16" s="3" customFormat="1" x14ac:dyDescent="0.35">
      <c r="A278" s="13"/>
      <c r="B278" s="595"/>
      <c r="C278" s="596"/>
      <c r="D278" s="596"/>
      <c r="E278" s="596"/>
      <c r="F278" s="596"/>
      <c r="G278" s="596"/>
      <c r="H278" s="596"/>
      <c r="I278" s="596"/>
      <c r="J278" s="596"/>
      <c r="K278" s="596"/>
      <c r="L278" s="597"/>
      <c r="M278" s="176"/>
      <c r="O278" s="170"/>
      <c r="P278" s="170"/>
    </row>
    <row r="279" spans="1:16" s="3" customFormat="1" x14ac:dyDescent="0.35">
      <c r="A279" s="13"/>
      <c r="B279" s="595"/>
      <c r="C279" s="596"/>
      <c r="D279" s="596"/>
      <c r="E279" s="596"/>
      <c r="F279" s="596"/>
      <c r="G279" s="596"/>
      <c r="H279" s="596"/>
      <c r="I279" s="596"/>
      <c r="J279" s="596"/>
      <c r="K279" s="596"/>
      <c r="L279" s="597"/>
      <c r="M279" s="176"/>
      <c r="O279" s="170"/>
      <c r="P279" s="170"/>
    </row>
    <row r="280" spans="1:16" s="3" customFormat="1" x14ac:dyDescent="0.35">
      <c r="A280" s="13"/>
      <c r="B280" s="595"/>
      <c r="C280" s="596"/>
      <c r="D280" s="596"/>
      <c r="E280" s="596"/>
      <c r="F280" s="596"/>
      <c r="G280" s="596"/>
      <c r="H280" s="596"/>
      <c r="I280" s="596"/>
      <c r="J280" s="596"/>
      <c r="K280" s="596"/>
      <c r="L280" s="597"/>
      <c r="M280" s="176"/>
      <c r="O280" s="170"/>
      <c r="P280" s="170"/>
    </row>
    <row r="281" spans="1:16" s="3" customFormat="1" x14ac:dyDescent="0.35">
      <c r="A281" s="13"/>
      <c r="B281" s="595"/>
      <c r="C281" s="596"/>
      <c r="D281" s="596"/>
      <c r="E281" s="596"/>
      <c r="F281" s="596"/>
      <c r="G281" s="596"/>
      <c r="H281" s="596"/>
      <c r="I281" s="596"/>
      <c r="J281" s="596"/>
      <c r="K281" s="596"/>
      <c r="L281" s="597"/>
      <c r="M281" s="176"/>
      <c r="O281" s="170"/>
      <c r="P281" s="170"/>
    </row>
    <row r="282" spans="1:16" s="3" customFormat="1" x14ac:dyDescent="0.35">
      <c r="A282" s="13"/>
      <c r="B282" s="595"/>
      <c r="C282" s="596"/>
      <c r="D282" s="596"/>
      <c r="E282" s="596"/>
      <c r="F282" s="596"/>
      <c r="G282" s="596"/>
      <c r="H282" s="596"/>
      <c r="I282" s="596"/>
      <c r="J282" s="596"/>
      <c r="K282" s="596"/>
      <c r="L282" s="597"/>
      <c r="M282" s="176"/>
      <c r="O282" s="170"/>
      <c r="P282" s="170"/>
    </row>
    <row r="283" spans="1:16" s="3" customFormat="1" x14ac:dyDescent="0.35">
      <c r="A283" s="13"/>
      <c r="B283" s="595"/>
      <c r="C283" s="596"/>
      <c r="D283" s="596"/>
      <c r="E283" s="596"/>
      <c r="F283" s="596"/>
      <c r="G283" s="596"/>
      <c r="H283" s="596"/>
      <c r="I283" s="596"/>
      <c r="J283" s="596"/>
      <c r="K283" s="596"/>
      <c r="L283" s="597"/>
      <c r="M283" s="176"/>
      <c r="O283" s="170"/>
      <c r="P283" s="170"/>
    </row>
    <row r="284" spans="1:16" s="3" customFormat="1" x14ac:dyDescent="0.35">
      <c r="A284" s="13"/>
      <c r="B284" s="595"/>
      <c r="C284" s="596"/>
      <c r="D284" s="596"/>
      <c r="E284" s="596"/>
      <c r="F284" s="596"/>
      <c r="G284" s="596"/>
      <c r="H284" s="596"/>
      <c r="I284" s="596"/>
      <c r="J284" s="596"/>
      <c r="K284" s="596"/>
      <c r="L284" s="597"/>
      <c r="M284" s="176"/>
      <c r="O284" s="170"/>
      <c r="P284" s="170"/>
    </row>
    <row r="285" spans="1:16" s="3" customFormat="1" x14ac:dyDescent="0.35">
      <c r="A285" s="13"/>
      <c r="B285" s="595"/>
      <c r="C285" s="596"/>
      <c r="D285" s="596"/>
      <c r="E285" s="596"/>
      <c r="F285" s="596"/>
      <c r="G285" s="596"/>
      <c r="H285" s="596"/>
      <c r="I285" s="596"/>
      <c r="J285" s="596"/>
      <c r="K285" s="596"/>
      <c r="L285" s="597"/>
      <c r="M285" s="176"/>
      <c r="O285" s="170"/>
      <c r="P285" s="170"/>
    </row>
    <row r="286" spans="1:16" s="176" customFormat="1" x14ac:dyDescent="0.35">
      <c r="A286" s="262"/>
      <c r="B286" s="292"/>
      <c r="C286" s="293"/>
      <c r="D286" s="293"/>
      <c r="E286" s="293"/>
      <c r="F286" s="293"/>
      <c r="G286" s="293"/>
      <c r="H286" s="293"/>
      <c r="I286" s="293"/>
      <c r="J286" s="293"/>
      <c r="K286" s="293"/>
      <c r="L286" s="294"/>
      <c r="O286" s="172"/>
      <c r="P286" s="172"/>
    </row>
    <row r="287" spans="1:16" s="3" customFormat="1" x14ac:dyDescent="0.35">
      <c r="A287" s="13"/>
      <c r="B287" s="604" t="s">
        <v>234</v>
      </c>
      <c r="C287" s="605"/>
      <c r="D287" s="605"/>
      <c r="E287" s="605"/>
      <c r="F287" s="605"/>
      <c r="G287" s="605"/>
      <c r="H287" s="605"/>
      <c r="I287" s="605"/>
      <c r="J287" s="605"/>
      <c r="K287" s="605"/>
      <c r="L287" s="606"/>
      <c r="M287" s="270"/>
      <c r="O287" s="170"/>
      <c r="P287" s="170"/>
    </row>
    <row r="288" spans="1:16" s="176" customFormat="1" x14ac:dyDescent="0.35">
      <c r="A288" s="262"/>
      <c r="B288" s="277"/>
      <c r="C288" s="278"/>
      <c r="D288" s="278"/>
      <c r="E288" s="278"/>
      <c r="F288" s="278"/>
      <c r="G288" s="278"/>
      <c r="H288" s="278"/>
      <c r="I288" s="278"/>
      <c r="J288" s="278"/>
      <c r="K288" s="278"/>
      <c r="L288" s="263"/>
      <c r="O288" s="172"/>
      <c r="P288" s="172"/>
    </row>
    <row r="289" spans="1:16" s="176" customFormat="1" ht="31.5" customHeight="1" x14ac:dyDescent="0.35">
      <c r="A289" s="262"/>
      <c r="B289" s="598" t="str">
        <f>IF(Intro!$G$24="English",O289,P289)</f>
        <v>To what extent are the goods produced in Canada interchangeable with the goods imported from Chinese Taipei, India, Indonesia, Korea, Thailand, Türkiye, Ukraine, and Vietnam, except for goods exported from Korea by Hyundai Steel Company, and goods exported from Türkiye by Borusan Mannesmann Boru Sanayi ve Ticaret A.Ş.?</v>
      </c>
      <c r="C289" s="599"/>
      <c r="D289" s="599"/>
      <c r="E289" s="599"/>
      <c r="F289" s="599"/>
      <c r="G289" s="599"/>
      <c r="H289" s="599"/>
      <c r="I289" s="599"/>
      <c r="J289" s="599"/>
      <c r="K289" s="599"/>
      <c r="L289" s="600"/>
      <c r="O289" s="172" t="str">
        <f>"To what extent are the goods produced in Canada interchangeable with the goods imported from "&amp;Variables!B5&amp;"?"</f>
        <v>To what extent are the goods produced in Canada interchangeable with the goods imported from Chinese Taipei, India, Indonesia, Korea, Thailand, Türkiye, Ukraine, and Vietnam, except for goods exported from Korea by Hyundai Steel Company, and goods exported from Türkiye by Borusan Mannesmann Boru Sanayi ve Ticaret A.Ş.?</v>
      </c>
      <c r="P289" s="172" t="str">
        <f>"Dans quelle mesure les marchandises produites au Canada sont-elles interchangeables avec les marchandises importées du "&amp;Variables!C5&amp;"?"</f>
        <v>Dans quelle mesure les marchandises produites au Canada sont-elles interchangeables avec les marchandises importées du de Taipei chinois, de l’Inde, de l’Indonésie, de la Corée, de Thaïlande, de Türkiye, de l'Ukraine, et du Vietnam, à l’exception des marchandises exportées de la Corée par Hyundai Steel Company, et des marchandises exportées de Türkiye par Borusan Mannesmann Boru Sanayi ve Ticaret A.Ş.?</v>
      </c>
    </row>
    <row r="290" spans="1:16" s="176" customFormat="1" x14ac:dyDescent="0.35">
      <c r="A290" s="262"/>
      <c r="B290" s="277"/>
      <c r="C290" s="278"/>
      <c r="D290" s="278"/>
      <c r="E290" s="278"/>
      <c r="F290" s="278"/>
      <c r="G290" s="278"/>
      <c r="H290" s="278"/>
      <c r="I290" s="278"/>
      <c r="J290" s="278"/>
      <c r="K290" s="278"/>
      <c r="L290" s="263"/>
      <c r="O290" s="172"/>
      <c r="P290" s="172"/>
    </row>
    <row r="291" spans="1:16" s="3" customFormat="1" x14ac:dyDescent="0.35">
      <c r="A291" s="13"/>
      <c r="B291" s="595"/>
      <c r="C291" s="596"/>
      <c r="D291" s="596"/>
      <c r="E291" s="596"/>
      <c r="F291" s="596"/>
      <c r="G291" s="596"/>
      <c r="H291" s="596"/>
      <c r="I291" s="596"/>
      <c r="J291" s="596"/>
      <c r="K291" s="596"/>
      <c r="L291" s="597"/>
      <c r="M291" s="176"/>
      <c r="O291" s="170"/>
      <c r="P291" s="170"/>
    </row>
    <row r="292" spans="1:16" s="3" customFormat="1" x14ac:dyDescent="0.35">
      <c r="A292" s="13"/>
      <c r="B292" s="595"/>
      <c r="C292" s="596"/>
      <c r="D292" s="596"/>
      <c r="E292" s="596"/>
      <c r="F292" s="596"/>
      <c r="G292" s="596"/>
      <c r="H292" s="596"/>
      <c r="I292" s="596"/>
      <c r="J292" s="596"/>
      <c r="K292" s="596"/>
      <c r="L292" s="597"/>
      <c r="M292" s="176"/>
      <c r="O292" s="170"/>
      <c r="P292" s="170"/>
    </row>
    <row r="293" spans="1:16" s="3" customFormat="1" x14ac:dyDescent="0.35">
      <c r="A293" s="13"/>
      <c r="B293" s="595"/>
      <c r="C293" s="596"/>
      <c r="D293" s="596"/>
      <c r="E293" s="596"/>
      <c r="F293" s="596"/>
      <c r="G293" s="596"/>
      <c r="H293" s="596"/>
      <c r="I293" s="596"/>
      <c r="J293" s="596"/>
      <c r="K293" s="596"/>
      <c r="L293" s="597"/>
      <c r="M293" s="176"/>
      <c r="O293" s="170"/>
      <c r="P293" s="170"/>
    </row>
    <row r="294" spans="1:16" s="3" customFormat="1" x14ac:dyDescent="0.35">
      <c r="A294" s="13"/>
      <c r="B294" s="595"/>
      <c r="C294" s="596"/>
      <c r="D294" s="596"/>
      <c r="E294" s="596"/>
      <c r="F294" s="596"/>
      <c r="G294" s="596"/>
      <c r="H294" s="596"/>
      <c r="I294" s="596"/>
      <c r="J294" s="596"/>
      <c r="K294" s="596"/>
      <c r="L294" s="597"/>
      <c r="M294" s="176"/>
      <c r="O294" s="170"/>
      <c r="P294" s="170"/>
    </row>
    <row r="295" spans="1:16" s="3" customFormat="1" x14ac:dyDescent="0.35">
      <c r="A295" s="13"/>
      <c r="B295" s="595"/>
      <c r="C295" s="596"/>
      <c r="D295" s="596"/>
      <c r="E295" s="596"/>
      <c r="F295" s="596"/>
      <c r="G295" s="596"/>
      <c r="H295" s="596"/>
      <c r="I295" s="596"/>
      <c r="J295" s="596"/>
      <c r="K295" s="596"/>
      <c r="L295" s="597"/>
      <c r="M295" s="176"/>
      <c r="O295" s="170"/>
      <c r="P295" s="170"/>
    </row>
    <row r="296" spans="1:16" s="3" customFormat="1" x14ac:dyDescent="0.35">
      <c r="A296" s="13"/>
      <c r="B296" s="595"/>
      <c r="C296" s="596"/>
      <c r="D296" s="596"/>
      <c r="E296" s="596"/>
      <c r="F296" s="596"/>
      <c r="G296" s="596"/>
      <c r="H296" s="596"/>
      <c r="I296" s="596"/>
      <c r="J296" s="596"/>
      <c r="K296" s="596"/>
      <c r="L296" s="597"/>
      <c r="M296" s="176"/>
      <c r="O296" s="170"/>
      <c r="P296" s="170"/>
    </row>
    <row r="297" spans="1:16" s="3" customFormat="1" x14ac:dyDescent="0.35">
      <c r="A297" s="13"/>
      <c r="B297" s="595"/>
      <c r="C297" s="596"/>
      <c r="D297" s="596"/>
      <c r="E297" s="596"/>
      <c r="F297" s="596"/>
      <c r="G297" s="596"/>
      <c r="H297" s="596"/>
      <c r="I297" s="596"/>
      <c r="J297" s="596"/>
      <c r="K297" s="596"/>
      <c r="L297" s="597"/>
      <c r="M297" s="176"/>
      <c r="O297" s="170"/>
      <c r="P297" s="170"/>
    </row>
    <row r="298" spans="1:16" s="3" customFormat="1" x14ac:dyDescent="0.35">
      <c r="A298" s="13"/>
      <c r="B298" s="595"/>
      <c r="C298" s="596"/>
      <c r="D298" s="596"/>
      <c r="E298" s="596"/>
      <c r="F298" s="596"/>
      <c r="G298" s="596"/>
      <c r="H298" s="596"/>
      <c r="I298" s="596"/>
      <c r="J298" s="596"/>
      <c r="K298" s="596"/>
      <c r="L298" s="597"/>
      <c r="M298" s="176"/>
      <c r="O298" s="170"/>
      <c r="P298" s="170"/>
    </row>
    <row r="299" spans="1:16" s="176" customFormat="1" x14ac:dyDescent="0.35">
      <c r="A299" s="262"/>
      <c r="B299" s="292"/>
      <c r="C299" s="293"/>
      <c r="D299" s="293"/>
      <c r="E299" s="293"/>
      <c r="F299" s="293"/>
      <c r="G299" s="293"/>
      <c r="H299" s="293"/>
      <c r="I299" s="293"/>
      <c r="J299" s="293"/>
      <c r="K299" s="293"/>
      <c r="L299" s="294"/>
      <c r="O299" s="172"/>
      <c r="P299" s="172"/>
    </row>
    <row r="300" spans="1:16" s="3" customFormat="1" x14ac:dyDescent="0.35">
      <c r="A300" s="13"/>
      <c r="B300" s="604" t="s">
        <v>235</v>
      </c>
      <c r="C300" s="605"/>
      <c r="D300" s="605"/>
      <c r="E300" s="605"/>
      <c r="F300" s="605"/>
      <c r="G300" s="605"/>
      <c r="H300" s="605"/>
      <c r="I300" s="605"/>
      <c r="J300" s="605"/>
      <c r="K300" s="605"/>
      <c r="L300" s="606"/>
      <c r="M300" s="270"/>
      <c r="O300" s="170"/>
      <c r="P300" s="170"/>
    </row>
    <row r="301" spans="1:16" s="176" customFormat="1" x14ac:dyDescent="0.35">
      <c r="A301" s="262"/>
      <c r="B301" s="277"/>
      <c r="C301" s="278"/>
      <c r="D301" s="278"/>
      <c r="E301" s="278"/>
      <c r="F301" s="278"/>
      <c r="G301" s="278"/>
      <c r="H301" s="278"/>
      <c r="I301" s="278"/>
      <c r="J301" s="278"/>
      <c r="K301" s="278"/>
      <c r="L301" s="263"/>
      <c r="O301" s="172"/>
      <c r="P301" s="172"/>
    </row>
    <row r="302" spans="1:16" s="176" customFormat="1" ht="31" customHeight="1" x14ac:dyDescent="0.35">
      <c r="A302" s="262" t="s">
        <v>843</v>
      </c>
      <c r="B302" s="598" t="str">
        <f>IF(Intro!$G$24="English",O302,P302)</f>
        <v>To what extent are the goods produced in Canada comparable in price with the goods imported from Chinese Taipei, India, Indonesia, Korea, Thailand, Türkiye, Ukraine, and Vietnam, except for goods exported from Korea by Hyundai Steel Company, and goods exported from Türkiye by Borusan Mannesmann Boru Sanayi ve Ticaret A.Ş.?</v>
      </c>
      <c r="C302" s="599"/>
      <c r="D302" s="599"/>
      <c r="E302" s="599"/>
      <c r="F302" s="599"/>
      <c r="G302" s="599"/>
      <c r="H302" s="599"/>
      <c r="I302" s="599"/>
      <c r="J302" s="599"/>
      <c r="K302" s="599"/>
      <c r="L302" s="600"/>
      <c r="O302" s="172" t="str">
        <f>"To what extent are the goods produced in Canada comparable in price with the goods imported from "&amp;Variables!B5&amp;"?"</f>
        <v>To what extent are the goods produced in Canada comparable in price with the goods imported from Chinese Taipei, India, Indonesia, Korea, Thailand, Türkiye, Ukraine, and Vietnam, except for goods exported from Korea by Hyundai Steel Company, and goods exported from Türkiye by Borusan Mannesmann Boru Sanayi ve Ticaret A.Ş.?</v>
      </c>
      <c r="P302" s="172" t="str">
        <f>"Dans quelle mesure les marchandises produites au Canada sont-elles comparables en prix aux produits importés du "&amp;Variables!C5&amp;"?"</f>
        <v>Dans quelle mesure les marchandises produites au Canada sont-elles comparables en prix aux produits importés du de Taipei chinois, de l’Inde, de l’Indonésie, de la Corée, de Thaïlande, de Türkiye, de l'Ukraine, et du Vietnam, à l’exception des marchandises exportées de la Corée par Hyundai Steel Company, et des marchandises exportées de Türkiye par Borusan Mannesmann Boru Sanayi ve Ticaret A.Ş.?</v>
      </c>
    </row>
    <row r="303" spans="1:16" s="176" customFormat="1" x14ac:dyDescent="0.35">
      <c r="A303" s="262"/>
      <c r="B303" s="277"/>
      <c r="C303" s="278"/>
      <c r="D303" s="278"/>
      <c r="E303" s="278"/>
      <c r="F303" s="278"/>
      <c r="G303" s="278"/>
      <c r="H303" s="278"/>
      <c r="I303" s="278"/>
      <c r="J303" s="278"/>
      <c r="K303" s="278"/>
      <c r="L303" s="263"/>
      <c r="O303" s="172"/>
      <c r="P303" s="172"/>
    </row>
    <row r="304" spans="1:16" s="3" customFormat="1" x14ac:dyDescent="0.35">
      <c r="A304" s="13"/>
      <c r="B304" s="595"/>
      <c r="C304" s="596"/>
      <c r="D304" s="596"/>
      <c r="E304" s="596"/>
      <c r="F304" s="596"/>
      <c r="G304" s="596"/>
      <c r="H304" s="596"/>
      <c r="I304" s="596"/>
      <c r="J304" s="596"/>
      <c r="K304" s="596"/>
      <c r="L304" s="597"/>
      <c r="M304" s="176"/>
      <c r="O304" s="170"/>
      <c r="P304" s="170"/>
    </row>
    <row r="305" spans="1:16" s="3" customFormat="1" x14ac:dyDescent="0.35">
      <c r="A305" s="13"/>
      <c r="B305" s="595"/>
      <c r="C305" s="596"/>
      <c r="D305" s="596"/>
      <c r="E305" s="596"/>
      <c r="F305" s="596"/>
      <c r="G305" s="596"/>
      <c r="H305" s="596"/>
      <c r="I305" s="596"/>
      <c r="J305" s="596"/>
      <c r="K305" s="596"/>
      <c r="L305" s="597"/>
      <c r="M305" s="176"/>
      <c r="O305" s="170"/>
      <c r="P305" s="170"/>
    </row>
    <row r="306" spans="1:16" s="3" customFormat="1" x14ac:dyDescent="0.35">
      <c r="A306" s="13"/>
      <c r="B306" s="595"/>
      <c r="C306" s="596"/>
      <c r="D306" s="596"/>
      <c r="E306" s="596"/>
      <c r="F306" s="596"/>
      <c r="G306" s="596"/>
      <c r="H306" s="596"/>
      <c r="I306" s="596"/>
      <c r="J306" s="596"/>
      <c r="K306" s="596"/>
      <c r="L306" s="597"/>
      <c r="M306" s="176"/>
      <c r="O306" s="170"/>
      <c r="P306" s="170"/>
    </row>
    <row r="307" spans="1:16" s="3" customFormat="1" x14ac:dyDescent="0.35">
      <c r="A307" s="13"/>
      <c r="B307" s="595"/>
      <c r="C307" s="596"/>
      <c r="D307" s="596"/>
      <c r="E307" s="596"/>
      <c r="F307" s="596"/>
      <c r="G307" s="596"/>
      <c r="H307" s="596"/>
      <c r="I307" s="596"/>
      <c r="J307" s="596"/>
      <c r="K307" s="596"/>
      <c r="L307" s="597"/>
      <c r="M307" s="176"/>
      <c r="O307" s="170"/>
      <c r="P307" s="170"/>
    </row>
    <row r="308" spans="1:16" s="3" customFormat="1" x14ac:dyDescent="0.35">
      <c r="A308" s="13"/>
      <c r="B308" s="595"/>
      <c r="C308" s="596"/>
      <c r="D308" s="596"/>
      <c r="E308" s="596"/>
      <c r="F308" s="596"/>
      <c r="G308" s="596"/>
      <c r="H308" s="596"/>
      <c r="I308" s="596"/>
      <c r="J308" s="596"/>
      <c r="K308" s="596"/>
      <c r="L308" s="597"/>
      <c r="M308" s="176"/>
      <c r="O308" s="170"/>
      <c r="P308" s="170"/>
    </row>
    <row r="309" spans="1:16" s="3" customFormat="1" x14ac:dyDescent="0.35">
      <c r="A309" s="13"/>
      <c r="B309" s="595"/>
      <c r="C309" s="596"/>
      <c r="D309" s="596"/>
      <c r="E309" s="596"/>
      <c r="F309" s="596"/>
      <c r="G309" s="596"/>
      <c r="H309" s="596"/>
      <c r="I309" s="596"/>
      <c r="J309" s="596"/>
      <c r="K309" s="596"/>
      <c r="L309" s="597"/>
      <c r="M309" s="176"/>
      <c r="O309" s="170"/>
      <c r="P309" s="170"/>
    </row>
    <row r="310" spans="1:16" s="3" customFormat="1" x14ac:dyDescent="0.35">
      <c r="A310" s="13"/>
      <c r="B310" s="595"/>
      <c r="C310" s="596"/>
      <c r="D310" s="596"/>
      <c r="E310" s="596"/>
      <c r="F310" s="596"/>
      <c r="G310" s="596"/>
      <c r="H310" s="596"/>
      <c r="I310" s="596"/>
      <c r="J310" s="596"/>
      <c r="K310" s="596"/>
      <c r="L310" s="597"/>
      <c r="M310" s="176"/>
      <c r="O310" s="170"/>
      <c r="P310" s="170"/>
    </row>
    <row r="311" spans="1:16" s="3" customFormat="1" x14ac:dyDescent="0.35">
      <c r="A311" s="13"/>
      <c r="B311" s="595"/>
      <c r="C311" s="596"/>
      <c r="D311" s="596"/>
      <c r="E311" s="596"/>
      <c r="F311" s="596"/>
      <c r="G311" s="596"/>
      <c r="H311" s="596"/>
      <c r="I311" s="596"/>
      <c r="J311" s="596"/>
      <c r="K311" s="596"/>
      <c r="L311" s="597"/>
      <c r="M311" s="176"/>
      <c r="O311" s="170"/>
      <c r="P311" s="170"/>
    </row>
    <row r="312" spans="1:16" s="176" customFormat="1" x14ac:dyDescent="0.35">
      <c r="A312" s="262"/>
      <c r="B312" s="292"/>
      <c r="C312" s="293"/>
      <c r="D312" s="293"/>
      <c r="E312" s="293"/>
      <c r="F312" s="293"/>
      <c r="G312" s="293"/>
      <c r="H312" s="293"/>
      <c r="I312" s="293"/>
      <c r="J312" s="293"/>
      <c r="K312" s="293"/>
      <c r="L312" s="294"/>
      <c r="O312" s="172"/>
      <c r="P312" s="172"/>
    </row>
    <row r="313" spans="1:16" s="3" customFormat="1" x14ac:dyDescent="0.35">
      <c r="A313" s="13"/>
      <c r="B313" s="649" t="s">
        <v>248</v>
      </c>
      <c r="C313" s="650"/>
      <c r="D313" s="650"/>
      <c r="E313" s="650"/>
      <c r="F313" s="650"/>
      <c r="G313" s="650"/>
      <c r="H313" s="650"/>
      <c r="I313" s="650"/>
      <c r="J313" s="650"/>
      <c r="K313" s="650"/>
      <c r="L313" s="651"/>
      <c r="M313" s="270"/>
      <c r="O313" s="170"/>
      <c r="P313" s="170"/>
    </row>
    <row r="314" spans="1:16" s="176" customFormat="1" x14ac:dyDescent="0.35">
      <c r="A314" s="262"/>
      <c r="B314" s="277"/>
      <c r="C314" s="278"/>
      <c r="D314" s="278"/>
      <c r="E314" s="278"/>
      <c r="F314" s="278"/>
      <c r="G314" s="278"/>
      <c r="H314" s="278"/>
      <c r="I314" s="278"/>
      <c r="J314" s="278"/>
      <c r="K314" s="278"/>
      <c r="L314" s="263"/>
      <c r="O314" s="172"/>
      <c r="P314" s="172"/>
    </row>
    <row r="315" spans="1:16" s="176" customFormat="1" x14ac:dyDescent="0.35">
      <c r="A315" s="262"/>
      <c r="B315" s="601" t="str">
        <f>IF(Intro!$G$24="English",O315,P315)</f>
        <v>To what extent are the goods produced in Canada comparable in non-price factors (including product quality, lead and delivery times, reliability of supply) with the goods imported from Chinese Taipei, India, Indonesia, Korea, Thailand, Türkiye, Ukraine, and Vietnam, except for goods exported from Korea by Hyundai Steel Company, and goods exported from Türkiye by Borusan Mannesmann Boru Sanayi ve Ticaret A.Ş.?</v>
      </c>
      <c r="C315" s="602"/>
      <c r="D315" s="602"/>
      <c r="E315" s="602"/>
      <c r="F315" s="602"/>
      <c r="G315" s="602"/>
      <c r="H315" s="602"/>
      <c r="I315" s="602"/>
      <c r="J315" s="602"/>
      <c r="K315" s="602"/>
      <c r="L315" s="603"/>
      <c r="O315" s="172" t="str">
        <f>"To what extent are the goods produced in Canada comparable in non-price factors (including product quality, lead and delivery times, reliability of supply) with the goods imported from "&amp;Variables!B5&amp;"?"</f>
        <v>To what extent are the goods produced in Canada comparable in non-price factors (including product quality, lead and delivery times, reliability of supply) with the goods imported from Chinese Taipei, India, Indonesia, Korea, Thailand, Türkiye, Ukraine, and Vietnam, except for goods exported from Korea by Hyundai Steel Company, and goods exported from Türkiye by Borusan Mannesmann Boru Sanayi ve Ticaret A.Ş.?</v>
      </c>
      <c r="P315" s="172" t="str">
        <f>"Dans quelle mesure les marchandises produites au Canada sont-elles comparables en termes de facteurs autres que le prix (y compris la qualité du produit, les délais d'exécution et de livraison, la fiabilité de l'approvisionnement, etc.)"&amp;" avec les marchandises importées du "&amp;Variables!C5&amp;"?"</f>
        <v>Dans quelle mesure les marchandises produites au Canada sont-elles comparables en termes de facteurs autres que le prix (y compris la qualité du produit, les délais d'exécution et de livraison, la fiabilité de l'approvisionnement, etc.) avec les marchandises importées du de Taipei chinois, de l’Inde, de l’Indonésie, de la Corée, de Thaïlande, de Türkiye, de l'Ukraine, et du Vietnam, à l’exception des marchandises exportées de la Corée par Hyundai Steel Company, et des marchandises exportées de Türkiye par Borusan Mannesmann Boru Sanayi ve Ticaret A.Ş.?</v>
      </c>
    </row>
    <row r="316" spans="1:16" s="176" customFormat="1" ht="25.5" customHeight="1" x14ac:dyDescent="0.35">
      <c r="A316" s="262" t="s">
        <v>843</v>
      </c>
      <c r="B316" s="601"/>
      <c r="C316" s="602"/>
      <c r="D316" s="602"/>
      <c r="E316" s="602"/>
      <c r="F316" s="602"/>
      <c r="G316" s="602"/>
      <c r="H316" s="602"/>
      <c r="I316" s="602"/>
      <c r="J316" s="602"/>
      <c r="K316" s="602"/>
      <c r="L316" s="603"/>
      <c r="O316" s="172"/>
      <c r="P316" s="172"/>
    </row>
    <row r="317" spans="1:16" s="176" customFormat="1" x14ac:dyDescent="0.35">
      <c r="A317" s="262"/>
      <c r="B317" s="277"/>
      <c r="C317" s="278"/>
      <c r="D317" s="278"/>
      <c r="E317" s="278"/>
      <c r="F317" s="278"/>
      <c r="G317" s="278"/>
      <c r="H317" s="278"/>
      <c r="I317" s="278"/>
      <c r="J317" s="278"/>
      <c r="K317" s="278"/>
      <c r="L317" s="263"/>
      <c r="O317" s="172"/>
      <c r="P317" s="172"/>
    </row>
    <row r="318" spans="1:16" s="3" customFormat="1" x14ac:dyDescent="0.35">
      <c r="A318" s="13"/>
      <c r="B318" s="595"/>
      <c r="C318" s="596"/>
      <c r="D318" s="596"/>
      <c r="E318" s="596"/>
      <c r="F318" s="596"/>
      <c r="G318" s="596"/>
      <c r="H318" s="596"/>
      <c r="I318" s="596"/>
      <c r="J318" s="596"/>
      <c r="K318" s="596"/>
      <c r="L318" s="597"/>
      <c r="M318" s="176"/>
      <c r="O318" s="170"/>
      <c r="P318" s="170"/>
    </row>
    <row r="319" spans="1:16" s="3" customFormat="1" x14ac:dyDescent="0.35">
      <c r="A319" s="13"/>
      <c r="B319" s="595"/>
      <c r="C319" s="596"/>
      <c r="D319" s="596"/>
      <c r="E319" s="596"/>
      <c r="F319" s="596"/>
      <c r="G319" s="596"/>
      <c r="H319" s="596"/>
      <c r="I319" s="596"/>
      <c r="J319" s="596"/>
      <c r="K319" s="596"/>
      <c r="L319" s="597"/>
      <c r="M319" s="176"/>
      <c r="O319" s="170"/>
      <c r="P319" s="170"/>
    </row>
    <row r="320" spans="1:16" s="3" customFormat="1" x14ac:dyDescent="0.35">
      <c r="A320" s="13"/>
      <c r="B320" s="595"/>
      <c r="C320" s="596"/>
      <c r="D320" s="596"/>
      <c r="E320" s="596"/>
      <c r="F320" s="596"/>
      <c r="G320" s="596"/>
      <c r="H320" s="596"/>
      <c r="I320" s="596"/>
      <c r="J320" s="596"/>
      <c r="K320" s="596"/>
      <c r="L320" s="597"/>
      <c r="M320" s="176"/>
      <c r="O320" s="170"/>
      <c r="P320" s="170"/>
    </row>
    <row r="321" spans="1:16" s="3" customFormat="1" x14ac:dyDescent="0.35">
      <c r="A321" s="13"/>
      <c r="B321" s="595"/>
      <c r="C321" s="596"/>
      <c r="D321" s="596"/>
      <c r="E321" s="596"/>
      <c r="F321" s="596"/>
      <c r="G321" s="596"/>
      <c r="H321" s="596"/>
      <c r="I321" s="596"/>
      <c r="J321" s="596"/>
      <c r="K321" s="596"/>
      <c r="L321" s="597"/>
      <c r="M321" s="176"/>
      <c r="O321" s="170"/>
      <c r="P321" s="170"/>
    </row>
    <row r="322" spans="1:16" s="3" customFormat="1" x14ac:dyDescent="0.35">
      <c r="A322" s="13"/>
      <c r="B322" s="595"/>
      <c r="C322" s="596"/>
      <c r="D322" s="596"/>
      <c r="E322" s="596"/>
      <c r="F322" s="596"/>
      <c r="G322" s="596"/>
      <c r="H322" s="596"/>
      <c r="I322" s="596"/>
      <c r="J322" s="596"/>
      <c r="K322" s="596"/>
      <c r="L322" s="597"/>
      <c r="M322" s="176"/>
      <c r="O322" s="170"/>
      <c r="P322" s="170"/>
    </row>
    <row r="323" spans="1:16" s="3" customFormat="1" x14ac:dyDescent="0.35">
      <c r="A323" s="13"/>
      <c r="B323" s="595"/>
      <c r="C323" s="596"/>
      <c r="D323" s="596"/>
      <c r="E323" s="596"/>
      <c r="F323" s="596"/>
      <c r="G323" s="596"/>
      <c r="H323" s="596"/>
      <c r="I323" s="596"/>
      <c r="J323" s="596"/>
      <c r="K323" s="596"/>
      <c r="L323" s="597"/>
      <c r="M323" s="176"/>
      <c r="O323" s="170"/>
      <c r="P323" s="170"/>
    </row>
    <row r="324" spans="1:16" s="3" customFormat="1" x14ac:dyDescent="0.35">
      <c r="A324" s="13"/>
      <c r="B324" s="595"/>
      <c r="C324" s="596"/>
      <c r="D324" s="596"/>
      <c r="E324" s="596"/>
      <c r="F324" s="596"/>
      <c r="G324" s="596"/>
      <c r="H324" s="596"/>
      <c r="I324" s="596"/>
      <c r="J324" s="596"/>
      <c r="K324" s="596"/>
      <c r="L324" s="597"/>
      <c r="M324" s="176"/>
      <c r="O324" s="170"/>
      <c r="P324" s="170"/>
    </row>
    <row r="325" spans="1:16" s="3" customFormat="1" x14ac:dyDescent="0.35">
      <c r="A325" s="13"/>
      <c r="B325" s="595"/>
      <c r="C325" s="596"/>
      <c r="D325" s="596"/>
      <c r="E325" s="596"/>
      <c r="F325" s="596"/>
      <c r="G325" s="596"/>
      <c r="H325" s="596"/>
      <c r="I325" s="596"/>
      <c r="J325" s="596"/>
      <c r="K325" s="596"/>
      <c r="L325" s="597"/>
      <c r="M325" s="176"/>
      <c r="O325" s="170"/>
      <c r="P325" s="170"/>
    </row>
    <row r="326" spans="1:16" s="176" customFormat="1" x14ac:dyDescent="0.35">
      <c r="A326" s="262"/>
      <c r="B326" s="292"/>
      <c r="C326" s="293"/>
      <c r="D326" s="293"/>
      <c r="E326" s="293"/>
      <c r="F326" s="293"/>
      <c r="G326" s="293"/>
      <c r="H326" s="293"/>
      <c r="I326" s="293"/>
      <c r="J326" s="293"/>
      <c r="K326" s="293"/>
      <c r="L326" s="294"/>
      <c r="O326" s="172"/>
      <c r="P326" s="172"/>
    </row>
    <row r="328" spans="1:16" x14ac:dyDescent="0.35">
      <c r="B328" s="623" t="str">
        <f>IF(Intro!$G$24="English",O328,P328)</f>
        <v>SALES</v>
      </c>
      <c r="C328" s="624"/>
      <c r="D328" s="624"/>
      <c r="E328" s="624"/>
      <c r="F328" s="624"/>
      <c r="G328" s="624"/>
      <c r="H328" s="624"/>
      <c r="I328" s="624"/>
      <c r="J328" s="624"/>
      <c r="K328" s="624"/>
      <c r="L328" s="625"/>
      <c r="M328" s="176"/>
      <c r="O328" s="16" t="s">
        <v>599</v>
      </c>
      <c r="P328" s="16" t="s">
        <v>600</v>
      </c>
    </row>
    <row r="329" spans="1:16" s="3" customFormat="1" x14ac:dyDescent="0.35">
      <c r="A329" s="13"/>
      <c r="B329" s="604" t="s">
        <v>249</v>
      </c>
      <c r="C329" s="605"/>
      <c r="D329" s="605"/>
      <c r="E329" s="605"/>
      <c r="F329" s="605"/>
      <c r="G329" s="605"/>
      <c r="H329" s="605"/>
      <c r="I329" s="605"/>
      <c r="J329" s="605"/>
      <c r="K329" s="605"/>
      <c r="L329" s="606"/>
      <c r="M329" s="270"/>
      <c r="O329" s="170"/>
      <c r="P329" s="170"/>
    </row>
    <row r="330" spans="1:16" s="176" customFormat="1" x14ac:dyDescent="0.35">
      <c r="A330" s="262"/>
      <c r="B330" s="277"/>
      <c r="C330" s="278"/>
      <c r="D330" s="278"/>
      <c r="E330" s="278"/>
      <c r="F330" s="278"/>
      <c r="G330" s="278"/>
      <c r="H330" s="278"/>
      <c r="I330" s="278"/>
      <c r="J330" s="278"/>
      <c r="K330" s="278"/>
      <c r="L330" s="263"/>
      <c r="O330" s="172"/>
      <c r="P330" s="172"/>
    </row>
    <row r="331" spans="1:16" s="176" customFormat="1" x14ac:dyDescent="0.35">
      <c r="A331" s="262"/>
      <c r="B331" s="598" t="str">
        <f>IF(Intro!$G$24="English",O331,P331)</f>
        <v>Describe any changes in your firm's channels of distribution since January 1, 2023.</v>
      </c>
      <c r="C331" s="599"/>
      <c r="D331" s="599"/>
      <c r="E331" s="599"/>
      <c r="F331" s="599"/>
      <c r="G331" s="599"/>
      <c r="H331" s="599"/>
      <c r="I331" s="599"/>
      <c r="J331" s="599"/>
      <c r="K331" s="599"/>
      <c r="L331" s="600"/>
      <c r="O331" s="172" t="str">
        <f>"Describe any changes in your firm's channels of distribution since January 1, "&amp;Variables!B6&amp;"."</f>
        <v>Describe any changes in your firm's channels of distribution since January 1, 2023.</v>
      </c>
      <c r="P331" s="172" t="str">
        <f>"Décrivez tout changement dans les canaux de distribution de votre entreprise depuis le 1er janvier "&amp;Variables!B6&amp;"."</f>
        <v>Décrivez tout changement dans les canaux de distribution de votre entreprise depuis le 1er janvier 2023.</v>
      </c>
    </row>
    <row r="332" spans="1:16" s="176" customFormat="1" x14ac:dyDescent="0.35">
      <c r="A332" s="262"/>
      <c r="B332" s="277"/>
      <c r="C332" s="278"/>
      <c r="D332" s="278"/>
      <c r="E332" s="278"/>
      <c r="F332" s="278"/>
      <c r="G332" s="278"/>
      <c r="H332" s="278"/>
      <c r="I332" s="278"/>
      <c r="J332" s="278"/>
      <c r="K332" s="278"/>
      <c r="L332" s="263"/>
      <c r="O332" s="172"/>
      <c r="P332" s="172"/>
    </row>
    <row r="333" spans="1:16" s="3" customFormat="1" x14ac:dyDescent="0.35">
      <c r="A333" s="13"/>
      <c r="B333" s="595"/>
      <c r="C333" s="596"/>
      <c r="D333" s="596"/>
      <c r="E333" s="596"/>
      <c r="F333" s="596"/>
      <c r="G333" s="596"/>
      <c r="H333" s="596"/>
      <c r="I333" s="596"/>
      <c r="J333" s="596"/>
      <c r="K333" s="596"/>
      <c r="L333" s="597"/>
      <c r="M333" s="176"/>
      <c r="O333" s="170"/>
      <c r="P333" s="170"/>
    </row>
    <row r="334" spans="1:16" s="3" customFormat="1" x14ac:dyDescent="0.35">
      <c r="A334" s="13"/>
      <c r="B334" s="595"/>
      <c r="C334" s="596"/>
      <c r="D334" s="596"/>
      <c r="E334" s="596"/>
      <c r="F334" s="596"/>
      <c r="G334" s="596"/>
      <c r="H334" s="596"/>
      <c r="I334" s="596"/>
      <c r="J334" s="596"/>
      <c r="K334" s="596"/>
      <c r="L334" s="597"/>
      <c r="M334" s="176"/>
      <c r="O334" s="170"/>
      <c r="P334" s="170"/>
    </row>
    <row r="335" spans="1:16" s="3" customFormat="1" x14ac:dyDescent="0.35">
      <c r="A335" s="13"/>
      <c r="B335" s="595"/>
      <c r="C335" s="596"/>
      <c r="D335" s="596"/>
      <c r="E335" s="596"/>
      <c r="F335" s="596"/>
      <c r="G335" s="596"/>
      <c r="H335" s="596"/>
      <c r="I335" s="596"/>
      <c r="J335" s="596"/>
      <c r="K335" s="596"/>
      <c r="L335" s="597"/>
      <c r="M335" s="176"/>
      <c r="O335" s="170"/>
      <c r="P335" s="170"/>
    </row>
    <row r="336" spans="1:16" s="3" customFormat="1" x14ac:dyDescent="0.35">
      <c r="A336" s="13"/>
      <c r="B336" s="595"/>
      <c r="C336" s="596"/>
      <c r="D336" s="596"/>
      <c r="E336" s="596"/>
      <c r="F336" s="596"/>
      <c r="G336" s="596"/>
      <c r="H336" s="596"/>
      <c r="I336" s="596"/>
      <c r="J336" s="596"/>
      <c r="K336" s="596"/>
      <c r="L336" s="597"/>
      <c r="M336" s="176"/>
      <c r="O336" s="170"/>
      <c r="P336" s="170"/>
    </row>
    <row r="337" spans="1:16" s="3" customFormat="1" x14ac:dyDescent="0.35">
      <c r="A337" s="13"/>
      <c r="B337" s="595"/>
      <c r="C337" s="596"/>
      <c r="D337" s="596"/>
      <c r="E337" s="596"/>
      <c r="F337" s="596"/>
      <c r="G337" s="596"/>
      <c r="H337" s="596"/>
      <c r="I337" s="596"/>
      <c r="J337" s="596"/>
      <c r="K337" s="596"/>
      <c r="L337" s="597"/>
      <c r="M337" s="176"/>
      <c r="O337" s="170"/>
      <c r="P337" s="170"/>
    </row>
    <row r="338" spans="1:16" s="3" customFormat="1" x14ac:dyDescent="0.35">
      <c r="A338" s="13"/>
      <c r="B338" s="595"/>
      <c r="C338" s="596"/>
      <c r="D338" s="596"/>
      <c r="E338" s="596"/>
      <c r="F338" s="596"/>
      <c r="G338" s="596"/>
      <c r="H338" s="596"/>
      <c r="I338" s="596"/>
      <c r="J338" s="596"/>
      <c r="K338" s="596"/>
      <c r="L338" s="597"/>
      <c r="M338" s="176"/>
      <c r="O338" s="170"/>
      <c r="P338" s="170"/>
    </row>
    <row r="339" spans="1:16" s="3" customFormat="1" x14ac:dyDescent="0.35">
      <c r="A339" s="13"/>
      <c r="B339" s="595"/>
      <c r="C339" s="596"/>
      <c r="D339" s="596"/>
      <c r="E339" s="596"/>
      <c r="F339" s="596"/>
      <c r="G339" s="596"/>
      <c r="H339" s="596"/>
      <c r="I339" s="596"/>
      <c r="J339" s="596"/>
      <c r="K339" s="596"/>
      <c r="L339" s="597"/>
      <c r="M339" s="176"/>
      <c r="O339" s="170"/>
      <c r="P339" s="170"/>
    </row>
    <row r="340" spans="1:16" s="3" customFormat="1" x14ac:dyDescent="0.35">
      <c r="A340" s="13"/>
      <c r="B340" s="595"/>
      <c r="C340" s="596"/>
      <c r="D340" s="596"/>
      <c r="E340" s="596"/>
      <c r="F340" s="596"/>
      <c r="G340" s="596"/>
      <c r="H340" s="596"/>
      <c r="I340" s="596"/>
      <c r="J340" s="596"/>
      <c r="K340" s="596"/>
      <c r="L340" s="597"/>
      <c r="M340" s="176"/>
      <c r="O340" s="170"/>
      <c r="P340" s="170"/>
    </row>
    <row r="341" spans="1:16" s="176" customFormat="1" x14ac:dyDescent="0.35">
      <c r="A341" s="262"/>
      <c r="B341" s="292"/>
      <c r="C341" s="293"/>
      <c r="D341" s="293"/>
      <c r="E341" s="293"/>
      <c r="F341" s="293"/>
      <c r="G341" s="293"/>
      <c r="H341" s="293"/>
      <c r="I341" s="293"/>
      <c r="J341" s="293"/>
      <c r="K341" s="293"/>
      <c r="L341" s="294"/>
      <c r="O341" s="172"/>
      <c r="P341" s="172"/>
    </row>
    <row r="342" spans="1:16" s="3" customFormat="1" x14ac:dyDescent="0.35">
      <c r="A342" s="13"/>
      <c r="B342" s="604" t="s">
        <v>250</v>
      </c>
      <c r="C342" s="605"/>
      <c r="D342" s="605"/>
      <c r="E342" s="605"/>
      <c r="F342" s="605"/>
      <c r="G342" s="605"/>
      <c r="H342" s="605"/>
      <c r="I342" s="605"/>
      <c r="J342" s="605"/>
      <c r="K342" s="605"/>
      <c r="L342" s="606"/>
      <c r="M342" s="270"/>
      <c r="O342" s="170"/>
      <c r="P342" s="170"/>
    </row>
    <row r="343" spans="1:16" s="176" customFormat="1" x14ac:dyDescent="0.35">
      <c r="A343" s="262"/>
      <c r="B343" s="277"/>
      <c r="C343" s="278"/>
      <c r="D343" s="278"/>
      <c r="E343" s="278"/>
      <c r="F343" s="278"/>
      <c r="G343" s="278"/>
      <c r="H343" s="278"/>
      <c r="I343" s="278"/>
      <c r="J343" s="278"/>
      <c r="K343" s="278"/>
      <c r="L343" s="263"/>
      <c r="O343" s="172"/>
      <c r="P343" s="172"/>
    </row>
    <row r="344" spans="1:16" s="176" customFormat="1" x14ac:dyDescent="0.35">
      <c r="A344" s="262"/>
      <c r="B344" s="598" t="str">
        <f>IF(Intro!$G$24="English",O344,P344)</f>
        <v>How does your firm promote sales of the goods in the Canadian market? Have your methods changed since January 1, 2023?</v>
      </c>
      <c r="C344" s="599"/>
      <c r="D344" s="599"/>
      <c r="E344" s="599"/>
      <c r="F344" s="599"/>
      <c r="G344" s="599"/>
      <c r="H344" s="599"/>
      <c r="I344" s="599"/>
      <c r="J344" s="599"/>
      <c r="K344" s="599"/>
      <c r="L344" s="600"/>
      <c r="O344" s="172" t="str">
        <f>"How does your firm promote sales of the goods in the Canadian market? Have your methods changed since January 1, "&amp;Variables!B6&amp;"?"</f>
        <v>How does your firm promote sales of the goods in the Canadian market? Have your methods changed since January 1, 2023?</v>
      </c>
      <c r="P344" s="172" t="str">
        <f>"Comment votre entreprise favorise-t-elle les ventes des marchandises sur le marché canadien? Vos méthodes ont-elles changées depuis le 1er janvier "&amp;Variables!B6&amp;"?"</f>
        <v>Comment votre entreprise favorise-t-elle les ventes des marchandises sur le marché canadien? Vos méthodes ont-elles changées depuis le 1er janvier 2023?</v>
      </c>
    </row>
    <row r="345" spans="1:16" s="176" customFormat="1" x14ac:dyDescent="0.35">
      <c r="A345" s="262"/>
      <c r="B345" s="277"/>
      <c r="C345" s="278"/>
      <c r="D345" s="278"/>
      <c r="E345" s="278"/>
      <c r="F345" s="278"/>
      <c r="G345" s="278"/>
      <c r="H345" s="278"/>
      <c r="I345" s="278"/>
      <c r="J345" s="278"/>
      <c r="K345" s="278"/>
      <c r="L345" s="263"/>
      <c r="O345" s="172"/>
      <c r="P345" s="172"/>
    </row>
    <row r="346" spans="1:16" s="3" customFormat="1" x14ac:dyDescent="0.35">
      <c r="A346" s="13"/>
      <c r="B346" s="595"/>
      <c r="C346" s="596"/>
      <c r="D346" s="596"/>
      <c r="E346" s="596"/>
      <c r="F346" s="596"/>
      <c r="G346" s="596"/>
      <c r="H346" s="596"/>
      <c r="I346" s="596"/>
      <c r="J346" s="596"/>
      <c r="K346" s="596"/>
      <c r="L346" s="597"/>
      <c r="M346" s="176"/>
      <c r="O346" s="170"/>
      <c r="P346" s="170"/>
    </row>
    <row r="347" spans="1:16" s="3" customFormat="1" x14ac:dyDescent="0.35">
      <c r="A347" s="13"/>
      <c r="B347" s="595"/>
      <c r="C347" s="596"/>
      <c r="D347" s="596"/>
      <c r="E347" s="596"/>
      <c r="F347" s="596"/>
      <c r="G347" s="596"/>
      <c r="H347" s="596"/>
      <c r="I347" s="596"/>
      <c r="J347" s="596"/>
      <c r="K347" s="596"/>
      <c r="L347" s="597"/>
      <c r="M347" s="176"/>
      <c r="O347" s="170"/>
      <c r="P347" s="170"/>
    </row>
    <row r="348" spans="1:16" s="3" customFormat="1" x14ac:dyDescent="0.35">
      <c r="A348" s="13"/>
      <c r="B348" s="595"/>
      <c r="C348" s="596"/>
      <c r="D348" s="596"/>
      <c r="E348" s="596"/>
      <c r="F348" s="596"/>
      <c r="G348" s="596"/>
      <c r="H348" s="596"/>
      <c r="I348" s="596"/>
      <c r="J348" s="596"/>
      <c r="K348" s="596"/>
      <c r="L348" s="597"/>
      <c r="M348" s="176"/>
      <c r="O348" s="170"/>
      <c r="P348" s="170"/>
    </row>
    <row r="349" spans="1:16" s="3" customFormat="1" x14ac:dyDescent="0.35">
      <c r="A349" s="13"/>
      <c r="B349" s="595"/>
      <c r="C349" s="596"/>
      <c r="D349" s="596"/>
      <c r="E349" s="596"/>
      <c r="F349" s="596"/>
      <c r="G349" s="596"/>
      <c r="H349" s="596"/>
      <c r="I349" s="596"/>
      <c r="J349" s="596"/>
      <c r="K349" s="596"/>
      <c r="L349" s="597"/>
      <c r="M349" s="176"/>
      <c r="O349" s="170"/>
      <c r="P349" s="170"/>
    </row>
    <row r="350" spans="1:16" s="3" customFormat="1" x14ac:dyDescent="0.35">
      <c r="A350" s="13"/>
      <c r="B350" s="595"/>
      <c r="C350" s="596"/>
      <c r="D350" s="596"/>
      <c r="E350" s="596"/>
      <c r="F350" s="596"/>
      <c r="G350" s="596"/>
      <c r="H350" s="596"/>
      <c r="I350" s="596"/>
      <c r="J350" s="596"/>
      <c r="K350" s="596"/>
      <c r="L350" s="597"/>
      <c r="M350" s="176"/>
      <c r="O350" s="170"/>
      <c r="P350" s="170"/>
    </row>
    <row r="351" spans="1:16" s="3" customFormat="1" x14ac:dyDescent="0.35">
      <c r="A351" s="13"/>
      <c r="B351" s="595"/>
      <c r="C351" s="596"/>
      <c r="D351" s="596"/>
      <c r="E351" s="596"/>
      <c r="F351" s="596"/>
      <c r="G351" s="596"/>
      <c r="H351" s="596"/>
      <c r="I351" s="596"/>
      <c r="J351" s="596"/>
      <c r="K351" s="596"/>
      <c r="L351" s="597"/>
      <c r="M351" s="176"/>
      <c r="O351" s="170"/>
      <c r="P351" s="170"/>
    </row>
    <row r="352" spans="1:16" s="3" customFormat="1" x14ac:dyDescent="0.35">
      <c r="A352" s="13"/>
      <c r="B352" s="595"/>
      <c r="C352" s="596"/>
      <c r="D352" s="596"/>
      <c r="E352" s="596"/>
      <c r="F352" s="596"/>
      <c r="G352" s="596"/>
      <c r="H352" s="596"/>
      <c r="I352" s="596"/>
      <c r="J352" s="596"/>
      <c r="K352" s="596"/>
      <c r="L352" s="597"/>
      <c r="M352" s="176"/>
      <c r="O352" s="170"/>
      <c r="P352" s="170"/>
    </row>
    <row r="353" spans="1:16" s="3" customFormat="1" x14ac:dyDescent="0.35">
      <c r="A353" s="13"/>
      <c r="B353" s="595"/>
      <c r="C353" s="596"/>
      <c r="D353" s="596"/>
      <c r="E353" s="596"/>
      <c r="F353" s="596"/>
      <c r="G353" s="596"/>
      <c r="H353" s="596"/>
      <c r="I353" s="596"/>
      <c r="J353" s="596"/>
      <c r="K353" s="596"/>
      <c r="L353" s="597"/>
      <c r="M353" s="176"/>
      <c r="O353" s="170"/>
      <c r="P353" s="170"/>
    </row>
    <row r="354" spans="1:16" s="176" customFormat="1" x14ac:dyDescent="0.35">
      <c r="A354" s="262"/>
      <c r="B354" s="292"/>
      <c r="C354" s="293"/>
      <c r="D354" s="293"/>
      <c r="E354" s="293"/>
      <c r="F354" s="293"/>
      <c r="G354" s="293"/>
      <c r="H354" s="293"/>
      <c r="I354" s="293"/>
      <c r="J354" s="293"/>
      <c r="K354" s="293"/>
      <c r="L354" s="294"/>
      <c r="O354" s="172"/>
      <c r="P354" s="172"/>
    </row>
    <row r="355" spans="1:16" s="3" customFormat="1" x14ac:dyDescent="0.35">
      <c r="A355" s="13"/>
      <c r="B355" s="604" t="s">
        <v>251</v>
      </c>
      <c r="C355" s="605"/>
      <c r="D355" s="605"/>
      <c r="E355" s="605"/>
      <c r="F355" s="605"/>
      <c r="G355" s="605"/>
      <c r="H355" s="605"/>
      <c r="I355" s="605"/>
      <c r="J355" s="605"/>
      <c r="K355" s="605"/>
      <c r="L355" s="606"/>
      <c r="M355" s="270"/>
      <c r="O355" s="170"/>
      <c r="P355" s="170"/>
    </row>
    <row r="356" spans="1:16" s="176" customFormat="1" x14ac:dyDescent="0.35">
      <c r="A356" s="262"/>
      <c r="B356" s="277"/>
      <c r="C356" s="278"/>
      <c r="D356" s="278"/>
      <c r="E356" s="278"/>
      <c r="F356" s="278"/>
      <c r="G356" s="278"/>
      <c r="H356" s="278"/>
      <c r="I356" s="278"/>
      <c r="J356" s="278"/>
      <c r="K356" s="278"/>
      <c r="L356" s="263"/>
      <c r="O356" s="172"/>
      <c r="P356" s="172"/>
    </row>
    <row r="357" spans="1:16" s="176" customFormat="1" x14ac:dyDescent="0.35">
      <c r="A357" s="262"/>
      <c r="B357" s="601" t="str">
        <f>IF(Intro!$G$24="English",O357,P357)</f>
        <v>How does your firm price the goods in the Canadian market? Explain any firm-specific terms used. Explain whether these general pricing practices have changed since January 1, 2023.</v>
      </c>
      <c r="C357" s="602"/>
      <c r="D357" s="602"/>
      <c r="E357" s="602"/>
      <c r="F357" s="602"/>
      <c r="G357" s="602"/>
      <c r="H357" s="602"/>
      <c r="I357" s="602"/>
      <c r="J357" s="602"/>
      <c r="K357" s="602"/>
      <c r="L357" s="603"/>
      <c r="O357" s="172" t="str">
        <f>"How does your firm price the goods in the Canadian market? Explain any firm-specific terms used. Explain whether these general pricing practices have changed since January 1, "&amp;Variables!B6&amp;"."</f>
        <v>How does your firm price the goods in the Canadian market? Explain any firm-specific terms used. Explain whether these general pricing practices have changed since January 1, 2023.</v>
      </c>
      <c r="P357" s="172" t="str">
        <f>"Comment votre entreprise fixe-t-elle le prix des marchandises sur le marché canadien? Expliquez en détail les termes spécifiques à votre entreprise. Indiquez si ces pratiques générales de fixation des prix ont changé depuis le 1er janvier "&amp;Variables!B6&amp;"."</f>
        <v>Comment votre entreprise fixe-t-elle le prix des marchandises sur le marché canadien? Expliquez en détail les termes spécifiques à votre entreprise. Indiquez si ces pratiques générales de fixation des prix ont changé depuis le 1er janvier 2023.</v>
      </c>
    </row>
    <row r="358" spans="1:16" s="176" customFormat="1" x14ac:dyDescent="0.35">
      <c r="A358" s="262"/>
      <c r="B358" s="601"/>
      <c r="C358" s="602"/>
      <c r="D358" s="602"/>
      <c r="E358" s="602"/>
      <c r="F358" s="602"/>
      <c r="G358" s="602"/>
      <c r="H358" s="602"/>
      <c r="I358" s="602"/>
      <c r="J358" s="602"/>
      <c r="K358" s="602"/>
      <c r="L358" s="603"/>
      <c r="O358" s="172"/>
      <c r="P358" s="172"/>
    </row>
    <row r="359" spans="1:16" s="176" customFormat="1" x14ac:dyDescent="0.35">
      <c r="A359" s="262"/>
      <c r="B359" s="277"/>
      <c r="C359" s="278"/>
      <c r="D359" s="278"/>
      <c r="E359" s="278"/>
      <c r="F359" s="278"/>
      <c r="G359" s="278"/>
      <c r="H359" s="278"/>
      <c r="I359" s="278"/>
      <c r="J359" s="278"/>
      <c r="K359" s="278"/>
      <c r="L359" s="263"/>
      <c r="O359" s="172"/>
      <c r="P359" s="172"/>
    </row>
    <row r="360" spans="1:16" s="3" customFormat="1" x14ac:dyDescent="0.35">
      <c r="A360" s="13"/>
      <c r="B360" s="595"/>
      <c r="C360" s="596"/>
      <c r="D360" s="596"/>
      <c r="E360" s="596"/>
      <c r="F360" s="596"/>
      <c r="G360" s="596"/>
      <c r="H360" s="596"/>
      <c r="I360" s="596"/>
      <c r="J360" s="596"/>
      <c r="K360" s="596"/>
      <c r="L360" s="597"/>
      <c r="M360" s="176"/>
      <c r="O360" s="170"/>
      <c r="P360" s="170"/>
    </row>
    <row r="361" spans="1:16" s="3" customFormat="1" x14ac:dyDescent="0.35">
      <c r="A361" s="13"/>
      <c r="B361" s="595"/>
      <c r="C361" s="596"/>
      <c r="D361" s="596"/>
      <c r="E361" s="596"/>
      <c r="F361" s="596"/>
      <c r="G361" s="596"/>
      <c r="H361" s="596"/>
      <c r="I361" s="596"/>
      <c r="J361" s="596"/>
      <c r="K361" s="596"/>
      <c r="L361" s="597"/>
      <c r="M361" s="176"/>
      <c r="O361" s="170"/>
      <c r="P361" s="170"/>
    </row>
    <row r="362" spans="1:16" s="3" customFormat="1" x14ac:dyDescent="0.35">
      <c r="A362" s="13"/>
      <c r="B362" s="595"/>
      <c r="C362" s="596"/>
      <c r="D362" s="596"/>
      <c r="E362" s="596"/>
      <c r="F362" s="596"/>
      <c r="G362" s="596"/>
      <c r="H362" s="596"/>
      <c r="I362" s="596"/>
      <c r="J362" s="596"/>
      <c r="K362" s="596"/>
      <c r="L362" s="597"/>
      <c r="M362" s="176"/>
      <c r="O362" s="170"/>
      <c r="P362" s="170"/>
    </row>
    <row r="363" spans="1:16" s="3" customFormat="1" x14ac:dyDescent="0.35">
      <c r="A363" s="13"/>
      <c r="B363" s="595"/>
      <c r="C363" s="596"/>
      <c r="D363" s="596"/>
      <c r="E363" s="596"/>
      <c r="F363" s="596"/>
      <c r="G363" s="596"/>
      <c r="H363" s="596"/>
      <c r="I363" s="596"/>
      <c r="J363" s="596"/>
      <c r="K363" s="596"/>
      <c r="L363" s="597"/>
      <c r="M363" s="176"/>
      <c r="O363" s="170"/>
      <c r="P363" s="170"/>
    </row>
    <row r="364" spans="1:16" s="3" customFormat="1" x14ac:dyDescent="0.35">
      <c r="A364" s="13"/>
      <c r="B364" s="595"/>
      <c r="C364" s="596"/>
      <c r="D364" s="596"/>
      <c r="E364" s="596"/>
      <c r="F364" s="596"/>
      <c r="G364" s="596"/>
      <c r="H364" s="596"/>
      <c r="I364" s="596"/>
      <c r="J364" s="596"/>
      <c r="K364" s="596"/>
      <c r="L364" s="597"/>
      <c r="M364" s="176"/>
      <c r="O364" s="170"/>
      <c r="P364" s="170"/>
    </row>
    <row r="365" spans="1:16" s="3" customFormat="1" x14ac:dyDescent="0.35">
      <c r="A365" s="13"/>
      <c r="B365" s="595"/>
      <c r="C365" s="596"/>
      <c r="D365" s="596"/>
      <c r="E365" s="596"/>
      <c r="F365" s="596"/>
      <c r="G365" s="596"/>
      <c r="H365" s="596"/>
      <c r="I365" s="596"/>
      <c r="J365" s="596"/>
      <c r="K365" s="596"/>
      <c r="L365" s="597"/>
      <c r="M365" s="176"/>
      <c r="O365" s="170"/>
      <c r="P365" s="170"/>
    </row>
    <row r="366" spans="1:16" s="3" customFormat="1" x14ac:dyDescent="0.35">
      <c r="A366" s="13"/>
      <c r="B366" s="595"/>
      <c r="C366" s="596"/>
      <c r="D366" s="596"/>
      <c r="E366" s="596"/>
      <c r="F366" s="596"/>
      <c r="G366" s="596"/>
      <c r="H366" s="596"/>
      <c r="I366" s="596"/>
      <c r="J366" s="596"/>
      <c r="K366" s="596"/>
      <c r="L366" s="597"/>
      <c r="M366" s="176"/>
      <c r="O366" s="170"/>
      <c r="P366" s="170"/>
    </row>
    <row r="367" spans="1:16" s="3" customFormat="1" x14ac:dyDescent="0.35">
      <c r="A367" s="13"/>
      <c r="B367" s="595"/>
      <c r="C367" s="596"/>
      <c r="D367" s="596"/>
      <c r="E367" s="596"/>
      <c r="F367" s="596"/>
      <c r="G367" s="596"/>
      <c r="H367" s="596"/>
      <c r="I367" s="596"/>
      <c r="J367" s="596"/>
      <c r="K367" s="596"/>
      <c r="L367" s="597"/>
      <c r="M367" s="176"/>
      <c r="O367" s="170"/>
      <c r="P367" s="170"/>
    </row>
    <row r="368" spans="1:16" s="176" customFormat="1" x14ac:dyDescent="0.35">
      <c r="A368" s="262"/>
      <c r="B368" s="292"/>
      <c r="C368" s="293"/>
      <c r="D368" s="293"/>
      <c r="E368" s="293"/>
      <c r="F368" s="293"/>
      <c r="G368" s="293"/>
      <c r="H368" s="293"/>
      <c r="I368" s="293"/>
      <c r="J368" s="293"/>
      <c r="K368" s="293"/>
      <c r="L368" s="294"/>
      <c r="O368" s="172"/>
      <c r="P368" s="172"/>
    </row>
    <row r="369" spans="1:16" s="3" customFormat="1" x14ac:dyDescent="0.35">
      <c r="A369" s="13"/>
      <c r="B369" s="604" t="s">
        <v>252</v>
      </c>
      <c r="C369" s="605"/>
      <c r="D369" s="605"/>
      <c r="E369" s="605"/>
      <c r="F369" s="605"/>
      <c r="G369" s="605"/>
      <c r="H369" s="605"/>
      <c r="I369" s="605"/>
      <c r="J369" s="605"/>
      <c r="K369" s="605"/>
      <c r="L369" s="606"/>
      <c r="M369" s="270"/>
      <c r="O369" s="170"/>
      <c r="P369" s="170"/>
    </row>
    <row r="370" spans="1:16" s="176" customFormat="1" x14ac:dyDescent="0.35">
      <c r="A370" s="262"/>
      <c r="B370" s="277"/>
      <c r="C370" s="278"/>
      <c r="D370" s="278"/>
      <c r="E370" s="278"/>
      <c r="F370" s="278"/>
      <c r="G370" s="278"/>
      <c r="H370" s="278"/>
      <c r="I370" s="278"/>
      <c r="J370" s="278"/>
      <c r="K370" s="278"/>
      <c r="L370" s="263"/>
      <c r="O370" s="172"/>
      <c r="P370" s="172"/>
    </row>
    <row r="371" spans="1:16" s="176" customFormat="1" x14ac:dyDescent="0.35">
      <c r="A371" s="262"/>
      <c r="B371" s="601" t="str">
        <f>IF(Intro!$G$24="English",O371,P371)</f>
        <v>Provide details of any factors other than material costs (for example, exchange rate fluctuations) that have affected the prices of the goods in the Canadian market since January 1, 2023.</v>
      </c>
      <c r="C371" s="602"/>
      <c r="D371" s="602"/>
      <c r="E371" s="602"/>
      <c r="F371" s="602"/>
      <c r="G371" s="602"/>
      <c r="H371" s="602"/>
      <c r="I371" s="602"/>
      <c r="J371" s="602"/>
      <c r="K371" s="602"/>
      <c r="L371" s="603"/>
      <c r="O371" s="172" t="str">
        <f>"Provide details of any factors other than material costs (for example, exchange rate fluctuations) that have affected the prices of the goods in the Canadian market since January 1, "&amp;Variables!B6&amp;"."</f>
        <v>Provide details of any factors other than material costs (for example, exchange rate fluctuations) that have affected the prices of the goods in the Canadian market since January 1, 2023.</v>
      </c>
      <c r="P371" s="172" t="str">
        <f>"Fournissez des détails sur tous les facteurs autres que les coûts des matériaux (par exemple, les fluctuations du taux de change) qui ont affecté les prix des marchandises sur le marché canadien depuis le 1er janvier "&amp;Variables!B6&amp;"."</f>
        <v>Fournissez des détails sur tous les facteurs autres que les coûts des matériaux (par exemple, les fluctuations du taux de change) qui ont affecté les prix des marchandises sur le marché canadien depuis le 1er janvier 2023.</v>
      </c>
    </row>
    <row r="372" spans="1:16" s="176" customFormat="1" x14ac:dyDescent="0.35">
      <c r="A372" s="262"/>
      <c r="B372" s="601"/>
      <c r="C372" s="602"/>
      <c r="D372" s="602"/>
      <c r="E372" s="602"/>
      <c r="F372" s="602"/>
      <c r="G372" s="602"/>
      <c r="H372" s="602"/>
      <c r="I372" s="602"/>
      <c r="J372" s="602"/>
      <c r="K372" s="602"/>
      <c r="L372" s="603"/>
      <c r="O372" s="172"/>
      <c r="P372" s="172"/>
    </row>
    <row r="373" spans="1:16" s="176" customFormat="1" x14ac:dyDescent="0.35">
      <c r="A373" s="262"/>
      <c r="B373" s="277"/>
      <c r="C373" s="278"/>
      <c r="D373" s="278"/>
      <c r="E373" s="278"/>
      <c r="F373" s="278"/>
      <c r="G373" s="278"/>
      <c r="H373" s="278"/>
      <c r="I373" s="278"/>
      <c r="J373" s="278"/>
      <c r="K373" s="278"/>
      <c r="L373" s="263"/>
      <c r="O373" s="172"/>
      <c r="P373" s="172"/>
    </row>
    <row r="374" spans="1:16" s="3" customFormat="1" x14ac:dyDescent="0.35">
      <c r="A374" s="13"/>
      <c r="B374" s="595"/>
      <c r="C374" s="596"/>
      <c r="D374" s="596"/>
      <c r="E374" s="596"/>
      <c r="F374" s="596"/>
      <c r="G374" s="596"/>
      <c r="H374" s="596"/>
      <c r="I374" s="596"/>
      <c r="J374" s="596"/>
      <c r="K374" s="596"/>
      <c r="L374" s="597"/>
      <c r="M374" s="176"/>
      <c r="O374" s="170"/>
      <c r="P374" s="170"/>
    </row>
    <row r="375" spans="1:16" s="3" customFormat="1" x14ac:dyDescent="0.35">
      <c r="A375" s="13"/>
      <c r="B375" s="595"/>
      <c r="C375" s="596"/>
      <c r="D375" s="596"/>
      <c r="E375" s="596"/>
      <c r="F375" s="596"/>
      <c r="G375" s="596"/>
      <c r="H375" s="596"/>
      <c r="I375" s="596"/>
      <c r="J375" s="596"/>
      <c r="K375" s="596"/>
      <c r="L375" s="597"/>
      <c r="M375" s="176"/>
      <c r="O375" s="170"/>
      <c r="P375" s="170"/>
    </row>
    <row r="376" spans="1:16" s="3" customFormat="1" x14ac:dyDescent="0.35">
      <c r="A376" s="13"/>
      <c r="B376" s="595"/>
      <c r="C376" s="596"/>
      <c r="D376" s="596"/>
      <c r="E376" s="596"/>
      <c r="F376" s="596"/>
      <c r="G376" s="596"/>
      <c r="H376" s="596"/>
      <c r="I376" s="596"/>
      <c r="J376" s="596"/>
      <c r="K376" s="596"/>
      <c r="L376" s="597"/>
      <c r="M376" s="176"/>
      <c r="O376" s="170"/>
      <c r="P376" s="170"/>
    </row>
    <row r="377" spans="1:16" s="3" customFormat="1" x14ac:dyDescent="0.35">
      <c r="A377" s="13"/>
      <c r="B377" s="595"/>
      <c r="C377" s="596"/>
      <c r="D377" s="596"/>
      <c r="E377" s="596"/>
      <c r="F377" s="596"/>
      <c r="G377" s="596"/>
      <c r="H377" s="596"/>
      <c r="I377" s="596"/>
      <c r="J377" s="596"/>
      <c r="K377" s="596"/>
      <c r="L377" s="597"/>
      <c r="M377" s="176"/>
      <c r="O377" s="170"/>
      <c r="P377" s="170"/>
    </row>
    <row r="378" spans="1:16" s="3" customFormat="1" x14ac:dyDescent="0.35">
      <c r="A378" s="13"/>
      <c r="B378" s="595"/>
      <c r="C378" s="596"/>
      <c r="D378" s="596"/>
      <c r="E378" s="596"/>
      <c r="F378" s="596"/>
      <c r="G378" s="596"/>
      <c r="H378" s="596"/>
      <c r="I378" s="596"/>
      <c r="J378" s="596"/>
      <c r="K378" s="596"/>
      <c r="L378" s="597"/>
      <c r="M378" s="176"/>
      <c r="O378" s="170"/>
      <c r="P378" s="170"/>
    </row>
    <row r="379" spans="1:16" s="3" customFormat="1" x14ac:dyDescent="0.35">
      <c r="A379" s="13"/>
      <c r="B379" s="595"/>
      <c r="C379" s="596"/>
      <c r="D379" s="596"/>
      <c r="E379" s="596"/>
      <c r="F379" s="596"/>
      <c r="G379" s="596"/>
      <c r="H379" s="596"/>
      <c r="I379" s="596"/>
      <c r="J379" s="596"/>
      <c r="K379" s="596"/>
      <c r="L379" s="597"/>
      <c r="M379" s="176"/>
      <c r="O379" s="170"/>
      <c r="P379" s="170"/>
    </row>
    <row r="380" spans="1:16" s="3" customFormat="1" x14ac:dyDescent="0.35">
      <c r="A380" s="13"/>
      <c r="B380" s="595"/>
      <c r="C380" s="596"/>
      <c r="D380" s="596"/>
      <c r="E380" s="596"/>
      <c r="F380" s="596"/>
      <c r="G380" s="596"/>
      <c r="H380" s="596"/>
      <c r="I380" s="596"/>
      <c r="J380" s="596"/>
      <c r="K380" s="596"/>
      <c r="L380" s="597"/>
      <c r="M380" s="176"/>
      <c r="O380" s="170"/>
      <c r="P380" s="170"/>
    </row>
    <row r="381" spans="1:16" s="3" customFormat="1" x14ac:dyDescent="0.35">
      <c r="A381" s="13"/>
      <c r="B381" s="595"/>
      <c r="C381" s="596"/>
      <c r="D381" s="596"/>
      <c r="E381" s="596"/>
      <c r="F381" s="596"/>
      <c r="G381" s="596"/>
      <c r="H381" s="596"/>
      <c r="I381" s="596"/>
      <c r="J381" s="596"/>
      <c r="K381" s="596"/>
      <c r="L381" s="597"/>
      <c r="M381" s="176"/>
      <c r="O381" s="170"/>
      <c r="P381" s="170"/>
    </row>
    <row r="382" spans="1:16" s="176" customFormat="1" x14ac:dyDescent="0.35">
      <c r="A382" s="262"/>
      <c r="B382" s="292"/>
      <c r="C382" s="293"/>
      <c r="D382" s="293"/>
      <c r="E382" s="293"/>
      <c r="F382" s="293"/>
      <c r="G382" s="293"/>
      <c r="H382" s="293"/>
      <c r="I382" s="293"/>
      <c r="J382" s="293"/>
      <c r="K382" s="293"/>
      <c r="L382" s="294"/>
      <c r="O382" s="172"/>
      <c r="P382" s="172"/>
    </row>
    <row r="383" spans="1:16" s="3" customFormat="1" x14ac:dyDescent="0.35">
      <c r="A383" s="13"/>
      <c r="B383" s="604" t="s">
        <v>253</v>
      </c>
      <c r="C383" s="605"/>
      <c r="D383" s="605"/>
      <c r="E383" s="605"/>
      <c r="F383" s="605"/>
      <c r="G383" s="605"/>
      <c r="H383" s="605"/>
      <c r="I383" s="605"/>
      <c r="J383" s="605"/>
      <c r="K383" s="605"/>
      <c r="L383" s="606"/>
      <c r="M383" s="270"/>
      <c r="O383" s="170"/>
      <c r="P383" s="170"/>
    </row>
    <row r="384" spans="1:16" s="176" customFormat="1" x14ac:dyDescent="0.35">
      <c r="A384" s="262"/>
      <c r="B384" s="277"/>
      <c r="C384" s="278"/>
      <c r="D384" s="278"/>
      <c r="E384" s="278"/>
      <c r="F384" s="278"/>
      <c r="G384" s="278"/>
      <c r="H384" s="278"/>
      <c r="I384" s="278"/>
      <c r="J384" s="278"/>
      <c r="K384" s="278"/>
      <c r="L384" s="263"/>
      <c r="O384" s="172"/>
      <c r="P384" s="172"/>
    </row>
    <row r="385" spans="1:16" s="176" customFormat="1" x14ac:dyDescent="0.35">
      <c r="A385" s="262"/>
      <c r="B385" s="598" t="str">
        <f>IF(Intro!$G$24="English",O385,P385)</f>
        <v>Describe how delivery of the goods sold by your firm is paid for.</v>
      </c>
      <c r="C385" s="599"/>
      <c r="D385" s="599"/>
      <c r="E385" s="599"/>
      <c r="F385" s="599"/>
      <c r="G385" s="599"/>
      <c r="H385" s="599"/>
      <c r="I385" s="599"/>
      <c r="J385" s="599"/>
      <c r="K385" s="599"/>
      <c r="L385" s="600"/>
      <c r="O385" s="172" t="s">
        <v>229</v>
      </c>
      <c r="P385" s="172" t="s">
        <v>337</v>
      </c>
    </row>
    <row r="386" spans="1:16" s="176" customFormat="1" x14ac:dyDescent="0.35">
      <c r="A386" s="262"/>
      <c r="B386" s="277"/>
      <c r="C386" s="278"/>
      <c r="D386" s="278"/>
      <c r="E386" s="278"/>
      <c r="F386" s="278"/>
      <c r="G386" s="278"/>
      <c r="H386" s="356" t="str">
        <f>IF(Intro!$G$24="English",O386,P386)</f>
        <v>Select all that apply</v>
      </c>
      <c r="I386" s="278"/>
      <c r="J386" s="278"/>
      <c r="K386" s="278"/>
      <c r="L386" s="263"/>
      <c r="O386" s="172" t="s">
        <v>690</v>
      </c>
      <c r="P386" s="172" t="s">
        <v>689</v>
      </c>
    </row>
    <row r="387" spans="1:16" s="151" customFormat="1" x14ac:dyDescent="0.35">
      <c r="A387" s="261"/>
      <c r="B387" s="613" t="str">
        <f>IF(Intro!$G$24="English",O387,P387)</f>
        <v xml:space="preserve">Your firm handles delivery, and the cost is built into the price. </v>
      </c>
      <c r="C387" s="614"/>
      <c r="D387" s="614"/>
      <c r="E387" s="614"/>
      <c r="F387" s="614"/>
      <c r="G387" s="615"/>
      <c r="H387" s="247"/>
      <c r="I387" s="278"/>
      <c r="J387" s="278"/>
      <c r="K387" s="278"/>
      <c r="L387" s="263"/>
      <c r="O387" s="173" t="s">
        <v>626</v>
      </c>
      <c r="P387" s="325" t="s">
        <v>657</v>
      </c>
    </row>
    <row r="388" spans="1:16" s="151" customFormat="1" x14ac:dyDescent="0.35">
      <c r="A388" s="261"/>
      <c r="B388" s="613" t="str">
        <f>IF(Intro!$G$24="English",O388,P388)</f>
        <v xml:space="preserve">Your firm handles delivery, but charges the purchaser separately for it. </v>
      </c>
      <c r="C388" s="614"/>
      <c r="D388" s="614"/>
      <c r="E388" s="614"/>
      <c r="F388" s="614"/>
      <c r="G388" s="615"/>
      <c r="H388" s="247"/>
      <c r="I388" s="278"/>
      <c r="J388" s="278"/>
      <c r="K388" s="278"/>
      <c r="L388" s="263"/>
      <c r="O388" s="173" t="s">
        <v>628</v>
      </c>
      <c r="P388" s="325" t="s">
        <v>658</v>
      </c>
    </row>
    <row r="389" spans="1:16" s="151" customFormat="1" ht="14.25" customHeight="1" x14ac:dyDescent="0.35">
      <c r="A389" s="261"/>
      <c r="B389" s="613" t="str">
        <f>IF(Intro!$G$24="English",O389,P389)</f>
        <v xml:space="preserve">The purchaser arranges and pays for delivery directly. </v>
      </c>
      <c r="C389" s="614"/>
      <c r="D389" s="614"/>
      <c r="E389" s="614"/>
      <c r="F389" s="614"/>
      <c r="G389" s="615"/>
      <c r="H389" s="247"/>
      <c r="I389" s="278"/>
      <c r="J389" s="278"/>
      <c r="K389" s="278"/>
      <c r="L389" s="263"/>
      <c r="O389" s="173" t="s">
        <v>627</v>
      </c>
      <c r="P389" s="325" t="s">
        <v>629</v>
      </c>
    </row>
    <row r="390" spans="1:16" s="176" customFormat="1" x14ac:dyDescent="0.35">
      <c r="A390" s="262"/>
      <c r="B390" s="277"/>
      <c r="C390" s="278"/>
      <c r="D390" s="278"/>
      <c r="E390" s="278"/>
      <c r="F390" s="278"/>
      <c r="G390" s="278"/>
      <c r="H390" s="278"/>
      <c r="I390" s="278"/>
      <c r="J390" s="278"/>
      <c r="K390" s="278"/>
      <c r="L390" s="263"/>
      <c r="O390" s="172"/>
      <c r="P390" s="172"/>
    </row>
    <row r="391" spans="1:16" s="176" customFormat="1" x14ac:dyDescent="0.35">
      <c r="A391" s="262"/>
      <c r="B391" s="598" t="str">
        <f>IF(Intro!$G$24="English",O391,P391)</f>
        <v>Explain if the method of paying for delivery of the goods sold by your firm has changed since January 1, 2023.</v>
      </c>
      <c r="C391" s="599"/>
      <c r="D391" s="599"/>
      <c r="E391" s="599"/>
      <c r="F391" s="599"/>
      <c r="G391" s="599"/>
      <c r="H391" s="599"/>
      <c r="I391" s="599"/>
      <c r="J391" s="599"/>
      <c r="K391" s="599"/>
      <c r="L391" s="600"/>
      <c r="O391" s="172" t="str">
        <f>"Explain if the method of paying for delivery of the goods sold by your firm has changed since January 1, "&amp;Variables!B6&amp;"."</f>
        <v>Explain if the method of paying for delivery of the goods sold by your firm has changed since January 1, 2023.</v>
      </c>
      <c r="P391" s="172" t="str">
        <f>"Expliquez si le mode de paiement de la livraison des marchandises vendues par votre entreprise a changé depuis le 1er janvier "&amp;Variables!B6&amp;"."</f>
        <v>Expliquez si le mode de paiement de la livraison des marchandises vendues par votre entreprise a changé depuis le 1er janvier 2023.</v>
      </c>
    </row>
    <row r="392" spans="1:16" s="176" customFormat="1" x14ac:dyDescent="0.35">
      <c r="A392" s="262"/>
      <c r="B392" s="277"/>
      <c r="C392" s="278"/>
      <c r="D392" s="278"/>
      <c r="E392" s="278"/>
      <c r="F392" s="278"/>
      <c r="G392" s="278"/>
      <c r="H392" s="278"/>
      <c r="I392" s="278"/>
      <c r="J392" s="278"/>
      <c r="K392" s="278"/>
      <c r="L392" s="263"/>
      <c r="O392" s="172"/>
      <c r="P392" s="172"/>
    </row>
    <row r="393" spans="1:16" s="3" customFormat="1" x14ac:dyDescent="0.35">
      <c r="A393" s="13"/>
      <c r="B393" s="595"/>
      <c r="C393" s="596"/>
      <c r="D393" s="596"/>
      <c r="E393" s="596"/>
      <c r="F393" s="596"/>
      <c r="G393" s="596"/>
      <c r="H393" s="596"/>
      <c r="I393" s="596"/>
      <c r="J393" s="596"/>
      <c r="K393" s="596"/>
      <c r="L393" s="597"/>
      <c r="M393" s="176"/>
      <c r="O393" s="170"/>
      <c r="P393" s="170"/>
    </row>
    <row r="394" spans="1:16" s="3" customFormat="1" x14ac:dyDescent="0.35">
      <c r="A394" s="13"/>
      <c r="B394" s="595"/>
      <c r="C394" s="596"/>
      <c r="D394" s="596"/>
      <c r="E394" s="596"/>
      <c r="F394" s="596"/>
      <c r="G394" s="596"/>
      <c r="H394" s="596"/>
      <c r="I394" s="596"/>
      <c r="J394" s="596"/>
      <c r="K394" s="596"/>
      <c r="L394" s="597"/>
      <c r="M394" s="176"/>
      <c r="O394" s="170"/>
      <c r="P394" s="170"/>
    </row>
    <row r="395" spans="1:16" s="3" customFormat="1" x14ac:dyDescent="0.35">
      <c r="A395" s="13"/>
      <c r="B395" s="595"/>
      <c r="C395" s="596"/>
      <c r="D395" s="596"/>
      <c r="E395" s="596"/>
      <c r="F395" s="596"/>
      <c r="G395" s="596"/>
      <c r="H395" s="596"/>
      <c r="I395" s="596"/>
      <c r="J395" s="596"/>
      <c r="K395" s="596"/>
      <c r="L395" s="597"/>
      <c r="M395" s="176"/>
      <c r="O395" s="170"/>
      <c r="P395" s="170"/>
    </row>
    <row r="396" spans="1:16" s="3" customFormat="1" x14ac:dyDescent="0.35">
      <c r="A396" s="13"/>
      <c r="B396" s="595"/>
      <c r="C396" s="596"/>
      <c r="D396" s="596"/>
      <c r="E396" s="596"/>
      <c r="F396" s="596"/>
      <c r="G396" s="596"/>
      <c r="H396" s="596"/>
      <c r="I396" s="596"/>
      <c r="J396" s="596"/>
      <c r="K396" s="596"/>
      <c r="L396" s="597"/>
      <c r="M396" s="176"/>
      <c r="O396" s="170"/>
      <c r="P396" s="170"/>
    </row>
    <row r="397" spans="1:16" s="3" customFormat="1" x14ac:dyDescent="0.35">
      <c r="A397" s="13"/>
      <c r="B397" s="595"/>
      <c r="C397" s="596"/>
      <c r="D397" s="596"/>
      <c r="E397" s="596"/>
      <c r="F397" s="596"/>
      <c r="G397" s="596"/>
      <c r="H397" s="596"/>
      <c r="I397" s="596"/>
      <c r="J397" s="596"/>
      <c r="K397" s="596"/>
      <c r="L397" s="597"/>
      <c r="M397" s="176"/>
      <c r="O397" s="170"/>
      <c r="P397" s="170"/>
    </row>
    <row r="398" spans="1:16" s="3" customFormat="1" x14ac:dyDescent="0.35">
      <c r="A398" s="13"/>
      <c r="B398" s="595"/>
      <c r="C398" s="596"/>
      <c r="D398" s="596"/>
      <c r="E398" s="596"/>
      <c r="F398" s="596"/>
      <c r="G398" s="596"/>
      <c r="H398" s="596"/>
      <c r="I398" s="596"/>
      <c r="J398" s="596"/>
      <c r="K398" s="596"/>
      <c r="L398" s="597"/>
      <c r="M398" s="176"/>
      <c r="O398" s="170"/>
      <c r="P398" s="170"/>
    </row>
    <row r="399" spans="1:16" s="3" customFormat="1" x14ac:dyDescent="0.35">
      <c r="A399" s="13"/>
      <c r="B399" s="595"/>
      <c r="C399" s="596"/>
      <c r="D399" s="596"/>
      <c r="E399" s="596"/>
      <c r="F399" s="596"/>
      <c r="G399" s="596"/>
      <c r="H399" s="596"/>
      <c r="I399" s="596"/>
      <c r="J399" s="596"/>
      <c r="K399" s="596"/>
      <c r="L399" s="597"/>
      <c r="M399" s="176"/>
      <c r="O399" s="170"/>
      <c r="P399" s="170"/>
    </row>
    <row r="400" spans="1:16" s="3" customFormat="1" x14ac:dyDescent="0.35">
      <c r="A400" s="13"/>
      <c r="B400" s="595"/>
      <c r="C400" s="596"/>
      <c r="D400" s="596"/>
      <c r="E400" s="596"/>
      <c r="F400" s="596"/>
      <c r="G400" s="596"/>
      <c r="H400" s="596"/>
      <c r="I400" s="596"/>
      <c r="J400" s="596"/>
      <c r="K400" s="596"/>
      <c r="L400" s="597"/>
      <c r="M400" s="176"/>
      <c r="O400" s="170"/>
      <c r="P400" s="170"/>
    </row>
    <row r="401" spans="1:16" s="176" customFormat="1" x14ac:dyDescent="0.35">
      <c r="A401" s="262"/>
      <c r="B401" s="292"/>
      <c r="C401" s="293"/>
      <c r="D401" s="293"/>
      <c r="E401" s="293"/>
      <c r="F401" s="293"/>
      <c r="G401" s="293"/>
      <c r="H401" s="293"/>
      <c r="I401" s="293"/>
      <c r="J401" s="293"/>
      <c r="K401" s="293"/>
      <c r="L401" s="294"/>
      <c r="O401" s="172"/>
      <c r="P401" s="172"/>
    </row>
    <row r="402" spans="1:16" s="3" customFormat="1" x14ac:dyDescent="0.35">
      <c r="A402" s="13"/>
      <c r="B402" s="604" t="s">
        <v>268</v>
      </c>
      <c r="C402" s="605"/>
      <c r="D402" s="605"/>
      <c r="E402" s="605"/>
      <c r="F402" s="605"/>
      <c r="G402" s="605"/>
      <c r="H402" s="605"/>
      <c r="I402" s="605"/>
      <c r="J402" s="605"/>
      <c r="K402" s="605"/>
      <c r="L402" s="606"/>
      <c r="M402" s="270"/>
      <c r="O402" s="170"/>
      <c r="P402" s="170"/>
    </row>
    <row r="403" spans="1:16" s="176" customFormat="1" x14ac:dyDescent="0.35">
      <c r="A403" s="262"/>
      <c r="B403" s="277"/>
      <c r="C403" s="278"/>
      <c r="D403" s="278"/>
      <c r="E403" s="278"/>
      <c r="F403" s="278"/>
      <c r="G403" s="278"/>
      <c r="H403" s="278"/>
      <c r="I403" s="278"/>
      <c r="J403" s="278"/>
      <c r="K403" s="278"/>
      <c r="L403" s="263"/>
      <c r="O403" s="172"/>
      <c r="P403" s="172"/>
    </row>
    <row r="404" spans="1:16" s="176" customFormat="1" x14ac:dyDescent="0.35">
      <c r="A404" s="262"/>
      <c r="B404" s="598" t="str">
        <f>IF(Intro!$G$24="English",O404,P404)</f>
        <v>Explain if demand for the goods or sales of the goods has changed since January 1, 2023.</v>
      </c>
      <c r="C404" s="599"/>
      <c r="D404" s="599"/>
      <c r="E404" s="599"/>
      <c r="F404" s="599"/>
      <c r="G404" s="599"/>
      <c r="H404" s="599"/>
      <c r="I404" s="599"/>
      <c r="J404" s="599"/>
      <c r="K404" s="599"/>
      <c r="L404" s="600"/>
      <c r="O404" s="172" t="str">
        <f>"Explain if demand for the goods or sales of the goods has changed since January 1, "&amp;Variables!B6&amp;"."</f>
        <v>Explain if demand for the goods or sales of the goods has changed since January 1, 2023.</v>
      </c>
      <c r="P404" s="172" t="str">
        <f>"Expliquez si la demande pour les marchandises ou les ventes de marchandises ont changé depuis le 1er janvier "&amp;Variables!B6&amp;"."</f>
        <v>Expliquez si la demande pour les marchandises ou les ventes de marchandises ont changé depuis le 1er janvier 2023.</v>
      </c>
    </row>
    <row r="405" spans="1:16" s="176" customFormat="1" x14ac:dyDescent="0.35">
      <c r="A405" s="262"/>
      <c r="B405" s="277"/>
      <c r="C405" s="278"/>
      <c r="D405" s="278"/>
      <c r="E405" s="278"/>
      <c r="F405" s="278"/>
      <c r="G405" s="278"/>
      <c r="H405" s="278"/>
      <c r="I405" s="278"/>
      <c r="J405" s="278"/>
      <c r="K405" s="278"/>
      <c r="L405" s="263"/>
      <c r="O405" s="172"/>
      <c r="P405" s="172"/>
    </row>
    <row r="406" spans="1:16" s="3" customFormat="1" x14ac:dyDescent="0.35">
      <c r="A406" s="13"/>
      <c r="B406" s="595"/>
      <c r="C406" s="596"/>
      <c r="D406" s="596"/>
      <c r="E406" s="596"/>
      <c r="F406" s="596"/>
      <c r="G406" s="596"/>
      <c r="H406" s="596"/>
      <c r="I406" s="596"/>
      <c r="J406" s="596"/>
      <c r="K406" s="596"/>
      <c r="L406" s="597"/>
      <c r="M406" s="176"/>
      <c r="O406" s="170"/>
      <c r="P406" s="170"/>
    </row>
    <row r="407" spans="1:16" s="3" customFormat="1" x14ac:dyDescent="0.35">
      <c r="A407" s="13"/>
      <c r="B407" s="595"/>
      <c r="C407" s="596"/>
      <c r="D407" s="596"/>
      <c r="E407" s="596"/>
      <c r="F407" s="596"/>
      <c r="G407" s="596"/>
      <c r="H407" s="596"/>
      <c r="I407" s="596"/>
      <c r="J407" s="596"/>
      <c r="K407" s="596"/>
      <c r="L407" s="597"/>
      <c r="M407" s="176"/>
      <c r="O407" s="170"/>
      <c r="P407" s="170"/>
    </row>
    <row r="408" spans="1:16" s="3" customFormat="1" x14ac:dyDescent="0.35">
      <c r="A408" s="13"/>
      <c r="B408" s="595"/>
      <c r="C408" s="596"/>
      <c r="D408" s="596"/>
      <c r="E408" s="596"/>
      <c r="F408" s="596"/>
      <c r="G408" s="596"/>
      <c r="H408" s="596"/>
      <c r="I408" s="596"/>
      <c r="J408" s="596"/>
      <c r="K408" s="596"/>
      <c r="L408" s="597"/>
      <c r="M408" s="176"/>
      <c r="O408" s="170"/>
      <c r="P408" s="170"/>
    </row>
    <row r="409" spans="1:16" s="3" customFormat="1" x14ac:dyDescent="0.35">
      <c r="A409" s="13"/>
      <c r="B409" s="595"/>
      <c r="C409" s="596"/>
      <c r="D409" s="596"/>
      <c r="E409" s="596"/>
      <c r="F409" s="596"/>
      <c r="G409" s="596"/>
      <c r="H409" s="596"/>
      <c r="I409" s="596"/>
      <c r="J409" s="596"/>
      <c r="K409" s="596"/>
      <c r="L409" s="597"/>
      <c r="M409" s="176"/>
      <c r="O409" s="170"/>
      <c r="P409" s="170"/>
    </row>
    <row r="410" spans="1:16" s="3" customFormat="1" x14ac:dyDescent="0.35">
      <c r="A410" s="13"/>
      <c r="B410" s="595"/>
      <c r="C410" s="596"/>
      <c r="D410" s="596"/>
      <c r="E410" s="596"/>
      <c r="F410" s="596"/>
      <c r="G410" s="596"/>
      <c r="H410" s="596"/>
      <c r="I410" s="596"/>
      <c r="J410" s="596"/>
      <c r="K410" s="596"/>
      <c r="L410" s="597"/>
      <c r="M410" s="176"/>
      <c r="O410" s="170"/>
      <c r="P410" s="170"/>
    </row>
    <row r="411" spans="1:16" s="3" customFormat="1" x14ac:dyDescent="0.35">
      <c r="A411" s="13"/>
      <c r="B411" s="595"/>
      <c r="C411" s="596"/>
      <c r="D411" s="596"/>
      <c r="E411" s="596"/>
      <c r="F411" s="596"/>
      <c r="G411" s="596"/>
      <c r="H411" s="596"/>
      <c r="I411" s="596"/>
      <c r="J411" s="596"/>
      <c r="K411" s="596"/>
      <c r="L411" s="597"/>
      <c r="M411" s="176"/>
      <c r="O411" s="170"/>
      <c r="P411" s="170"/>
    </row>
    <row r="412" spans="1:16" s="3" customFormat="1" x14ac:dyDescent="0.35">
      <c r="A412" s="13"/>
      <c r="B412" s="595"/>
      <c r="C412" s="596"/>
      <c r="D412" s="596"/>
      <c r="E412" s="596"/>
      <c r="F412" s="596"/>
      <c r="G412" s="596"/>
      <c r="H412" s="596"/>
      <c r="I412" s="596"/>
      <c r="J412" s="596"/>
      <c r="K412" s="596"/>
      <c r="L412" s="597"/>
      <c r="M412" s="176"/>
      <c r="O412" s="170"/>
      <c r="P412" s="170"/>
    </row>
    <row r="413" spans="1:16" s="3" customFormat="1" x14ac:dyDescent="0.35">
      <c r="A413" s="13"/>
      <c r="B413" s="595"/>
      <c r="C413" s="596"/>
      <c r="D413" s="596"/>
      <c r="E413" s="596"/>
      <c r="F413" s="596"/>
      <c r="G413" s="596"/>
      <c r="H413" s="596"/>
      <c r="I413" s="596"/>
      <c r="J413" s="596"/>
      <c r="K413" s="596"/>
      <c r="L413" s="597"/>
      <c r="M413" s="176"/>
      <c r="O413" s="170"/>
      <c r="P413" s="170"/>
    </row>
    <row r="414" spans="1:16" s="176" customFormat="1" x14ac:dyDescent="0.35">
      <c r="A414" s="262"/>
      <c r="B414" s="292"/>
      <c r="C414" s="293"/>
      <c r="D414" s="293"/>
      <c r="E414" s="293"/>
      <c r="F414" s="293"/>
      <c r="G414" s="293"/>
      <c r="H414" s="293"/>
      <c r="I414" s="293"/>
      <c r="J414" s="293"/>
      <c r="K414" s="293"/>
      <c r="L414" s="294"/>
      <c r="O414" s="172"/>
      <c r="P414" s="172"/>
    </row>
    <row r="416" spans="1:16" x14ac:dyDescent="0.35">
      <c r="B416" s="607" t="str">
        <f>IF(Intro!$G$24="English",O416,P416)</f>
        <v>MARKETS</v>
      </c>
      <c r="C416" s="608"/>
      <c r="D416" s="608"/>
      <c r="E416" s="608"/>
      <c r="F416" s="608"/>
      <c r="G416" s="608"/>
      <c r="H416" s="608"/>
      <c r="I416" s="608"/>
      <c r="J416" s="608"/>
      <c r="K416" s="608"/>
      <c r="L416" s="609"/>
      <c r="M416" s="176"/>
      <c r="O416" s="249" t="s">
        <v>601</v>
      </c>
      <c r="P416" s="249" t="s">
        <v>602</v>
      </c>
    </row>
    <row r="417" spans="1:16" x14ac:dyDescent="0.35">
      <c r="B417" s="610" t="s">
        <v>269</v>
      </c>
      <c r="C417" s="611"/>
      <c r="D417" s="611"/>
      <c r="E417" s="611"/>
      <c r="F417" s="611"/>
      <c r="G417" s="611"/>
      <c r="H417" s="611"/>
      <c r="I417" s="611"/>
      <c r="J417" s="611"/>
      <c r="K417" s="611"/>
      <c r="L417" s="612"/>
      <c r="M417" s="2"/>
    </row>
    <row r="418" spans="1:16" s="10" customFormat="1" x14ac:dyDescent="0.35">
      <c r="A418" s="12"/>
      <c r="B418" s="27"/>
      <c r="C418" s="28"/>
      <c r="D418" s="28"/>
      <c r="E418" s="29"/>
      <c r="F418" s="29"/>
      <c r="G418" s="29"/>
      <c r="H418" s="29"/>
      <c r="I418" s="29"/>
      <c r="J418" s="29"/>
      <c r="K418" s="29"/>
      <c r="L418" s="30"/>
      <c r="O418" s="8"/>
      <c r="P418" s="8"/>
    </row>
    <row r="419" spans="1:16" s="10" customFormat="1" x14ac:dyDescent="0.35">
      <c r="A419" s="12"/>
      <c r="B419" s="508" t="str">
        <f>IF(Intro!$G$24="English",O419,P419)</f>
        <v>Describe the markets for the goods in Canada and globally since January 1, 2023. Factors to consider in your response include, but are not limited to, demand, sales, prices, capacity utilization and import volumes of the goods.</v>
      </c>
      <c r="C419" s="509"/>
      <c r="D419" s="509"/>
      <c r="E419" s="509"/>
      <c r="F419" s="509"/>
      <c r="G419" s="509"/>
      <c r="H419" s="509"/>
      <c r="I419" s="509"/>
      <c r="J419" s="509"/>
      <c r="K419" s="509"/>
      <c r="L419" s="510"/>
      <c r="O419" s="171" t="str">
        <f>"Describe the markets for the goods in Canada and globally since January 1, "&amp;Variables!B6&amp;". Factors to consider in your response include, but are not limited to, demand, sales, prices, capacity utilization and import volumes of the goods."</f>
        <v>Describe the markets for the goods in Canada and globally since January 1, 2023. Factors to consider in your response include, but are not limited to, demand, sales, prices, capacity utilization and import volumes of the goods.</v>
      </c>
      <c r="P419" s="8" t="str">
        <f>"Décrivez les marchés des marchandises au Canada et dans le monde depuis le 1er janvier "&amp;Variables!B6&amp;". Les facteurs à prendre en compte dans votre réponse comprennent, sans s'y limiter, la demande, les ventes, les prix, l'utilisation de la capacité et les volumes d'importations des marchandises."</f>
        <v>Décrivez les marchés des marchandises au Canada et dans le monde depuis le 1er janvier 2023. Les facteurs à prendre en compte dans votre réponse comprennent, sans s'y limiter, la demande, les ventes, les prix, l'utilisation de la capacité et les volumes d'importations des marchandises.</v>
      </c>
    </row>
    <row r="420" spans="1:16" s="10" customFormat="1" x14ac:dyDescent="0.35">
      <c r="A420" s="12"/>
      <c r="B420" s="508"/>
      <c r="C420" s="509"/>
      <c r="D420" s="509"/>
      <c r="E420" s="509"/>
      <c r="F420" s="509"/>
      <c r="G420" s="509"/>
      <c r="H420" s="509"/>
      <c r="I420" s="509"/>
      <c r="J420" s="509"/>
      <c r="K420" s="509"/>
      <c r="L420" s="510"/>
      <c r="O420" s="171"/>
      <c r="P420" s="8"/>
    </row>
    <row r="421" spans="1:16" s="176" customFormat="1" x14ac:dyDescent="0.35">
      <c r="A421" s="262"/>
      <c r="B421" s="277"/>
      <c r="C421" s="278"/>
      <c r="D421" s="278"/>
      <c r="E421" s="278"/>
      <c r="F421" s="278"/>
      <c r="G421" s="278"/>
      <c r="H421" s="278"/>
      <c r="I421" s="278"/>
      <c r="J421" s="278"/>
      <c r="K421" s="278"/>
      <c r="L421" s="263"/>
      <c r="O421" s="172"/>
      <c r="P421" s="172"/>
    </row>
    <row r="422" spans="1:16" s="3" customFormat="1" x14ac:dyDescent="0.35">
      <c r="A422" s="13"/>
      <c r="B422" s="595"/>
      <c r="C422" s="596"/>
      <c r="D422" s="596"/>
      <c r="E422" s="596"/>
      <c r="F422" s="596"/>
      <c r="G422" s="596"/>
      <c r="H422" s="596"/>
      <c r="I422" s="596"/>
      <c r="J422" s="596"/>
      <c r="K422" s="596"/>
      <c r="L422" s="597"/>
      <c r="M422" s="176"/>
      <c r="O422" s="170"/>
      <c r="P422" s="170"/>
    </row>
    <row r="423" spans="1:16" s="3" customFormat="1" x14ac:dyDescent="0.35">
      <c r="A423" s="13"/>
      <c r="B423" s="595"/>
      <c r="C423" s="596"/>
      <c r="D423" s="596"/>
      <c r="E423" s="596"/>
      <c r="F423" s="596"/>
      <c r="G423" s="596"/>
      <c r="H423" s="596"/>
      <c r="I423" s="596"/>
      <c r="J423" s="596"/>
      <c r="K423" s="596"/>
      <c r="L423" s="597"/>
      <c r="M423" s="176"/>
      <c r="O423" s="170"/>
      <c r="P423" s="170"/>
    </row>
    <row r="424" spans="1:16" s="3" customFormat="1" x14ac:dyDescent="0.35">
      <c r="A424" s="13"/>
      <c r="B424" s="595"/>
      <c r="C424" s="596"/>
      <c r="D424" s="596"/>
      <c r="E424" s="596"/>
      <c r="F424" s="596"/>
      <c r="G424" s="596"/>
      <c r="H424" s="596"/>
      <c r="I424" s="596"/>
      <c r="J424" s="596"/>
      <c r="K424" s="596"/>
      <c r="L424" s="597"/>
      <c r="M424" s="176"/>
      <c r="O424" s="170"/>
      <c r="P424" s="170"/>
    </row>
    <row r="425" spans="1:16" s="3" customFormat="1" x14ac:dyDescent="0.35">
      <c r="A425" s="13"/>
      <c r="B425" s="595"/>
      <c r="C425" s="596"/>
      <c r="D425" s="596"/>
      <c r="E425" s="596"/>
      <c r="F425" s="596"/>
      <c r="G425" s="596"/>
      <c r="H425" s="596"/>
      <c r="I425" s="596"/>
      <c r="J425" s="596"/>
      <c r="K425" s="596"/>
      <c r="L425" s="597"/>
      <c r="M425" s="176"/>
      <c r="O425" s="170"/>
      <c r="P425" s="170"/>
    </row>
    <row r="426" spans="1:16" s="3" customFormat="1" x14ac:dyDescent="0.35">
      <c r="A426" s="13"/>
      <c r="B426" s="595"/>
      <c r="C426" s="596"/>
      <c r="D426" s="596"/>
      <c r="E426" s="596"/>
      <c r="F426" s="596"/>
      <c r="G426" s="596"/>
      <c r="H426" s="596"/>
      <c r="I426" s="596"/>
      <c r="J426" s="596"/>
      <c r="K426" s="596"/>
      <c r="L426" s="597"/>
      <c r="M426" s="176"/>
      <c r="O426" s="170"/>
      <c r="P426" s="170"/>
    </row>
    <row r="427" spans="1:16" s="3" customFormat="1" x14ac:dyDescent="0.35">
      <c r="A427" s="13"/>
      <c r="B427" s="595"/>
      <c r="C427" s="596"/>
      <c r="D427" s="596"/>
      <c r="E427" s="596"/>
      <c r="F427" s="596"/>
      <c r="G427" s="596"/>
      <c r="H427" s="596"/>
      <c r="I427" s="596"/>
      <c r="J427" s="596"/>
      <c r="K427" s="596"/>
      <c r="L427" s="597"/>
      <c r="M427" s="176"/>
      <c r="O427" s="170"/>
      <c r="P427" s="170"/>
    </row>
    <row r="428" spans="1:16" s="3" customFormat="1" x14ac:dyDescent="0.35">
      <c r="A428" s="13"/>
      <c r="B428" s="595"/>
      <c r="C428" s="596"/>
      <c r="D428" s="596"/>
      <c r="E428" s="596"/>
      <c r="F428" s="596"/>
      <c r="G428" s="596"/>
      <c r="H428" s="596"/>
      <c r="I428" s="596"/>
      <c r="J428" s="596"/>
      <c r="K428" s="596"/>
      <c r="L428" s="597"/>
      <c r="M428" s="176"/>
      <c r="O428" s="170"/>
      <c r="P428" s="170"/>
    </row>
    <row r="429" spans="1:16" s="3" customFormat="1" x14ac:dyDescent="0.35">
      <c r="A429" s="13"/>
      <c r="B429" s="595"/>
      <c r="C429" s="596"/>
      <c r="D429" s="596"/>
      <c r="E429" s="596"/>
      <c r="F429" s="596"/>
      <c r="G429" s="596"/>
      <c r="H429" s="596"/>
      <c r="I429" s="596"/>
      <c r="J429" s="596"/>
      <c r="K429" s="596"/>
      <c r="L429" s="597"/>
      <c r="M429" s="176"/>
      <c r="O429" s="170"/>
      <c r="P429" s="170"/>
    </row>
    <row r="430" spans="1:16" s="176" customFormat="1" x14ac:dyDescent="0.35">
      <c r="A430" s="262"/>
      <c r="B430" s="292"/>
      <c r="C430" s="293"/>
      <c r="D430" s="293"/>
      <c r="E430" s="293"/>
      <c r="F430" s="293"/>
      <c r="G430" s="293"/>
      <c r="H430" s="293"/>
      <c r="I430" s="293"/>
      <c r="J430" s="293"/>
      <c r="K430" s="293"/>
      <c r="L430" s="294"/>
      <c r="O430" s="172"/>
      <c r="P430" s="172"/>
    </row>
    <row r="431" spans="1:16" x14ac:dyDescent="0.35">
      <c r="B431" s="604" t="s">
        <v>619</v>
      </c>
      <c r="C431" s="605"/>
      <c r="D431" s="605"/>
      <c r="E431" s="605"/>
      <c r="F431" s="605"/>
      <c r="G431" s="605"/>
      <c r="H431" s="605"/>
      <c r="I431" s="605"/>
      <c r="J431" s="605"/>
      <c r="K431" s="605"/>
      <c r="L431" s="606"/>
      <c r="M431" s="2"/>
    </row>
    <row r="432" spans="1:16" s="10" customFormat="1" x14ac:dyDescent="0.35">
      <c r="A432" s="12"/>
      <c r="B432" s="27"/>
      <c r="C432" s="28"/>
      <c r="D432" s="28"/>
      <c r="E432" s="29"/>
      <c r="F432" s="29"/>
      <c r="G432" s="29"/>
      <c r="H432" s="29"/>
      <c r="I432" s="29"/>
      <c r="J432" s="29"/>
      <c r="K432" s="29"/>
      <c r="L432" s="30"/>
      <c r="O432" s="8"/>
      <c r="P432" s="8"/>
    </row>
    <row r="433" spans="1:17" s="10" customFormat="1" x14ac:dyDescent="0.35">
      <c r="A433" s="12"/>
      <c r="B433" s="508" t="str">
        <f>IF(Intro!$G$24="English",O433,P433)</f>
        <v>Explain any changes you expect to see in the Canadian market and in other markets globally for the goods over the next two years with respect to demand, prices, capacity utilization, import volumes or any other factor.</v>
      </c>
      <c r="C433" s="509"/>
      <c r="D433" s="509"/>
      <c r="E433" s="509"/>
      <c r="F433" s="509"/>
      <c r="G433" s="509"/>
      <c r="H433" s="509"/>
      <c r="I433" s="509"/>
      <c r="J433" s="509"/>
      <c r="K433" s="509"/>
      <c r="L433" s="510"/>
      <c r="O433" s="171" t="str">
        <f>"Explain any changes you expect to see in the Canadian market and in other markets globally for the goods over the next two years with respect to demand, prices, capacity utilization, import volumes or any other factor."</f>
        <v>Explain any changes you expect to see in the Canadian market and in other markets globally for the goods over the next two years with respect to demand, prices, capacity utilization, import volumes or any other factor.</v>
      </c>
      <c r="P433" s="8" t="s">
        <v>633</v>
      </c>
    </row>
    <row r="434" spans="1:17" s="10" customFormat="1" x14ac:dyDescent="0.35">
      <c r="A434" s="12"/>
      <c r="B434" s="508"/>
      <c r="C434" s="509"/>
      <c r="D434" s="509"/>
      <c r="E434" s="509"/>
      <c r="F434" s="509"/>
      <c r="G434" s="509"/>
      <c r="H434" s="509"/>
      <c r="I434" s="509"/>
      <c r="J434" s="509"/>
      <c r="K434" s="509"/>
      <c r="L434" s="510"/>
      <c r="O434" s="171"/>
      <c r="P434" s="8"/>
    </row>
    <row r="435" spans="1:17" s="176" customFormat="1" x14ac:dyDescent="0.35">
      <c r="A435" s="262"/>
      <c r="B435" s="277"/>
      <c r="C435" s="278"/>
      <c r="D435" s="278"/>
      <c r="E435" s="278"/>
      <c r="F435" s="278"/>
      <c r="G435" s="278"/>
      <c r="H435" s="278"/>
      <c r="I435" s="278"/>
      <c r="J435" s="278"/>
      <c r="K435" s="278"/>
      <c r="L435" s="263"/>
      <c r="O435" s="172"/>
      <c r="P435" s="172"/>
    </row>
    <row r="436" spans="1:17" s="3" customFormat="1" x14ac:dyDescent="0.35">
      <c r="A436" s="13"/>
      <c r="B436" s="595"/>
      <c r="C436" s="596"/>
      <c r="D436" s="596"/>
      <c r="E436" s="596"/>
      <c r="F436" s="596"/>
      <c r="G436" s="596"/>
      <c r="H436" s="596"/>
      <c r="I436" s="596"/>
      <c r="J436" s="596"/>
      <c r="K436" s="596"/>
      <c r="L436" s="597"/>
      <c r="M436" s="176"/>
      <c r="O436" s="170"/>
      <c r="P436" s="170"/>
    </row>
    <row r="437" spans="1:17" s="3" customFormat="1" x14ac:dyDescent="0.35">
      <c r="A437" s="13"/>
      <c r="B437" s="595"/>
      <c r="C437" s="596"/>
      <c r="D437" s="596"/>
      <c r="E437" s="596"/>
      <c r="F437" s="596"/>
      <c r="G437" s="596"/>
      <c r="H437" s="596"/>
      <c r="I437" s="596"/>
      <c r="J437" s="596"/>
      <c r="K437" s="596"/>
      <c r="L437" s="597"/>
      <c r="M437" s="176"/>
      <c r="O437" s="170"/>
      <c r="P437" s="170"/>
    </row>
    <row r="438" spans="1:17" s="3" customFormat="1" x14ac:dyDescent="0.35">
      <c r="A438" s="13"/>
      <c r="B438" s="595"/>
      <c r="C438" s="596"/>
      <c r="D438" s="596"/>
      <c r="E438" s="596"/>
      <c r="F438" s="596"/>
      <c r="G438" s="596"/>
      <c r="H438" s="596"/>
      <c r="I438" s="596"/>
      <c r="J438" s="596"/>
      <c r="K438" s="596"/>
      <c r="L438" s="597"/>
      <c r="M438" s="176"/>
      <c r="O438" s="170"/>
      <c r="P438" s="170"/>
    </row>
    <row r="439" spans="1:17" s="3" customFormat="1" x14ac:dyDescent="0.35">
      <c r="A439" s="13"/>
      <c r="B439" s="595"/>
      <c r="C439" s="596"/>
      <c r="D439" s="596"/>
      <c r="E439" s="596"/>
      <c r="F439" s="596"/>
      <c r="G439" s="596"/>
      <c r="H439" s="596"/>
      <c r="I439" s="596"/>
      <c r="J439" s="596"/>
      <c r="K439" s="596"/>
      <c r="L439" s="597"/>
      <c r="M439" s="176"/>
      <c r="O439" s="170"/>
      <c r="P439" s="170"/>
    </row>
    <row r="440" spans="1:17" s="3" customFormat="1" x14ac:dyDescent="0.35">
      <c r="A440" s="13"/>
      <c r="B440" s="595"/>
      <c r="C440" s="596"/>
      <c r="D440" s="596"/>
      <c r="E440" s="596"/>
      <c r="F440" s="596"/>
      <c r="G440" s="596"/>
      <c r="H440" s="596"/>
      <c r="I440" s="596"/>
      <c r="J440" s="596"/>
      <c r="K440" s="596"/>
      <c r="L440" s="597"/>
      <c r="M440" s="176"/>
      <c r="O440" s="170"/>
      <c r="P440" s="170"/>
    </row>
    <row r="441" spans="1:17" s="3" customFormat="1" x14ac:dyDescent="0.35">
      <c r="A441" s="13"/>
      <c r="B441" s="595"/>
      <c r="C441" s="596"/>
      <c r="D441" s="596"/>
      <c r="E441" s="596"/>
      <c r="F441" s="596"/>
      <c r="G441" s="596"/>
      <c r="H441" s="596"/>
      <c r="I441" s="596"/>
      <c r="J441" s="596"/>
      <c r="K441" s="596"/>
      <c r="L441" s="597"/>
      <c r="M441" s="176"/>
      <c r="O441" s="170"/>
      <c r="P441" s="170"/>
    </row>
    <row r="442" spans="1:17" s="3" customFormat="1" x14ac:dyDescent="0.35">
      <c r="A442" s="13"/>
      <c r="B442" s="595"/>
      <c r="C442" s="596"/>
      <c r="D442" s="596"/>
      <c r="E442" s="596"/>
      <c r="F442" s="596"/>
      <c r="G442" s="596"/>
      <c r="H442" s="596"/>
      <c r="I442" s="596"/>
      <c r="J442" s="596"/>
      <c r="K442" s="596"/>
      <c r="L442" s="597"/>
      <c r="M442" s="176"/>
      <c r="O442" s="170"/>
      <c r="P442" s="170"/>
    </row>
    <row r="443" spans="1:17" s="3" customFormat="1" x14ac:dyDescent="0.35">
      <c r="A443" s="13"/>
      <c r="B443" s="595"/>
      <c r="C443" s="596"/>
      <c r="D443" s="596"/>
      <c r="E443" s="596"/>
      <c r="F443" s="596"/>
      <c r="G443" s="596"/>
      <c r="H443" s="596"/>
      <c r="I443" s="596"/>
      <c r="J443" s="596"/>
      <c r="K443" s="596"/>
      <c r="L443" s="597"/>
      <c r="M443" s="176"/>
      <c r="O443" s="170"/>
      <c r="P443" s="170"/>
    </row>
    <row r="444" spans="1:17" s="176" customFormat="1" x14ac:dyDescent="0.35">
      <c r="A444" s="262"/>
      <c r="B444" s="292"/>
      <c r="C444" s="293"/>
      <c r="D444" s="293"/>
      <c r="E444" s="293"/>
      <c r="F444" s="293"/>
      <c r="G444" s="293"/>
      <c r="H444" s="293"/>
      <c r="I444" s="293"/>
      <c r="J444" s="293"/>
      <c r="K444" s="293"/>
      <c r="L444" s="294"/>
      <c r="O444" s="172"/>
      <c r="P444" s="172"/>
    </row>
    <row r="445" spans="1:17" s="150" customFormat="1" x14ac:dyDescent="0.35">
      <c r="A445" s="41"/>
      <c r="B445" s="665" t="s">
        <v>620</v>
      </c>
      <c r="C445" s="666"/>
      <c r="D445" s="666"/>
      <c r="E445" s="666"/>
      <c r="F445" s="667"/>
      <c r="G445" s="667"/>
      <c r="H445" s="667"/>
      <c r="I445" s="667"/>
      <c r="J445" s="667"/>
      <c r="K445" s="667"/>
      <c r="L445" s="668"/>
      <c r="M445" s="162"/>
    </row>
    <row r="446" spans="1:17" s="150" customFormat="1" x14ac:dyDescent="0.35">
      <c r="A446" s="41"/>
      <c r="B446" s="308"/>
      <c r="C446" s="309"/>
      <c r="D446" s="309"/>
      <c r="E446" s="309"/>
      <c r="F446" s="314"/>
      <c r="G446" s="314"/>
      <c r="H446" s="314"/>
      <c r="I446" s="314"/>
      <c r="J446" s="314"/>
      <c r="K446" s="314"/>
      <c r="L446" s="315"/>
      <c r="M446" s="162"/>
    </row>
    <row r="447" spans="1:17" s="150" customFormat="1" x14ac:dyDescent="0.35">
      <c r="A447" s="41"/>
      <c r="B447" s="531" t="str">
        <f>IF(Intro!$G$24="English",O447,P447)</f>
        <v>Explain any impacts on these outlooks should the finding or order be continued or rescinded. Provide documents, or the names of documents, such as studies or articles in trade journals, that support your firm's statement.</v>
      </c>
      <c r="C447" s="532"/>
      <c r="D447" s="532"/>
      <c r="E447" s="532"/>
      <c r="F447" s="532"/>
      <c r="G447" s="532"/>
      <c r="H447" s="532"/>
      <c r="I447" s="532"/>
      <c r="J447" s="532"/>
      <c r="K447" s="532"/>
      <c r="L447" s="533"/>
      <c r="M447" s="162"/>
      <c r="O447" s="310" t="s">
        <v>617</v>
      </c>
      <c r="P447" s="231" t="s">
        <v>618</v>
      </c>
      <c r="Q447" s="231"/>
    </row>
    <row r="448" spans="1:17" s="150" customFormat="1" x14ac:dyDescent="0.35">
      <c r="A448" s="41"/>
      <c r="B448" s="531"/>
      <c r="C448" s="532"/>
      <c r="D448" s="532"/>
      <c r="E448" s="532"/>
      <c r="F448" s="532"/>
      <c r="G448" s="532"/>
      <c r="H448" s="532"/>
      <c r="I448" s="532"/>
      <c r="J448" s="532"/>
      <c r="K448" s="532"/>
      <c r="L448" s="533"/>
      <c r="M448" s="162"/>
      <c r="O448" s="310"/>
      <c r="P448" s="310"/>
      <c r="Q448" s="310"/>
    </row>
    <row r="449" spans="1:17" s="150" customFormat="1" x14ac:dyDescent="0.35">
      <c r="A449" s="41"/>
      <c r="B449" s="306"/>
      <c r="C449" s="160"/>
      <c r="D449" s="160"/>
      <c r="E449" s="160"/>
      <c r="F449" s="160"/>
      <c r="G449" s="160"/>
      <c r="H449" s="160"/>
      <c r="I449" s="160"/>
      <c r="J449" s="160"/>
      <c r="K449" s="160"/>
      <c r="L449" s="307"/>
      <c r="M449" s="162"/>
      <c r="O449" s="310"/>
      <c r="P449" s="310"/>
      <c r="Q449" s="310"/>
    </row>
    <row r="450" spans="1:17" s="150" customFormat="1" x14ac:dyDescent="0.35">
      <c r="A450" s="41"/>
      <c r="B450" s="652"/>
      <c r="C450" s="653"/>
      <c r="D450" s="653"/>
      <c r="E450" s="653"/>
      <c r="F450" s="653"/>
      <c r="G450" s="653"/>
      <c r="H450" s="653"/>
      <c r="I450" s="653"/>
      <c r="J450" s="653"/>
      <c r="K450" s="653"/>
      <c r="L450" s="654"/>
      <c r="M450" s="162"/>
    </row>
    <row r="451" spans="1:17" s="150" customFormat="1" x14ac:dyDescent="0.35">
      <c r="A451" s="41"/>
      <c r="B451" s="652"/>
      <c r="C451" s="653"/>
      <c r="D451" s="653"/>
      <c r="E451" s="653"/>
      <c r="F451" s="653"/>
      <c r="G451" s="653"/>
      <c r="H451" s="653"/>
      <c r="I451" s="653"/>
      <c r="J451" s="653"/>
      <c r="K451" s="653"/>
      <c r="L451" s="654"/>
      <c r="M451" s="162"/>
    </row>
    <row r="452" spans="1:17" s="150" customFormat="1" x14ac:dyDescent="0.35">
      <c r="A452" s="41"/>
      <c r="B452" s="652"/>
      <c r="C452" s="653"/>
      <c r="D452" s="653"/>
      <c r="E452" s="653"/>
      <c r="F452" s="653"/>
      <c r="G452" s="653"/>
      <c r="H452" s="653"/>
      <c r="I452" s="653"/>
      <c r="J452" s="653"/>
      <c r="K452" s="653"/>
      <c r="L452" s="654"/>
      <c r="M452" s="162"/>
    </row>
    <row r="453" spans="1:17" s="150" customFormat="1" x14ac:dyDescent="0.35">
      <c r="A453" s="41"/>
      <c r="B453" s="652"/>
      <c r="C453" s="653"/>
      <c r="D453" s="653"/>
      <c r="E453" s="653"/>
      <c r="F453" s="653"/>
      <c r="G453" s="653"/>
      <c r="H453" s="653"/>
      <c r="I453" s="653"/>
      <c r="J453" s="653"/>
      <c r="K453" s="653"/>
      <c r="L453" s="654"/>
      <c r="M453" s="162"/>
    </row>
    <row r="454" spans="1:17" s="150" customFormat="1" x14ac:dyDescent="0.35">
      <c r="A454" s="41"/>
      <c r="B454" s="652"/>
      <c r="C454" s="653"/>
      <c r="D454" s="653"/>
      <c r="E454" s="653"/>
      <c r="F454" s="653"/>
      <c r="G454" s="653"/>
      <c r="H454" s="653"/>
      <c r="I454" s="653"/>
      <c r="J454" s="653"/>
      <c r="K454" s="653"/>
      <c r="L454" s="654"/>
      <c r="M454" s="162"/>
    </row>
    <row r="455" spans="1:17" s="150" customFormat="1" x14ac:dyDescent="0.35">
      <c r="A455" s="41"/>
      <c r="B455" s="652"/>
      <c r="C455" s="653"/>
      <c r="D455" s="653"/>
      <c r="E455" s="653"/>
      <c r="F455" s="653"/>
      <c r="G455" s="653"/>
      <c r="H455" s="653"/>
      <c r="I455" s="653"/>
      <c r="J455" s="653"/>
      <c r="K455" s="653"/>
      <c r="L455" s="654"/>
      <c r="M455" s="162"/>
    </row>
    <row r="456" spans="1:17" s="150" customFormat="1" x14ac:dyDescent="0.35">
      <c r="A456" s="41"/>
      <c r="B456" s="652"/>
      <c r="C456" s="653"/>
      <c r="D456" s="653"/>
      <c r="E456" s="653"/>
      <c r="F456" s="653"/>
      <c r="G456" s="653"/>
      <c r="H456" s="653"/>
      <c r="I456" s="653"/>
      <c r="J456" s="653"/>
      <c r="K456" s="653"/>
      <c r="L456" s="654"/>
      <c r="M456" s="162"/>
    </row>
    <row r="457" spans="1:17" s="150" customFormat="1" x14ac:dyDescent="0.35">
      <c r="A457" s="41"/>
      <c r="B457" s="652"/>
      <c r="C457" s="655"/>
      <c r="D457" s="655"/>
      <c r="E457" s="655"/>
      <c r="F457" s="655"/>
      <c r="G457" s="655"/>
      <c r="H457" s="655"/>
      <c r="I457" s="655"/>
      <c r="J457" s="655"/>
      <c r="K457" s="655"/>
      <c r="L457" s="654"/>
      <c r="M457" s="162"/>
    </row>
    <row r="458" spans="1:17" x14ac:dyDescent="0.35">
      <c r="B458" s="321"/>
      <c r="C458" s="322"/>
      <c r="D458" s="322"/>
      <c r="E458" s="322"/>
      <c r="F458" s="322"/>
      <c r="G458" s="322"/>
      <c r="H458" s="322"/>
      <c r="I458" s="322"/>
      <c r="J458" s="322"/>
      <c r="K458" s="322"/>
      <c r="L458" s="323"/>
    </row>
  </sheetData>
  <sheetProtection algorithmName="SHA-512" hashValue="apAKxjLv8LSlDb8AUe+uO5EiM/sbg1NBswr8laix46DbDA5ZUHYBG1ZHbOoaUaZ7CzcL35XfcbOaHhzGZRrIxw==" saltValue="YFHiIorgBodoAAAtRKmFcQ==" spinCount="100000" sheet="1" objects="1" scenarios="1" selectLockedCells="1"/>
  <mergeCells count="196">
    <mergeCell ref="B220:D224"/>
    <mergeCell ref="B313:L313"/>
    <mergeCell ref="B445:L445"/>
    <mergeCell ref="B233:L234"/>
    <mergeCell ref="B274:L274"/>
    <mergeCell ref="B315:L316"/>
    <mergeCell ref="B344:L344"/>
    <mergeCell ref="B196:L196"/>
    <mergeCell ref="B211:L211"/>
    <mergeCell ref="B231:L231"/>
    <mergeCell ref="B245:L245"/>
    <mergeCell ref="B259:L259"/>
    <mergeCell ref="E215:L219"/>
    <mergeCell ref="B289:L289"/>
    <mergeCell ref="B302:L302"/>
    <mergeCell ref="B318:L325"/>
    <mergeCell ref="B276:C276"/>
    <mergeCell ref="B436:L443"/>
    <mergeCell ref="B431:L431"/>
    <mergeCell ref="B328:L328"/>
    <mergeCell ref="B272:L272"/>
    <mergeCell ref="B287:L287"/>
    <mergeCell ref="B300:L300"/>
    <mergeCell ref="B247:L248"/>
    <mergeCell ref="B55:L55"/>
    <mergeCell ref="B28:L30"/>
    <mergeCell ref="B388:G388"/>
    <mergeCell ref="B447:L448"/>
    <mergeCell ref="B450:L457"/>
    <mergeCell ref="B263:L270"/>
    <mergeCell ref="B210:L210"/>
    <mergeCell ref="B8:L8"/>
    <mergeCell ref="B150:L151"/>
    <mergeCell ref="B404:L404"/>
    <mergeCell ref="B333:L340"/>
    <mergeCell ref="B346:L353"/>
    <mergeCell ref="B261:L261"/>
    <mergeCell ref="B83:L83"/>
    <mergeCell ref="B225:D229"/>
    <mergeCell ref="E225:L229"/>
    <mergeCell ref="B236:L243"/>
    <mergeCell ref="B250:L257"/>
    <mergeCell ref="B278:L285"/>
    <mergeCell ref="B291:L298"/>
    <mergeCell ref="B304:L311"/>
    <mergeCell ref="B215:D219"/>
    <mergeCell ref="B198:L198"/>
    <mergeCell ref="B17:L24"/>
    <mergeCell ref="G127:H136"/>
    <mergeCell ref="I127:J136"/>
    <mergeCell ref="K127:L136"/>
    <mergeCell ref="E220:L224"/>
    <mergeCell ref="B4:L4"/>
    <mergeCell ref="B5:L5"/>
    <mergeCell ref="B6:L6"/>
    <mergeCell ref="B9:L9"/>
    <mergeCell ref="B10:L10"/>
    <mergeCell ref="B15:L15"/>
    <mergeCell ref="B57:L57"/>
    <mergeCell ref="B70:L70"/>
    <mergeCell ref="C32:D33"/>
    <mergeCell ref="E32:F33"/>
    <mergeCell ref="G32:I33"/>
    <mergeCell ref="J32:L33"/>
    <mergeCell ref="B36:B37"/>
    <mergeCell ref="G42:I43"/>
    <mergeCell ref="J42:L43"/>
    <mergeCell ref="B38:B39"/>
    <mergeCell ref="B40:B41"/>
    <mergeCell ref="B42:B43"/>
    <mergeCell ref="B34:B35"/>
    <mergeCell ref="C34:D35"/>
    <mergeCell ref="B164:L164"/>
    <mergeCell ref="B213:L213"/>
    <mergeCell ref="B137:B146"/>
    <mergeCell ref="C137:D146"/>
    <mergeCell ref="E137:F146"/>
    <mergeCell ref="G137:H146"/>
    <mergeCell ref="I137:J146"/>
    <mergeCell ref="K137:L146"/>
    <mergeCell ref="B153:L160"/>
    <mergeCell ref="B166:L173"/>
    <mergeCell ref="B187:L194"/>
    <mergeCell ref="B200:L207"/>
    <mergeCell ref="B175:L175"/>
    <mergeCell ref="B185:L185"/>
    <mergeCell ref="B179:C179"/>
    <mergeCell ref="B180:C180"/>
    <mergeCell ref="B181:C181"/>
    <mergeCell ref="D179:K179"/>
    <mergeCell ref="D180:K180"/>
    <mergeCell ref="D181:K181"/>
    <mergeCell ref="B177:L177"/>
    <mergeCell ref="G34:I35"/>
    <mergeCell ref="J34:L35"/>
    <mergeCell ref="C36:D37"/>
    <mergeCell ref="E36:F37"/>
    <mergeCell ref="G36:I37"/>
    <mergeCell ref="J36:L37"/>
    <mergeCell ref="J48:L49"/>
    <mergeCell ref="B46:B47"/>
    <mergeCell ref="B48:B49"/>
    <mergeCell ref="B44:B45"/>
    <mergeCell ref="E34:F35"/>
    <mergeCell ref="B50:B51"/>
    <mergeCell ref="C38:D39"/>
    <mergeCell ref="E38:F39"/>
    <mergeCell ref="G38:I39"/>
    <mergeCell ref="J38:L39"/>
    <mergeCell ref="C40:D41"/>
    <mergeCell ref="E40:F41"/>
    <mergeCell ref="G40:I41"/>
    <mergeCell ref="J40:L41"/>
    <mergeCell ref="C42:D43"/>
    <mergeCell ref="E42:F43"/>
    <mergeCell ref="C44:D45"/>
    <mergeCell ref="E44:F45"/>
    <mergeCell ref="G44:I45"/>
    <mergeCell ref="J44:L45"/>
    <mergeCell ref="C46:D47"/>
    <mergeCell ref="E46:F47"/>
    <mergeCell ref="G46:I47"/>
    <mergeCell ref="J46:L47"/>
    <mergeCell ref="C48:D49"/>
    <mergeCell ref="E48:F49"/>
    <mergeCell ref="G48:I49"/>
    <mergeCell ref="B107:B116"/>
    <mergeCell ref="C107:D116"/>
    <mergeCell ref="E107:F116"/>
    <mergeCell ref="G107:H116"/>
    <mergeCell ref="I107:J116"/>
    <mergeCell ref="K107:L116"/>
    <mergeCell ref="C50:D51"/>
    <mergeCell ref="E50:F51"/>
    <mergeCell ref="G50:I51"/>
    <mergeCell ref="J50:L51"/>
    <mergeCell ref="C52:D53"/>
    <mergeCell ref="E52:F53"/>
    <mergeCell ref="G52:I53"/>
    <mergeCell ref="J52:L53"/>
    <mergeCell ref="B89:L89"/>
    <mergeCell ref="B86:L86"/>
    <mergeCell ref="B52:B53"/>
    <mergeCell ref="B59:L66"/>
    <mergeCell ref="B72:L79"/>
    <mergeCell ref="C91:D96"/>
    <mergeCell ref="E91:F96"/>
    <mergeCell ref="G91:H96"/>
    <mergeCell ref="I91:J96"/>
    <mergeCell ref="K91:L96"/>
    <mergeCell ref="B12:L12"/>
    <mergeCell ref="B13:L13"/>
    <mergeCell ref="B26:L26"/>
    <mergeCell ref="B68:L68"/>
    <mergeCell ref="B81:L81"/>
    <mergeCell ref="B87:L87"/>
    <mergeCell ref="B148:L148"/>
    <mergeCell ref="B162:L162"/>
    <mergeCell ref="B183:L183"/>
    <mergeCell ref="B117:B126"/>
    <mergeCell ref="C117:D126"/>
    <mergeCell ref="E117:F126"/>
    <mergeCell ref="G117:H126"/>
    <mergeCell ref="I117:J126"/>
    <mergeCell ref="K117:L126"/>
    <mergeCell ref="B127:B136"/>
    <mergeCell ref="C127:D136"/>
    <mergeCell ref="E127:F136"/>
    <mergeCell ref="B97:B106"/>
    <mergeCell ref="C97:D106"/>
    <mergeCell ref="E97:F106"/>
    <mergeCell ref="G97:H106"/>
    <mergeCell ref="I97:J106"/>
    <mergeCell ref="K97:L106"/>
    <mergeCell ref="B422:L429"/>
    <mergeCell ref="B385:L385"/>
    <mergeCell ref="B433:L434"/>
    <mergeCell ref="B331:L331"/>
    <mergeCell ref="B391:L391"/>
    <mergeCell ref="B357:L358"/>
    <mergeCell ref="B371:L372"/>
    <mergeCell ref="B419:L420"/>
    <mergeCell ref="B329:L329"/>
    <mergeCell ref="B342:L342"/>
    <mergeCell ref="B355:L355"/>
    <mergeCell ref="B369:L369"/>
    <mergeCell ref="B383:L383"/>
    <mergeCell ref="B402:L402"/>
    <mergeCell ref="B416:L416"/>
    <mergeCell ref="B417:L417"/>
    <mergeCell ref="B360:L367"/>
    <mergeCell ref="B374:L381"/>
    <mergeCell ref="B393:L400"/>
    <mergeCell ref="B406:L413"/>
    <mergeCell ref="B389:G389"/>
    <mergeCell ref="B387:G387"/>
  </mergeCells>
  <dataValidations count="5">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393:L396 B59:L60 B202:L204 B250:L250 B200:L200 B72:L72 B265:L267 B17:L20 B406:L409 B422:L425 B263:L263 B62:L64 B74:L76 B155:L157 B169:L171 B189:L191 B236:L239 B252:L254 B278:L281 B293:L295 B306:L308 B320:L322 B335:L337 B348:L350 B362:L364 B436:L439 B291:L291 B304:L304 B318:L318 B333:L333 B346:L346 B360:L360 B374:L374 B376:L378 B153:L153 B166:L166 B187:L187" xr:uid="{12A675B1-CBA0-4994-8490-3D96E188227D}">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E276" xr:uid="{51751D26-3857-4105-8CD2-B60852B0348B}">
      <formula1>0</formula1>
    </dataValidation>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450:B453" xr:uid="{353E3310-7F40-45D0-8A1B-99BC69565B31}">
      <formula1>1001</formula1>
    </dataValidation>
    <dataValidation allowBlank="1" showInputMessage="1" showErrorMessage="1" sqref="C97:L146 E215:L229 C34:L53 D179:D181" xr:uid="{F8D8A7E1-1179-4260-93AA-9A622DB12CD0}"/>
    <dataValidation type="list" allowBlank="1" showInputMessage="1" showErrorMessage="1" sqref="H387:H389" xr:uid="{3D3F2DCC-2D7D-4040-B21C-C1A2394FA711}">
      <formula1>"X"</formula1>
    </dataValidation>
  </dataValidations>
  <printOptions horizontalCentered="1"/>
  <pageMargins left="0.25" right="0.25" top="0.75" bottom="0.75" header="0.3" footer="0.3"/>
  <pageSetup scale="63" fitToHeight="0" orientation="portrait" r:id="rId1"/>
  <headerFooter>
    <oddFooter>&amp;L&amp;A</oddFooter>
  </headerFooter>
  <rowBreaks count="7" manualBreakCount="7">
    <brk id="67" min="1" max="11" man="1"/>
    <brk id="126" min="1" max="11" man="1"/>
    <brk id="195" min="1" max="11" man="1"/>
    <brk id="258" min="1" max="11" man="1"/>
    <brk id="312" min="1" max="11" man="1"/>
    <brk id="382" min="1" max="11" man="1"/>
    <brk id="444" min="1" max="11"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2CD3BA-7808-4A68-AECA-CA9B25F31694}">
  <sheetPr>
    <tabColor rgb="FF00B0F0"/>
    <pageSetUpPr fitToPage="1"/>
  </sheetPr>
  <dimension ref="A1:AZ41"/>
  <sheetViews>
    <sheetView showGridLines="0" zoomScaleNormal="100" workbookViewId="0"/>
  </sheetViews>
  <sheetFormatPr defaultColWidth="8.54296875" defaultRowHeight="14" x14ac:dyDescent="0.35"/>
  <cols>
    <col min="1" max="1" width="2.453125" style="187" customWidth="1"/>
    <col min="2" max="12" width="14.54296875" style="188" customWidth="1"/>
    <col min="13" max="14" width="8.54296875" style="183"/>
    <col min="15" max="15" width="82.54296875" style="219" bestFit="1" customWidth="1"/>
    <col min="16" max="16" width="91.453125" style="219" bestFit="1" customWidth="1"/>
    <col min="17" max="17" width="8.54296875" style="216"/>
    <col min="18" max="52" width="8.54296875" style="183"/>
    <col min="53" max="16384" width="8.54296875" style="184"/>
  </cols>
  <sheetData>
    <row r="1" spans="1:52" s="180" customFormat="1" x14ac:dyDescent="0.35">
      <c r="A1" s="178"/>
      <c r="C1" s="179"/>
      <c r="O1" s="2" t="s">
        <v>655</v>
      </c>
      <c r="P1" s="2" t="s">
        <v>655</v>
      </c>
      <c r="Q1" s="215"/>
    </row>
    <row r="2" spans="1:52" s="180" customFormat="1" x14ac:dyDescent="0.35">
      <c r="A2" s="178"/>
      <c r="B2" s="179" t="s">
        <v>0</v>
      </c>
      <c r="C2" s="179"/>
      <c r="O2" s="3" t="s">
        <v>127</v>
      </c>
      <c r="P2" s="3" t="s">
        <v>129</v>
      </c>
      <c r="Q2" s="215"/>
    </row>
    <row r="3" spans="1:52" s="180" customFormat="1" x14ac:dyDescent="0.35">
      <c r="A3" s="178"/>
      <c r="B3" s="179"/>
      <c r="C3" s="179"/>
      <c r="O3" s="218"/>
      <c r="P3" s="218"/>
      <c r="Q3" s="215"/>
    </row>
    <row r="4" spans="1:52" s="180" customFormat="1" x14ac:dyDescent="0.35">
      <c r="A4" s="178"/>
      <c r="B4" s="591" t="str">
        <f>Info!B4</f>
        <v>PRODUCER QUESTIONNAIRE</v>
      </c>
      <c r="C4" s="591"/>
      <c r="D4" s="591"/>
      <c r="E4" s="591"/>
      <c r="F4" s="591"/>
      <c r="G4" s="591"/>
      <c r="H4" s="591"/>
      <c r="I4" s="591"/>
      <c r="J4" s="591"/>
      <c r="K4" s="591"/>
      <c r="L4" s="591"/>
      <c r="O4" s="218"/>
      <c r="P4" s="218"/>
      <c r="Q4" s="215"/>
    </row>
    <row r="5" spans="1:52" s="180" customFormat="1" x14ac:dyDescent="0.35">
      <c r="A5" s="178"/>
      <c r="B5" s="591" t="str">
        <f>Info!B5</f>
        <v>RR-2025-006</v>
      </c>
      <c r="C5" s="591"/>
      <c r="D5" s="591"/>
      <c r="E5" s="591"/>
      <c r="F5" s="591"/>
      <c r="G5" s="591"/>
      <c r="H5" s="591"/>
      <c r="I5" s="591"/>
      <c r="J5" s="591"/>
      <c r="K5" s="591"/>
      <c r="L5" s="591"/>
      <c r="O5" s="218"/>
      <c r="P5" s="218"/>
      <c r="Q5" s="215"/>
    </row>
    <row r="6" spans="1:52" s="180" customFormat="1" x14ac:dyDescent="0.35">
      <c r="A6" s="178"/>
      <c r="B6" s="591" t="str">
        <f>Info!B6</f>
        <v>OIL COUNTRY TUBULAR GOODS II</v>
      </c>
      <c r="C6" s="591"/>
      <c r="D6" s="591"/>
      <c r="E6" s="591"/>
      <c r="F6" s="591"/>
      <c r="G6" s="591"/>
      <c r="H6" s="591"/>
      <c r="I6" s="591"/>
      <c r="J6" s="591"/>
      <c r="K6" s="591"/>
      <c r="L6" s="591"/>
      <c r="O6" s="218"/>
      <c r="P6" s="218"/>
      <c r="Q6" s="215"/>
    </row>
    <row r="7" spans="1:52" s="180" customFormat="1" x14ac:dyDescent="0.35">
      <c r="A7" s="178"/>
      <c r="B7" s="239"/>
      <c r="C7" s="235"/>
      <c r="D7" s="235"/>
      <c r="E7" s="235"/>
      <c r="F7" s="235"/>
      <c r="G7" s="235"/>
      <c r="H7" s="235"/>
      <c r="I7" s="235"/>
      <c r="J7" s="235"/>
      <c r="K7" s="235"/>
      <c r="L7" s="235"/>
      <c r="O7" s="218"/>
      <c r="P7" s="218"/>
      <c r="Q7" s="215"/>
    </row>
    <row r="8" spans="1:52" s="180" customFormat="1" ht="14.25" customHeight="1" x14ac:dyDescent="0.35">
      <c r="A8" s="178"/>
      <c r="B8" s="683" t="str">
        <f>Public!B8</f>
        <v>The following questions refer to the goods as defined in the product description on the Intro tab.</v>
      </c>
      <c r="C8" s="683"/>
      <c r="D8" s="683"/>
      <c r="E8" s="683"/>
      <c r="F8" s="683"/>
      <c r="G8" s="683"/>
      <c r="H8" s="683"/>
      <c r="I8" s="683"/>
      <c r="J8" s="683"/>
      <c r="K8" s="683"/>
      <c r="L8" s="683"/>
      <c r="O8" s="218"/>
      <c r="P8" s="218"/>
      <c r="Q8" s="215"/>
    </row>
    <row r="9" spans="1:52" s="180" customFormat="1" x14ac:dyDescent="0.35">
      <c r="A9" s="181"/>
      <c r="O9" s="218"/>
      <c r="P9" s="218"/>
      <c r="Q9" s="215"/>
    </row>
    <row r="10" spans="1:52" x14ac:dyDescent="0.35">
      <c r="A10" s="182"/>
      <c r="B10" s="672" t="s">
        <v>515</v>
      </c>
      <c r="C10" s="672"/>
      <c r="D10" s="672"/>
      <c r="E10" s="672"/>
      <c r="F10" s="672"/>
      <c r="G10" s="672"/>
      <c r="H10" s="672"/>
      <c r="I10" s="672"/>
      <c r="J10" s="672"/>
      <c r="K10" s="672"/>
      <c r="L10" s="673"/>
    </row>
    <row r="11" spans="1:52" s="186" customFormat="1" x14ac:dyDescent="0.35">
      <c r="A11" s="182"/>
      <c r="B11" s="677" t="s">
        <v>20</v>
      </c>
      <c r="C11" s="678"/>
      <c r="D11" s="678"/>
      <c r="E11" s="678"/>
      <c r="F11" s="678"/>
      <c r="G11" s="678"/>
      <c r="H11" s="678"/>
      <c r="I11" s="678"/>
      <c r="J11" s="678"/>
      <c r="K11" s="678"/>
      <c r="L11" s="679"/>
      <c r="M11" s="185"/>
      <c r="N11" s="185"/>
      <c r="O11" s="219"/>
      <c r="P11" s="219"/>
      <c r="Q11" s="217"/>
      <c r="R11" s="185"/>
      <c r="S11" s="185"/>
      <c r="T11" s="185"/>
      <c r="U11" s="185"/>
      <c r="V11" s="185"/>
      <c r="W11" s="185"/>
      <c r="X11" s="185"/>
      <c r="Y11" s="185"/>
      <c r="Z11" s="185"/>
      <c r="AA11" s="185"/>
      <c r="AB11" s="185"/>
      <c r="AC11" s="185"/>
      <c r="AD11" s="185"/>
      <c r="AE11" s="185"/>
      <c r="AF11" s="185"/>
      <c r="AG11" s="185"/>
      <c r="AH11" s="185"/>
      <c r="AI11" s="185"/>
      <c r="AJ11" s="185"/>
      <c r="AK11" s="185"/>
      <c r="AL11" s="185"/>
      <c r="AM11" s="185"/>
      <c r="AN11" s="185"/>
      <c r="AO11" s="185"/>
      <c r="AP11" s="185"/>
      <c r="AQ11" s="185"/>
      <c r="AR11" s="185"/>
      <c r="AS11" s="185"/>
      <c r="AT11" s="185"/>
      <c r="AU11" s="185"/>
      <c r="AV11" s="185"/>
      <c r="AW11" s="185"/>
      <c r="AX11" s="185"/>
      <c r="AY11" s="185"/>
      <c r="AZ11" s="185"/>
    </row>
    <row r="12" spans="1:52" s="186" customFormat="1" x14ac:dyDescent="0.35">
      <c r="A12" s="182"/>
      <c r="B12" s="674" t="str">
        <f>IF(Intro!$G$24="English",O12,P12)</f>
        <v xml:space="preserve">Provide the grades produced by your firm in Canada between January 1, 2023 and March 31, 2026, 2025. </v>
      </c>
      <c r="C12" s="675"/>
      <c r="D12" s="675"/>
      <c r="E12" s="675"/>
      <c r="F12" s="675"/>
      <c r="G12" s="675"/>
      <c r="H12" s="675"/>
      <c r="I12" s="675"/>
      <c r="J12" s="675"/>
      <c r="K12" s="675"/>
      <c r="L12" s="676"/>
      <c r="M12" s="185"/>
      <c r="N12" s="185"/>
      <c r="O12" s="219" t="str">
        <f>"Provide the grades produced by your firm in Canada between January 1, "&amp;Variables!B6&amp;" and "&amp;Variables!B7&amp;", "&amp;Variables!B8&amp;". "</f>
        <v xml:space="preserve">Provide the grades produced by your firm in Canada between January 1, 2023 and March 31, 2026, 2025. </v>
      </c>
      <c r="P12" s="219" t="str">
        <f>"Indiquez les nuances fabriquées au Canada par votre entreprise du 1er janvier "&amp;Variables!C6&amp;" au "&amp;Variables!C7&amp;" "&amp;Variables!C8&amp;"."</f>
        <v>Indiquez les nuances fabriquées au Canada par votre entreprise du 1er janvier 2023 au 31 mars 2026 2025.</v>
      </c>
      <c r="Q12" s="217"/>
      <c r="R12" s="185"/>
      <c r="S12" s="185"/>
      <c r="T12" s="185"/>
      <c r="U12" s="185"/>
      <c r="V12" s="185"/>
      <c r="W12" s="185"/>
      <c r="X12" s="185"/>
      <c r="Y12" s="185"/>
      <c r="Z12" s="185"/>
      <c r="AA12" s="185"/>
      <c r="AB12" s="185"/>
      <c r="AC12" s="185"/>
      <c r="AD12" s="185"/>
      <c r="AE12" s="185"/>
      <c r="AF12" s="185"/>
      <c r="AG12" s="185"/>
      <c r="AH12" s="185"/>
      <c r="AI12" s="185"/>
      <c r="AJ12" s="185"/>
      <c r="AK12" s="185"/>
      <c r="AL12" s="185"/>
      <c r="AM12" s="185"/>
      <c r="AN12" s="185"/>
      <c r="AO12" s="185"/>
      <c r="AP12" s="185"/>
      <c r="AQ12" s="185"/>
      <c r="AR12" s="185"/>
      <c r="AS12" s="185"/>
      <c r="AT12" s="185"/>
      <c r="AU12" s="185"/>
      <c r="AV12" s="185"/>
      <c r="AW12" s="185"/>
      <c r="AX12" s="185"/>
      <c r="AY12" s="185"/>
      <c r="AZ12" s="185"/>
    </row>
    <row r="13" spans="1:52" x14ac:dyDescent="0.35">
      <c r="B13" s="295"/>
      <c r="C13" s="296"/>
      <c r="L13" s="297"/>
    </row>
    <row r="14" spans="1:52" x14ac:dyDescent="0.35">
      <c r="B14" s="684" t="str">
        <f>IF(Intro!$G$24="English",O14,P14)</f>
        <v>Steel Grade</v>
      </c>
      <c r="C14" s="680"/>
      <c r="D14" s="680" t="str">
        <f>IF(Intro!$G$24="English",O15,P15)</f>
        <v>Finish
(i.e. Bare or Coated)</v>
      </c>
      <c r="E14" s="680"/>
      <c r="F14" s="680" t="str">
        <f>IF(Intro!$G$24="English",O16,P16)</f>
        <v>Sold in Canada or exported</v>
      </c>
      <c r="G14" s="680" t="str">
        <f>IF(Intro!$G$24="English",O17,P17)</f>
        <v>Outside Diameter (mm)</v>
      </c>
      <c r="H14" s="680"/>
      <c r="I14" s="680" t="str">
        <f>IF(Intro!$G$24="English",O18,P18)</f>
        <v>Wall Thickness (mm)</v>
      </c>
      <c r="J14" s="680"/>
      <c r="K14" s="681" t="str">
        <f>IF(Intro!$G$24="English",O19,P19)</f>
        <v>Length (m)</v>
      </c>
      <c r="L14" s="682"/>
      <c r="O14" s="219" t="s">
        <v>518</v>
      </c>
      <c r="P14" s="219" t="s">
        <v>519</v>
      </c>
    </row>
    <row r="15" spans="1:52" x14ac:dyDescent="0.35">
      <c r="B15" s="684"/>
      <c r="C15" s="680"/>
      <c r="D15" s="680"/>
      <c r="E15" s="680"/>
      <c r="F15" s="680"/>
      <c r="G15" s="680"/>
      <c r="H15" s="680"/>
      <c r="I15" s="680"/>
      <c r="J15" s="680"/>
      <c r="K15" s="681"/>
      <c r="L15" s="682"/>
      <c r="O15" s="219" t="s">
        <v>528</v>
      </c>
      <c r="P15" s="219" t="s">
        <v>553</v>
      </c>
    </row>
    <row r="16" spans="1:52" x14ac:dyDescent="0.35">
      <c r="B16" s="684"/>
      <c r="C16" s="680"/>
      <c r="D16" s="680"/>
      <c r="E16" s="680"/>
      <c r="F16" s="680"/>
      <c r="G16" s="232" t="s">
        <v>516</v>
      </c>
      <c r="H16" s="232" t="s">
        <v>517</v>
      </c>
      <c r="I16" s="232" t="s">
        <v>516</v>
      </c>
      <c r="J16" s="232" t="s">
        <v>517</v>
      </c>
      <c r="K16" s="232" t="s">
        <v>516</v>
      </c>
      <c r="L16" s="233" t="s">
        <v>517</v>
      </c>
      <c r="O16" s="219" t="s">
        <v>520</v>
      </c>
      <c r="P16" s="219" t="s">
        <v>521</v>
      </c>
    </row>
    <row r="17" spans="1:17" ht="42.75" customHeight="1" x14ac:dyDescent="0.35">
      <c r="B17" s="669"/>
      <c r="C17" s="670"/>
      <c r="D17" s="671"/>
      <c r="E17" s="670"/>
      <c r="F17" s="330"/>
      <c r="G17" s="331"/>
      <c r="H17" s="331"/>
      <c r="I17" s="331"/>
      <c r="J17" s="331"/>
      <c r="K17" s="331"/>
      <c r="L17" s="332"/>
      <c r="O17" s="219" t="s">
        <v>523</v>
      </c>
      <c r="P17" s="219" t="s">
        <v>522</v>
      </c>
    </row>
    <row r="18" spans="1:17" ht="42.75" customHeight="1" x14ac:dyDescent="0.35">
      <c r="B18" s="669"/>
      <c r="C18" s="670"/>
      <c r="D18" s="671"/>
      <c r="E18" s="670"/>
      <c r="F18" s="330"/>
      <c r="G18" s="331"/>
      <c r="H18" s="331"/>
      <c r="I18" s="331"/>
      <c r="J18" s="331"/>
      <c r="K18" s="331"/>
      <c r="L18" s="332"/>
      <c r="O18" s="220" t="s">
        <v>525</v>
      </c>
      <c r="P18" s="219" t="s">
        <v>524</v>
      </c>
    </row>
    <row r="19" spans="1:17" ht="42.75" customHeight="1" x14ac:dyDescent="0.35">
      <c r="B19" s="669"/>
      <c r="C19" s="670"/>
      <c r="D19" s="671"/>
      <c r="E19" s="670"/>
      <c r="F19" s="330"/>
      <c r="G19" s="331"/>
      <c r="H19" s="331"/>
      <c r="I19" s="331"/>
      <c r="J19" s="331"/>
      <c r="K19" s="331"/>
      <c r="L19" s="332"/>
      <c r="O19" s="214" t="s">
        <v>526</v>
      </c>
      <c r="P19" s="214" t="s">
        <v>527</v>
      </c>
    </row>
    <row r="20" spans="1:17" ht="42.75" customHeight="1" x14ac:dyDescent="0.35">
      <c r="B20" s="669"/>
      <c r="C20" s="670"/>
      <c r="D20" s="671"/>
      <c r="E20" s="670"/>
      <c r="F20" s="330"/>
      <c r="G20" s="331"/>
      <c r="H20" s="331"/>
      <c r="I20" s="331"/>
      <c r="J20" s="331"/>
      <c r="K20" s="331"/>
      <c r="L20" s="332"/>
      <c r="O20" s="221"/>
      <c r="P20" s="221"/>
    </row>
    <row r="21" spans="1:17" ht="42.75" customHeight="1" x14ac:dyDescent="0.35">
      <c r="B21" s="669"/>
      <c r="C21" s="670"/>
      <c r="D21" s="671"/>
      <c r="E21" s="670"/>
      <c r="F21" s="330"/>
      <c r="G21" s="331"/>
      <c r="H21" s="331"/>
      <c r="I21" s="331"/>
      <c r="J21" s="331"/>
      <c r="K21" s="331"/>
      <c r="L21" s="332"/>
    </row>
    <row r="22" spans="1:17" ht="42.75" customHeight="1" x14ac:dyDescent="0.35">
      <c r="B22" s="669"/>
      <c r="C22" s="670"/>
      <c r="D22" s="671"/>
      <c r="E22" s="670"/>
      <c r="F22" s="330"/>
      <c r="G22" s="331"/>
      <c r="H22" s="331"/>
      <c r="I22" s="331"/>
      <c r="J22" s="331"/>
      <c r="K22" s="331"/>
      <c r="L22" s="332"/>
    </row>
    <row r="23" spans="1:17" ht="42.75" customHeight="1" x14ac:dyDescent="0.35">
      <c r="B23" s="669"/>
      <c r="C23" s="670"/>
      <c r="D23" s="671"/>
      <c r="E23" s="670"/>
      <c r="F23" s="330"/>
      <c r="G23" s="331"/>
      <c r="H23" s="331"/>
      <c r="I23" s="331"/>
      <c r="J23" s="331"/>
      <c r="K23" s="331"/>
      <c r="L23" s="332"/>
      <c r="O23" s="221"/>
      <c r="P23" s="221"/>
    </row>
    <row r="24" spans="1:17" ht="42.75" customHeight="1" x14ac:dyDescent="0.35">
      <c r="B24" s="669"/>
      <c r="C24" s="670"/>
      <c r="D24" s="671"/>
      <c r="E24" s="670"/>
      <c r="F24" s="330"/>
      <c r="G24" s="331"/>
      <c r="H24" s="331"/>
      <c r="I24" s="331"/>
      <c r="J24" s="331"/>
      <c r="K24" s="331"/>
      <c r="L24" s="332"/>
    </row>
    <row r="25" spans="1:17" ht="42.75" customHeight="1" x14ac:dyDescent="0.35">
      <c r="B25" s="669"/>
      <c r="C25" s="670"/>
      <c r="D25" s="671"/>
      <c r="E25" s="670"/>
      <c r="F25" s="330"/>
      <c r="G25" s="331"/>
      <c r="H25" s="331"/>
      <c r="I25" s="331"/>
      <c r="J25" s="331"/>
      <c r="K25" s="331"/>
      <c r="L25" s="332"/>
    </row>
    <row r="26" spans="1:17" s="183" customFormat="1" ht="42.75" customHeight="1" x14ac:dyDescent="0.35">
      <c r="A26" s="187"/>
      <c r="B26" s="669"/>
      <c r="C26" s="670"/>
      <c r="D26" s="671"/>
      <c r="E26" s="670"/>
      <c r="F26" s="330"/>
      <c r="G26" s="331"/>
      <c r="H26" s="331"/>
      <c r="I26" s="331"/>
      <c r="J26" s="331"/>
      <c r="K26" s="331"/>
      <c r="L26" s="332"/>
      <c r="O26" s="221"/>
      <c r="P26" s="221"/>
      <c r="Q26" s="216"/>
    </row>
    <row r="27" spans="1:17" s="183" customFormat="1" ht="42.75" customHeight="1" x14ac:dyDescent="0.35">
      <c r="A27" s="187"/>
      <c r="B27" s="669"/>
      <c r="C27" s="670"/>
      <c r="D27" s="671"/>
      <c r="E27" s="670"/>
      <c r="F27" s="330"/>
      <c r="G27" s="331"/>
      <c r="H27" s="331"/>
      <c r="I27" s="331"/>
      <c r="J27" s="331"/>
      <c r="K27" s="331"/>
      <c r="L27" s="332"/>
      <c r="O27" s="219"/>
      <c r="P27" s="219"/>
      <c r="Q27" s="216"/>
    </row>
    <row r="28" spans="1:17" s="183" customFormat="1" ht="42.75" customHeight="1" x14ac:dyDescent="0.35">
      <c r="A28" s="187"/>
      <c r="B28" s="669"/>
      <c r="C28" s="670"/>
      <c r="D28" s="671"/>
      <c r="E28" s="670"/>
      <c r="F28" s="330"/>
      <c r="G28" s="331"/>
      <c r="H28" s="331"/>
      <c r="I28" s="331"/>
      <c r="J28" s="331"/>
      <c r="K28" s="331"/>
      <c r="L28" s="332"/>
      <c r="O28" s="219"/>
      <c r="P28" s="219"/>
      <c r="Q28" s="216"/>
    </row>
    <row r="29" spans="1:17" s="183" customFormat="1" ht="42.75" customHeight="1" x14ac:dyDescent="0.35">
      <c r="A29" s="187"/>
      <c r="B29" s="669"/>
      <c r="C29" s="670"/>
      <c r="D29" s="671"/>
      <c r="E29" s="670"/>
      <c r="F29" s="330"/>
      <c r="G29" s="331"/>
      <c r="H29" s="331"/>
      <c r="I29" s="331"/>
      <c r="J29" s="331"/>
      <c r="K29" s="331"/>
      <c r="L29" s="332"/>
      <c r="O29" s="219"/>
      <c r="P29" s="219"/>
      <c r="Q29" s="216"/>
    </row>
    <row r="30" spans="1:17" s="183" customFormat="1" ht="42.75" customHeight="1" x14ac:dyDescent="0.35">
      <c r="A30" s="187"/>
      <c r="B30" s="669"/>
      <c r="C30" s="670"/>
      <c r="D30" s="671"/>
      <c r="E30" s="670"/>
      <c r="F30" s="330"/>
      <c r="G30" s="331"/>
      <c r="H30" s="331"/>
      <c r="I30" s="331"/>
      <c r="J30" s="331"/>
      <c r="K30" s="331"/>
      <c r="L30" s="332"/>
      <c r="O30" s="219"/>
      <c r="P30" s="219"/>
      <c r="Q30" s="216"/>
    </row>
    <row r="31" spans="1:17" s="183" customFormat="1" ht="42.75" customHeight="1" x14ac:dyDescent="0.35">
      <c r="A31" s="187"/>
      <c r="B31" s="669"/>
      <c r="C31" s="670"/>
      <c r="D31" s="671"/>
      <c r="E31" s="670"/>
      <c r="F31" s="330"/>
      <c r="G31" s="331"/>
      <c r="H31" s="331"/>
      <c r="I31" s="331"/>
      <c r="J31" s="331"/>
      <c r="K31" s="331"/>
      <c r="L31" s="332"/>
      <c r="O31" s="219"/>
      <c r="P31" s="219"/>
      <c r="Q31" s="216"/>
    </row>
    <row r="32" spans="1:17" s="183" customFormat="1" ht="42.75" customHeight="1" x14ac:dyDescent="0.35">
      <c r="A32" s="187"/>
      <c r="B32" s="669"/>
      <c r="C32" s="670"/>
      <c r="D32" s="671"/>
      <c r="E32" s="670"/>
      <c r="F32" s="330"/>
      <c r="G32" s="331"/>
      <c r="H32" s="331"/>
      <c r="I32" s="331"/>
      <c r="J32" s="331"/>
      <c r="K32" s="331"/>
      <c r="L32" s="332"/>
      <c r="O32" s="219"/>
      <c r="P32" s="219"/>
      <c r="Q32" s="216"/>
    </row>
    <row r="33" spans="1:17" s="183" customFormat="1" ht="42.75" customHeight="1" x14ac:dyDescent="0.35">
      <c r="A33" s="187"/>
      <c r="B33" s="669"/>
      <c r="C33" s="670"/>
      <c r="D33" s="671"/>
      <c r="E33" s="670"/>
      <c r="F33" s="330"/>
      <c r="G33" s="331"/>
      <c r="H33" s="331"/>
      <c r="I33" s="331"/>
      <c r="J33" s="331"/>
      <c r="K33" s="331"/>
      <c r="L33" s="332"/>
      <c r="O33" s="219"/>
      <c r="P33" s="219"/>
      <c r="Q33" s="216"/>
    </row>
    <row r="34" spans="1:17" s="183" customFormat="1" ht="42.75" customHeight="1" x14ac:dyDescent="0.35">
      <c r="A34" s="187"/>
      <c r="B34" s="669"/>
      <c r="C34" s="670"/>
      <c r="D34" s="671"/>
      <c r="E34" s="670"/>
      <c r="F34" s="330"/>
      <c r="G34" s="331"/>
      <c r="H34" s="331"/>
      <c r="I34" s="331"/>
      <c r="J34" s="331"/>
      <c r="K34" s="331"/>
      <c r="L34" s="332"/>
      <c r="O34" s="219"/>
      <c r="P34" s="219"/>
      <c r="Q34" s="216"/>
    </row>
    <row r="35" spans="1:17" s="183" customFormat="1" ht="42.75" customHeight="1" x14ac:dyDescent="0.35">
      <c r="A35" s="187"/>
      <c r="B35" s="669"/>
      <c r="C35" s="670"/>
      <c r="D35" s="671"/>
      <c r="E35" s="670"/>
      <c r="F35" s="330"/>
      <c r="G35" s="331"/>
      <c r="H35" s="331"/>
      <c r="I35" s="331"/>
      <c r="J35" s="331"/>
      <c r="K35" s="331"/>
      <c r="L35" s="332"/>
      <c r="O35" s="219"/>
      <c r="P35" s="219"/>
      <c r="Q35" s="216"/>
    </row>
    <row r="36" spans="1:17" s="183" customFormat="1" ht="42.75" customHeight="1" x14ac:dyDescent="0.35">
      <c r="A36" s="187"/>
      <c r="B36" s="669"/>
      <c r="C36" s="670"/>
      <c r="D36" s="671"/>
      <c r="E36" s="670"/>
      <c r="F36" s="330"/>
      <c r="G36" s="331"/>
      <c r="H36" s="331"/>
      <c r="I36" s="331"/>
      <c r="J36" s="331"/>
      <c r="K36" s="331"/>
      <c r="L36" s="332"/>
      <c r="O36" s="219"/>
      <c r="P36" s="219"/>
      <c r="Q36" s="216"/>
    </row>
    <row r="37" spans="1:17" s="183" customFormat="1" ht="42.75" customHeight="1" x14ac:dyDescent="0.35">
      <c r="A37" s="187"/>
      <c r="B37" s="669"/>
      <c r="C37" s="670"/>
      <c r="D37" s="671"/>
      <c r="E37" s="670"/>
      <c r="F37" s="330"/>
      <c r="G37" s="331"/>
      <c r="H37" s="331"/>
      <c r="I37" s="331"/>
      <c r="J37" s="331"/>
      <c r="K37" s="331"/>
      <c r="L37" s="332"/>
      <c r="O37" s="219"/>
      <c r="P37" s="219"/>
      <c r="Q37" s="216"/>
    </row>
    <row r="38" spans="1:17" ht="42.75" customHeight="1" x14ac:dyDescent="0.35">
      <c r="B38" s="669"/>
      <c r="C38" s="670"/>
      <c r="D38" s="671"/>
      <c r="E38" s="670"/>
      <c r="F38" s="330"/>
      <c r="G38" s="331"/>
      <c r="H38" s="331"/>
      <c r="I38" s="331"/>
      <c r="J38" s="331"/>
      <c r="K38" s="331"/>
      <c r="L38" s="332"/>
    </row>
    <row r="39" spans="1:17" ht="42.75" customHeight="1" x14ac:dyDescent="0.35">
      <c r="B39" s="669"/>
      <c r="C39" s="670"/>
      <c r="D39" s="671"/>
      <c r="E39" s="670"/>
      <c r="F39" s="330"/>
      <c r="G39" s="331"/>
      <c r="H39" s="331"/>
      <c r="I39" s="331"/>
      <c r="J39" s="331"/>
      <c r="K39" s="331"/>
      <c r="L39" s="332"/>
    </row>
    <row r="40" spans="1:17" ht="42.75" customHeight="1" x14ac:dyDescent="0.35">
      <c r="B40" s="669"/>
      <c r="C40" s="670"/>
      <c r="D40" s="671"/>
      <c r="E40" s="670"/>
      <c r="F40" s="330"/>
      <c r="G40" s="331"/>
      <c r="H40" s="331"/>
      <c r="I40" s="331"/>
      <c r="J40" s="331"/>
      <c r="K40" s="331"/>
      <c r="L40" s="332"/>
    </row>
    <row r="41" spans="1:17" ht="42.75" customHeight="1" x14ac:dyDescent="0.35">
      <c r="B41" s="669"/>
      <c r="C41" s="670"/>
      <c r="D41" s="671"/>
      <c r="E41" s="670"/>
      <c r="F41" s="330"/>
      <c r="G41" s="331"/>
      <c r="H41" s="331"/>
      <c r="I41" s="331"/>
      <c r="J41" s="331"/>
      <c r="K41" s="331"/>
      <c r="L41" s="332"/>
    </row>
  </sheetData>
  <sheetProtection algorithmName="SHA-512" hashValue="5X/09kyZiTv5R1XyIlP5gk4bQ75G3meFCpnIkNpek1zZKdEMOuYvgtRCyW9+1H5GGHNrh6dG+5Rf1wNPpqVB2g==" saltValue="pEIIj/oGzXkuLDY8PlnNmw==" spinCount="100000" sheet="1" objects="1" scenarios="1" selectLockedCells="1"/>
  <mergeCells count="63">
    <mergeCell ref="B32:C32"/>
    <mergeCell ref="D32:E32"/>
    <mergeCell ref="B29:C29"/>
    <mergeCell ref="D29:E29"/>
    <mergeCell ref="B30:C30"/>
    <mergeCell ref="D30:E30"/>
    <mergeCell ref="B31:C31"/>
    <mergeCell ref="D31:E31"/>
    <mergeCell ref="B41:C41"/>
    <mergeCell ref="D41:E41"/>
    <mergeCell ref="B33:C33"/>
    <mergeCell ref="D33:E33"/>
    <mergeCell ref="B34:C34"/>
    <mergeCell ref="D34:E34"/>
    <mergeCell ref="B35:C35"/>
    <mergeCell ref="D35:E35"/>
    <mergeCell ref="B36:C36"/>
    <mergeCell ref="D36:E36"/>
    <mergeCell ref="B37:C37"/>
    <mergeCell ref="D37:E37"/>
    <mergeCell ref="B39:C39"/>
    <mergeCell ref="D39:E39"/>
    <mergeCell ref="B40:C40"/>
    <mergeCell ref="D40:E40"/>
    <mergeCell ref="B27:C27"/>
    <mergeCell ref="D27:E27"/>
    <mergeCell ref="B28:C28"/>
    <mergeCell ref="D28:E28"/>
    <mergeCell ref="B23:C23"/>
    <mergeCell ref="D23:E23"/>
    <mergeCell ref="B24:C24"/>
    <mergeCell ref="D24:E24"/>
    <mergeCell ref="B25:C25"/>
    <mergeCell ref="D25:E25"/>
    <mergeCell ref="F14:F16"/>
    <mergeCell ref="G14:H15"/>
    <mergeCell ref="I14:J15"/>
    <mergeCell ref="K14:L15"/>
    <mergeCell ref="B8:L8"/>
    <mergeCell ref="D14:E16"/>
    <mergeCell ref="B14:C16"/>
    <mergeCell ref="B4:L4"/>
    <mergeCell ref="B5:L5"/>
    <mergeCell ref="B6:L6"/>
    <mergeCell ref="B10:L10"/>
    <mergeCell ref="B12:L12"/>
    <mergeCell ref="B11:L11"/>
    <mergeCell ref="B17:C17"/>
    <mergeCell ref="D17:E17"/>
    <mergeCell ref="B38:C38"/>
    <mergeCell ref="D38:E38"/>
    <mergeCell ref="B21:C21"/>
    <mergeCell ref="D21:E21"/>
    <mergeCell ref="B22:C22"/>
    <mergeCell ref="D22:E22"/>
    <mergeCell ref="B18:C18"/>
    <mergeCell ref="D18:E18"/>
    <mergeCell ref="B19:C19"/>
    <mergeCell ref="D19:E19"/>
    <mergeCell ref="B20:C20"/>
    <mergeCell ref="D20:E20"/>
    <mergeCell ref="B26:C26"/>
    <mergeCell ref="D26:E26"/>
  </mergeCells>
  <printOptions horizontalCentered="1"/>
  <pageMargins left="0.7" right="0.7" top="0.75" bottom="0.75" header="0.3" footer="0.3"/>
  <pageSetup scale="67" orientation="portrait" r:id="rId1"/>
  <headerFooter>
    <oddFooter>&amp;L&amp;A</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E445CC-A9F5-4285-83F0-6D3935BA020A}">
  <sheetPr>
    <tabColor rgb="FF00B0F0"/>
    <pageSetUpPr fitToPage="1"/>
  </sheetPr>
  <dimension ref="A1:P62"/>
  <sheetViews>
    <sheetView showGridLines="0" zoomScaleNormal="100" workbookViewId="0">
      <selection activeCell="D13" sqref="D13:D22"/>
    </sheetView>
  </sheetViews>
  <sheetFormatPr defaultColWidth="9.453125" defaultRowHeight="14" x14ac:dyDescent="0.35"/>
  <cols>
    <col min="1" max="1" width="1.54296875" style="12" customWidth="1"/>
    <col min="2" max="2" width="12.453125" style="22" customWidth="1"/>
    <col min="3" max="3" width="5.81640625" style="22" customWidth="1"/>
    <col min="4" max="4" width="18.54296875" style="22" customWidth="1"/>
    <col min="5" max="12" width="15.453125" style="22" customWidth="1"/>
    <col min="13" max="13" width="6.453125" style="1" customWidth="1"/>
    <col min="14" max="14" width="9.453125" style="2" customWidth="1"/>
    <col min="15" max="15" width="19.54296875" style="2" hidden="1" customWidth="1"/>
    <col min="16" max="16" width="132.453125" style="2" hidden="1" customWidth="1"/>
    <col min="17" max="17" width="9.453125" style="2" customWidth="1"/>
    <col min="18" max="16384" width="9.453125" style="2"/>
  </cols>
  <sheetData>
    <row r="1" spans="1:16" x14ac:dyDescent="0.35">
      <c r="O1" s="2" t="s">
        <v>655</v>
      </c>
      <c r="P1" s="2" t="s">
        <v>655</v>
      </c>
    </row>
    <row r="2" spans="1:16" x14ac:dyDescent="0.35">
      <c r="B2" s="23" t="s">
        <v>0</v>
      </c>
      <c r="C2" s="23"/>
      <c r="O2" s="3" t="s">
        <v>127</v>
      </c>
      <c r="P2" s="3" t="s">
        <v>129</v>
      </c>
    </row>
    <row r="3" spans="1:16" x14ac:dyDescent="0.35">
      <c r="B3" s="24"/>
      <c r="C3" s="24"/>
      <c r="O3" s="7"/>
      <c r="P3" s="7"/>
    </row>
    <row r="4" spans="1:16" s="7" customFormat="1" x14ac:dyDescent="0.35">
      <c r="A4" s="18"/>
      <c r="B4" s="591" t="str">
        <f>Info!B4</f>
        <v>PRODUCER QUESTIONNAIRE</v>
      </c>
      <c r="C4" s="591"/>
      <c r="D4" s="591"/>
      <c r="E4" s="591"/>
      <c r="F4" s="591"/>
      <c r="G4" s="591"/>
      <c r="H4" s="591"/>
      <c r="I4" s="591"/>
      <c r="J4" s="591"/>
      <c r="K4" s="591"/>
      <c r="L4" s="591"/>
      <c r="M4" s="19"/>
      <c r="N4" s="19"/>
      <c r="O4" s="15"/>
      <c r="P4" s="15"/>
    </row>
    <row r="5" spans="1:16" s="7" customFormat="1" x14ac:dyDescent="0.35">
      <c r="A5" s="18"/>
      <c r="B5" s="591" t="str">
        <f>Info!B5</f>
        <v>RR-2025-006</v>
      </c>
      <c r="C5" s="591"/>
      <c r="D5" s="591"/>
      <c r="E5" s="591"/>
      <c r="F5" s="591"/>
      <c r="G5" s="591"/>
      <c r="H5" s="591"/>
      <c r="I5" s="591"/>
      <c r="J5" s="591"/>
      <c r="K5" s="591"/>
      <c r="L5" s="591"/>
      <c r="M5" s="19"/>
      <c r="N5" s="19"/>
      <c r="O5" s="15"/>
      <c r="P5" s="15"/>
    </row>
    <row r="6" spans="1:16" s="16" customFormat="1" x14ac:dyDescent="0.35">
      <c r="A6" s="18"/>
      <c r="B6" s="591" t="str">
        <f>Info!B6</f>
        <v>OIL COUNTRY TUBULAR GOODS II</v>
      </c>
      <c r="C6" s="591"/>
      <c r="D6" s="591"/>
      <c r="E6" s="591"/>
      <c r="F6" s="591"/>
      <c r="G6" s="591"/>
      <c r="H6" s="591"/>
      <c r="I6" s="591"/>
      <c r="J6" s="591"/>
      <c r="K6" s="591"/>
      <c r="L6" s="591"/>
      <c r="M6" s="15"/>
      <c r="N6" s="15"/>
      <c r="O6" s="17"/>
      <c r="P6" s="17"/>
    </row>
    <row r="7" spans="1:16" s="8" customFormat="1" x14ac:dyDescent="0.35">
      <c r="A7" s="18"/>
      <c r="B7" s="25"/>
      <c r="C7" s="25"/>
      <c r="D7" s="26"/>
      <c r="E7" s="26"/>
      <c r="F7" s="26"/>
      <c r="G7" s="26"/>
      <c r="H7" s="26"/>
      <c r="I7" s="26"/>
      <c r="J7" s="26"/>
      <c r="K7" s="26"/>
      <c r="L7" s="26"/>
      <c r="O7" s="9"/>
      <c r="P7" s="9"/>
    </row>
    <row r="8" spans="1:16" x14ac:dyDescent="0.35">
      <c r="B8" s="31" t="str">
        <f>UPPER(IF(Intro!$G$24="English",O8,P8))</f>
        <v>PUBLIC COMMENTS</v>
      </c>
      <c r="C8" s="32"/>
      <c r="D8" s="32"/>
      <c r="E8" s="32"/>
      <c r="F8" s="32"/>
      <c r="G8" s="32"/>
      <c r="H8" s="32"/>
      <c r="I8" s="32"/>
      <c r="J8" s="32"/>
      <c r="K8" s="32"/>
      <c r="L8" s="33"/>
      <c r="M8" s="151"/>
      <c r="O8" s="2" t="s">
        <v>111</v>
      </c>
      <c r="P8" s="2" t="s">
        <v>112</v>
      </c>
    </row>
    <row r="9" spans="1:16" s="10" customFormat="1" x14ac:dyDescent="0.35">
      <c r="A9" s="12"/>
      <c r="B9" s="27"/>
      <c r="C9" s="28"/>
      <c r="D9" s="29"/>
      <c r="E9" s="29"/>
      <c r="F9" s="29"/>
      <c r="G9" s="29"/>
      <c r="H9" s="29"/>
      <c r="I9" s="29"/>
      <c r="J9" s="29"/>
      <c r="K9" s="29"/>
      <c r="L9" s="30"/>
    </row>
    <row r="10" spans="1:16" s="10" customFormat="1" x14ac:dyDescent="0.35">
      <c r="A10" s="12"/>
      <c r="B10" s="468" t="str">
        <f>IF(Intro!$G$24="English",O10,P10)</f>
        <v>Should your firm wish to add any comments related to its responses, submit them here. Be sure to indicate the applicable question number.</v>
      </c>
      <c r="C10" s="469"/>
      <c r="D10" s="469"/>
      <c r="E10" s="469"/>
      <c r="F10" s="469"/>
      <c r="G10" s="469"/>
      <c r="H10" s="469"/>
      <c r="I10" s="469"/>
      <c r="J10" s="469"/>
      <c r="K10" s="469"/>
      <c r="L10" s="470"/>
      <c r="O10" s="11" t="s">
        <v>490</v>
      </c>
      <c r="P10" s="10" t="s">
        <v>339</v>
      </c>
    </row>
    <row r="11" spans="1:16" s="10" customFormat="1" x14ac:dyDescent="0.35">
      <c r="A11" s="12"/>
      <c r="B11" s="236"/>
      <c r="C11" s="28"/>
      <c r="D11" s="29"/>
      <c r="E11" s="29"/>
      <c r="F11" s="29"/>
      <c r="G11" s="29"/>
      <c r="H11" s="29"/>
      <c r="I11" s="29"/>
      <c r="J11" s="29"/>
      <c r="K11" s="29"/>
      <c r="L11" s="30"/>
      <c r="O11" s="329" t="s">
        <v>637</v>
      </c>
      <c r="P11" s="329" t="s">
        <v>638</v>
      </c>
    </row>
    <row r="12" spans="1:16" s="10" customFormat="1" x14ac:dyDescent="0.35">
      <c r="A12" s="12"/>
      <c r="B12" s="236"/>
      <c r="C12" s="28"/>
      <c r="D12" s="248" t="str">
        <f>IF(Intro!$G$24="English",O11,P11)</f>
        <v>Tab and Question</v>
      </c>
      <c r="E12" s="695" t="str">
        <f>IF(Intro!$G$24="English",O12,P12)</f>
        <v>Comments</v>
      </c>
      <c r="F12" s="695"/>
      <c r="G12" s="695"/>
      <c r="H12" s="695"/>
      <c r="I12" s="695"/>
      <c r="J12" s="695"/>
      <c r="K12" s="695"/>
      <c r="L12" s="696"/>
      <c r="O12" s="11" t="s">
        <v>213</v>
      </c>
      <c r="P12" s="10" t="s">
        <v>214</v>
      </c>
    </row>
    <row r="13" spans="1:16" s="151" customFormat="1" x14ac:dyDescent="0.35">
      <c r="A13" s="261"/>
      <c r="B13" s="685" t="str">
        <f>IF(Intro!$G$24="English",O13,P13)</f>
        <v>Comment 1</v>
      </c>
      <c r="C13" s="686"/>
      <c r="D13" s="689"/>
      <c r="E13" s="691"/>
      <c r="F13" s="691"/>
      <c r="G13" s="691"/>
      <c r="H13" s="691"/>
      <c r="I13" s="691"/>
      <c r="J13" s="691"/>
      <c r="K13" s="691"/>
      <c r="L13" s="692"/>
      <c r="O13" s="11" t="s">
        <v>215</v>
      </c>
      <c r="P13" s="10" t="s">
        <v>216</v>
      </c>
    </row>
    <row r="14" spans="1:16" s="151" customFormat="1" x14ac:dyDescent="0.35">
      <c r="A14" s="261"/>
      <c r="B14" s="685"/>
      <c r="C14" s="686"/>
      <c r="D14" s="689"/>
      <c r="E14" s="691"/>
      <c r="F14" s="691"/>
      <c r="G14" s="691"/>
      <c r="H14" s="691"/>
      <c r="I14" s="691"/>
      <c r="J14" s="691"/>
      <c r="K14" s="691"/>
      <c r="L14" s="692"/>
      <c r="P14" s="10"/>
    </row>
    <row r="15" spans="1:16" s="151" customFormat="1" x14ac:dyDescent="0.35">
      <c r="A15" s="261"/>
      <c r="B15" s="685"/>
      <c r="C15" s="686"/>
      <c r="D15" s="689"/>
      <c r="E15" s="691"/>
      <c r="F15" s="691"/>
      <c r="G15" s="691"/>
      <c r="H15" s="691"/>
      <c r="I15" s="691"/>
      <c r="J15" s="691"/>
      <c r="K15" s="691"/>
      <c r="L15" s="692"/>
      <c r="P15" s="10"/>
    </row>
    <row r="16" spans="1:16" s="151" customFormat="1" x14ac:dyDescent="0.35">
      <c r="A16" s="261"/>
      <c r="B16" s="685"/>
      <c r="C16" s="686"/>
      <c r="D16" s="689"/>
      <c r="E16" s="691"/>
      <c r="F16" s="691"/>
      <c r="G16" s="691"/>
      <c r="H16" s="691"/>
      <c r="I16" s="691"/>
      <c r="J16" s="691"/>
      <c r="K16" s="691"/>
      <c r="L16" s="692"/>
      <c r="P16" s="10"/>
    </row>
    <row r="17" spans="1:16" s="151" customFormat="1" x14ac:dyDescent="0.35">
      <c r="A17" s="261"/>
      <c r="B17" s="685"/>
      <c r="C17" s="686"/>
      <c r="D17" s="689"/>
      <c r="E17" s="691"/>
      <c r="F17" s="691"/>
      <c r="G17" s="691"/>
      <c r="H17" s="691"/>
      <c r="I17" s="691"/>
      <c r="J17" s="691"/>
      <c r="K17" s="691"/>
      <c r="L17" s="692"/>
      <c r="P17" s="10"/>
    </row>
    <row r="18" spans="1:16" s="151" customFormat="1" x14ac:dyDescent="0.35">
      <c r="A18" s="261"/>
      <c r="B18" s="685"/>
      <c r="C18" s="686"/>
      <c r="D18" s="689"/>
      <c r="E18" s="691"/>
      <c r="F18" s="691"/>
      <c r="G18" s="691"/>
      <c r="H18" s="691"/>
      <c r="I18" s="691"/>
      <c r="J18" s="691"/>
      <c r="K18" s="691"/>
      <c r="L18" s="692"/>
      <c r="P18" s="10"/>
    </row>
    <row r="19" spans="1:16" s="151" customFormat="1" x14ac:dyDescent="0.35">
      <c r="A19" s="261"/>
      <c r="B19" s="685"/>
      <c r="C19" s="686"/>
      <c r="D19" s="689"/>
      <c r="E19" s="691"/>
      <c r="F19" s="691"/>
      <c r="G19" s="691"/>
      <c r="H19" s="691"/>
      <c r="I19" s="691"/>
      <c r="J19" s="691"/>
      <c r="K19" s="691"/>
      <c r="L19" s="692"/>
      <c r="P19" s="10"/>
    </row>
    <row r="20" spans="1:16" s="151" customFormat="1" x14ac:dyDescent="0.35">
      <c r="A20" s="261"/>
      <c r="B20" s="685"/>
      <c r="C20" s="686"/>
      <c r="D20" s="689"/>
      <c r="E20" s="691"/>
      <c r="F20" s="691"/>
      <c r="G20" s="691"/>
      <c r="H20" s="691"/>
      <c r="I20" s="691"/>
      <c r="J20" s="691"/>
      <c r="K20" s="691"/>
      <c r="L20" s="692"/>
      <c r="O20" s="11"/>
      <c r="P20" s="10"/>
    </row>
    <row r="21" spans="1:16" s="151" customFormat="1" x14ac:dyDescent="0.35">
      <c r="A21" s="261"/>
      <c r="B21" s="685"/>
      <c r="C21" s="686"/>
      <c r="D21" s="689"/>
      <c r="E21" s="691"/>
      <c r="F21" s="691"/>
      <c r="G21" s="691"/>
      <c r="H21" s="691"/>
      <c r="I21" s="691"/>
      <c r="J21" s="691"/>
      <c r="K21" s="691"/>
      <c r="L21" s="692"/>
      <c r="O21" s="11"/>
      <c r="P21" s="10"/>
    </row>
    <row r="22" spans="1:16" s="151" customFormat="1" x14ac:dyDescent="0.35">
      <c r="A22" s="261"/>
      <c r="B22" s="685"/>
      <c r="C22" s="686"/>
      <c r="D22" s="689"/>
      <c r="E22" s="691"/>
      <c r="F22" s="691"/>
      <c r="G22" s="691"/>
      <c r="H22" s="691"/>
      <c r="I22" s="691"/>
      <c r="J22" s="691"/>
      <c r="K22" s="691"/>
      <c r="L22" s="692"/>
      <c r="O22" s="11"/>
      <c r="P22" s="10"/>
    </row>
    <row r="23" spans="1:16" s="151" customFormat="1" ht="15" customHeight="1" x14ac:dyDescent="0.35">
      <c r="A23" s="261"/>
      <c r="B23" s="685" t="str">
        <f>IF(Intro!$G$24="English",O23,P23)</f>
        <v>Comment 2</v>
      </c>
      <c r="C23" s="686"/>
      <c r="D23" s="689"/>
      <c r="E23" s="691"/>
      <c r="F23" s="691"/>
      <c r="G23" s="691"/>
      <c r="H23" s="691"/>
      <c r="I23" s="691"/>
      <c r="J23" s="691"/>
      <c r="K23" s="691"/>
      <c r="L23" s="692"/>
      <c r="O23" s="11" t="s">
        <v>217</v>
      </c>
      <c r="P23" s="10" t="s">
        <v>218</v>
      </c>
    </row>
    <row r="24" spans="1:16" s="151" customFormat="1" ht="15" customHeight="1" x14ac:dyDescent="0.35">
      <c r="A24" s="261"/>
      <c r="B24" s="685"/>
      <c r="C24" s="686"/>
      <c r="D24" s="689"/>
      <c r="E24" s="691"/>
      <c r="F24" s="691"/>
      <c r="G24" s="691"/>
      <c r="H24" s="691"/>
      <c r="I24" s="691"/>
      <c r="J24" s="691"/>
      <c r="K24" s="691"/>
      <c r="L24" s="692"/>
    </row>
    <row r="25" spans="1:16" s="151" customFormat="1" ht="15" customHeight="1" x14ac:dyDescent="0.35">
      <c r="A25" s="261"/>
      <c r="B25" s="685"/>
      <c r="C25" s="686"/>
      <c r="D25" s="689"/>
      <c r="E25" s="691"/>
      <c r="F25" s="691"/>
      <c r="G25" s="691"/>
      <c r="H25" s="691"/>
      <c r="I25" s="691"/>
      <c r="J25" s="691"/>
      <c r="K25" s="691"/>
      <c r="L25" s="692"/>
    </row>
    <row r="26" spans="1:16" s="151" customFormat="1" ht="15" customHeight="1" x14ac:dyDescent="0.35">
      <c r="A26" s="261"/>
      <c r="B26" s="685"/>
      <c r="C26" s="686"/>
      <c r="D26" s="689"/>
      <c r="E26" s="691"/>
      <c r="F26" s="691"/>
      <c r="G26" s="691"/>
      <c r="H26" s="691"/>
      <c r="I26" s="691"/>
      <c r="J26" s="691"/>
      <c r="K26" s="691"/>
      <c r="L26" s="692"/>
    </row>
    <row r="27" spans="1:16" s="151" customFormat="1" x14ac:dyDescent="0.35">
      <c r="A27" s="261"/>
      <c r="B27" s="685"/>
      <c r="C27" s="686"/>
      <c r="D27" s="689"/>
      <c r="E27" s="691"/>
      <c r="F27" s="691"/>
      <c r="G27" s="691"/>
      <c r="H27" s="691"/>
      <c r="I27" s="691"/>
      <c r="J27" s="691"/>
      <c r="K27" s="691"/>
      <c r="L27" s="692"/>
      <c r="P27" s="10"/>
    </row>
    <row r="28" spans="1:16" s="151" customFormat="1" x14ac:dyDescent="0.35">
      <c r="A28" s="261"/>
      <c r="B28" s="685"/>
      <c r="C28" s="686"/>
      <c r="D28" s="689"/>
      <c r="E28" s="691"/>
      <c r="F28" s="691"/>
      <c r="G28" s="691"/>
      <c r="H28" s="691"/>
      <c r="I28" s="691"/>
      <c r="J28" s="691"/>
      <c r="K28" s="691"/>
      <c r="L28" s="692"/>
      <c r="P28" s="10"/>
    </row>
    <row r="29" spans="1:16" s="177" customFormat="1" x14ac:dyDescent="0.35">
      <c r="A29" s="266"/>
      <c r="B29" s="685"/>
      <c r="C29" s="686"/>
      <c r="D29" s="689"/>
      <c r="E29" s="691"/>
      <c r="F29" s="691"/>
      <c r="G29" s="691"/>
      <c r="H29" s="691"/>
      <c r="I29" s="691"/>
      <c r="J29" s="691"/>
      <c r="K29" s="691"/>
      <c r="L29" s="692"/>
      <c r="N29" s="267"/>
    </row>
    <row r="30" spans="1:16" x14ac:dyDescent="0.35">
      <c r="B30" s="685"/>
      <c r="C30" s="686"/>
      <c r="D30" s="689"/>
      <c r="E30" s="691"/>
      <c r="F30" s="691"/>
      <c r="G30" s="691"/>
      <c r="H30" s="691"/>
      <c r="I30" s="691"/>
      <c r="J30" s="691"/>
      <c r="K30" s="691"/>
      <c r="L30" s="692"/>
    </row>
    <row r="31" spans="1:16" x14ac:dyDescent="0.35">
      <c r="B31" s="685"/>
      <c r="C31" s="686"/>
      <c r="D31" s="689"/>
      <c r="E31" s="691"/>
      <c r="F31" s="691"/>
      <c r="G31" s="691"/>
      <c r="H31" s="691"/>
      <c r="I31" s="691"/>
      <c r="J31" s="691"/>
      <c r="K31" s="691"/>
      <c r="L31" s="692"/>
    </row>
    <row r="32" spans="1:16" x14ac:dyDescent="0.35">
      <c r="B32" s="685"/>
      <c r="C32" s="686"/>
      <c r="D32" s="689"/>
      <c r="E32" s="691"/>
      <c r="F32" s="691"/>
      <c r="G32" s="691"/>
      <c r="H32" s="691"/>
      <c r="I32" s="691"/>
      <c r="J32" s="691"/>
      <c r="K32" s="691"/>
      <c r="L32" s="692"/>
    </row>
    <row r="33" spans="1:16" x14ac:dyDescent="0.35">
      <c r="B33" s="685" t="str">
        <f>IF(Intro!$G$24="English",O33,P33)</f>
        <v>Comment 3</v>
      </c>
      <c r="C33" s="686"/>
      <c r="D33" s="689"/>
      <c r="E33" s="691"/>
      <c r="F33" s="691"/>
      <c r="G33" s="691"/>
      <c r="H33" s="691"/>
      <c r="I33" s="691"/>
      <c r="J33" s="691"/>
      <c r="K33" s="691"/>
      <c r="L33" s="692"/>
      <c r="O33" s="11" t="s">
        <v>219</v>
      </c>
      <c r="P33" s="10" t="s">
        <v>220</v>
      </c>
    </row>
    <row r="34" spans="1:16" x14ac:dyDescent="0.35">
      <c r="B34" s="685"/>
      <c r="C34" s="686"/>
      <c r="D34" s="689"/>
      <c r="E34" s="691"/>
      <c r="F34" s="691"/>
      <c r="G34" s="691"/>
      <c r="H34" s="691"/>
      <c r="I34" s="691"/>
      <c r="J34" s="691"/>
      <c r="K34" s="691"/>
      <c r="L34" s="692"/>
    </row>
    <row r="35" spans="1:16" x14ac:dyDescent="0.35">
      <c r="B35" s="685"/>
      <c r="C35" s="686"/>
      <c r="D35" s="689"/>
      <c r="E35" s="691"/>
      <c r="F35" s="691"/>
      <c r="G35" s="691"/>
      <c r="H35" s="691"/>
      <c r="I35" s="691"/>
      <c r="J35" s="691"/>
      <c r="K35" s="691"/>
      <c r="L35" s="692"/>
    </row>
    <row r="36" spans="1:16" x14ac:dyDescent="0.35">
      <c r="B36" s="685"/>
      <c r="C36" s="686"/>
      <c r="D36" s="689"/>
      <c r="E36" s="691"/>
      <c r="F36" s="691"/>
      <c r="G36" s="691"/>
      <c r="H36" s="691"/>
      <c r="I36" s="691"/>
      <c r="J36" s="691"/>
      <c r="K36" s="691"/>
      <c r="L36" s="692"/>
    </row>
    <row r="37" spans="1:16" s="151" customFormat="1" x14ac:dyDescent="0.35">
      <c r="A37" s="261"/>
      <c r="B37" s="685"/>
      <c r="C37" s="686"/>
      <c r="D37" s="689"/>
      <c r="E37" s="691"/>
      <c r="F37" s="691"/>
      <c r="G37" s="691"/>
      <c r="H37" s="691"/>
      <c r="I37" s="691"/>
      <c r="J37" s="691"/>
      <c r="K37" s="691"/>
      <c r="L37" s="692"/>
      <c r="P37" s="10"/>
    </row>
    <row r="38" spans="1:16" s="151" customFormat="1" x14ac:dyDescent="0.35">
      <c r="A38" s="261"/>
      <c r="B38" s="685"/>
      <c r="C38" s="686"/>
      <c r="D38" s="689"/>
      <c r="E38" s="691"/>
      <c r="F38" s="691"/>
      <c r="G38" s="691"/>
      <c r="H38" s="691"/>
      <c r="I38" s="691"/>
      <c r="J38" s="691"/>
      <c r="K38" s="691"/>
      <c r="L38" s="692"/>
      <c r="P38" s="10"/>
    </row>
    <row r="39" spans="1:16" x14ac:dyDescent="0.35">
      <c r="B39" s="685"/>
      <c r="C39" s="686"/>
      <c r="D39" s="689"/>
      <c r="E39" s="691"/>
      <c r="F39" s="691"/>
      <c r="G39" s="691"/>
      <c r="H39" s="691"/>
      <c r="I39" s="691"/>
      <c r="J39" s="691"/>
      <c r="K39" s="691"/>
      <c r="L39" s="692"/>
    </row>
    <row r="40" spans="1:16" x14ac:dyDescent="0.35">
      <c r="B40" s="685"/>
      <c r="C40" s="686"/>
      <c r="D40" s="689"/>
      <c r="E40" s="691"/>
      <c r="F40" s="691"/>
      <c r="G40" s="691"/>
      <c r="H40" s="691"/>
      <c r="I40" s="691"/>
      <c r="J40" s="691"/>
      <c r="K40" s="691"/>
      <c r="L40" s="692"/>
    </row>
    <row r="41" spans="1:16" x14ac:dyDescent="0.35">
      <c r="B41" s="685"/>
      <c r="C41" s="686"/>
      <c r="D41" s="689"/>
      <c r="E41" s="691"/>
      <c r="F41" s="691"/>
      <c r="G41" s="691"/>
      <c r="H41" s="691"/>
      <c r="I41" s="691"/>
      <c r="J41" s="691"/>
      <c r="K41" s="691"/>
      <c r="L41" s="692"/>
    </row>
    <row r="42" spans="1:16" x14ac:dyDescent="0.35">
      <c r="B42" s="685"/>
      <c r="C42" s="686"/>
      <c r="D42" s="689"/>
      <c r="E42" s="691"/>
      <c r="F42" s="691"/>
      <c r="G42" s="691"/>
      <c r="H42" s="691"/>
      <c r="I42" s="691"/>
      <c r="J42" s="691"/>
      <c r="K42" s="691"/>
      <c r="L42" s="692"/>
    </row>
    <row r="43" spans="1:16" x14ac:dyDescent="0.35">
      <c r="B43" s="685" t="str">
        <f>IF(Intro!$G$24="English",O43,P43)</f>
        <v>Comment 4</v>
      </c>
      <c r="C43" s="686"/>
      <c r="D43" s="689"/>
      <c r="E43" s="691"/>
      <c r="F43" s="691"/>
      <c r="G43" s="691"/>
      <c r="H43" s="691"/>
      <c r="I43" s="691"/>
      <c r="J43" s="691"/>
      <c r="K43" s="691"/>
      <c r="L43" s="692"/>
      <c r="O43" s="11" t="s">
        <v>221</v>
      </c>
      <c r="P43" s="10" t="s">
        <v>222</v>
      </c>
    </row>
    <row r="44" spans="1:16" x14ac:dyDescent="0.35">
      <c r="B44" s="685"/>
      <c r="C44" s="686"/>
      <c r="D44" s="689"/>
      <c r="E44" s="691"/>
      <c r="F44" s="691"/>
      <c r="G44" s="691"/>
      <c r="H44" s="691"/>
      <c r="I44" s="691"/>
      <c r="J44" s="691"/>
      <c r="K44" s="691"/>
      <c r="L44" s="692"/>
    </row>
    <row r="45" spans="1:16" x14ac:dyDescent="0.35">
      <c r="B45" s="685"/>
      <c r="C45" s="686"/>
      <c r="D45" s="689"/>
      <c r="E45" s="691"/>
      <c r="F45" s="691"/>
      <c r="G45" s="691"/>
      <c r="H45" s="691"/>
      <c r="I45" s="691"/>
      <c r="J45" s="691"/>
      <c r="K45" s="691"/>
      <c r="L45" s="692"/>
    </row>
    <row r="46" spans="1:16" s="151" customFormat="1" x14ac:dyDescent="0.35">
      <c r="A46" s="261"/>
      <c r="B46" s="685"/>
      <c r="C46" s="686"/>
      <c r="D46" s="689"/>
      <c r="E46" s="691"/>
      <c r="F46" s="691"/>
      <c r="G46" s="691"/>
      <c r="H46" s="691"/>
      <c r="I46" s="691"/>
      <c r="J46" s="691"/>
      <c r="K46" s="691"/>
      <c r="L46" s="692"/>
      <c r="P46" s="10"/>
    </row>
    <row r="47" spans="1:16" s="151" customFormat="1" x14ac:dyDescent="0.35">
      <c r="A47" s="261"/>
      <c r="B47" s="685"/>
      <c r="C47" s="686"/>
      <c r="D47" s="689"/>
      <c r="E47" s="691"/>
      <c r="F47" s="691"/>
      <c r="G47" s="691"/>
      <c r="H47" s="691"/>
      <c r="I47" s="691"/>
      <c r="J47" s="691"/>
      <c r="K47" s="691"/>
      <c r="L47" s="692"/>
      <c r="P47" s="10"/>
    </row>
    <row r="48" spans="1:16" x14ac:dyDescent="0.35">
      <c r="B48" s="685"/>
      <c r="C48" s="686"/>
      <c r="D48" s="689"/>
      <c r="E48" s="691"/>
      <c r="F48" s="691"/>
      <c r="G48" s="691"/>
      <c r="H48" s="691"/>
      <c r="I48" s="691"/>
      <c r="J48" s="691"/>
      <c r="K48" s="691"/>
      <c r="L48" s="692"/>
    </row>
    <row r="49" spans="1:16" x14ac:dyDescent="0.35">
      <c r="B49" s="685"/>
      <c r="C49" s="686"/>
      <c r="D49" s="689"/>
      <c r="E49" s="691"/>
      <c r="F49" s="691"/>
      <c r="G49" s="691"/>
      <c r="H49" s="691"/>
      <c r="I49" s="691"/>
      <c r="J49" s="691"/>
      <c r="K49" s="691"/>
      <c r="L49" s="692"/>
    </row>
    <row r="50" spans="1:16" x14ac:dyDescent="0.35">
      <c r="B50" s="685"/>
      <c r="C50" s="686"/>
      <c r="D50" s="689"/>
      <c r="E50" s="691"/>
      <c r="F50" s="691"/>
      <c r="G50" s="691"/>
      <c r="H50" s="691"/>
      <c r="I50" s="691"/>
      <c r="J50" s="691"/>
      <c r="K50" s="691"/>
      <c r="L50" s="692"/>
    </row>
    <row r="51" spans="1:16" x14ac:dyDescent="0.35">
      <c r="B51" s="685"/>
      <c r="C51" s="686"/>
      <c r="D51" s="689"/>
      <c r="E51" s="691"/>
      <c r="F51" s="691"/>
      <c r="G51" s="691"/>
      <c r="H51" s="691"/>
      <c r="I51" s="691"/>
      <c r="J51" s="691"/>
      <c r="K51" s="691"/>
      <c r="L51" s="692"/>
    </row>
    <row r="52" spans="1:16" x14ac:dyDescent="0.35">
      <c r="B52" s="685"/>
      <c r="C52" s="686"/>
      <c r="D52" s="689"/>
      <c r="E52" s="691"/>
      <c r="F52" s="691"/>
      <c r="G52" s="691"/>
      <c r="H52" s="691"/>
      <c r="I52" s="691"/>
      <c r="J52" s="691"/>
      <c r="K52" s="691"/>
      <c r="L52" s="692"/>
    </row>
    <row r="53" spans="1:16" x14ac:dyDescent="0.35">
      <c r="B53" s="685" t="str">
        <f>IF(Intro!$G$24="English",O53,P53)</f>
        <v>Comment 5</v>
      </c>
      <c r="C53" s="686"/>
      <c r="D53" s="689"/>
      <c r="E53" s="691"/>
      <c r="F53" s="691"/>
      <c r="G53" s="691"/>
      <c r="H53" s="691"/>
      <c r="I53" s="691"/>
      <c r="J53" s="691"/>
      <c r="K53" s="691"/>
      <c r="L53" s="692"/>
      <c r="O53" s="11" t="s">
        <v>223</v>
      </c>
      <c r="P53" s="10" t="s">
        <v>224</v>
      </c>
    </row>
    <row r="54" spans="1:16" x14ac:dyDescent="0.35">
      <c r="B54" s="685"/>
      <c r="C54" s="686"/>
      <c r="D54" s="689"/>
      <c r="E54" s="691"/>
      <c r="F54" s="691"/>
      <c r="G54" s="691"/>
      <c r="H54" s="691"/>
      <c r="I54" s="691"/>
      <c r="J54" s="691"/>
      <c r="K54" s="691"/>
      <c r="L54" s="692"/>
    </row>
    <row r="55" spans="1:16" x14ac:dyDescent="0.35">
      <c r="B55" s="685"/>
      <c r="C55" s="686"/>
      <c r="D55" s="689"/>
      <c r="E55" s="691"/>
      <c r="F55" s="691"/>
      <c r="G55" s="691"/>
      <c r="H55" s="691"/>
      <c r="I55" s="691"/>
      <c r="J55" s="691"/>
      <c r="K55" s="691"/>
      <c r="L55" s="692"/>
    </row>
    <row r="56" spans="1:16" s="151" customFormat="1" x14ac:dyDescent="0.35">
      <c r="A56" s="261"/>
      <c r="B56" s="685"/>
      <c r="C56" s="686"/>
      <c r="D56" s="689"/>
      <c r="E56" s="691"/>
      <c r="F56" s="691"/>
      <c r="G56" s="691"/>
      <c r="H56" s="691"/>
      <c r="I56" s="691"/>
      <c r="J56" s="691"/>
      <c r="K56" s="691"/>
      <c r="L56" s="692"/>
      <c r="P56" s="10"/>
    </row>
    <row r="57" spans="1:16" s="151" customFormat="1" x14ac:dyDescent="0.35">
      <c r="A57" s="261"/>
      <c r="B57" s="685"/>
      <c r="C57" s="686"/>
      <c r="D57" s="689"/>
      <c r="E57" s="691"/>
      <c r="F57" s="691"/>
      <c r="G57" s="691"/>
      <c r="H57" s="691"/>
      <c r="I57" s="691"/>
      <c r="J57" s="691"/>
      <c r="K57" s="691"/>
      <c r="L57" s="692"/>
      <c r="P57" s="10"/>
    </row>
    <row r="58" spans="1:16" x14ac:dyDescent="0.35">
      <c r="B58" s="685"/>
      <c r="C58" s="686"/>
      <c r="D58" s="689"/>
      <c r="E58" s="691"/>
      <c r="F58" s="691"/>
      <c r="G58" s="691"/>
      <c r="H58" s="691"/>
      <c r="I58" s="691"/>
      <c r="J58" s="691"/>
      <c r="K58" s="691"/>
      <c r="L58" s="692"/>
    </row>
    <row r="59" spans="1:16" x14ac:dyDescent="0.35">
      <c r="B59" s="685"/>
      <c r="C59" s="686"/>
      <c r="D59" s="689"/>
      <c r="E59" s="691"/>
      <c r="F59" s="691"/>
      <c r="G59" s="691"/>
      <c r="H59" s="691"/>
      <c r="I59" s="691"/>
      <c r="J59" s="691"/>
      <c r="K59" s="691"/>
      <c r="L59" s="692"/>
    </row>
    <row r="60" spans="1:16" x14ac:dyDescent="0.35">
      <c r="B60" s="685"/>
      <c r="C60" s="686"/>
      <c r="D60" s="689"/>
      <c r="E60" s="691"/>
      <c r="F60" s="691"/>
      <c r="G60" s="691"/>
      <c r="H60" s="691"/>
      <c r="I60" s="691"/>
      <c r="J60" s="691"/>
      <c r="K60" s="691"/>
      <c r="L60" s="692"/>
    </row>
    <row r="61" spans="1:16" x14ac:dyDescent="0.35">
      <c r="B61" s="685"/>
      <c r="C61" s="686"/>
      <c r="D61" s="689"/>
      <c r="E61" s="691"/>
      <c r="F61" s="691"/>
      <c r="G61" s="691"/>
      <c r="H61" s="691"/>
      <c r="I61" s="691"/>
      <c r="J61" s="691"/>
      <c r="K61" s="691"/>
      <c r="L61" s="692"/>
    </row>
    <row r="62" spans="1:16" x14ac:dyDescent="0.35">
      <c r="B62" s="687"/>
      <c r="C62" s="688"/>
      <c r="D62" s="690"/>
      <c r="E62" s="693"/>
      <c r="F62" s="693"/>
      <c r="G62" s="693"/>
      <c r="H62" s="693"/>
      <c r="I62" s="693"/>
      <c r="J62" s="693"/>
      <c r="K62" s="693"/>
      <c r="L62" s="694"/>
    </row>
  </sheetData>
  <sheetProtection algorithmName="SHA-512" hashValue="E0KyEkKl5s2sI5UgMqkDqCmD4lnk28G9YOlieSgP/c3bg/y+jEhvhKTGljmK/QsgkQWwWHfwmGAGpTjZXM1zhQ==" saltValue="j3SmT/Qqs1JQJF/y0lLsrQ==" spinCount="100000" sheet="1" objects="1" scenarios="1" selectLockedCells="1"/>
  <mergeCells count="20">
    <mergeCell ref="B4:L4"/>
    <mergeCell ref="B5:L5"/>
    <mergeCell ref="B6:L6"/>
    <mergeCell ref="B10:L10"/>
    <mergeCell ref="E12:L12"/>
    <mergeCell ref="B13:C22"/>
    <mergeCell ref="D13:D22"/>
    <mergeCell ref="E13:L22"/>
    <mergeCell ref="B23:C32"/>
    <mergeCell ref="D23:D32"/>
    <mergeCell ref="E23:L32"/>
    <mergeCell ref="B53:C62"/>
    <mergeCell ref="D53:D62"/>
    <mergeCell ref="E53:L62"/>
    <mergeCell ref="B33:C42"/>
    <mergeCell ref="D33:D42"/>
    <mergeCell ref="E33:L42"/>
    <mergeCell ref="B43:C52"/>
    <mergeCell ref="D43:D52"/>
    <mergeCell ref="E43:L52"/>
  </mergeCells>
  <dataValidations count="2">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23:L23 E33:L33 E43:L43 E53:L53 E13:L13" xr:uid="{D14E0213-CDCC-4788-8B61-B3270BF2317F}">
      <formula1>1000</formula1>
    </dataValidation>
    <dataValidation allowBlank="1" showInputMessage="1" showErrorMessage="1" sqref="D13:D62" xr:uid="{0E16075C-0BF8-4EC7-96BB-0E3EA214896C}"/>
  </dataValidations>
  <printOptions horizontalCentered="1"/>
  <pageMargins left="0.25" right="0.25" top="0.75" bottom="0.75" header="0.3" footer="0.3"/>
  <pageSetup scale="63" fitToHeight="0" orientation="portrait" r:id="rId1"/>
  <headerFooter>
    <oddFooter>&amp;L&amp;A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057689-61BB-4065-83F8-7BF3C287F5CE}">
  <sheetPr>
    <tabColor rgb="FF92D050"/>
    <pageSetUpPr fitToPage="1"/>
  </sheetPr>
  <dimension ref="A1:Q122"/>
  <sheetViews>
    <sheetView showGridLines="0" zoomScaleNormal="100" workbookViewId="0">
      <selection activeCell="G19" sqref="G19"/>
    </sheetView>
  </sheetViews>
  <sheetFormatPr defaultColWidth="9.453125" defaultRowHeight="14" x14ac:dyDescent="0.35"/>
  <cols>
    <col min="1" max="1" width="1.54296875" style="13" customWidth="1"/>
    <col min="2" max="12" width="14.54296875" style="22" customWidth="1"/>
    <col min="13" max="13" width="6.453125" style="1" customWidth="1"/>
    <col min="14" max="14" width="9.453125" style="2" customWidth="1"/>
    <col min="15" max="15" width="10.54296875" style="2" hidden="1" customWidth="1"/>
    <col min="16" max="16" width="8.54296875" style="2" hidden="1" customWidth="1"/>
    <col min="17" max="18" width="9.453125" style="2" customWidth="1"/>
    <col min="19" max="16384" width="9.453125" style="2"/>
  </cols>
  <sheetData>
    <row r="1" spans="1:16" x14ac:dyDescent="0.35">
      <c r="O1" s="2" t="s">
        <v>655</v>
      </c>
      <c r="P1" s="2" t="s">
        <v>655</v>
      </c>
    </row>
    <row r="2" spans="1:16" x14ac:dyDescent="0.35">
      <c r="B2" s="23" t="str">
        <f>IF(Intro!$G$24="English",O3,P3)</f>
        <v>PROTECTED</v>
      </c>
      <c r="C2" s="23"/>
      <c r="D2" s="23"/>
      <c r="O2" s="3" t="s">
        <v>127</v>
      </c>
      <c r="P2" s="3" t="s">
        <v>129</v>
      </c>
    </row>
    <row r="3" spans="1:16" x14ac:dyDescent="0.35">
      <c r="B3" s="24"/>
      <c r="C3" s="24"/>
      <c r="D3" s="24"/>
      <c r="O3" s="249" t="s">
        <v>603</v>
      </c>
      <c r="P3" s="249" t="s">
        <v>604</v>
      </c>
    </row>
    <row r="4" spans="1:16" s="7" customFormat="1" x14ac:dyDescent="0.35">
      <c r="A4" s="14"/>
      <c r="B4" s="591" t="str">
        <f>Info!B4</f>
        <v>PRODUCER QUESTIONNAIRE</v>
      </c>
      <c r="C4" s="591"/>
      <c r="D4" s="591"/>
      <c r="E4" s="591"/>
      <c r="F4" s="591"/>
      <c r="G4" s="591"/>
      <c r="H4" s="591"/>
      <c r="I4" s="591"/>
      <c r="J4" s="591"/>
      <c r="K4" s="591"/>
      <c r="L4" s="591"/>
      <c r="M4" s="6"/>
      <c r="N4" s="6"/>
      <c r="O4" s="15"/>
      <c r="P4" s="15"/>
    </row>
    <row r="5" spans="1:16" s="7" customFormat="1" x14ac:dyDescent="0.35">
      <c r="A5" s="14"/>
      <c r="B5" s="591" t="str">
        <f>Info!B5</f>
        <v>RR-2025-006</v>
      </c>
      <c r="C5" s="591"/>
      <c r="D5" s="591"/>
      <c r="E5" s="591"/>
      <c r="F5" s="591"/>
      <c r="G5" s="591"/>
      <c r="H5" s="591"/>
      <c r="I5" s="591"/>
      <c r="J5" s="591"/>
      <c r="K5" s="591"/>
      <c r="L5" s="591"/>
      <c r="M5" s="6"/>
      <c r="N5" s="6"/>
      <c r="O5" s="15"/>
      <c r="P5" s="15"/>
    </row>
    <row r="6" spans="1:16" s="16" customFormat="1" x14ac:dyDescent="0.35">
      <c r="A6" s="14"/>
      <c r="B6" s="591" t="str">
        <f>Info!B6</f>
        <v>OIL COUNTRY TUBULAR GOODS II</v>
      </c>
      <c r="C6" s="591"/>
      <c r="D6" s="591"/>
      <c r="E6" s="591"/>
      <c r="F6" s="591"/>
      <c r="G6" s="591"/>
      <c r="H6" s="591"/>
      <c r="I6" s="591"/>
      <c r="J6" s="591"/>
      <c r="K6" s="591"/>
      <c r="L6" s="591"/>
      <c r="M6" s="15"/>
      <c r="N6" s="15"/>
      <c r="O6" s="17"/>
      <c r="P6" s="17"/>
    </row>
    <row r="7" spans="1:16" s="16" customFormat="1" x14ac:dyDescent="0.35">
      <c r="A7" s="14"/>
      <c r="B7" s="34"/>
      <c r="C7" s="34"/>
      <c r="D7" s="34"/>
      <c r="E7" s="34"/>
      <c r="F7" s="34"/>
      <c r="G7" s="34"/>
      <c r="H7" s="34"/>
      <c r="I7" s="34"/>
      <c r="J7" s="34"/>
      <c r="K7" s="34"/>
      <c r="L7" s="34"/>
      <c r="M7" s="15"/>
      <c r="N7" s="15"/>
      <c r="O7" s="5"/>
    </row>
    <row r="8" spans="1:16" s="16" customFormat="1" ht="14.25" customHeight="1" x14ac:dyDescent="0.35">
      <c r="A8" s="14"/>
      <c r="B8" s="656" t="str">
        <f>Public!B8</f>
        <v>The following questions refer to the goods as defined in the product description on the Intro tab.</v>
      </c>
      <c r="C8" s="656"/>
      <c r="D8" s="656"/>
      <c r="E8" s="656"/>
      <c r="F8" s="656"/>
      <c r="G8" s="656"/>
      <c r="H8" s="656"/>
      <c r="I8" s="656"/>
      <c r="J8" s="656"/>
      <c r="K8" s="656"/>
      <c r="L8" s="656"/>
      <c r="M8" s="15"/>
      <c r="N8" s="15"/>
      <c r="O8" s="17"/>
      <c r="P8" s="17"/>
    </row>
    <row r="9" spans="1:16" s="16" customFormat="1" x14ac:dyDescent="0.35">
      <c r="A9" s="14"/>
      <c r="B9" s="640" t="str">
        <f>Public!B9</f>
        <v xml:space="preserve">Product information and a glossary of terms can be found in the Info tab.
</v>
      </c>
      <c r="C9" s="640"/>
      <c r="D9" s="640"/>
      <c r="E9" s="640"/>
      <c r="F9" s="640"/>
      <c r="G9" s="640"/>
      <c r="H9" s="640"/>
      <c r="I9" s="640"/>
      <c r="J9" s="640"/>
      <c r="K9" s="640"/>
      <c r="L9" s="640"/>
      <c r="M9" s="15"/>
      <c r="N9" s="15"/>
      <c r="O9" s="17"/>
    </row>
    <row r="10" spans="1:16" s="16" customFormat="1" x14ac:dyDescent="0.35">
      <c r="A10" s="14"/>
      <c r="B10" s="640" t="str">
        <f>IF(Intro!$G$24="English",O10,P10)</f>
        <v xml:space="preserve">Use the AddPro tab if more space is needed.
</v>
      </c>
      <c r="C10" s="640"/>
      <c r="D10" s="640"/>
      <c r="E10" s="640"/>
      <c r="F10" s="640"/>
      <c r="G10" s="640"/>
      <c r="H10" s="640"/>
      <c r="I10" s="640"/>
      <c r="J10" s="640"/>
      <c r="K10" s="640"/>
      <c r="L10" s="640"/>
      <c r="M10" s="15"/>
      <c r="N10" s="15"/>
      <c r="O10" s="17" t="s">
        <v>134</v>
      </c>
      <c r="P10" s="17" t="str">
        <f>"Utilisez l'onglet AddPro si vous avez besoin de plus d'espace."&amp;CHAR(10)</f>
        <v xml:space="preserve">Utilisez l'onglet AddPro si vous avez besoin de plus d'espace.
</v>
      </c>
    </row>
    <row r="11" spans="1:16" s="8" customFormat="1" x14ac:dyDescent="0.35">
      <c r="A11" s="18"/>
      <c r="B11" s="25"/>
      <c r="C11" s="25"/>
      <c r="D11" s="25"/>
      <c r="E11" s="26"/>
      <c r="F11" s="26"/>
      <c r="G11" s="26"/>
      <c r="H11" s="26"/>
      <c r="I11" s="26"/>
      <c r="J11" s="26"/>
      <c r="K11" s="26"/>
      <c r="L11" s="26"/>
      <c r="O11" s="9"/>
      <c r="P11" s="9"/>
    </row>
    <row r="12" spans="1:16" x14ac:dyDescent="0.35">
      <c r="B12" s="607" t="str">
        <f>IF(Intro!$G$24="English",O12,P12)</f>
        <v>PRODUCTION AND CAPACITY</v>
      </c>
      <c r="C12" s="608"/>
      <c r="D12" s="608"/>
      <c r="E12" s="608"/>
      <c r="F12" s="608"/>
      <c r="G12" s="608"/>
      <c r="H12" s="608"/>
      <c r="I12" s="608"/>
      <c r="J12" s="608"/>
      <c r="K12" s="608"/>
      <c r="L12" s="609"/>
      <c r="M12" s="176"/>
      <c r="O12" s="249" t="s">
        <v>595</v>
      </c>
      <c r="P12" s="249" t="s">
        <v>596</v>
      </c>
    </row>
    <row r="13" spans="1:16" x14ac:dyDescent="0.35">
      <c r="B13" s="610" t="s">
        <v>20</v>
      </c>
      <c r="C13" s="611"/>
      <c r="D13" s="611"/>
      <c r="E13" s="611"/>
      <c r="F13" s="611"/>
      <c r="G13" s="611"/>
      <c r="H13" s="611"/>
      <c r="I13" s="611"/>
      <c r="J13" s="611"/>
      <c r="K13" s="611"/>
      <c r="L13" s="612"/>
      <c r="M13" s="2"/>
    </row>
    <row r="14" spans="1:16" s="10" customFormat="1" x14ac:dyDescent="0.35">
      <c r="A14" s="12"/>
      <c r="B14" s="27"/>
      <c r="C14" s="28"/>
      <c r="D14" s="28"/>
      <c r="E14" s="29"/>
      <c r="F14" s="29"/>
      <c r="G14" s="29"/>
      <c r="H14" s="29"/>
      <c r="I14" s="29"/>
      <c r="J14" s="29"/>
      <c r="K14" s="29"/>
      <c r="L14" s="30"/>
    </row>
    <row r="15" spans="1:16" s="10" customFormat="1" x14ac:dyDescent="0.35">
      <c r="A15" s="12"/>
      <c r="B15" s="508" t="str">
        <f>IF(Intro!$G$24="English",O15,P15)</f>
        <v>Complete the following table for your firm's Canadian production.</v>
      </c>
      <c r="C15" s="509"/>
      <c r="D15" s="509"/>
      <c r="E15" s="509"/>
      <c r="F15" s="509"/>
      <c r="G15" s="509"/>
      <c r="H15" s="509"/>
      <c r="I15" s="509"/>
      <c r="J15" s="509"/>
      <c r="K15" s="509"/>
      <c r="L15" s="510"/>
      <c r="O15" s="11" t="s">
        <v>678</v>
      </c>
      <c r="P15" s="10" t="s">
        <v>679</v>
      </c>
    </row>
    <row r="16" spans="1:16" s="10" customFormat="1" x14ac:dyDescent="0.35">
      <c r="A16" s="12"/>
      <c r="B16" s="236"/>
      <c r="C16" s="237"/>
      <c r="D16" s="28"/>
      <c r="E16" s="29"/>
      <c r="F16" s="29"/>
      <c r="G16" s="29"/>
      <c r="H16" s="29"/>
      <c r="I16" s="29"/>
      <c r="J16" s="29"/>
      <c r="K16" s="29"/>
      <c r="L16" s="30"/>
      <c r="O16" s="11"/>
    </row>
    <row r="17" spans="1:17" s="10" customFormat="1" x14ac:dyDescent="0.35">
      <c r="A17" s="12"/>
      <c r="B17" s="236"/>
      <c r="C17" s="237"/>
      <c r="F17" s="28"/>
      <c r="G17" s="703">
        <f>Variables!B6</f>
        <v>2023</v>
      </c>
      <c r="H17" s="703">
        <f>G17+1</f>
        <v>2024</v>
      </c>
      <c r="I17" s="703">
        <f>H17+1</f>
        <v>2025</v>
      </c>
      <c r="J17" s="703" t="str">
        <f>IF(Intro!$G$24="English",Variables!B9,Variables!C9)</f>
        <v>Jan-Mar 2025</v>
      </c>
      <c r="K17" s="703" t="str">
        <f>IF(Intro!$G$24="English",Variables!B10,Variables!C10)</f>
        <v>Jan-Mar 2026</v>
      </c>
      <c r="L17" s="265"/>
      <c r="O17" s="11"/>
    </row>
    <row r="18" spans="1:17" s="10" customFormat="1" x14ac:dyDescent="0.35">
      <c r="A18" s="12"/>
      <c r="B18" s="236"/>
      <c r="C18" s="237"/>
      <c r="F18" s="28"/>
      <c r="G18" s="704"/>
      <c r="H18" s="704"/>
      <c r="I18" s="704"/>
      <c r="J18" s="704"/>
      <c r="K18" s="704"/>
      <c r="L18" s="265"/>
      <c r="O18" s="11"/>
    </row>
    <row r="19" spans="1:17" s="176" customFormat="1" ht="14.25" customHeight="1" x14ac:dyDescent="0.35">
      <c r="A19" s="262"/>
      <c r="B19" s="697" t="str">
        <f>IF(Intro!$G$24="English",O19,P19)</f>
        <v>Production for sale in Canada</v>
      </c>
      <c r="C19" s="698"/>
      <c r="D19" s="698"/>
      <c r="E19" s="699"/>
      <c r="F19" s="196" t="str">
        <f>IF(Intro!$G$24="English",Variables!$B$23,Variables!$C$23)</f>
        <v>tonnes</v>
      </c>
      <c r="G19" s="341"/>
      <c r="H19" s="341"/>
      <c r="I19" s="341"/>
      <c r="J19" s="341"/>
      <c r="K19" s="341"/>
      <c r="L19" s="265"/>
      <c r="O19" s="200" t="s">
        <v>136</v>
      </c>
      <c r="P19" s="200" t="s">
        <v>135</v>
      </c>
      <c r="Q19" s="200"/>
    </row>
    <row r="20" spans="1:17" s="176" customFormat="1" ht="14.25" customHeight="1" x14ac:dyDescent="0.35">
      <c r="A20" s="262"/>
      <c r="B20" s="697" t="str">
        <f>IF(Intro!$G$24="English",O20,P20)</f>
        <v>Production for export sales</v>
      </c>
      <c r="C20" s="698"/>
      <c r="D20" s="698"/>
      <c r="E20" s="699"/>
      <c r="F20" s="196" t="str">
        <f>IF(Intro!$G$24="English",Variables!$B$23,Variables!$C$23)</f>
        <v>tonnes</v>
      </c>
      <c r="G20" s="341"/>
      <c r="H20" s="341"/>
      <c r="I20" s="341"/>
      <c r="J20" s="341"/>
      <c r="K20" s="341"/>
      <c r="L20" s="265"/>
      <c r="O20" s="200" t="s">
        <v>137</v>
      </c>
      <c r="P20" s="200" t="s">
        <v>138</v>
      </c>
      <c r="Q20" s="200"/>
    </row>
    <row r="21" spans="1:17" s="176" customFormat="1" ht="14.25" customHeight="1" x14ac:dyDescent="0.35">
      <c r="A21" s="262"/>
      <c r="B21" s="697" t="str">
        <f>IF(Intro!$G$24="English",O21,P21)</f>
        <v>Production for internal use or further internal processing</v>
      </c>
      <c r="C21" s="698"/>
      <c r="D21" s="698"/>
      <c r="E21" s="699"/>
      <c r="F21" s="196" t="str">
        <f>IF(Intro!$G$24="English",Variables!$B$23,Variables!$C$23)</f>
        <v>tonnes</v>
      </c>
      <c r="G21" s="339"/>
      <c r="H21" s="339"/>
      <c r="I21" s="339"/>
      <c r="J21" s="339"/>
      <c r="K21" s="339"/>
      <c r="L21" s="265"/>
      <c r="O21" s="200" t="s">
        <v>139</v>
      </c>
      <c r="P21" s="200" t="s">
        <v>343</v>
      </c>
      <c r="Q21" s="200"/>
    </row>
    <row r="22" spans="1:17" s="291" customFormat="1" ht="14.25" customHeight="1" x14ac:dyDescent="0.35">
      <c r="A22" s="290"/>
      <c r="B22" s="700" t="str">
        <f>IF(Intro!$G$24="English",O22,P22)</f>
        <v>Total production of the goods in Canada</v>
      </c>
      <c r="C22" s="701"/>
      <c r="D22" s="701"/>
      <c r="E22" s="702"/>
      <c r="F22" s="209" t="str">
        <f>IF(Intro!$G$24="English",Variables!$B$23,Variables!$C$23)</f>
        <v>tonnes</v>
      </c>
      <c r="G22" s="340">
        <f>SUM(G19:G21)</f>
        <v>0</v>
      </c>
      <c r="H22" s="340">
        <f>SUM(H19:H21)</f>
        <v>0</v>
      </c>
      <c r="I22" s="340">
        <f>SUM(I19:I21)</f>
        <v>0</v>
      </c>
      <c r="J22" s="340">
        <f>SUM(J19:J21)</f>
        <v>0</v>
      </c>
      <c r="K22" s="340">
        <f>SUM(K19:K21)</f>
        <v>0</v>
      </c>
      <c r="L22" s="265"/>
      <c r="O22" s="305" t="s">
        <v>529</v>
      </c>
      <c r="P22" s="305" t="s">
        <v>530</v>
      </c>
      <c r="Q22" s="305"/>
    </row>
    <row r="23" spans="1:17" s="176" customFormat="1" ht="14.25" customHeight="1" x14ac:dyDescent="0.35">
      <c r="A23" s="262"/>
      <c r="B23" s="697" t="str">
        <f>IF(Intro!$G$24="English",O23,P23)</f>
        <v>Production of other products produced using the same equipment</v>
      </c>
      <c r="C23" s="698"/>
      <c r="D23" s="698"/>
      <c r="E23" s="699"/>
      <c r="F23" s="196" t="str">
        <f>IF(Intro!$G$24="English",Variables!$B$23,Variables!$C$23)</f>
        <v>tonnes</v>
      </c>
      <c r="G23" s="339"/>
      <c r="H23" s="339"/>
      <c r="I23" s="339"/>
      <c r="J23" s="339"/>
      <c r="K23" s="339"/>
      <c r="L23" s="265"/>
      <c r="O23" s="200" t="s">
        <v>140</v>
      </c>
      <c r="P23" s="200" t="s">
        <v>141</v>
      </c>
      <c r="Q23" s="200"/>
    </row>
    <row r="24" spans="1:17" s="291" customFormat="1" x14ac:dyDescent="0.35">
      <c r="A24" s="290"/>
      <c r="B24" s="700" t="str">
        <f>IF(Intro!$G$24="English",O24,P24)</f>
        <v>Total</v>
      </c>
      <c r="C24" s="701"/>
      <c r="D24" s="701"/>
      <c r="E24" s="702"/>
      <c r="F24" s="209" t="str">
        <f>IF(Intro!$G$24="English",Variables!$B$23,Variables!$C$23)</f>
        <v>tonnes</v>
      </c>
      <c r="G24" s="340">
        <f>SUM(G22,G23)</f>
        <v>0</v>
      </c>
      <c r="H24" s="340">
        <f>SUM(H22,H23)</f>
        <v>0</v>
      </c>
      <c r="I24" s="340">
        <f>SUM(I22,I23)</f>
        <v>0</v>
      </c>
      <c r="J24" s="340">
        <f>SUM(J22,J23)</f>
        <v>0</v>
      </c>
      <c r="K24" s="340">
        <f>SUM(K22,K23)</f>
        <v>0</v>
      </c>
      <c r="L24" s="265"/>
      <c r="O24" s="305" t="s">
        <v>45</v>
      </c>
      <c r="P24" s="305" t="s">
        <v>45</v>
      </c>
      <c r="Q24" s="305"/>
    </row>
    <row r="25" spans="1:17" s="176" customFormat="1" ht="14.25" customHeight="1" x14ac:dyDescent="0.35">
      <c r="A25" s="262"/>
      <c r="B25" s="697" t="str">
        <f>IF(Intro!$G$24="English",O25,P25)</f>
        <v>Practical plant capacity</v>
      </c>
      <c r="C25" s="698"/>
      <c r="D25" s="698"/>
      <c r="E25" s="699"/>
      <c r="F25" s="196" t="str">
        <f>IF(Intro!$G$24="English",Variables!$B$23,Variables!$C$23)</f>
        <v>tonnes</v>
      </c>
      <c r="G25" s="341"/>
      <c r="H25" s="341"/>
      <c r="I25" s="341"/>
      <c r="J25" s="341"/>
      <c r="K25" s="341"/>
      <c r="L25" s="265"/>
      <c r="O25" s="200" t="s">
        <v>309</v>
      </c>
      <c r="P25" s="200" t="s">
        <v>147</v>
      </c>
      <c r="Q25" s="200"/>
    </row>
    <row r="26" spans="1:17" s="291" customFormat="1" ht="14.25" customHeight="1" x14ac:dyDescent="0.35">
      <c r="A26" s="290"/>
      <c r="B26" s="700" t="str">
        <f>IF(Intro!$G$24="English",O26,P26)</f>
        <v>Capacity utilization rate of the goods</v>
      </c>
      <c r="C26" s="701"/>
      <c r="D26" s="701"/>
      <c r="E26" s="702"/>
      <c r="F26" s="209" t="s">
        <v>144</v>
      </c>
      <c r="G26" s="340" t="str">
        <f>IF(G25=0,"-",G22/G25*100)</f>
        <v>-</v>
      </c>
      <c r="H26" s="340" t="str">
        <f>IF(H25=0,"-",H22/H25*100)</f>
        <v>-</v>
      </c>
      <c r="I26" s="340" t="str">
        <f>IF(I25=0,"-",I22/I25*100)</f>
        <v>-</v>
      </c>
      <c r="J26" s="340" t="str">
        <f>IF(J25=0,"-",J22/J25*100)</f>
        <v>-</v>
      </c>
      <c r="K26" s="340" t="str">
        <f>IF(K25=0,"-",K22/K25*100)</f>
        <v>-</v>
      </c>
      <c r="L26" s="265"/>
      <c r="O26" s="305" t="s">
        <v>142</v>
      </c>
      <c r="P26" s="305" t="s">
        <v>143</v>
      </c>
      <c r="Q26" s="305"/>
    </row>
    <row r="27" spans="1:17" s="291" customFormat="1" ht="14.25" customHeight="1" x14ac:dyDescent="0.35">
      <c r="A27" s="290"/>
      <c r="B27" s="700" t="str">
        <f>IF(Intro!$G$24="English",O27,P27)</f>
        <v>Total capacity utilization rate</v>
      </c>
      <c r="C27" s="701"/>
      <c r="D27" s="701"/>
      <c r="E27" s="702"/>
      <c r="F27" s="209" t="s">
        <v>144</v>
      </c>
      <c r="G27" s="340" t="str">
        <f>IF(G25=0,"-",G24/G25*100)</f>
        <v>-</v>
      </c>
      <c r="H27" s="340" t="str">
        <f>IF(H25=0,"-",H24/H25*100)</f>
        <v>-</v>
      </c>
      <c r="I27" s="340" t="str">
        <f>IF(I25=0,"-",I24/I25*100)</f>
        <v>-</v>
      </c>
      <c r="J27" s="340" t="str">
        <f>IF(J25=0,"-",J24/J25*100)</f>
        <v>-</v>
      </c>
      <c r="K27" s="340" t="str">
        <f>IF(K25=0,"-",K24/K25*100)</f>
        <v>-</v>
      </c>
      <c r="L27" s="265"/>
      <c r="O27" s="305" t="s">
        <v>145</v>
      </c>
      <c r="P27" s="305" t="s">
        <v>146</v>
      </c>
      <c r="Q27" s="305"/>
    </row>
    <row r="28" spans="1:17" s="176" customFormat="1" x14ac:dyDescent="0.35">
      <c r="A28" s="262"/>
      <c r="B28" s="292"/>
      <c r="C28" s="293"/>
      <c r="D28" s="293"/>
      <c r="E28" s="293"/>
      <c r="F28" s="293"/>
      <c r="G28" s="293"/>
      <c r="H28" s="293"/>
      <c r="I28" s="293"/>
      <c r="J28" s="293"/>
      <c r="K28" s="293"/>
      <c r="L28" s="294"/>
      <c r="O28" s="151"/>
      <c r="P28" s="151"/>
    </row>
    <row r="29" spans="1:17" s="3" customFormat="1" x14ac:dyDescent="0.35">
      <c r="A29" s="13"/>
      <c r="B29" s="604" t="s">
        <v>21</v>
      </c>
      <c r="C29" s="605"/>
      <c r="D29" s="605"/>
      <c r="E29" s="605"/>
      <c r="F29" s="605"/>
      <c r="G29" s="605"/>
      <c r="H29" s="605"/>
      <c r="I29" s="605"/>
      <c r="J29" s="605"/>
      <c r="K29" s="605"/>
      <c r="L29" s="606"/>
      <c r="M29" s="270"/>
    </row>
    <row r="30" spans="1:17" s="176" customFormat="1" x14ac:dyDescent="0.35">
      <c r="A30" s="262"/>
      <c r="B30" s="277"/>
      <c r="C30" s="278"/>
      <c r="D30" s="278"/>
      <c r="E30" s="278"/>
      <c r="F30" s="278"/>
      <c r="G30" s="278"/>
      <c r="H30" s="278"/>
      <c r="I30" s="278"/>
      <c r="J30" s="278"/>
      <c r="K30" s="278"/>
      <c r="L30" s="263"/>
      <c r="O30" s="151"/>
      <c r="P30" s="151"/>
    </row>
    <row r="31" spans="1:17" s="176" customFormat="1" x14ac:dyDescent="0.35">
      <c r="A31" s="262"/>
      <c r="B31" s="468" t="str">
        <f>IF(Intro!$G$24="English",O31,P31)</f>
        <v xml:space="preserve">Explain in detail how your firm determines practical plant capacity. </v>
      </c>
      <c r="C31" s="469"/>
      <c r="D31" s="469"/>
      <c r="E31" s="469"/>
      <c r="F31" s="469"/>
      <c r="G31" s="469"/>
      <c r="H31" s="469"/>
      <c r="I31" s="469"/>
      <c r="J31" s="469"/>
      <c r="K31" s="469"/>
      <c r="L31" s="470"/>
      <c r="O31" s="151" t="s">
        <v>113</v>
      </c>
      <c r="P31" s="151" t="s">
        <v>114</v>
      </c>
    </row>
    <row r="32" spans="1:17" s="176" customFormat="1" x14ac:dyDescent="0.35">
      <c r="A32" s="262"/>
      <c r="B32" s="277"/>
      <c r="C32" s="278"/>
      <c r="D32" s="278"/>
      <c r="E32" s="278"/>
      <c r="F32" s="278"/>
      <c r="G32" s="278"/>
      <c r="H32" s="278"/>
      <c r="I32" s="278"/>
      <c r="J32" s="278"/>
      <c r="K32" s="278"/>
      <c r="L32" s="263"/>
      <c r="O32" s="151"/>
      <c r="P32" s="151"/>
    </row>
    <row r="33" spans="1:16" s="3" customFormat="1" x14ac:dyDescent="0.35">
      <c r="A33" s="13"/>
      <c r="B33" s="595"/>
      <c r="C33" s="596"/>
      <c r="D33" s="596"/>
      <c r="E33" s="596"/>
      <c r="F33" s="596"/>
      <c r="G33" s="596"/>
      <c r="H33" s="596"/>
      <c r="I33" s="596"/>
      <c r="J33" s="596"/>
      <c r="K33" s="596"/>
      <c r="L33" s="597"/>
      <c r="M33" s="176"/>
    </row>
    <row r="34" spans="1:16" s="3" customFormat="1" x14ac:dyDescent="0.35">
      <c r="A34" s="13"/>
      <c r="B34" s="595"/>
      <c r="C34" s="596"/>
      <c r="D34" s="596"/>
      <c r="E34" s="596"/>
      <c r="F34" s="596"/>
      <c r="G34" s="596"/>
      <c r="H34" s="596"/>
      <c r="I34" s="596"/>
      <c r="J34" s="596"/>
      <c r="K34" s="596"/>
      <c r="L34" s="597"/>
      <c r="M34" s="176"/>
    </row>
    <row r="35" spans="1:16" s="3" customFormat="1" x14ac:dyDescent="0.35">
      <c r="A35" s="13"/>
      <c r="B35" s="595"/>
      <c r="C35" s="596"/>
      <c r="D35" s="596"/>
      <c r="E35" s="596"/>
      <c r="F35" s="596"/>
      <c r="G35" s="596"/>
      <c r="H35" s="596"/>
      <c r="I35" s="596"/>
      <c r="J35" s="596"/>
      <c r="K35" s="596"/>
      <c r="L35" s="597"/>
      <c r="M35" s="176"/>
    </row>
    <row r="36" spans="1:16" s="3" customFormat="1" x14ac:dyDescent="0.35">
      <c r="A36" s="13"/>
      <c r="B36" s="595"/>
      <c r="C36" s="596"/>
      <c r="D36" s="596"/>
      <c r="E36" s="596"/>
      <c r="F36" s="596"/>
      <c r="G36" s="596"/>
      <c r="H36" s="596"/>
      <c r="I36" s="596"/>
      <c r="J36" s="596"/>
      <c r="K36" s="596"/>
      <c r="L36" s="597"/>
      <c r="M36" s="176"/>
    </row>
    <row r="37" spans="1:16" s="3" customFormat="1" x14ac:dyDescent="0.35">
      <c r="A37" s="13"/>
      <c r="B37" s="595"/>
      <c r="C37" s="596"/>
      <c r="D37" s="596"/>
      <c r="E37" s="596"/>
      <c r="F37" s="596"/>
      <c r="G37" s="596"/>
      <c r="H37" s="596"/>
      <c r="I37" s="596"/>
      <c r="J37" s="596"/>
      <c r="K37" s="596"/>
      <c r="L37" s="597"/>
      <c r="M37" s="176"/>
    </row>
    <row r="38" spans="1:16" s="3" customFormat="1" x14ac:dyDescent="0.35">
      <c r="A38" s="13"/>
      <c r="B38" s="595"/>
      <c r="C38" s="596"/>
      <c r="D38" s="596"/>
      <c r="E38" s="596"/>
      <c r="F38" s="596"/>
      <c r="G38" s="596"/>
      <c r="H38" s="596"/>
      <c r="I38" s="596"/>
      <c r="J38" s="596"/>
      <c r="K38" s="596"/>
      <c r="L38" s="597"/>
      <c r="M38" s="176"/>
    </row>
    <row r="39" spans="1:16" s="3" customFormat="1" x14ac:dyDescent="0.35">
      <c r="A39" s="13"/>
      <c r="B39" s="595"/>
      <c r="C39" s="596"/>
      <c r="D39" s="596"/>
      <c r="E39" s="596"/>
      <c r="F39" s="596"/>
      <c r="G39" s="596"/>
      <c r="H39" s="596"/>
      <c r="I39" s="596"/>
      <c r="J39" s="596"/>
      <c r="K39" s="596"/>
      <c r="L39" s="597"/>
      <c r="M39" s="176"/>
    </row>
    <row r="40" spans="1:16" s="3" customFormat="1" x14ac:dyDescent="0.35">
      <c r="A40" s="13"/>
      <c r="B40" s="595"/>
      <c r="C40" s="596"/>
      <c r="D40" s="596"/>
      <c r="E40" s="596"/>
      <c r="F40" s="596"/>
      <c r="G40" s="596"/>
      <c r="H40" s="596"/>
      <c r="I40" s="596"/>
      <c r="J40" s="596"/>
      <c r="K40" s="596"/>
      <c r="L40" s="597"/>
      <c r="M40" s="176"/>
    </row>
    <row r="41" spans="1:16" s="176" customFormat="1" x14ac:dyDescent="0.35">
      <c r="A41" s="262"/>
      <c r="B41" s="292"/>
      <c r="C41" s="293"/>
      <c r="D41" s="293"/>
      <c r="E41" s="293"/>
      <c r="F41" s="293"/>
      <c r="G41" s="293"/>
      <c r="H41" s="293"/>
      <c r="I41" s="293"/>
      <c r="J41" s="293"/>
      <c r="K41" s="293"/>
      <c r="L41" s="294"/>
      <c r="O41" s="151"/>
      <c r="P41" s="151"/>
    </row>
    <row r="42" spans="1:16" s="3" customFormat="1" x14ac:dyDescent="0.35">
      <c r="A42" s="13"/>
      <c r="B42" s="604" t="s">
        <v>26</v>
      </c>
      <c r="C42" s="605"/>
      <c r="D42" s="605"/>
      <c r="E42" s="605"/>
      <c r="F42" s="605"/>
      <c r="G42" s="605"/>
      <c r="H42" s="605"/>
      <c r="I42" s="605"/>
      <c r="J42" s="605"/>
      <c r="K42" s="605"/>
      <c r="L42" s="606"/>
      <c r="M42" s="270"/>
    </row>
    <row r="43" spans="1:16" s="176" customFormat="1" x14ac:dyDescent="0.35">
      <c r="A43" s="262"/>
      <c r="B43" s="277"/>
      <c r="C43" s="278"/>
      <c r="D43" s="278"/>
      <c r="E43" s="278"/>
      <c r="F43" s="278"/>
      <c r="G43" s="278"/>
      <c r="H43" s="278"/>
      <c r="I43" s="278"/>
      <c r="J43" s="278"/>
      <c r="K43" s="278"/>
      <c r="L43" s="263"/>
      <c r="O43" s="151"/>
      <c r="P43" s="151"/>
    </row>
    <row r="44" spans="1:16" s="176" customFormat="1" x14ac:dyDescent="0.35">
      <c r="A44" s="262"/>
      <c r="B44" s="468" t="str">
        <f>IF(Intro!$G$24="English",O44,P44)</f>
        <v xml:space="preserve">If any of the calculated capacity utilization rates are higher than 100%, explain why.
</v>
      </c>
      <c r="C44" s="469"/>
      <c r="D44" s="469"/>
      <c r="E44" s="469"/>
      <c r="F44" s="469"/>
      <c r="G44" s="469"/>
      <c r="H44" s="469"/>
      <c r="I44" s="469"/>
      <c r="J44" s="469"/>
      <c r="K44" s="469"/>
      <c r="L44" s="470"/>
      <c r="O44" s="151" t="s">
        <v>659</v>
      </c>
      <c r="P44" s="151" t="s">
        <v>660</v>
      </c>
    </row>
    <row r="45" spans="1:16" s="176" customFormat="1" x14ac:dyDescent="0.35">
      <c r="A45" s="262"/>
      <c r="B45" s="277"/>
      <c r="C45" s="278"/>
      <c r="D45" s="278"/>
      <c r="E45" s="278"/>
      <c r="F45" s="278"/>
      <c r="G45" s="278"/>
      <c r="H45" s="278"/>
      <c r="I45" s="278"/>
      <c r="J45" s="278"/>
      <c r="K45" s="278"/>
      <c r="L45" s="263"/>
      <c r="O45" s="151"/>
      <c r="P45" s="151"/>
    </row>
    <row r="46" spans="1:16" s="3" customFormat="1" x14ac:dyDescent="0.35">
      <c r="A46" s="13"/>
      <c r="B46" s="595"/>
      <c r="C46" s="596"/>
      <c r="D46" s="596"/>
      <c r="E46" s="596"/>
      <c r="F46" s="596"/>
      <c r="G46" s="596"/>
      <c r="H46" s="596"/>
      <c r="I46" s="596"/>
      <c r="J46" s="596"/>
      <c r="K46" s="596"/>
      <c r="L46" s="597"/>
      <c r="M46" s="176"/>
    </row>
    <row r="47" spans="1:16" s="3" customFormat="1" x14ac:dyDescent="0.35">
      <c r="A47" s="13"/>
      <c r="B47" s="595"/>
      <c r="C47" s="596"/>
      <c r="D47" s="596"/>
      <c r="E47" s="596"/>
      <c r="F47" s="596"/>
      <c r="G47" s="596"/>
      <c r="H47" s="596"/>
      <c r="I47" s="596"/>
      <c r="J47" s="596"/>
      <c r="K47" s="596"/>
      <c r="L47" s="597"/>
      <c r="M47" s="176"/>
    </row>
    <row r="48" spans="1:16" s="3" customFormat="1" x14ac:dyDescent="0.35">
      <c r="A48" s="13"/>
      <c r="B48" s="595"/>
      <c r="C48" s="596"/>
      <c r="D48" s="596"/>
      <c r="E48" s="596"/>
      <c r="F48" s="596"/>
      <c r="G48" s="596"/>
      <c r="H48" s="596"/>
      <c r="I48" s="596"/>
      <c r="J48" s="596"/>
      <c r="K48" s="596"/>
      <c r="L48" s="597"/>
      <c r="M48" s="176"/>
    </row>
    <row r="49" spans="1:16" s="3" customFormat="1" x14ac:dyDescent="0.35">
      <c r="A49" s="13"/>
      <c r="B49" s="595"/>
      <c r="C49" s="596"/>
      <c r="D49" s="596"/>
      <c r="E49" s="596"/>
      <c r="F49" s="596"/>
      <c r="G49" s="596"/>
      <c r="H49" s="596"/>
      <c r="I49" s="596"/>
      <c r="J49" s="596"/>
      <c r="K49" s="596"/>
      <c r="L49" s="597"/>
      <c r="M49" s="176"/>
    </row>
    <row r="50" spans="1:16" s="3" customFormat="1" x14ac:dyDescent="0.35">
      <c r="A50" s="13"/>
      <c r="B50" s="595"/>
      <c r="C50" s="596"/>
      <c r="D50" s="596"/>
      <c r="E50" s="596"/>
      <c r="F50" s="596"/>
      <c r="G50" s="596"/>
      <c r="H50" s="596"/>
      <c r="I50" s="596"/>
      <c r="J50" s="596"/>
      <c r="K50" s="596"/>
      <c r="L50" s="597"/>
      <c r="M50" s="176"/>
    </row>
    <row r="51" spans="1:16" s="3" customFormat="1" x14ac:dyDescent="0.35">
      <c r="A51" s="13"/>
      <c r="B51" s="595"/>
      <c r="C51" s="596"/>
      <c r="D51" s="596"/>
      <c r="E51" s="596"/>
      <c r="F51" s="596"/>
      <c r="G51" s="596"/>
      <c r="H51" s="596"/>
      <c r="I51" s="596"/>
      <c r="J51" s="596"/>
      <c r="K51" s="596"/>
      <c r="L51" s="597"/>
      <c r="M51" s="176"/>
    </row>
    <row r="52" spans="1:16" s="3" customFormat="1" x14ac:dyDescent="0.35">
      <c r="A52" s="13"/>
      <c r="B52" s="595"/>
      <c r="C52" s="596"/>
      <c r="D52" s="596"/>
      <c r="E52" s="596"/>
      <c r="F52" s="596"/>
      <c r="G52" s="596"/>
      <c r="H52" s="596"/>
      <c r="I52" s="596"/>
      <c r="J52" s="596"/>
      <c r="K52" s="596"/>
      <c r="L52" s="597"/>
      <c r="M52" s="176"/>
    </row>
    <row r="53" spans="1:16" s="3" customFormat="1" x14ac:dyDescent="0.35">
      <c r="A53" s="13"/>
      <c r="B53" s="595"/>
      <c r="C53" s="596"/>
      <c r="D53" s="596"/>
      <c r="E53" s="596"/>
      <c r="F53" s="596"/>
      <c r="G53" s="596"/>
      <c r="H53" s="596"/>
      <c r="I53" s="596"/>
      <c r="J53" s="596"/>
      <c r="K53" s="596"/>
      <c r="L53" s="597"/>
      <c r="M53" s="176"/>
    </row>
    <row r="54" spans="1:16" s="176" customFormat="1" x14ac:dyDescent="0.35">
      <c r="A54" s="262"/>
      <c r="B54" s="292"/>
      <c r="C54" s="293"/>
      <c r="D54" s="293"/>
      <c r="E54" s="293"/>
      <c r="F54" s="293"/>
      <c r="G54" s="293"/>
      <c r="H54" s="293"/>
      <c r="I54" s="293"/>
      <c r="J54" s="293"/>
      <c r="K54" s="293"/>
      <c r="L54" s="294"/>
      <c r="O54" s="151"/>
      <c r="P54" s="151"/>
    </row>
    <row r="55" spans="1:16" s="3" customFormat="1" x14ac:dyDescent="0.35">
      <c r="A55" s="13"/>
      <c r="B55" s="604" t="s">
        <v>27</v>
      </c>
      <c r="C55" s="605"/>
      <c r="D55" s="605"/>
      <c r="E55" s="605"/>
      <c r="F55" s="605"/>
      <c r="G55" s="605"/>
      <c r="H55" s="605"/>
      <c r="I55" s="605"/>
      <c r="J55" s="605"/>
      <c r="K55" s="605"/>
      <c r="L55" s="606"/>
      <c r="M55" s="270"/>
    </row>
    <row r="56" spans="1:16" s="176" customFormat="1" x14ac:dyDescent="0.35">
      <c r="A56" s="262"/>
      <c r="B56" s="277"/>
      <c r="C56" s="278"/>
      <c r="D56" s="278"/>
      <c r="E56" s="278"/>
      <c r="F56" s="278"/>
      <c r="G56" s="278"/>
      <c r="H56" s="278"/>
      <c r="I56" s="278"/>
      <c r="J56" s="278"/>
      <c r="K56" s="278"/>
      <c r="L56" s="263"/>
      <c r="O56" s="151"/>
      <c r="P56" s="151"/>
    </row>
    <row r="57" spans="1:16" s="176" customFormat="1" x14ac:dyDescent="0.35">
      <c r="A57" s="262"/>
      <c r="B57" s="468" t="str">
        <f>IF(Intro!$G$24="English",O57,P57)</f>
        <v>If practical plant capacity has changed since 2023, explain why.</v>
      </c>
      <c r="C57" s="469"/>
      <c r="D57" s="469"/>
      <c r="E57" s="469"/>
      <c r="F57" s="469"/>
      <c r="G57" s="469"/>
      <c r="H57" s="469"/>
      <c r="I57" s="469"/>
      <c r="J57" s="469"/>
      <c r="K57" s="469"/>
      <c r="L57" s="470"/>
      <c r="O57" s="151" t="str">
        <f>"If practical plant capacity has changed since "&amp;Variables!$B$6&amp;", explain why."</f>
        <v>If practical plant capacity has changed since 2023, explain why.</v>
      </c>
      <c r="P57" s="151" t="str">
        <f>"Si la capacité pratique de l’usine a changé depuis le 1er janvier "&amp;Variables!B6&amp;", expliquez pourquoi."</f>
        <v>Si la capacité pratique de l’usine a changé depuis le 1er janvier 2023, expliquez pourquoi.</v>
      </c>
    </row>
    <row r="58" spans="1:16" s="176" customFormat="1" x14ac:dyDescent="0.35">
      <c r="A58" s="262"/>
      <c r="B58" s="277"/>
      <c r="C58" s="278"/>
      <c r="D58" s="278"/>
      <c r="E58" s="278"/>
      <c r="F58" s="278"/>
      <c r="G58" s="278"/>
      <c r="H58" s="278"/>
      <c r="I58" s="278"/>
      <c r="J58" s="278"/>
      <c r="K58" s="278"/>
      <c r="L58" s="263"/>
      <c r="O58" s="151"/>
      <c r="P58" s="151"/>
    </row>
    <row r="59" spans="1:16" s="3" customFormat="1" x14ac:dyDescent="0.35">
      <c r="A59" s="13"/>
      <c r="B59" s="595"/>
      <c r="C59" s="596"/>
      <c r="D59" s="596"/>
      <c r="E59" s="596"/>
      <c r="F59" s="596"/>
      <c r="G59" s="596"/>
      <c r="H59" s="596"/>
      <c r="I59" s="596"/>
      <c r="J59" s="596"/>
      <c r="K59" s="596"/>
      <c r="L59" s="597"/>
      <c r="M59" s="176"/>
    </row>
    <row r="60" spans="1:16" s="3" customFormat="1" x14ac:dyDescent="0.35">
      <c r="A60" s="13"/>
      <c r="B60" s="595"/>
      <c r="C60" s="596"/>
      <c r="D60" s="596"/>
      <c r="E60" s="596"/>
      <c r="F60" s="596"/>
      <c r="G60" s="596"/>
      <c r="H60" s="596"/>
      <c r="I60" s="596"/>
      <c r="J60" s="596"/>
      <c r="K60" s="596"/>
      <c r="L60" s="597"/>
      <c r="M60" s="176"/>
    </row>
    <row r="61" spans="1:16" s="3" customFormat="1" x14ac:dyDescent="0.35">
      <c r="A61" s="13"/>
      <c r="B61" s="595"/>
      <c r="C61" s="596"/>
      <c r="D61" s="596"/>
      <c r="E61" s="596"/>
      <c r="F61" s="596"/>
      <c r="G61" s="596"/>
      <c r="H61" s="596"/>
      <c r="I61" s="596"/>
      <c r="J61" s="596"/>
      <c r="K61" s="596"/>
      <c r="L61" s="597"/>
      <c r="M61" s="176"/>
    </row>
    <row r="62" spans="1:16" s="3" customFormat="1" x14ac:dyDescent="0.35">
      <c r="A62" s="13"/>
      <c r="B62" s="595"/>
      <c r="C62" s="596"/>
      <c r="D62" s="596"/>
      <c r="E62" s="596"/>
      <c r="F62" s="596"/>
      <c r="G62" s="596"/>
      <c r="H62" s="596"/>
      <c r="I62" s="596"/>
      <c r="J62" s="596"/>
      <c r="K62" s="596"/>
      <c r="L62" s="597"/>
      <c r="M62" s="176"/>
    </row>
    <row r="63" spans="1:16" s="3" customFormat="1" x14ac:dyDescent="0.35">
      <c r="A63" s="13"/>
      <c r="B63" s="595"/>
      <c r="C63" s="596"/>
      <c r="D63" s="596"/>
      <c r="E63" s="596"/>
      <c r="F63" s="596"/>
      <c r="G63" s="596"/>
      <c r="H63" s="596"/>
      <c r="I63" s="596"/>
      <c r="J63" s="596"/>
      <c r="K63" s="596"/>
      <c r="L63" s="597"/>
      <c r="M63" s="176"/>
    </row>
    <row r="64" spans="1:16" s="3" customFormat="1" x14ac:dyDescent="0.35">
      <c r="A64" s="13"/>
      <c r="B64" s="595"/>
      <c r="C64" s="596"/>
      <c r="D64" s="596"/>
      <c r="E64" s="596"/>
      <c r="F64" s="596"/>
      <c r="G64" s="596"/>
      <c r="H64" s="596"/>
      <c r="I64" s="596"/>
      <c r="J64" s="596"/>
      <c r="K64" s="596"/>
      <c r="L64" s="597"/>
      <c r="M64" s="176"/>
    </row>
    <row r="65" spans="1:16" s="3" customFormat="1" x14ac:dyDescent="0.35">
      <c r="A65" s="13"/>
      <c r="B65" s="595"/>
      <c r="C65" s="596"/>
      <c r="D65" s="596"/>
      <c r="E65" s="596"/>
      <c r="F65" s="596"/>
      <c r="G65" s="596"/>
      <c r="H65" s="596"/>
      <c r="I65" s="596"/>
      <c r="J65" s="596"/>
      <c r="K65" s="596"/>
      <c r="L65" s="597"/>
      <c r="M65" s="176"/>
    </row>
    <row r="66" spans="1:16" s="3" customFormat="1" x14ac:dyDescent="0.35">
      <c r="A66" s="13"/>
      <c r="B66" s="595"/>
      <c r="C66" s="596"/>
      <c r="D66" s="596"/>
      <c r="E66" s="596"/>
      <c r="F66" s="596"/>
      <c r="G66" s="596"/>
      <c r="H66" s="596"/>
      <c r="I66" s="596"/>
      <c r="J66" s="596"/>
      <c r="K66" s="596"/>
      <c r="L66" s="597"/>
      <c r="M66" s="176"/>
    </row>
    <row r="67" spans="1:16" s="176" customFormat="1" x14ac:dyDescent="0.35">
      <c r="A67" s="262"/>
      <c r="B67" s="292"/>
      <c r="C67" s="293"/>
      <c r="D67" s="293"/>
      <c r="E67" s="293"/>
      <c r="F67" s="293"/>
      <c r="G67" s="293"/>
      <c r="H67" s="293"/>
      <c r="I67" s="293"/>
      <c r="J67" s="293"/>
      <c r="K67" s="293"/>
      <c r="L67" s="294"/>
      <c r="O67" s="151"/>
      <c r="P67" s="151"/>
    </row>
    <row r="68" spans="1:16" s="3" customFormat="1" x14ac:dyDescent="0.35">
      <c r="A68" s="13"/>
      <c r="B68" s="604" t="s">
        <v>28</v>
      </c>
      <c r="C68" s="605"/>
      <c r="D68" s="605"/>
      <c r="E68" s="605"/>
      <c r="F68" s="605"/>
      <c r="G68" s="605"/>
      <c r="H68" s="605"/>
      <c r="I68" s="605"/>
      <c r="J68" s="605"/>
      <c r="K68" s="605"/>
      <c r="L68" s="606"/>
      <c r="M68" s="270"/>
    </row>
    <row r="69" spans="1:16" s="176" customFormat="1" x14ac:dyDescent="0.35">
      <c r="A69" s="262"/>
      <c r="B69" s="277"/>
      <c r="C69" s="278"/>
      <c r="D69" s="278"/>
      <c r="E69" s="278"/>
      <c r="F69" s="278"/>
      <c r="G69" s="278"/>
      <c r="H69" s="278"/>
      <c r="I69" s="278"/>
      <c r="J69" s="278"/>
      <c r="K69" s="278"/>
      <c r="L69" s="263"/>
      <c r="O69" s="151"/>
      <c r="P69" s="151"/>
    </row>
    <row r="70" spans="1:16" s="176" customFormat="1" ht="14.25" customHeight="1" x14ac:dyDescent="0.35">
      <c r="A70" s="262"/>
      <c r="B70" s="468" t="str">
        <f>IF(Intro!$G$24="English",O70,P70)</f>
        <v>Does your firm have any plans to increase or decrease its practical plant capacity of the goods in the next two years? Include target dates, target practical plant capacity, the plants involved and the reasons for the change.</v>
      </c>
      <c r="C70" s="469"/>
      <c r="D70" s="469"/>
      <c r="E70" s="469"/>
      <c r="F70" s="469"/>
      <c r="G70" s="469"/>
      <c r="H70" s="469"/>
      <c r="I70" s="469"/>
      <c r="J70" s="469"/>
      <c r="K70" s="469"/>
      <c r="L70" s="470"/>
      <c r="O70" s="151" t="s">
        <v>340</v>
      </c>
      <c r="P70" s="151" t="s">
        <v>284</v>
      </c>
    </row>
    <row r="71" spans="1:16" s="176" customFormat="1" x14ac:dyDescent="0.35">
      <c r="A71" s="262"/>
      <c r="B71" s="468"/>
      <c r="C71" s="469"/>
      <c r="D71" s="469"/>
      <c r="E71" s="469"/>
      <c r="F71" s="469"/>
      <c r="G71" s="469"/>
      <c r="H71" s="469"/>
      <c r="I71" s="469"/>
      <c r="J71" s="469"/>
      <c r="K71" s="469"/>
      <c r="L71" s="470"/>
      <c r="O71" s="151"/>
      <c r="P71" s="151"/>
    </row>
    <row r="72" spans="1:16" s="176" customFormat="1" x14ac:dyDescent="0.35">
      <c r="A72" s="262"/>
      <c r="B72" s="277"/>
      <c r="C72" s="278"/>
      <c r="D72" s="278"/>
      <c r="E72" s="278"/>
      <c r="F72" s="278"/>
      <c r="G72" s="278"/>
      <c r="H72" s="278"/>
      <c r="I72" s="278"/>
      <c r="J72" s="278"/>
      <c r="K72" s="278"/>
      <c r="L72" s="263"/>
      <c r="O72" s="151"/>
      <c r="P72" s="151"/>
    </row>
    <row r="73" spans="1:16" s="3" customFormat="1" x14ac:dyDescent="0.35">
      <c r="A73" s="13"/>
      <c r="B73" s="595"/>
      <c r="C73" s="596"/>
      <c r="D73" s="596"/>
      <c r="E73" s="596"/>
      <c r="F73" s="596"/>
      <c r="G73" s="596"/>
      <c r="H73" s="596"/>
      <c r="I73" s="596"/>
      <c r="J73" s="596"/>
      <c r="K73" s="596"/>
      <c r="L73" s="597"/>
      <c r="M73" s="176"/>
    </row>
    <row r="74" spans="1:16" s="3" customFormat="1" x14ac:dyDescent="0.35">
      <c r="A74" s="13"/>
      <c r="B74" s="595"/>
      <c r="C74" s="596"/>
      <c r="D74" s="596"/>
      <c r="E74" s="596"/>
      <c r="F74" s="596"/>
      <c r="G74" s="596"/>
      <c r="H74" s="596"/>
      <c r="I74" s="596"/>
      <c r="J74" s="596"/>
      <c r="K74" s="596"/>
      <c r="L74" s="597"/>
      <c r="M74" s="176"/>
    </row>
    <row r="75" spans="1:16" s="3" customFormat="1" x14ac:dyDescent="0.35">
      <c r="A75" s="13"/>
      <c r="B75" s="595"/>
      <c r="C75" s="596"/>
      <c r="D75" s="596"/>
      <c r="E75" s="596"/>
      <c r="F75" s="596"/>
      <c r="G75" s="596"/>
      <c r="H75" s="596"/>
      <c r="I75" s="596"/>
      <c r="J75" s="596"/>
      <c r="K75" s="596"/>
      <c r="L75" s="597"/>
      <c r="M75" s="176"/>
    </row>
    <row r="76" spans="1:16" s="3" customFormat="1" x14ac:dyDescent="0.35">
      <c r="A76" s="13"/>
      <c r="B76" s="595"/>
      <c r="C76" s="596"/>
      <c r="D76" s="596"/>
      <c r="E76" s="596"/>
      <c r="F76" s="596"/>
      <c r="G76" s="596"/>
      <c r="H76" s="596"/>
      <c r="I76" s="596"/>
      <c r="J76" s="596"/>
      <c r="K76" s="596"/>
      <c r="L76" s="597"/>
      <c r="M76" s="176"/>
    </row>
    <row r="77" spans="1:16" s="3" customFormat="1" x14ac:dyDescent="0.35">
      <c r="A77" s="13"/>
      <c r="B77" s="595"/>
      <c r="C77" s="596"/>
      <c r="D77" s="596"/>
      <c r="E77" s="596"/>
      <c r="F77" s="596"/>
      <c r="G77" s="596"/>
      <c r="H77" s="596"/>
      <c r="I77" s="596"/>
      <c r="J77" s="596"/>
      <c r="K77" s="596"/>
      <c r="L77" s="597"/>
      <c r="M77" s="176"/>
    </row>
    <row r="78" spans="1:16" s="3" customFormat="1" x14ac:dyDescent="0.35">
      <c r="A78" s="13"/>
      <c r="B78" s="595"/>
      <c r="C78" s="596"/>
      <c r="D78" s="596"/>
      <c r="E78" s="596"/>
      <c r="F78" s="596"/>
      <c r="G78" s="596"/>
      <c r="H78" s="596"/>
      <c r="I78" s="596"/>
      <c r="J78" s="596"/>
      <c r="K78" s="596"/>
      <c r="L78" s="597"/>
      <c r="M78" s="176"/>
    </row>
    <row r="79" spans="1:16" s="3" customFormat="1" x14ac:dyDescent="0.35">
      <c r="A79" s="13"/>
      <c r="B79" s="595"/>
      <c r="C79" s="596"/>
      <c r="D79" s="596"/>
      <c r="E79" s="596"/>
      <c r="F79" s="596"/>
      <c r="G79" s="596"/>
      <c r="H79" s="596"/>
      <c r="I79" s="596"/>
      <c r="J79" s="596"/>
      <c r="K79" s="596"/>
      <c r="L79" s="597"/>
      <c r="M79" s="176"/>
    </row>
    <row r="80" spans="1:16" s="3" customFormat="1" x14ac:dyDescent="0.35">
      <c r="A80" s="13"/>
      <c r="B80" s="595"/>
      <c r="C80" s="596"/>
      <c r="D80" s="596"/>
      <c r="E80" s="596"/>
      <c r="F80" s="596"/>
      <c r="G80" s="596"/>
      <c r="H80" s="596"/>
      <c r="I80" s="596"/>
      <c r="J80" s="596"/>
      <c r="K80" s="596"/>
      <c r="L80" s="597"/>
      <c r="M80" s="176"/>
    </row>
    <row r="81" spans="1:16" s="176" customFormat="1" x14ac:dyDescent="0.35">
      <c r="A81" s="262"/>
      <c r="B81" s="292"/>
      <c r="C81" s="293"/>
      <c r="D81" s="293"/>
      <c r="E81" s="293"/>
      <c r="F81" s="293"/>
      <c r="G81" s="293"/>
      <c r="H81" s="293"/>
      <c r="I81" s="293"/>
      <c r="J81" s="293"/>
      <c r="K81" s="293"/>
      <c r="L81" s="294"/>
      <c r="O81" s="151"/>
      <c r="P81" s="151"/>
    </row>
    <row r="82" spans="1:16" s="3" customFormat="1" x14ac:dyDescent="0.35">
      <c r="A82" s="13"/>
      <c r="B82" s="604" t="s">
        <v>30</v>
      </c>
      <c r="C82" s="605"/>
      <c r="D82" s="605"/>
      <c r="E82" s="605"/>
      <c r="F82" s="605"/>
      <c r="G82" s="605"/>
      <c r="H82" s="605"/>
      <c r="I82" s="605"/>
      <c r="J82" s="605"/>
      <c r="K82" s="605"/>
      <c r="L82" s="606"/>
      <c r="M82" s="270"/>
    </row>
    <row r="83" spans="1:16" s="176" customFormat="1" x14ac:dyDescent="0.35">
      <c r="A83" s="262"/>
      <c r="B83" s="277"/>
      <c r="C83" s="278"/>
      <c r="D83" s="278"/>
      <c r="E83" s="278"/>
      <c r="F83" s="278"/>
      <c r="G83" s="278"/>
      <c r="H83" s="278"/>
      <c r="I83" s="278"/>
      <c r="J83" s="278"/>
      <c r="K83" s="278"/>
      <c r="L83" s="263"/>
      <c r="O83" s="151"/>
      <c r="P83" s="151"/>
    </row>
    <row r="84" spans="1:16" s="176" customFormat="1" ht="14.25" customHeight="1" x14ac:dyDescent="0.35">
      <c r="A84" s="262"/>
      <c r="B84" s="601" t="str">
        <f>IF(Intro!$G$24="English",O84,P84)</f>
        <v>Does your firm have any plans to increase, decrease or shut down its production of the goods, either at facilities currently producing the goods or currently being used to produce other products, in the next two years? Provide the rationale and assumptions underlying these strategies and objectives.</v>
      </c>
      <c r="C84" s="602"/>
      <c r="D84" s="602"/>
      <c r="E84" s="602"/>
      <c r="F84" s="602"/>
      <c r="G84" s="602"/>
      <c r="H84" s="602"/>
      <c r="I84" s="602"/>
      <c r="J84" s="602"/>
      <c r="K84" s="602"/>
      <c r="L84" s="603"/>
      <c r="O84" s="151" t="s">
        <v>341</v>
      </c>
      <c r="P84" s="151" t="s">
        <v>285</v>
      </c>
    </row>
    <row r="85" spans="1:16" s="176" customFormat="1" x14ac:dyDescent="0.35">
      <c r="A85" s="262"/>
      <c r="B85" s="601"/>
      <c r="C85" s="602"/>
      <c r="D85" s="602"/>
      <c r="E85" s="602"/>
      <c r="F85" s="602"/>
      <c r="G85" s="602"/>
      <c r="H85" s="602"/>
      <c r="I85" s="602"/>
      <c r="J85" s="602"/>
      <c r="K85" s="602"/>
      <c r="L85" s="603"/>
      <c r="O85" s="151"/>
      <c r="P85" s="151"/>
    </row>
    <row r="86" spans="1:16" s="176" customFormat="1" x14ac:dyDescent="0.35">
      <c r="A86" s="262"/>
      <c r="B86" s="277"/>
      <c r="C86" s="278"/>
      <c r="D86" s="278"/>
      <c r="E86" s="278"/>
      <c r="F86" s="278"/>
      <c r="G86" s="278"/>
      <c r="H86" s="278"/>
      <c r="I86" s="278"/>
      <c r="J86" s="278"/>
      <c r="K86" s="278"/>
      <c r="L86" s="263"/>
      <c r="O86" s="151"/>
      <c r="P86" s="151"/>
    </row>
    <row r="87" spans="1:16" s="3" customFormat="1" x14ac:dyDescent="0.35">
      <c r="A87" s="13"/>
      <c r="B87" s="595"/>
      <c r="C87" s="596"/>
      <c r="D87" s="596"/>
      <c r="E87" s="596"/>
      <c r="F87" s="596"/>
      <c r="G87" s="596"/>
      <c r="H87" s="596"/>
      <c r="I87" s="596"/>
      <c r="J87" s="596"/>
      <c r="K87" s="596"/>
      <c r="L87" s="597"/>
      <c r="M87" s="176"/>
    </row>
    <row r="88" spans="1:16" s="3" customFormat="1" x14ac:dyDescent="0.35">
      <c r="A88" s="13"/>
      <c r="B88" s="595"/>
      <c r="C88" s="596"/>
      <c r="D88" s="596"/>
      <c r="E88" s="596"/>
      <c r="F88" s="596"/>
      <c r="G88" s="596"/>
      <c r="H88" s="596"/>
      <c r="I88" s="596"/>
      <c r="J88" s="596"/>
      <c r="K88" s="596"/>
      <c r="L88" s="597"/>
      <c r="M88" s="176"/>
    </row>
    <row r="89" spans="1:16" s="3" customFormat="1" x14ac:dyDescent="0.35">
      <c r="A89" s="13"/>
      <c r="B89" s="595"/>
      <c r="C89" s="596"/>
      <c r="D89" s="596"/>
      <c r="E89" s="596"/>
      <c r="F89" s="596"/>
      <c r="G89" s="596"/>
      <c r="H89" s="596"/>
      <c r="I89" s="596"/>
      <c r="J89" s="596"/>
      <c r="K89" s="596"/>
      <c r="L89" s="597"/>
      <c r="M89" s="176"/>
    </row>
    <row r="90" spans="1:16" s="3" customFormat="1" x14ac:dyDescent="0.35">
      <c r="A90" s="13"/>
      <c r="B90" s="595"/>
      <c r="C90" s="596"/>
      <c r="D90" s="596"/>
      <c r="E90" s="596"/>
      <c r="F90" s="596"/>
      <c r="G90" s="596"/>
      <c r="H90" s="596"/>
      <c r="I90" s="596"/>
      <c r="J90" s="596"/>
      <c r="K90" s="596"/>
      <c r="L90" s="597"/>
      <c r="M90" s="176"/>
    </row>
    <row r="91" spans="1:16" s="3" customFormat="1" x14ac:dyDescent="0.35">
      <c r="A91" s="13"/>
      <c r="B91" s="595"/>
      <c r="C91" s="596"/>
      <c r="D91" s="596"/>
      <c r="E91" s="596"/>
      <c r="F91" s="596"/>
      <c r="G91" s="596"/>
      <c r="H91" s="596"/>
      <c r="I91" s="596"/>
      <c r="J91" s="596"/>
      <c r="K91" s="596"/>
      <c r="L91" s="597"/>
      <c r="M91" s="176"/>
    </row>
    <row r="92" spans="1:16" s="3" customFormat="1" x14ac:dyDescent="0.35">
      <c r="A92" s="13"/>
      <c r="B92" s="595"/>
      <c r="C92" s="596"/>
      <c r="D92" s="596"/>
      <c r="E92" s="596"/>
      <c r="F92" s="596"/>
      <c r="G92" s="596"/>
      <c r="H92" s="596"/>
      <c r="I92" s="596"/>
      <c r="J92" s="596"/>
      <c r="K92" s="596"/>
      <c r="L92" s="597"/>
      <c r="M92" s="176"/>
    </row>
    <row r="93" spans="1:16" s="3" customFormat="1" x14ac:dyDescent="0.35">
      <c r="A93" s="13"/>
      <c r="B93" s="595"/>
      <c r="C93" s="596"/>
      <c r="D93" s="596"/>
      <c r="E93" s="596"/>
      <c r="F93" s="596"/>
      <c r="G93" s="596"/>
      <c r="H93" s="596"/>
      <c r="I93" s="596"/>
      <c r="J93" s="596"/>
      <c r="K93" s="596"/>
      <c r="L93" s="597"/>
      <c r="M93" s="176"/>
    </row>
    <row r="94" spans="1:16" s="3" customFormat="1" x14ac:dyDescent="0.35">
      <c r="A94" s="13"/>
      <c r="B94" s="595"/>
      <c r="C94" s="596"/>
      <c r="D94" s="596"/>
      <c r="E94" s="596"/>
      <c r="F94" s="596"/>
      <c r="G94" s="596"/>
      <c r="H94" s="596"/>
      <c r="I94" s="596"/>
      <c r="J94" s="596"/>
      <c r="K94" s="596"/>
      <c r="L94" s="597"/>
      <c r="M94" s="176"/>
    </row>
    <row r="95" spans="1:16" s="176" customFormat="1" x14ac:dyDescent="0.35">
      <c r="A95" s="262"/>
      <c r="B95" s="292"/>
      <c r="C95" s="293"/>
      <c r="D95" s="293"/>
      <c r="E95" s="293"/>
      <c r="F95" s="293"/>
      <c r="G95" s="293"/>
      <c r="H95" s="293"/>
      <c r="I95" s="293"/>
      <c r="J95" s="293"/>
      <c r="K95" s="293"/>
      <c r="L95" s="294"/>
      <c r="O95" s="151"/>
      <c r="P95" s="151"/>
    </row>
    <row r="96" spans="1:16" s="3" customFormat="1" x14ac:dyDescent="0.35">
      <c r="A96" s="13"/>
      <c r="B96" s="604" t="s">
        <v>31</v>
      </c>
      <c r="C96" s="605"/>
      <c r="D96" s="605"/>
      <c r="E96" s="605"/>
      <c r="F96" s="605"/>
      <c r="G96" s="605"/>
      <c r="H96" s="605"/>
      <c r="I96" s="605"/>
      <c r="J96" s="605"/>
      <c r="K96" s="605"/>
      <c r="L96" s="606"/>
      <c r="M96" s="270"/>
    </row>
    <row r="97" spans="1:16" s="176" customFormat="1" x14ac:dyDescent="0.35">
      <c r="A97" s="262"/>
      <c r="B97" s="277"/>
      <c r="C97" s="278"/>
      <c r="D97" s="278"/>
      <c r="E97" s="278"/>
      <c r="F97" s="278"/>
      <c r="G97" s="278"/>
      <c r="H97" s="278"/>
      <c r="I97" s="278"/>
      <c r="J97" s="278"/>
      <c r="K97" s="278"/>
      <c r="L97" s="263"/>
      <c r="O97" s="151"/>
      <c r="P97" s="151"/>
    </row>
    <row r="98" spans="1:16" s="176" customFormat="1" ht="14.25" customHeight="1" x14ac:dyDescent="0.35">
      <c r="A98" s="262"/>
      <c r="B98" s="508" t="str">
        <f>IF(Intro!$G$24="English",O98,P98)</f>
        <v>Does your firm have any plans to change the product mix of the goods produced on the same equipment, in the next two years? Provide the rationale and assumptions underlying these strategies and objectives.</v>
      </c>
      <c r="C98" s="509"/>
      <c r="D98" s="509"/>
      <c r="E98" s="509"/>
      <c r="F98" s="509"/>
      <c r="G98" s="509"/>
      <c r="H98" s="509"/>
      <c r="I98" s="509"/>
      <c r="J98" s="509"/>
      <c r="K98" s="509"/>
      <c r="L98" s="510"/>
      <c r="O98" s="151" t="s">
        <v>342</v>
      </c>
      <c r="P98" s="151" t="s">
        <v>286</v>
      </c>
    </row>
    <row r="99" spans="1:16" s="176" customFormat="1" x14ac:dyDescent="0.35">
      <c r="A99" s="262"/>
      <c r="B99" s="508"/>
      <c r="C99" s="509"/>
      <c r="D99" s="509"/>
      <c r="E99" s="509"/>
      <c r="F99" s="509"/>
      <c r="G99" s="509"/>
      <c r="H99" s="509"/>
      <c r="I99" s="509"/>
      <c r="J99" s="509"/>
      <c r="K99" s="509"/>
      <c r="L99" s="510"/>
      <c r="O99" s="151"/>
      <c r="P99" s="151"/>
    </row>
    <row r="100" spans="1:16" s="176" customFormat="1" x14ac:dyDescent="0.35">
      <c r="A100" s="262"/>
      <c r="B100" s="277"/>
      <c r="C100" s="278"/>
      <c r="D100" s="278"/>
      <c r="E100" s="278"/>
      <c r="F100" s="278"/>
      <c r="G100" s="278"/>
      <c r="H100" s="278"/>
      <c r="I100" s="278"/>
      <c r="J100" s="278"/>
      <c r="K100" s="278"/>
      <c r="L100" s="263"/>
      <c r="O100" s="151"/>
      <c r="P100" s="151"/>
    </row>
    <row r="101" spans="1:16" s="3" customFormat="1" x14ac:dyDescent="0.35">
      <c r="A101" s="13"/>
      <c r="B101" s="595"/>
      <c r="C101" s="596"/>
      <c r="D101" s="596"/>
      <c r="E101" s="596"/>
      <c r="F101" s="596"/>
      <c r="G101" s="596"/>
      <c r="H101" s="596"/>
      <c r="I101" s="596"/>
      <c r="J101" s="596"/>
      <c r="K101" s="596"/>
      <c r="L101" s="597"/>
      <c r="M101" s="176"/>
    </row>
    <row r="102" spans="1:16" s="3" customFormat="1" x14ac:dyDescent="0.35">
      <c r="A102" s="13"/>
      <c r="B102" s="595"/>
      <c r="C102" s="596"/>
      <c r="D102" s="596"/>
      <c r="E102" s="596"/>
      <c r="F102" s="596"/>
      <c r="G102" s="596"/>
      <c r="H102" s="596"/>
      <c r="I102" s="596"/>
      <c r="J102" s="596"/>
      <c r="K102" s="596"/>
      <c r="L102" s="597"/>
      <c r="M102" s="176"/>
    </row>
    <row r="103" spans="1:16" s="3" customFormat="1" x14ac:dyDescent="0.35">
      <c r="A103" s="13"/>
      <c r="B103" s="595"/>
      <c r="C103" s="596"/>
      <c r="D103" s="596"/>
      <c r="E103" s="596"/>
      <c r="F103" s="596"/>
      <c r="G103" s="596"/>
      <c r="H103" s="596"/>
      <c r="I103" s="596"/>
      <c r="J103" s="596"/>
      <c r="K103" s="596"/>
      <c r="L103" s="597"/>
      <c r="M103" s="176"/>
    </row>
    <row r="104" spans="1:16" s="3" customFormat="1" x14ac:dyDescent="0.35">
      <c r="A104" s="13"/>
      <c r="B104" s="595"/>
      <c r="C104" s="596"/>
      <c r="D104" s="596"/>
      <c r="E104" s="596"/>
      <c r="F104" s="596"/>
      <c r="G104" s="596"/>
      <c r="H104" s="596"/>
      <c r="I104" s="596"/>
      <c r="J104" s="596"/>
      <c r="K104" s="596"/>
      <c r="L104" s="597"/>
      <c r="M104" s="176"/>
    </row>
    <row r="105" spans="1:16" s="3" customFormat="1" x14ac:dyDescent="0.35">
      <c r="A105" s="13"/>
      <c r="B105" s="595"/>
      <c r="C105" s="596"/>
      <c r="D105" s="596"/>
      <c r="E105" s="596"/>
      <c r="F105" s="596"/>
      <c r="G105" s="596"/>
      <c r="H105" s="596"/>
      <c r="I105" s="596"/>
      <c r="J105" s="596"/>
      <c r="K105" s="596"/>
      <c r="L105" s="597"/>
      <c r="M105" s="176"/>
    </row>
    <row r="106" spans="1:16" s="3" customFormat="1" x14ac:dyDescent="0.35">
      <c r="A106" s="13"/>
      <c r="B106" s="595"/>
      <c r="C106" s="596"/>
      <c r="D106" s="596"/>
      <c r="E106" s="596"/>
      <c r="F106" s="596"/>
      <c r="G106" s="596"/>
      <c r="H106" s="596"/>
      <c r="I106" s="596"/>
      <c r="J106" s="596"/>
      <c r="K106" s="596"/>
      <c r="L106" s="597"/>
      <c r="M106" s="176"/>
    </row>
    <row r="107" spans="1:16" s="3" customFormat="1" x14ac:dyDescent="0.35">
      <c r="A107" s="13"/>
      <c r="B107" s="595"/>
      <c r="C107" s="596"/>
      <c r="D107" s="596"/>
      <c r="E107" s="596"/>
      <c r="F107" s="596"/>
      <c r="G107" s="596"/>
      <c r="H107" s="596"/>
      <c r="I107" s="596"/>
      <c r="J107" s="596"/>
      <c r="K107" s="596"/>
      <c r="L107" s="597"/>
      <c r="M107" s="176"/>
    </row>
    <row r="108" spans="1:16" s="3" customFormat="1" x14ac:dyDescent="0.35">
      <c r="A108" s="13"/>
      <c r="B108" s="595"/>
      <c r="C108" s="596"/>
      <c r="D108" s="596"/>
      <c r="E108" s="596"/>
      <c r="F108" s="596"/>
      <c r="G108" s="596"/>
      <c r="H108" s="596"/>
      <c r="I108" s="596"/>
      <c r="J108" s="596"/>
      <c r="K108" s="596"/>
      <c r="L108" s="597"/>
      <c r="M108" s="176"/>
    </row>
    <row r="109" spans="1:16" s="176" customFormat="1" x14ac:dyDescent="0.35">
      <c r="A109" s="262"/>
      <c r="B109" s="292"/>
      <c r="C109" s="293"/>
      <c r="D109" s="293"/>
      <c r="E109" s="293"/>
      <c r="F109" s="293"/>
      <c r="G109" s="293"/>
      <c r="H109" s="293"/>
      <c r="I109" s="293"/>
      <c r="J109" s="293"/>
      <c r="K109" s="293"/>
      <c r="L109" s="294"/>
      <c r="O109" s="151"/>
      <c r="P109" s="151"/>
    </row>
    <row r="110" spans="1:16" s="3" customFormat="1" ht="18" customHeight="1" x14ac:dyDescent="0.35">
      <c r="A110" s="13"/>
      <c r="B110" s="604" t="s">
        <v>33</v>
      </c>
      <c r="C110" s="605"/>
      <c r="D110" s="605"/>
      <c r="E110" s="605"/>
      <c r="F110" s="605"/>
      <c r="G110" s="605"/>
      <c r="H110" s="605"/>
      <c r="I110" s="605"/>
      <c r="J110" s="605"/>
      <c r="K110" s="605"/>
      <c r="L110" s="606"/>
      <c r="M110" s="270"/>
    </row>
    <row r="111" spans="1:16" s="176" customFormat="1" x14ac:dyDescent="0.35">
      <c r="A111" s="262"/>
      <c r="B111" s="277"/>
      <c r="C111" s="278"/>
      <c r="D111" s="278"/>
      <c r="E111" s="278"/>
      <c r="F111" s="278"/>
      <c r="G111" s="278"/>
      <c r="H111" s="278"/>
      <c r="I111" s="278"/>
      <c r="J111" s="278"/>
      <c r="K111" s="278"/>
      <c r="L111" s="263"/>
      <c r="O111" s="151"/>
      <c r="P111" s="151"/>
    </row>
    <row r="112" spans="1:16" s="176" customFormat="1" ht="14.25" customHeight="1" x14ac:dyDescent="0.35">
      <c r="A112" s="262"/>
      <c r="B112" s="598" t="str">
        <f>IF(Intro!$G$24="English",O112,P112)</f>
        <v>Explain the extent to which automation has impacted employment levels, wages, and productivity with respect to the goods since January 1, 2023.</v>
      </c>
      <c r="C112" s="599"/>
      <c r="D112" s="599"/>
      <c r="E112" s="599"/>
      <c r="F112" s="599"/>
      <c r="G112" s="599"/>
      <c r="H112" s="599"/>
      <c r="I112" s="599"/>
      <c r="J112" s="599"/>
      <c r="K112" s="599"/>
      <c r="L112" s="600"/>
      <c r="O112" s="151" t="str">
        <f>"Explain the extent to which automation has impacted employment levels, wages, and productivity with respect to the goods since January 1, "&amp;Variables!B6&amp;"."</f>
        <v>Explain the extent to which automation has impacted employment levels, wages, and productivity with respect to the goods since January 1, 2023.</v>
      </c>
      <c r="P112" s="151" t="str">
        <f>"Expliquez dans quelle mesure l’automatisation a-t-elle influé sur les emplois, les salaires, et la productivité liés à la production des marchandises depuis le 1er janvier "&amp;Variables!C6&amp;"."</f>
        <v>Expliquez dans quelle mesure l’automatisation a-t-elle influé sur les emplois, les salaires, et la productivité liés à la production des marchandises depuis le 1er janvier 2023.</v>
      </c>
    </row>
    <row r="113" spans="1:16" s="176" customFormat="1" x14ac:dyDescent="0.35">
      <c r="A113" s="262"/>
      <c r="B113" s="277"/>
      <c r="C113" s="278"/>
      <c r="D113" s="278"/>
      <c r="E113" s="278"/>
      <c r="F113" s="278"/>
      <c r="G113" s="278"/>
      <c r="H113" s="278"/>
      <c r="I113" s="278"/>
      <c r="J113" s="278"/>
      <c r="K113" s="278"/>
      <c r="L113" s="263"/>
      <c r="O113" s="151"/>
      <c r="P113" s="151"/>
    </row>
    <row r="114" spans="1:16" s="3" customFormat="1" x14ac:dyDescent="0.35">
      <c r="A114" s="13"/>
      <c r="B114" s="595"/>
      <c r="C114" s="596"/>
      <c r="D114" s="596"/>
      <c r="E114" s="596"/>
      <c r="F114" s="596"/>
      <c r="G114" s="596"/>
      <c r="H114" s="596"/>
      <c r="I114" s="596"/>
      <c r="J114" s="596"/>
      <c r="K114" s="596"/>
      <c r="L114" s="597"/>
      <c r="M114" s="176"/>
    </row>
    <row r="115" spans="1:16" s="3" customFormat="1" x14ac:dyDescent="0.35">
      <c r="A115" s="13"/>
      <c r="B115" s="595"/>
      <c r="C115" s="596"/>
      <c r="D115" s="596"/>
      <c r="E115" s="596"/>
      <c r="F115" s="596"/>
      <c r="G115" s="596"/>
      <c r="H115" s="596"/>
      <c r="I115" s="596"/>
      <c r="J115" s="596"/>
      <c r="K115" s="596"/>
      <c r="L115" s="597"/>
      <c r="M115" s="176"/>
    </row>
    <row r="116" spans="1:16" s="3" customFormat="1" x14ac:dyDescent="0.35">
      <c r="A116" s="13"/>
      <c r="B116" s="595"/>
      <c r="C116" s="596"/>
      <c r="D116" s="596"/>
      <c r="E116" s="596"/>
      <c r="F116" s="596"/>
      <c r="G116" s="596"/>
      <c r="H116" s="596"/>
      <c r="I116" s="596"/>
      <c r="J116" s="596"/>
      <c r="K116" s="596"/>
      <c r="L116" s="597"/>
      <c r="M116" s="176"/>
    </row>
    <row r="117" spans="1:16" s="3" customFormat="1" x14ac:dyDescent="0.35">
      <c r="A117" s="13"/>
      <c r="B117" s="595"/>
      <c r="C117" s="596"/>
      <c r="D117" s="596"/>
      <c r="E117" s="596"/>
      <c r="F117" s="596"/>
      <c r="G117" s="596"/>
      <c r="H117" s="596"/>
      <c r="I117" s="596"/>
      <c r="J117" s="596"/>
      <c r="K117" s="596"/>
      <c r="L117" s="597"/>
      <c r="M117" s="176"/>
    </row>
    <row r="118" spans="1:16" s="3" customFormat="1" x14ac:dyDescent="0.35">
      <c r="A118" s="13"/>
      <c r="B118" s="595"/>
      <c r="C118" s="596"/>
      <c r="D118" s="596"/>
      <c r="E118" s="596"/>
      <c r="F118" s="596"/>
      <c r="G118" s="596"/>
      <c r="H118" s="596"/>
      <c r="I118" s="596"/>
      <c r="J118" s="596"/>
      <c r="K118" s="596"/>
      <c r="L118" s="597"/>
      <c r="M118" s="176"/>
    </row>
    <row r="119" spans="1:16" s="3" customFormat="1" x14ac:dyDescent="0.35">
      <c r="A119" s="13"/>
      <c r="B119" s="595"/>
      <c r="C119" s="596"/>
      <c r="D119" s="596"/>
      <c r="E119" s="596"/>
      <c r="F119" s="596"/>
      <c r="G119" s="596"/>
      <c r="H119" s="596"/>
      <c r="I119" s="596"/>
      <c r="J119" s="596"/>
      <c r="K119" s="596"/>
      <c r="L119" s="597"/>
      <c r="M119" s="176"/>
    </row>
    <row r="120" spans="1:16" s="3" customFormat="1" x14ac:dyDescent="0.35">
      <c r="A120" s="13"/>
      <c r="B120" s="595"/>
      <c r="C120" s="596"/>
      <c r="D120" s="596"/>
      <c r="E120" s="596"/>
      <c r="F120" s="596"/>
      <c r="G120" s="596"/>
      <c r="H120" s="596"/>
      <c r="I120" s="596"/>
      <c r="J120" s="596"/>
      <c r="K120" s="596"/>
      <c r="L120" s="597"/>
      <c r="M120" s="176"/>
    </row>
    <row r="121" spans="1:16" s="3" customFormat="1" x14ac:dyDescent="0.35">
      <c r="A121" s="13"/>
      <c r="B121" s="595"/>
      <c r="C121" s="596"/>
      <c r="D121" s="596"/>
      <c r="E121" s="596"/>
      <c r="F121" s="596"/>
      <c r="G121" s="596"/>
      <c r="H121" s="596"/>
      <c r="I121" s="596"/>
      <c r="J121" s="596"/>
      <c r="K121" s="596"/>
      <c r="L121" s="597"/>
      <c r="M121" s="176"/>
    </row>
    <row r="122" spans="1:16" s="176" customFormat="1" x14ac:dyDescent="0.35">
      <c r="A122" s="262"/>
      <c r="B122" s="292"/>
      <c r="C122" s="293"/>
      <c r="D122" s="293"/>
      <c r="E122" s="293"/>
      <c r="F122" s="293"/>
      <c r="G122" s="293"/>
      <c r="H122" s="293"/>
      <c r="I122" s="293"/>
      <c r="J122" s="293"/>
      <c r="K122" s="293"/>
      <c r="L122" s="294"/>
      <c r="O122" s="151"/>
      <c r="P122" s="151"/>
    </row>
  </sheetData>
  <sheetProtection algorithmName="SHA-512" hashValue="MOnsYs+tFFBV+lnbLarT3yDmlNmKOpQupvPTvSyKiPA2wMk/Q6BNCasJ+GgC6UsRob7Zk/hM/z4yMmqOHKxDDA==" saltValue="nUK/oIPvysOq795QI/CIug==" spinCount="100000" sheet="1" objects="1" scenarios="1" selectLockedCells="1"/>
  <mergeCells count="44">
    <mergeCell ref="B19:E19"/>
    <mergeCell ref="B23:E23"/>
    <mergeCell ref="B25:E25"/>
    <mergeCell ref="B29:L29"/>
    <mergeCell ref="B42:L42"/>
    <mergeCell ref="B24:E24"/>
    <mergeCell ref="G17:G18"/>
    <mergeCell ref="H17:H18"/>
    <mergeCell ref="B13:L13"/>
    <mergeCell ref="B8:L8"/>
    <mergeCell ref="I17:I18"/>
    <mergeCell ref="J17:J18"/>
    <mergeCell ref="K17:K18"/>
    <mergeCell ref="B15:L15"/>
    <mergeCell ref="B4:L4"/>
    <mergeCell ref="B5:L5"/>
    <mergeCell ref="B6:L6"/>
    <mergeCell ref="B12:L12"/>
    <mergeCell ref="B9:L9"/>
    <mergeCell ref="B10:L10"/>
    <mergeCell ref="B68:L68"/>
    <mergeCell ref="B84:L85"/>
    <mergeCell ref="B20:E20"/>
    <mergeCell ref="B21:E21"/>
    <mergeCell ref="B26:E26"/>
    <mergeCell ref="B27:E27"/>
    <mergeCell ref="B73:L80"/>
    <mergeCell ref="B22:E22"/>
    <mergeCell ref="B114:L121"/>
    <mergeCell ref="B31:L31"/>
    <mergeCell ref="B44:L44"/>
    <mergeCell ref="B57:L57"/>
    <mergeCell ref="B112:L112"/>
    <mergeCell ref="B110:L110"/>
    <mergeCell ref="B87:L94"/>
    <mergeCell ref="B101:L108"/>
    <mergeCell ref="B33:L40"/>
    <mergeCell ref="B46:L53"/>
    <mergeCell ref="B59:L66"/>
    <mergeCell ref="B82:L82"/>
    <mergeCell ref="B96:L96"/>
    <mergeCell ref="B98:L99"/>
    <mergeCell ref="B70:L71"/>
    <mergeCell ref="B55:L55"/>
  </mergeCells>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B87:L87 B59:L59 B73:L73 B101:L101 B33:L36 B46:L46 B114:L114 B48:L50 B61:L63 B75:L77 B89:L91 B103:L105 B116:L118" xr:uid="{DCC84ED5-FC46-48C8-AD6E-B56B755BA659}">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26:K27 G24:K24 G22:K22" xr:uid="{37A662D5-5CA6-44ED-B631-9F45025DB71B}">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19:K21 G23:K23 G25:K25" xr:uid="{D7059048-6A6D-42A5-8DA9-6A907079CB7F}">
      <formula1>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67" min="1" max="11"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86E4E5-BB83-451D-A70D-D74454ABF619}">
  <sheetPr>
    <tabColor rgb="FF92D050"/>
    <pageSetUpPr fitToPage="1"/>
  </sheetPr>
  <dimension ref="A1:S230"/>
  <sheetViews>
    <sheetView showGridLines="0" zoomScaleNormal="100" workbookViewId="0"/>
  </sheetViews>
  <sheetFormatPr defaultColWidth="9.453125" defaultRowHeight="14" x14ac:dyDescent="0.35"/>
  <cols>
    <col min="1" max="1" width="1.54296875" style="12" customWidth="1"/>
    <col min="2" max="12" width="14.54296875" style="22" customWidth="1"/>
    <col min="13" max="13" width="6.453125" style="1" customWidth="1"/>
    <col min="14" max="14" width="9.453125" style="2" customWidth="1"/>
    <col min="15" max="16" width="15.54296875" style="2" hidden="1" customWidth="1"/>
    <col min="17" max="17" width="15.54296875" style="2" customWidth="1"/>
    <col min="18" max="16384" width="9.453125" style="2"/>
  </cols>
  <sheetData>
    <row r="1" spans="1:16" x14ac:dyDescent="0.35">
      <c r="O1" s="2" t="s">
        <v>655</v>
      </c>
      <c r="P1" s="2" t="s">
        <v>655</v>
      </c>
    </row>
    <row r="2" spans="1:16" x14ac:dyDescent="0.35">
      <c r="B2" s="23" t="str">
        <f>'Pro 1'!B2</f>
        <v>PROTECTED</v>
      </c>
      <c r="C2" s="23"/>
      <c r="D2" s="23"/>
      <c r="O2" s="3" t="s">
        <v>127</v>
      </c>
      <c r="P2" s="3" t="s">
        <v>129</v>
      </c>
    </row>
    <row r="3" spans="1:16" x14ac:dyDescent="0.35">
      <c r="B3" s="24"/>
      <c r="C3" s="24"/>
      <c r="D3" s="24"/>
      <c r="O3" s="7"/>
      <c r="P3" s="7"/>
    </row>
    <row r="4" spans="1:16" s="7" customFormat="1" x14ac:dyDescent="0.35">
      <c r="A4" s="18"/>
      <c r="B4" s="591" t="str">
        <f>Info!B4</f>
        <v>PRODUCER QUESTIONNAIRE</v>
      </c>
      <c r="C4" s="591"/>
      <c r="D4" s="591"/>
      <c r="E4" s="591"/>
      <c r="F4" s="591"/>
      <c r="G4" s="591"/>
      <c r="H4" s="591"/>
      <c r="I4" s="591"/>
      <c r="J4" s="591"/>
      <c r="K4" s="591"/>
      <c r="L4" s="591"/>
      <c r="M4" s="19"/>
      <c r="N4" s="19"/>
      <c r="O4" s="15"/>
      <c r="P4" s="15"/>
    </row>
    <row r="5" spans="1:16" s="7" customFormat="1" x14ac:dyDescent="0.35">
      <c r="A5" s="18"/>
      <c r="B5" s="591" t="str">
        <f>Info!B5</f>
        <v>RR-2025-006</v>
      </c>
      <c r="C5" s="591"/>
      <c r="D5" s="591"/>
      <c r="E5" s="591"/>
      <c r="F5" s="591"/>
      <c r="G5" s="591"/>
      <c r="H5" s="591"/>
      <c r="I5" s="591"/>
      <c r="J5" s="591"/>
      <c r="K5" s="591"/>
      <c r="L5" s="591"/>
      <c r="M5" s="19"/>
      <c r="N5" s="19"/>
      <c r="O5" s="15"/>
      <c r="P5" s="15"/>
    </row>
    <row r="6" spans="1:16" s="16" customFormat="1" x14ac:dyDescent="0.35">
      <c r="A6" s="18"/>
      <c r="B6" s="591" t="str">
        <f>Info!B6</f>
        <v>OIL COUNTRY TUBULAR GOODS II</v>
      </c>
      <c r="C6" s="591"/>
      <c r="D6" s="591"/>
      <c r="E6" s="591"/>
      <c r="F6" s="591"/>
      <c r="G6" s="591"/>
      <c r="H6" s="591"/>
      <c r="I6" s="591"/>
      <c r="J6" s="591"/>
      <c r="K6" s="591"/>
      <c r="L6" s="591"/>
      <c r="M6" s="15"/>
      <c r="N6" s="15"/>
      <c r="O6" s="17"/>
      <c r="P6" s="17"/>
    </row>
    <row r="7" spans="1:16" s="16" customFormat="1" x14ac:dyDescent="0.35">
      <c r="A7" s="18"/>
      <c r="B7" s="34"/>
      <c r="C7" s="34"/>
      <c r="D7" s="34"/>
      <c r="E7" s="34"/>
      <c r="F7" s="34"/>
      <c r="G7" s="34"/>
      <c r="H7" s="34"/>
      <c r="I7" s="34"/>
      <c r="J7" s="34"/>
      <c r="K7" s="34"/>
      <c r="L7" s="34"/>
      <c r="M7" s="15"/>
      <c r="N7" s="15"/>
      <c r="O7" s="5"/>
    </row>
    <row r="8" spans="1:16" s="16" customFormat="1" x14ac:dyDescent="0.35">
      <c r="A8" s="18"/>
      <c r="B8" s="656" t="str">
        <f>Public!B8</f>
        <v>The following questions refer to the goods as defined in the product description on the Intro tab.</v>
      </c>
      <c r="C8" s="656"/>
      <c r="D8" s="656"/>
      <c r="E8" s="656"/>
      <c r="F8" s="656"/>
      <c r="G8" s="656"/>
      <c r="H8" s="656"/>
      <c r="I8" s="656"/>
      <c r="J8" s="656"/>
      <c r="K8" s="656"/>
      <c r="L8" s="656"/>
      <c r="M8" s="15"/>
      <c r="N8" s="15"/>
      <c r="O8" s="17"/>
      <c r="P8" s="17"/>
    </row>
    <row r="9" spans="1:16" s="16" customFormat="1" x14ac:dyDescent="0.35">
      <c r="A9" s="18"/>
      <c r="B9" s="640" t="str">
        <f>Public!B9</f>
        <v xml:space="preserve">Product information and a glossary of terms can be found in the Info tab.
</v>
      </c>
      <c r="C9" s="640"/>
      <c r="D9" s="640"/>
      <c r="E9" s="640"/>
      <c r="F9" s="640"/>
      <c r="G9" s="640"/>
      <c r="H9" s="640"/>
      <c r="I9" s="640"/>
      <c r="J9" s="640"/>
      <c r="K9" s="640"/>
      <c r="L9" s="640"/>
      <c r="M9" s="15"/>
      <c r="N9" s="15"/>
      <c r="O9" s="17"/>
    </row>
    <row r="10" spans="1:16" s="16" customFormat="1" x14ac:dyDescent="0.35">
      <c r="A10" s="18"/>
      <c r="B10" s="640" t="str">
        <f>'Pro 1'!B10</f>
        <v xml:space="preserve">Use the AddPro tab if more space is needed.
</v>
      </c>
      <c r="C10" s="640"/>
      <c r="D10" s="640"/>
      <c r="E10" s="640"/>
      <c r="F10" s="640"/>
      <c r="G10" s="640"/>
      <c r="H10" s="640"/>
      <c r="I10" s="640"/>
      <c r="J10" s="640"/>
      <c r="K10" s="640"/>
      <c r="L10" s="640"/>
      <c r="M10" s="15"/>
      <c r="N10" s="15"/>
      <c r="O10" s="17"/>
      <c r="P10" s="17"/>
    </row>
    <row r="11" spans="1:16" s="16" customFormat="1" x14ac:dyDescent="0.35">
      <c r="A11" s="18"/>
      <c r="B11" s="243"/>
      <c r="C11" s="243"/>
      <c r="D11" s="243"/>
      <c r="E11" s="34"/>
      <c r="F11" s="34"/>
      <c r="G11" s="34"/>
      <c r="H11" s="34"/>
      <c r="I11" s="34"/>
      <c r="J11" s="34"/>
      <c r="K11" s="34"/>
      <c r="L11" s="34"/>
      <c r="M11" s="15"/>
      <c r="N11" s="15"/>
      <c r="O11" s="17"/>
      <c r="P11" s="17"/>
    </row>
    <row r="12" spans="1:16" s="16" customFormat="1" x14ac:dyDescent="0.35">
      <c r="A12" s="18"/>
      <c r="B12" s="640" t="str">
        <f>IF(Intro!$G$24="English",O12,P12)</f>
        <v>For the questions in this tab, note the following:</v>
      </c>
      <c r="C12" s="640"/>
      <c r="D12" s="640"/>
      <c r="E12" s="640"/>
      <c r="F12" s="640"/>
      <c r="G12" s="640"/>
      <c r="H12" s="640"/>
      <c r="I12" s="640"/>
      <c r="J12" s="640"/>
      <c r="K12" s="640"/>
      <c r="L12" s="640"/>
      <c r="M12" s="15"/>
      <c r="N12" s="15"/>
      <c r="O12" s="17" t="s">
        <v>148</v>
      </c>
      <c r="P12" s="17" t="s">
        <v>149</v>
      </c>
    </row>
    <row r="13" spans="1:16" s="16" customFormat="1" x14ac:dyDescent="0.35">
      <c r="A13" s="18"/>
      <c r="B13" s="656" t="str">
        <f>IF(Intro!$G$24="English",O13,P13)</f>
        <v>• Report only sales of your firm’s production in Canada. Sales of goods purchased from other Canadian producers should be excluded.</v>
      </c>
      <c r="C13" s="656"/>
      <c r="D13" s="656"/>
      <c r="E13" s="656"/>
      <c r="F13" s="656"/>
      <c r="G13" s="656"/>
      <c r="H13" s="656"/>
      <c r="I13" s="656"/>
      <c r="J13" s="656"/>
      <c r="K13" s="656"/>
      <c r="L13" s="656"/>
      <c r="M13" s="15"/>
      <c r="N13" s="15"/>
      <c r="O13" s="17" t="s">
        <v>558</v>
      </c>
      <c r="P13" s="17" t="s">
        <v>559</v>
      </c>
    </row>
    <row r="14" spans="1:16" s="16" customFormat="1" x14ac:dyDescent="0.35">
      <c r="A14" s="18"/>
      <c r="B14" s="640" t="str">
        <f>IF(Intro!$G$24="English",O14,P14)</f>
        <v>• Report all sales to Canadian and foreign associated firms.</v>
      </c>
      <c r="C14" s="640"/>
      <c r="D14" s="640"/>
      <c r="E14" s="640"/>
      <c r="F14" s="640"/>
      <c r="G14" s="640"/>
      <c r="H14" s="640"/>
      <c r="I14" s="640"/>
      <c r="J14" s="640"/>
      <c r="K14" s="640"/>
      <c r="L14" s="640"/>
      <c r="M14" s="15"/>
      <c r="N14" s="15"/>
      <c r="O14" s="17" t="s">
        <v>500</v>
      </c>
      <c r="P14" s="17" t="s">
        <v>503</v>
      </c>
    </row>
    <row r="15" spans="1:16" s="16" customFormat="1" x14ac:dyDescent="0.35">
      <c r="A15" s="18"/>
      <c r="B15" s="640" t="str">
        <f>IF(Intro!$G$24="English",O15,P15)</f>
        <v>• Report all sales as of the date of shipment to the customer or the customer’s warehouse.</v>
      </c>
      <c r="C15" s="640"/>
      <c r="D15" s="640"/>
      <c r="E15" s="640"/>
      <c r="F15" s="640"/>
      <c r="G15" s="640"/>
      <c r="H15" s="640"/>
      <c r="I15" s="640"/>
      <c r="J15" s="640"/>
      <c r="K15" s="640"/>
      <c r="L15" s="640"/>
      <c r="M15" s="15"/>
      <c r="N15" s="15"/>
      <c r="O15" s="17" t="s">
        <v>501</v>
      </c>
      <c r="P15" s="17" t="s">
        <v>504</v>
      </c>
    </row>
    <row r="16" spans="1:16" s="16" customFormat="1" x14ac:dyDescent="0.35">
      <c r="A16" s="18"/>
      <c r="B16" s="640" t="str">
        <f>IF(Intro!$G$24="English",O16,P16)</f>
        <v>• Report all values in Canadian dollars (CAD).</v>
      </c>
      <c r="C16" s="640"/>
      <c r="D16" s="640"/>
      <c r="E16" s="640"/>
      <c r="F16" s="640"/>
      <c r="G16" s="640"/>
      <c r="H16" s="640"/>
      <c r="I16" s="640"/>
      <c r="J16" s="640"/>
      <c r="K16" s="640"/>
      <c r="L16" s="640"/>
      <c r="M16" s="15"/>
      <c r="N16" s="15"/>
      <c r="O16" s="17" t="s">
        <v>502</v>
      </c>
      <c r="P16" s="17" t="s">
        <v>505</v>
      </c>
    </row>
    <row r="17" spans="1:16" s="8" customFormat="1" x14ac:dyDescent="0.35">
      <c r="A17" s="18"/>
      <c r="B17" s="25"/>
      <c r="C17" s="25"/>
      <c r="D17" s="25"/>
      <c r="E17" s="26"/>
      <c r="F17" s="26"/>
      <c r="G17" s="26"/>
      <c r="H17" s="26"/>
      <c r="I17" s="26"/>
      <c r="J17" s="26"/>
      <c r="K17" s="26"/>
      <c r="L17" s="26"/>
      <c r="O17" s="9"/>
      <c r="P17" s="9"/>
    </row>
    <row r="18" spans="1:16" x14ac:dyDescent="0.35">
      <c r="B18" s="607" t="str">
        <f>IF(Intro!$G$24="English",O18,P18)</f>
        <v>SALES AND INVENTORIES</v>
      </c>
      <c r="C18" s="608"/>
      <c r="D18" s="608"/>
      <c r="E18" s="608"/>
      <c r="F18" s="608"/>
      <c r="G18" s="608"/>
      <c r="H18" s="608"/>
      <c r="I18" s="608"/>
      <c r="J18" s="608"/>
      <c r="K18" s="608"/>
      <c r="L18" s="609"/>
      <c r="M18" s="151"/>
      <c r="O18" s="249" t="s">
        <v>605</v>
      </c>
      <c r="P18" s="249" t="s">
        <v>606</v>
      </c>
    </row>
    <row r="19" spans="1:16" x14ac:dyDescent="0.35">
      <c r="B19" s="610" t="s">
        <v>20</v>
      </c>
      <c r="C19" s="611"/>
      <c r="D19" s="611"/>
      <c r="E19" s="611"/>
      <c r="F19" s="611"/>
      <c r="G19" s="611"/>
      <c r="H19" s="611"/>
      <c r="I19" s="611"/>
      <c r="J19" s="611"/>
      <c r="K19" s="611"/>
      <c r="L19" s="612"/>
      <c r="M19" s="2"/>
    </row>
    <row r="20" spans="1:16" s="10" customFormat="1" x14ac:dyDescent="0.35">
      <c r="A20" s="12"/>
      <c r="B20" s="27"/>
      <c r="C20" s="28"/>
      <c r="D20" s="28"/>
      <c r="E20" s="29"/>
      <c r="F20" s="29"/>
      <c r="G20" s="29"/>
      <c r="H20" s="29"/>
      <c r="I20" s="29"/>
      <c r="J20" s="29"/>
      <c r="K20" s="29"/>
      <c r="L20" s="30"/>
    </row>
    <row r="21" spans="1:16" s="10" customFormat="1" x14ac:dyDescent="0.35">
      <c r="A21" s="12"/>
      <c r="B21" s="468" t="str">
        <f>IF(Intro!$G$24="English",O21,P21)</f>
        <v>Complete the following table for your firm's sales and inventories of the goods.</v>
      </c>
      <c r="C21" s="469"/>
      <c r="D21" s="469"/>
      <c r="E21" s="469"/>
      <c r="F21" s="469"/>
      <c r="G21" s="469"/>
      <c r="H21" s="469"/>
      <c r="I21" s="469"/>
      <c r="J21" s="469"/>
      <c r="K21" s="469"/>
      <c r="L21" s="470"/>
      <c r="O21" s="11" t="s">
        <v>661</v>
      </c>
      <c r="P21" s="10" t="s">
        <v>625</v>
      </c>
    </row>
    <row r="22" spans="1:16" s="10" customFormat="1" x14ac:dyDescent="0.35">
      <c r="A22" s="12"/>
      <c r="B22" s="236"/>
      <c r="C22" s="237"/>
      <c r="D22" s="28"/>
      <c r="E22" s="29"/>
      <c r="F22" s="29"/>
      <c r="G22" s="29"/>
      <c r="H22" s="29"/>
      <c r="I22" s="29"/>
      <c r="J22" s="29"/>
      <c r="K22" s="29"/>
      <c r="L22" s="30"/>
      <c r="O22" s="11"/>
    </row>
    <row r="23" spans="1:16" s="10" customFormat="1" x14ac:dyDescent="0.35">
      <c r="A23" s="12"/>
      <c r="B23" s="236"/>
      <c r="C23" s="237"/>
      <c r="D23" s="28"/>
      <c r="G23" s="703">
        <f>Variables!$B$6</f>
        <v>2023</v>
      </c>
      <c r="H23" s="703">
        <f>G23+1</f>
        <v>2024</v>
      </c>
      <c r="I23" s="703">
        <f>H23+1</f>
        <v>2025</v>
      </c>
      <c r="J23" s="703" t="str">
        <f>IF(Intro!$G$24="English",Variables!B9,Variables!C9)</f>
        <v>Jan-Mar 2025</v>
      </c>
      <c r="K23" s="703" t="str">
        <f>IF(Intro!$G$24="English",Variables!B10,Variables!C10)</f>
        <v>Jan-Mar 2026</v>
      </c>
      <c r="L23" s="351"/>
      <c r="O23" s="11"/>
    </row>
    <row r="24" spans="1:16" s="10" customFormat="1" ht="14.5" thickBot="1" x14ac:dyDescent="0.4">
      <c r="A24" s="12"/>
      <c r="B24" s="236"/>
      <c r="C24" s="237"/>
      <c r="D24" s="28"/>
      <c r="G24" s="740"/>
      <c r="H24" s="740"/>
      <c r="I24" s="740"/>
      <c r="J24" s="740"/>
      <c r="K24" s="740"/>
      <c r="L24" s="351"/>
      <c r="O24" s="11"/>
    </row>
    <row r="25" spans="1:16" s="151" customFormat="1" x14ac:dyDescent="0.35">
      <c r="A25" s="261"/>
      <c r="B25" s="723" t="str">
        <f>IF(Intro!$G$24="English",O25,P25)</f>
        <v>Beginning inventory - do not include production for internal use or further internal processing</v>
      </c>
      <c r="C25" s="737"/>
      <c r="D25" s="737"/>
      <c r="E25" s="731" t="str">
        <f>IF(Intro!$G$24="English",Variables!$B$23,Variables!$C$23)</f>
        <v>tonnes</v>
      </c>
      <c r="F25" s="732"/>
      <c r="G25" s="342"/>
      <c r="H25" s="343">
        <f t="shared" ref="H25:I26" si="0">G37</f>
        <v>0</v>
      </c>
      <c r="I25" s="343">
        <f t="shared" si="0"/>
        <v>0</v>
      </c>
      <c r="J25" s="343">
        <f>H37</f>
        <v>0</v>
      </c>
      <c r="K25" s="343">
        <f>I37</f>
        <v>0</v>
      </c>
      <c r="L25" s="352"/>
      <c r="O25" s="151" t="s">
        <v>684</v>
      </c>
      <c r="P25" s="151" t="s">
        <v>685</v>
      </c>
    </row>
    <row r="26" spans="1:16" s="151" customFormat="1" x14ac:dyDescent="0.35">
      <c r="A26" s="261"/>
      <c r="B26" s="725"/>
      <c r="C26" s="738"/>
      <c r="D26" s="738"/>
      <c r="E26" s="741" t="s">
        <v>483</v>
      </c>
      <c r="F26" s="742"/>
      <c r="G26" s="344"/>
      <c r="H26" s="345">
        <f t="shared" si="0"/>
        <v>0</v>
      </c>
      <c r="I26" s="345">
        <f t="shared" si="0"/>
        <v>0</v>
      </c>
      <c r="J26" s="345">
        <f>H38</f>
        <v>0</v>
      </c>
      <c r="K26" s="345">
        <f>I38</f>
        <v>0</v>
      </c>
      <c r="L26" s="352"/>
    </row>
    <row r="27" spans="1:16" s="151" customFormat="1" ht="14.5" thickBot="1" x14ac:dyDescent="0.4">
      <c r="A27" s="261"/>
      <c r="B27" s="727"/>
      <c r="C27" s="739"/>
      <c r="D27" s="739"/>
      <c r="E27" s="735" t="str">
        <f>"$ / "&amp;IF(Intro!$G$24="English",Variables!$B$24,Variables!$C$24)</f>
        <v>$ / tonne</v>
      </c>
      <c r="F27" s="736"/>
      <c r="G27" s="346" t="str">
        <f>IF(G25=0,"-",G26/G25)</f>
        <v>-</v>
      </c>
      <c r="H27" s="346" t="str">
        <f>IF(H25=0,"-",H26/H25)</f>
        <v>-</v>
      </c>
      <c r="I27" s="346" t="str">
        <f>IF(I25=0,"-",I26/I25)</f>
        <v>-</v>
      </c>
      <c r="J27" s="346" t="str">
        <f>IF(J25=0,"-",J26/J25)</f>
        <v>-</v>
      </c>
      <c r="K27" s="346" t="str">
        <f>IF(K25=0,"-",K26/K25)</f>
        <v>-</v>
      </c>
      <c r="L27" s="352"/>
    </row>
    <row r="28" spans="1:16" s="151" customFormat="1" x14ac:dyDescent="0.35">
      <c r="A28" s="261"/>
      <c r="B28" s="723" t="str">
        <f>IF(Intro!$G$24="English",O28,P28)</f>
        <v>Sales to distributors in Canada</v>
      </c>
      <c r="C28" s="724"/>
      <c r="D28" s="724"/>
      <c r="E28" s="731" t="str">
        <f>IF(Intro!$G$24="English",Variables!$B$23,Variables!$C$23)</f>
        <v>tonnes</v>
      </c>
      <c r="F28" s="732"/>
      <c r="G28" s="342"/>
      <c r="H28" s="342"/>
      <c r="I28" s="342"/>
      <c r="J28" s="342"/>
      <c r="K28" s="342"/>
      <c r="L28" s="352"/>
      <c r="O28" s="151" t="str">
        <f>"Sales to "&amp;Variables!$B$26&amp;" in Canada"</f>
        <v>Sales to distributors in Canada</v>
      </c>
      <c r="P28" s="151" t="str">
        <f>"Ventes aux "&amp;Variables!$C$26&amp;" au Canada"</f>
        <v>Ventes aux distributeurs au Canada</v>
      </c>
    </row>
    <row r="29" spans="1:16" s="151" customFormat="1" x14ac:dyDescent="0.35">
      <c r="A29" s="261"/>
      <c r="B29" s="725"/>
      <c r="C29" s="726"/>
      <c r="D29" s="726"/>
      <c r="E29" s="733" t="str">
        <f>IF(Intro!G$24="English","net delivered selling value (CAD)","valeur de vente nette rendue (CAD)")</f>
        <v>net delivered selling value (CAD)</v>
      </c>
      <c r="F29" s="734"/>
      <c r="G29" s="344"/>
      <c r="H29" s="344"/>
      <c r="I29" s="344"/>
      <c r="J29" s="344"/>
      <c r="K29" s="344"/>
      <c r="L29" s="352"/>
    </row>
    <row r="30" spans="1:16" s="151" customFormat="1" ht="14.5" thickBot="1" x14ac:dyDescent="0.4">
      <c r="A30" s="261"/>
      <c r="B30" s="727"/>
      <c r="C30" s="728"/>
      <c r="D30" s="728"/>
      <c r="E30" s="735" t="str">
        <f>"$ / "&amp;IF(Intro!$G$24="English",Variables!$B$24,Variables!$C$24)</f>
        <v>$ / tonne</v>
      </c>
      <c r="F30" s="736"/>
      <c r="G30" s="346" t="str">
        <f>IF(G28=0,"-",G29/G28)</f>
        <v>-</v>
      </c>
      <c r="H30" s="346" t="str">
        <f>IF(H28=0,"-",H29/H28)</f>
        <v>-</v>
      </c>
      <c r="I30" s="346" t="str">
        <f>IF(I28=0,"-",I29/I28)</f>
        <v>-</v>
      </c>
      <c r="J30" s="346" t="str">
        <f>IF(J28=0,"-",J29/J28)</f>
        <v>-</v>
      </c>
      <c r="K30" s="346" t="str">
        <f>IF(K28=0,"-",K29/K28)</f>
        <v>-</v>
      </c>
      <c r="L30" s="352"/>
    </row>
    <row r="31" spans="1:16" s="151" customFormat="1" x14ac:dyDescent="0.35">
      <c r="A31" s="261"/>
      <c r="B31" s="723" t="str">
        <f>IF(Intro!$G$24="English",O31,P31)</f>
        <v>Sales to end users in Canada</v>
      </c>
      <c r="C31" s="724"/>
      <c r="D31" s="724"/>
      <c r="E31" s="731" t="str">
        <f>IF(Intro!$G$24="English",Variables!$B$23,Variables!$C$23)</f>
        <v>tonnes</v>
      </c>
      <c r="F31" s="732"/>
      <c r="G31" s="342"/>
      <c r="H31" s="342"/>
      <c r="I31" s="342"/>
      <c r="J31" s="342"/>
      <c r="K31" s="342"/>
      <c r="L31" s="352"/>
      <c r="O31" s="151" t="str">
        <f>"Sales to "&amp;Variables!$B$27&amp;" in Canada"</f>
        <v>Sales to end users in Canada</v>
      </c>
      <c r="P31" s="151" t="str">
        <f>"Ventes aux "&amp;Variables!$C$27&amp;" au Canada"</f>
        <v>Ventes aux utilisateurs finals au Canada</v>
      </c>
    </row>
    <row r="32" spans="1:16" s="151" customFormat="1" x14ac:dyDescent="0.35">
      <c r="A32" s="261"/>
      <c r="B32" s="725"/>
      <c r="C32" s="726"/>
      <c r="D32" s="726"/>
      <c r="E32" s="733" t="str">
        <f>IF(Intro!G$24="English","net delivered selling value (CAD)","valeur de vente nette rendue (CAD)")</f>
        <v>net delivered selling value (CAD)</v>
      </c>
      <c r="F32" s="734"/>
      <c r="G32" s="344"/>
      <c r="H32" s="344"/>
      <c r="I32" s="344"/>
      <c r="J32" s="344"/>
      <c r="K32" s="344"/>
      <c r="L32" s="352"/>
    </row>
    <row r="33" spans="1:16" s="151" customFormat="1" ht="14.5" thickBot="1" x14ac:dyDescent="0.4">
      <c r="A33" s="261"/>
      <c r="B33" s="727"/>
      <c r="C33" s="728"/>
      <c r="D33" s="728"/>
      <c r="E33" s="735" t="str">
        <f>"$ / "&amp;IF(Intro!$G$24="English",Variables!$B$24,Variables!$C$24)</f>
        <v>$ / tonne</v>
      </c>
      <c r="F33" s="736"/>
      <c r="G33" s="346" t="str">
        <f>IF(G31=0,"-",G32/G31)</f>
        <v>-</v>
      </c>
      <c r="H33" s="346" t="str">
        <f>IF(H31=0,"-",H32/H31)</f>
        <v>-</v>
      </c>
      <c r="I33" s="346" t="str">
        <f>IF(I31=0,"-",I32/I31)</f>
        <v>-</v>
      </c>
      <c r="J33" s="346" t="str">
        <f>IF(J31=0,"-",J32/J31)</f>
        <v>-</v>
      </c>
      <c r="K33" s="346" t="str">
        <f>IF(K31=0,"-",K32/K31)</f>
        <v>-</v>
      </c>
      <c r="L33" s="352"/>
    </row>
    <row r="34" spans="1:16" s="151" customFormat="1" x14ac:dyDescent="0.35">
      <c r="A34" s="261"/>
      <c r="B34" s="723" t="str">
        <f>IF(Intro!$G$24="English",O34,P34)</f>
        <v>Export sales</v>
      </c>
      <c r="C34" s="724"/>
      <c r="D34" s="724"/>
      <c r="E34" s="731" t="str">
        <f>IF(Intro!$G$24="English",Variables!$B$23,Variables!$C$23)</f>
        <v>tonnes</v>
      </c>
      <c r="F34" s="732"/>
      <c r="G34" s="342"/>
      <c r="H34" s="342"/>
      <c r="I34" s="342"/>
      <c r="J34" s="342"/>
      <c r="K34" s="342"/>
      <c r="L34" s="352"/>
      <c r="O34" s="151" t="s">
        <v>489</v>
      </c>
      <c r="P34" s="151" t="s">
        <v>42</v>
      </c>
    </row>
    <row r="35" spans="1:16" s="151" customFormat="1" x14ac:dyDescent="0.35">
      <c r="A35" s="261"/>
      <c r="B35" s="725"/>
      <c r="C35" s="726"/>
      <c r="D35" s="726"/>
      <c r="E35" s="733" t="str">
        <f>IF(Intro!G$24="English","net delivered selling value (CAD)","valeur de vente nette rendue (CAD)")</f>
        <v>net delivered selling value (CAD)</v>
      </c>
      <c r="F35" s="734"/>
      <c r="G35" s="344"/>
      <c r="H35" s="344"/>
      <c r="I35" s="344"/>
      <c r="J35" s="344"/>
      <c r="K35" s="344"/>
      <c r="L35" s="352"/>
    </row>
    <row r="36" spans="1:16" s="151" customFormat="1" ht="14.5" thickBot="1" x14ac:dyDescent="0.4">
      <c r="A36" s="261"/>
      <c r="B36" s="727"/>
      <c r="C36" s="728"/>
      <c r="D36" s="728"/>
      <c r="E36" s="735" t="str">
        <f>"$ / "&amp;IF(Intro!$G$24="English",Variables!$B$24,Variables!$C$24)</f>
        <v>$ / tonne</v>
      </c>
      <c r="F36" s="736"/>
      <c r="G36" s="346" t="str">
        <f>IF(G34=0,"-",G35/G34)</f>
        <v>-</v>
      </c>
      <c r="H36" s="346" t="str">
        <f>IF(H34=0,"-",H35/H34)</f>
        <v>-</v>
      </c>
      <c r="I36" s="346" t="str">
        <f>IF(I34=0,"-",I35/I34)</f>
        <v>-</v>
      </c>
      <c r="J36" s="346" t="str">
        <f>IF(J34=0,"-",J35/J34)</f>
        <v>-</v>
      </c>
      <c r="K36" s="346" t="str">
        <f>IF(K34=0,"-",K35/K34)</f>
        <v>-</v>
      </c>
      <c r="L36" s="352"/>
    </row>
    <row r="37" spans="1:16" s="151" customFormat="1" x14ac:dyDescent="0.35">
      <c r="A37" s="261"/>
      <c r="B37" s="723" t="str">
        <f>IF(Intro!$G$24="English",O37,P37)</f>
        <v>Ending inventory - do not include production for internal use or further internal processing</v>
      </c>
      <c r="C37" s="724"/>
      <c r="D37" s="724"/>
      <c r="E37" s="731" t="str">
        <f>IF(Intro!$G$24="English",Variables!$B$23,Variables!$C$23)</f>
        <v>tonnes</v>
      </c>
      <c r="F37" s="732"/>
      <c r="G37" s="342"/>
      <c r="H37" s="342"/>
      <c r="I37" s="342"/>
      <c r="J37" s="342"/>
      <c r="K37" s="342"/>
      <c r="L37" s="352"/>
      <c r="O37" s="150" t="s">
        <v>686</v>
      </c>
      <c r="P37" s="150" t="s">
        <v>687</v>
      </c>
    </row>
    <row r="38" spans="1:16" s="151" customFormat="1" x14ac:dyDescent="0.35">
      <c r="A38" s="261"/>
      <c r="B38" s="725"/>
      <c r="C38" s="726"/>
      <c r="D38" s="726"/>
      <c r="E38" s="741" t="s">
        <v>483</v>
      </c>
      <c r="F38" s="742"/>
      <c r="G38" s="344"/>
      <c r="H38" s="344"/>
      <c r="I38" s="344"/>
      <c r="J38" s="344"/>
      <c r="K38" s="344"/>
      <c r="L38" s="352"/>
    </row>
    <row r="39" spans="1:16" s="151" customFormat="1" ht="14.5" thickBot="1" x14ac:dyDescent="0.4">
      <c r="A39" s="261"/>
      <c r="B39" s="727"/>
      <c r="C39" s="728"/>
      <c r="D39" s="728"/>
      <c r="E39" s="735" t="str">
        <f>"$ / "&amp;IF(Intro!$G$24="English",Variables!$B$24,Variables!$C$24)</f>
        <v>$ / tonne</v>
      </c>
      <c r="F39" s="736"/>
      <c r="G39" s="346" t="str">
        <f>IF(G37=0,"-",G38/G37)</f>
        <v>-</v>
      </c>
      <c r="H39" s="346" t="str">
        <f>IF(H37=0,"-",H38/H37)</f>
        <v>-</v>
      </c>
      <c r="I39" s="346" t="str">
        <f>IF(I37=0,"-",I38/I37)</f>
        <v>-</v>
      </c>
      <c r="J39" s="346" t="str">
        <f>IF(J37=0,"-",J38/J37)</f>
        <v>-</v>
      </c>
      <c r="K39" s="346" t="str">
        <f>IF(K37=0,"-",K38/K37)</f>
        <v>-</v>
      </c>
      <c r="L39" s="352"/>
    </row>
    <row r="40" spans="1:16" s="151" customFormat="1" x14ac:dyDescent="0.35">
      <c r="A40" s="261"/>
      <c r="B40" s="256"/>
      <c r="C40" s="257"/>
      <c r="D40" s="257"/>
      <c r="E40" s="257"/>
      <c r="F40" s="257"/>
      <c r="G40" s="257"/>
      <c r="H40" s="257"/>
      <c r="I40" s="257"/>
      <c r="J40" s="257"/>
      <c r="K40" s="257"/>
      <c r="L40" s="258"/>
    </row>
    <row r="41" spans="1:16" s="3" customFormat="1" x14ac:dyDescent="0.35">
      <c r="A41" s="12"/>
      <c r="B41" s="604" t="s">
        <v>21</v>
      </c>
      <c r="C41" s="605"/>
      <c r="D41" s="605"/>
      <c r="E41" s="605"/>
      <c r="F41" s="605"/>
      <c r="G41" s="605"/>
      <c r="H41" s="605"/>
      <c r="I41" s="605"/>
      <c r="J41" s="605"/>
      <c r="K41" s="605"/>
      <c r="L41" s="606"/>
      <c r="M41" s="270"/>
      <c r="O41" s="151"/>
    </row>
    <row r="42" spans="1:16" s="151" customFormat="1" x14ac:dyDescent="0.35">
      <c r="A42" s="261"/>
      <c r="B42" s="225"/>
      <c r="C42" s="212"/>
      <c r="D42" s="212"/>
      <c r="E42" s="212"/>
      <c r="F42" s="212"/>
      <c r="G42" s="212"/>
      <c r="H42" s="212"/>
      <c r="I42" s="212"/>
      <c r="J42" s="212"/>
      <c r="K42" s="212"/>
      <c r="L42" s="213"/>
    </row>
    <row r="43" spans="1:16" s="151" customFormat="1" ht="14.5" x14ac:dyDescent="0.35">
      <c r="A43" s="261"/>
      <c r="B43" s="598" t="str">
        <f>IF(Intro!$G$24="English",O43,P43)</f>
        <v>Using data provided in Question 1 on the Pro 1 and Pro 2 tabs, the questionnaire calculates ending inventory as follows:</v>
      </c>
      <c r="C43" s="599"/>
      <c r="D43" s="599" t="e">
        <f>IF(#REF!="English",P43,Q43)</f>
        <v>#REF!</v>
      </c>
      <c r="E43" s="599" t="e">
        <f>IF(#REF!="English",Q43,R43)</f>
        <v>#REF!</v>
      </c>
      <c r="F43" s="599" t="e">
        <f>IF(#REF!="English",R43,S43)</f>
        <v>#REF!</v>
      </c>
      <c r="G43" s="599" t="e">
        <f>IF(#REF!="English",S43,T43)</f>
        <v>#REF!</v>
      </c>
      <c r="H43" s="599" t="e">
        <f>IF(#REF!="English",T43,U43)</f>
        <v>#REF!</v>
      </c>
      <c r="I43" s="599" t="e">
        <f>IF(#REF!="English",U43,V43)</f>
        <v>#REF!</v>
      </c>
      <c r="J43" s="599" t="e">
        <f>IF(#REF!="English",V43,W43)</f>
        <v>#REF!</v>
      </c>
      <c r="K43" s="599" t="e">
        <f>IF(#REF!="English",W43,X43)</f>
        <v>#REF!</v>
      </c>
      <c r="L43" s="600" t="e">
        <f>IF(#REF!="English",X43,Y43)</f>
        <v>#REF!</v>
      </c>
      <c r="O43" t="s">
        <v>653</v>
      </c>
      <c r="P43" s="333" t="s">
        <v>654</v>
      </c>
    </row>
    <row r="44" spans="1:16" s="151" customFormat="1" x14ac:dyDescent="0.35">
      <c r="A44" s="261"/>
      <c r="B44" s="598"/>
      <c r="C44" s="599"/>
      <c r="D44" s="599"/>
      <c r="E44" s="599"/>
      <c r="F44" s="599"/>
      <c r="G44" s="599"/>
      <c r="H44" s="599"/>
      <c r="I44" s="599"/>
      <c r="J44" s="599"/>
      <c r="K44" s="599"/>
      <c r="L44" s="600"/>
    </row>
    <row r="45" spans="1:16" s="10" customFormat="1" x14ac:dyDescent="0.35">
      <c r="A45" s="12"/>
      <c r="B45" s="335"/>
      <c r="C45" s="336"/>
      <c r="D45" s="28"/>
      <c r="G45" s="703">
        <f>Variables!$B$6</f>
        <v>2023</v>
      </c>
      <c r="H45" s="703">
        <f>G45+1</f>
        <v>2024</v>
      </c>
      <c r="I45" s="703">
        <f>H45+1</f>
        <v>2025</v>
      </c>
      <c r="J45" s="703" t="str">
        <f>J23</f>
        <v>Jan-Mar 2025</v>
      </c>
      <c r="K45" s="703" t="str">
        <f>K23</f>
        <v>Jan-Mar 2026</v>
      </c>
      <c r="L45" s="351"/>
      <c r="O45" s="11"/>
    </row>
    <row r="46" spans="1:16" s="10" customFormat="1" x14ac:dyDescent="0.35">
      <c r="A46" s="12"/>
      <c r="B46" s="335"/>
      <c r="C46" s="336"/>
      <c r="D46" s="28"/>
      <c r="G46" s="704"/>
      <c r="H46" s="704"/>
      <c r="I46" s="704"/>
      <c r="J46" s="704"/>
      <c r="K46" s="704"/>
      <c r="L46" s="351"/>
      <c r="O46" s="11"/>
    </row>
    <row r="47" spans="1:16" s="10" customFormat="1" x14ac:dyDescent="0.35">
      <c r="A47" s="12"/>
      <c r="B47" s="708" t="str">
        <f>IF(Intro!$G$24="English",O50,P50)</f>
        <v>Calculated ending inventory</v>
      </c>
      <c r="C47" s="709"/>
      <c r="D47" s="709"/>
      <c r="E47" s="709"/>
      <c r="F47" s="714" t="str">
        <f>IF(Intro!$G$24="English",Variables!$B$23,Variables!$C$23)</f>
        <v>tonnes</v>
      </c>
      <c r="G47" s="705" t="s">
        <v>844</v>
      </c>
      <c r="H47" s="705" t="s">
        <v>845</v>
      </c>
      <c r="I47" s="705" t="s">
        <v>846</v>
      </c>
      <c r="J47" s="705" t="s">
        <v>847</v>
      </c>
      <c r="K47" s="705" t="s">
        <v>848</v>
      </c>
      <c r="L47" s="351"/>
      <c r="O47" s="11"/>
    </row>
    <row r="48" spans="1:16" s="10" customFormat="1" x14ac:dyDescent="0.35">
      <c r="A48" s="12"/>
      <c r="B48" s="710"/>
      <c r="C48" s="711"/>
      <c r="D48" s="711"/>
      <c r="E48" s="711"/>
      <c r="F48" s="715"/>
      <c r="G48" s="706"/>
      <c r="H48" s="706"/>
      <c r="I48" s="706"/>
      <c r="J48" s="706"/>
      <c r="K48" s="706"/>
      <c r="L48" s="351"/>
      <c r="O48" s="11"/>
    </row>
    <row r="49" spans="1:16" s="10" customFormat="1" x14ac:dyDescent="0.35">
      <c r="A49" s="12"/>
      <c r="B49" s="710"/>
      <c r="C49" s="711"/>
      <c r="D49" s="711"/>
      <c r="E49" s="711"/>
      <c r="F49" s="715"/>
      <c r="G49" s="707"/>
      <c r="H49" s="707"/>
      <c r="I49" s="707"/>
      <c r="J49" s="707"/>
      <c r="K49" s="707"/>
      <c r="L49" s="351"/>
      <c r="O49" s="11"/>
    </row>
    <row r="50" spans="1:16" s="151" customFormat="1" x14ac:dyDescent="0.35">
      <c r="A50" s="261"/>
      <c r="B50" s="712"/>
      <c r="C50" s="713"/>
      <c r="D50" s="713"/>
      <c r="E50" s="713"/>
      <c r="F50" s="716"/>
      <c r="G50" s="347">
        <f>G25+'Pro 1'!G19+'Pro 1'!G20-G28-G31-G34</f>
        <v>0</v>
      </c>
      <c r="H50" s="347">
        <f>H25+'Pro 1'!H19+'Pro 1'!H20-H28-H31-H34</f>
        <v>0</v>
      </c>
      <c r="I50" s="347">
        <f>I25+'Pro 1'!I19+'Pro 1'!I20-I28-I31-I34</f>
        <v>0</v>
      </c>
      <c r="J50" s="347">
        <f>J25+'Pro 1'!J19+'Pro 1'!J20-J28-J31-J34</f>
        <v>0</v>
      </c>
      <c r="K50" s="347">
        <f>K25+'Pro 1'!K19+'Pro 1'!K20-K28-K31-K34</f>
        <v>0</v>
      </c>
      <c r="L50" s="352"/>
      <c r="O50" s="151" t="s">
        <v>692</v>
      </c>
      <c r="P50" s="151" t="s">
        <v>691</v>
      </c>
    </row>
    <row r="51" spans="1:16" s="151" customFormat="1" x14ac:dyDescent="0.35">
      <c r="A51" s="261"/>
      <c r="B51" s="744" t="str">
        <f>IF(Intro!$G$24="English",O51,P51)</f>
        <v>Difference between the reported ending inventory in Question 1 above and the calculated ending inventory</v>
      </c>
      <c r="C51" s="745"/>
      <c r="D51" s="745"/>
      <c r="E51" s="746"/>
      <c r="F51" s="337" t="str">
        <f>IF(Intro!$G$24="English",Variables!$B$23,Variables!$C$23)</f>
        <v>tonnes</v>
      </c>
      <c r="G51" s="348">
        <f>G37-G50</f>
        <v>0</v>
      </c>
      <c r="H51" s="348">
        <f>H37-H50</f>
        <v>0</v>
      </c>
      <c r="I51" s="348">
        <f>I37-I50</f>
        <v>0</v>
      </c>
      <c r="J51" s="348">
        <f>J37-J50</f>
        <v>0</v>
      </c>
      <c r="K51" s="729">
        <f>K37-K50</f>
        <v>0</v>
      </c>
      <c r="L51" s="352"/>
      <c r="O51" s="151" t="s">
        <v>693</v>
      </c>
      <c r="P51" s="151" t="s">
        <v>694</v>
      </c>
    </row>
    <row r="52" spans="1:16" s="151" customFormat="1" x14ac:dyDescent="0.35">
      <c r="A52" s="261"/>
      <c r="B52" s="747"/>
      <c r="C52" s="748"/>
      <c r="D52" s="748"/>
      <c r="E52" s="749"/>
      <c r="F52" s="338"/>
      <c r="G52" s="349"/>
      <c r="H52" s="349"/>
      <c r="I52" s="349"/>
      <c r="J52" s="349"/>
      <c r="K52" s="730"/>
      <c r="L52" s="352"/>
    </row>
    <row r="53" spans="1:16" s="151" customFormat="1" x14ac:dyDescent="0.35">
      <c r="A53" s="261"/>
      <c r="B53" s="225"/>
      <c r="C53" s="212"/>
      <c r="D53" s="212"/>
      <c r="E53" s="212"/>
      <c r="F53" s="212"/>
      <c r="G53" s="212"/>
      <c r="H53" s="212"/>
      <c r="I53" s="212"/>
      <c r="J53" s="212"/>
      <c r="K53" s="212"/>
      <c r="L53" s="213"/>
    </row>
    <row r="54" spans="1:16" s="151" customFormat="1" x14ac:dyDescent="0.35">
      <c r="A54" s="261"/>
      <c r="B54" s="598" t="str">
        <f>IF(Intro!$G$24="English",O54,P54)</f>
        <v>If the volume of ending inventory in Question 1 on the Pro 2 tab differs from the calculated ending inventory, explain why there is a difference.</v>
      </c>
      <c r="C54" s="599"/>
      <c r="D54" s="599"/>
      <c r="E54" s="599"/>
      <c r="F54" s="599"/>
      <c r="G54" s="599"/>
      <c r="H54" s="599"/>
      <c r="I54" s="599"/>
      <c r="J54" s="599"/>
      <c r="K54" s="599"/>
      <c r="L54" s="600"/>
      <c r="O54" s="20" t="s">
        <v>295</v>
      </c>
      <c r="P54" s="151" t="s">
        <v>634</v>
      </c>
    </row>
    <row r="55" spans="1:16" s="151" customFormat="1" x14ac:dyDescent="0.35">
      <c r="A55" s="261"/>
      <c r="B55" s="225"/>
      <c r="C55" s="212"/>
      <c r="D55" s="212"/>
      <c r="E55" s="212"/>
      <c r="F55" s="212"/>
      <c r="G55" s="212"/>
      <c r="H55" s="212"/>
      <c r="I55" s="212"/>
      <c r="J55" s="212"/>
      <c r="K55" s="212"/>
      <c r="L55" s="213"/>
    </row>
    <row r="56" spans="1:16" s="3" customFormat="1" x14ac:dyDescent="0.35">
      <c r="A56" s="13"/>
      <c r="B56" s="595"/>
      <c r="C56" s="596"/>
      <c r="D56" s="596"/>
      <c r="E56" s="596"/>
      <c r="F56" s="596"/>
      <c r="G56" s="596"/>
      <c r="H56" s="596"/>
      <c r="I56" s="596"/>
      <c r="J56" s="596"/>
      <c r="K56" s="596"/>
      <c r="L56" s="597"/>
      <c r="M56" s="176"/>
    </row>
    <row r="57" spans="1:16" s="3" customFormat="1" x14ac:dyDescent="0.35">
      <c r="A57" s="13"/>
      <c r="B57" s="595"/>
      <c r="C57" s="596"/>
      <c r="D57" s="596"/>
      <c r="E57" s="596"/>
      <c r="F57" s="596"/>
      <c r="G57" s="596"/>
      <c r="H57" s="596"/>
      <c r="I57" s="596"/>
      <c r="J57" s="596"/>
      <c r="K57" s="596"/>
      <c r="L57" s="597"/>
      <c r="M57" s="176"/>
    </row>
    <row r="58" spans="1:16" s="3" customFormat="1" x14ac:dyDescent="0.35">
      <c r="A58" s="13"/>
      <c r="B58" s="595"/>
      <c r="C58" s="596"/>
      <c r="D58" s="596"/>
      <c r="E58" s="596"/>
      <c r="F58" s="596"/>
      <c r="G58" s="596"/>
      <c r="H58" s="596"/>
      <c r="I58" s="596"/>
      <c r="J58" s="596"/>
      <c r="K58" s="596"/>
      <c r="L58" s="597"/>
      <c r="M58" s="176"/>
    </row>
    <row r="59" spans="1:16" s="3" customFormat="1" x14ac:dyDescent="0.35">
      <c r="A59" s="13"/>
      <c r="B59" s="595"/>
      <c r="C59" s="596"/>
      <c r="D59" s="596"/>
      <c r="E59" s="596"/>
      <c r="F59" s="596"/>
      <c r="G59" s="596"/>
      <c r="H59" s="596"/>
      <c r="I59" s="596"/>
      <c r="J59" s="596"/>
      <c r="K59" s="596"/>
      <c r="L59" s="597"/>
      <c r="M59" s="176"/>
    </row>
    <row r="60" spans="1:16" s="3" customFormat="1" x14ac:dyDescent="0.35">
      <c r="A60" s="13"/>
      <c r="B60" s="595"/>
      <c r="C60" s="596"/>
      <c r="D60" s="596"/>
      <c r="E60" s="596"/>
      <c r="F60" s="596"/>
      <c r="G60" s="596"/>
      <c r="H60" s="596"/>
      <c r="I60" s="596"/>
      <c r="J60" s="596"/>
      <c r="K60" s="596"/>
      <c r="L60" s="597"/>
      <c r="M60" s="176"/>
    </row>
    <row r="61" spans="1:16" s="3" customFormat="1" x14ac:dyDescent="0.35">
      <c r="A61" s="13"/>
      <c r="B61" s="595"/>
      <c r="C61" s="596"/>
      <c r="D61" s="596"/>
      <c r="E61" s="596"/>
      <c r="F61" s="596"/>
      <c r="G61" s="596"/>
      <c r="H61" s="596"/>
      <c r="I61" s="596"/>
      <c r="J61" s="596"/>
      <c r="K61" s="596"/>
      <c r="L61" s="597"/>
      <c r="M61" s="176"/>
    </row>
    <row r="62" spans="1:16" s="3" customFormat="1" x14ac:dyDescent="0.35">
      <c r="A62" s="13"/>
      <c r="B62" s="595"/>
      <c r="C62" s="596"/>
      <c r="D62" s="596"/>
      <c r="E62" s="596"/>
      <c r="F62" s="596"/>
      <c r="G62" s="596"/>
      <c r="H62" s="596"/>
      <c r="I62" s="596"/>
      <c r="J62" s="596"/>
      <c r="K62" s="596"/>
      <c r="L62" s="597"/>
      <c r="M62" s="176"/>
    </row>
    <row r="63" spans="1:16" s="3" customFormat="1" x14ac:dyDescent="0.35">
      <c r="A63" s="13"/>
      <c r="B63" s="595"/>
      <c r="C63" s="596"/>
      <c r="D63" s="596"/>
      <c r="E63" s="596"/>
      <c r="F63" s="596"/>
      <c r="G63" s="596"/>
      <c r="H63" s="596"/>
      <c r="I63" s="596"/>
      <c r="J63" s="596"/>
      <c r="K63" s="596"/>
      <c r="L63" s="597"/>
      <c r="M63" s="176"/>
    </row>
    <row r="64" spans="1:16" s="151" customFormat="1" x14ac:dyDescent="0.35">
      <c r="A64" s="261"/>
      <c r="B64" s="256"/>
      <c r="C64" s="257"/>
      <c r="D64" s="257"/>
      <c r="E64" s="257"/>
      <c r="F64" s="257"/>
      <c r="G64" s="257"/>
      <c r="H64" s="257"/>
      <c r="I64" s="257"/>
      <c r="J64" s="257"/>
      <c r="K64" s="257"/>
      <c r="L64" s="258"/>
    </row>
    <row r="65" spans="1:16" s="3" customFormat="1" x14ac:dyDescent="0.35">
      <c r="A65" s="12"/>
      <c r="B65" s="604" t="s">
        <v>26</v>
      </c>
      <c r="C65" s="605"/>
      <c r="D65" s="605"/>
      <c r="E65" s="605"/>
      <c r="F65" s="605"/>
      <c r="G65" s="605"/>
      <c r="H65" s="605"/>
      <c r="I65" s="605"/>
      <c r="J65" s="605"/>
      <c r="K65" s="605"/>
      <c r="L65" s="606"/>
      <c r="M65" s="270"/>
    </row>
    <row r="66" spans="1:16" s="151" customFormat="1" x14ac:dyDescent="0.35">
      <c r="A66" s="261"/>
      <c r="B66" s="225"/>
      <c r="C66" s="212"/>
      <c r="D66" s="212"/>
      <c r="E66" s="212"/>
      <c r="F66" s="212"/>
      <c r="G66" s="212"/>
      <c r="H66" s="212"/>
      <c r="I66" s="212"/>
      <c r="J66" s="212"/>
      <c r="K66" s="212"/>
      <c r="L66" s="213"/>
    </row>
    <row r="67" spans="1:16" s="151" customFormat="1" x14ac:dyDescent="0.35">
      <c r="A67" s="261"/>
      <c r="B67" s="508" t="str">
        <f>IF(Intro!$G$24="English",O67,P67)</f>
        <v>Describe how your firm determines the value of inventory. Provide any changes in the method of valuation or major write-downs of inventory that have occurred since January 1, 2023.</v>
      </c>
      <c r="C67" s="509"/>
      <c r="D67" s="509"/>
      <c r="E67" s="509"/>
      <c r="F67" s="509"/>
      <c r="G67" s="509"/>
      <c r="H67" s="509"/>
      <c r="I67" s="509"/>
      <c r="J67" s="509"/>
      <c r="K67" s="509"/>
      <c r="L67" s="510"/>
      <c r="O67" s="151" t="str">
        <f>"Describe how your firm determines the value of inventory. Provide any changes in the method of valuation or major write-downs of inventory that have occurred since January 1, "&amp;Variables!B6&amp;"."</f>
        <v>Describe how your firm determines the value of inventory. Provide any changes in the method of valuation or major write-downs of inventory that have occurred since January 1, 2023.</v>
      </c>
      <c r="P67" s="151" t="str">
        <f>"Décrivez comment votre entreprise détermine la valeur des stocks. Fournissez tout changement dans la méthode d'évaluation des stocks ou toute réduction importante de la valeur comptabilisée des stocks depuis le 1er janvier "&amp;Variables!B6&amp;"."</f>
        <v>Décrivez comment votre entreprise détermine la valeur des stocks. Fournissez tout changement dans la méthode d'évaluation des stocks ou toute réduction importante de la valeur comptabilisée des stocks depuis le 1er janvier 2023.</v>
      </c>
    </row>
    <row r="68" spans="1:16" s="151" customFormat="1" x14ac:dyDescent="0.35">
      <c r="A68" s="261"/>
      <c r="B68" s="508"/>
      <c r="C68" s="509"/>
      <c r="D68" s="509"/>
      <c r="E68" s="509"/>
      <c r="F68" s="509"/>
      <c r="G68" s="509"/>
      <c r="H68" s="509"/>
      <c r="I68" s="509"/>
      <c r="J68" s="509"/>
      <c r="K68" s="509"/>
      <c r="L68" s="510"/>
    </row>
    <row r="69" spans="1:16" s="151" customFormat="1" x14ac:dyDescent="0.35">
      <c r="A69" s="261"/>
      <c r="B69" s="225"/>
      <c r="C69" s="212"/>
      <c r="D69" s="212"/>
      <c r="E69" s="212"/>
      <c r="F69" s="212"/>
      <c r="G69" s="212"/>
      <c r="H69" s="212"/>
      <c r="I69" s="212"/>
      <c r="J69" s="212"/>
      <c r="K69" s="212"/>
      <c r="L69" s="213"/>
    </row>
    <row r="70" spans="1:16" s="3" customFormat="1" x14ac:dyDescent="0.35">
      <c r="A70" s="13"/>
      <c r="B70" s="595"/>
      <c r="C70" s="596"/>
      <c r="D70" s="596"/>
      <c r="E70" s="596"/>
      <c r="F70" s="596"/>
      <c r="G70" s="596"/>
      <c r="H70" s="596"/>
      <c r="I70" s="596"/>
      <c r="J70" s="596"/>
      <c r="K70" s="596"/>
      <c r="L70" s="597"/>
      <c r="M70" s="176"/>
    </row>
    <row r="71" spans="1:16" s="3" customFormat="1" x14ac:dyDescent="0.35">
      <c r="A71" s="13"/>
      <c r="B71" s="595"/>
      <c r="C71" s="596"/>
      <c r="D71" s="596"/>
      <c r="E71" s="596"/>
      <c r="F71" s="596"/>
      <c r="G71" s="596"/>
      <c r="H71" s="596"/>
      <c r="I71" s="596"/>
      <c r="J71" s="596"/>
      <c r="K71" s="596"/>
      <c r="L71" s="597"/>
      <c r="M71" s="176"/>
    </row>
    <row r="72" spans="1:16" s="3" customFormat="1" x14ac:dyDescent="0.35">
      <c r="A72" s="13"/>
      <c r="B72" s="595"/>
      <c r="C72" s="596"/>
      <c r="D72" s="596"/>
      <c r="E72" s="596"/>
      <c r="F72" s="596"/>
      <c r="G72" s="596"/>
      <c r="H72" s="596"/>
      <c r="I72" s="596"/>
      <c r="J72" s="596"/>
      <c r="K72" s="596"/>
      <c r="L72" s="597"/>
      <c r="M72" s="176"/>
    </row>
    <row r="73" spans="1:16" s="3" customFormat="1" x14ac:dyDescent="0.35">
      <c r="A73" s="13"/>
      <c r="B73" s="595"/>
      <c r="C73" s="596"/>
      <c r="D73" s="596"/>
      <c r="E73" s="596"/>
      <c r="F73" s="596"/>
      <c r="G73" s="596"/>
      <c r="H73" s="596"/>
      <c r="I73" s="596"/>
      <c r="J73" s="596"/>
      <c r="K73" s="596"/>
      <c r="L73" s="597"/>
      <c r="M73" s="176"/>
    </row>
    <row r="74" spans="1:16" s="3" customFormat="1" x14ac:dyDescent="0.35">
      <c r="A74" s="13"/>
      <c r="B74" s="595"/>
      <c r="C74" s="596"/>
      <c r="D74" s="596"/>
      <c r="E74" s="596"/>
      <c r="F74" s="596"/>
      <c r="G74" s="596"/>
      <c r="H74" s="596"/>
      <c r="I74" s="596"/>
      <c r="J74" s="596"/>
      <c r="K74" s="596"/>
      <c r="L74" s="597"/>
      <c r="M74" s="176"/>
    </row>
    <row r="75" spans="1:16" s="3" customFormat="1" x14ac:dyDescent="0.35">
      <c r="A75" s="13"/>
      <c r="B75" s="595"/>
      <c r="C75" s="596"/>
      <c r="D75" s="596"/>
      <c r="E75" s="596"/>
      <c r="F75" s="596"/>
      <c r="G75" s="596"/>
      <c r="H75" s="596"/>
      <c r="I75" s="596"/>
      <c r="J75" s="596"/>
      <c r="K75" s="596"/>
      <c r="L75" s="597"/>
      <c r="M75" s="176"/>
    </row>
    <row r="76" spans="1:16" s="3" customFormat="1" x14ac:dyDescent="0.35">
      <c r="A76" s="13"/>
      <c r="B76" s="595"/>
      <c r="C76" s="596"/>
      <c r="D76" s="596"/>
      <c r="E76" s="596"/>
      <c r="F76" s="596"/>
      <c r="G76" s="596"/>
      <c r="H76" s="596"/>
      <c r="I76" s="596"/>
      <c r="J76" s="596"/>
      <c r="K76" s="596"/>
      <c r="L76" s="597"/>
      <c r="M76" s="176"/>
    </row>
    <row r="77" spans="1:16" s="3" customFormat="1" x14ac:dyDescent="0.35">
      <c r="A77" s="13"/>
      <c r="B77" s="595"/>
      <c r="C77" s="596"/>
      <c r="D77" s="596"/>
      <c r="E77" s="596"/>
      <c r="F77" s="596"/>
      <c r="G77" s="596"/>
      <c r="H77" s="596"/>
      <c r="I77" s="596"/>
      <c r="J77" s="596"/>
      <c r="K77" s="596"/>
      <c r="L77" s="597"/>
      <c r="M77" s="176"/>
    </row>
    <row r="78" spans="1:16" s="151" customFormat="1" x14ac:dyDescent="0.35">
      <c r="A78" s="261"/>
      <c r="B78" s="256"/>
      <c r="C78" s="257"/>
      <c r="D78" s="257"/>
      <c r="E78" s="257"/>
      <c r="F78" s="257"/>
      <c r="G78" s="257"/>
      <c r="H78" s="257"/>
      <c r="I78" s="257"/>
      <c r="J78" s="257"/>
      <c r="K78" s="257"/>
      <c r="L78" s="258"/>
    </row>
    <row r="79" spans="1:16" s="3" customFormat="1" x14ac:dyDescent="0.35">
      <c r="A79" s="12"/>
      <c r="B79" s="604" t="s">
        <v>27</v>
      </c>
      <c r="C79" s="605"/>
      <c r="D79" s="605"/>
      <c r="E79" s="605"/>
      <c r="F79" s="605"/>
      <c r="G79" s="605"/>
      <c r="H79" s="605"/>
      <c r="I79" s="605"/>
      <c r="J79" s="605"/>
      <c r="K79" s="605"/>
      <c r="L79" s="606"/>
      <c r="M79" s="270"/>
    </row>
    <row r="80" spans="1:16" s="151" customFormat="1" x14ac:dyDescent="0.35">
      <c r="A80" s="261"/>
      <c r="B80" s="225"/>
      <c r="C80" s="212"/>
      <c r="D80" s="212"/>
      <c r="E80" s="212"/>
      <c r="F80" s="212"/>
      <c r="G80" s="212"/>
      <c r="H80" s="212"/>
      <c r="I80" s="212"/>
      <c r="J80" s="212"/>
      <c r="K80" s="212"/>
      <c r="L80" s="213"/>
    </row>
    <row r="81" spans="1:16" s="151" customFormat="1" x14ac:dyDescent="0.35">
      <c r="A81" s="261"/>
      <c r="B81" s="508" t="str">
        <f>IF(Intro!$G$24="English",O81,P81)</f>
        <v>Describe any changes in your firm’s inventory levels of the goods since January 1, 2023 and whether these changes impacted your firm’s ability to supply customers.</v>
      </c>
      <c r="C81" s="509"/>
      <c r="D81" s="509"/>
      <c r="E81" s="509"/>
      <c r="F81" s="509"/>
      <c r="G81" s="509"/>
      <c r="H81" s="509"/>
      <c r="I81" s="509"/>
      <c r="J81" s="509"/>
      <c r="K81" s="509"/>
      <c r="L81" s="510"/>
      <c r="O81" s="151" t="str">
        <f>"Describe any changes in your firm’s inventory levels of the goods since January 1, "&amp;Variables!B6&amp;" and whether these changes impacted your firm’s ability to supply customers."</f>
        <v>Describe any changes in your firm’s inventory levels of the goods since January 1, 2023 and whether these changes impacted your firm’s ability to supply customers.</v>
      </c>
      <c r="P81" s="151" t="str">
        <f>"Décrivez tout changement dans le volume des stocks des marchandises maintenus par votre entreprise depuis le 1er janvier "&amp;Variables!B6&amp;" et indiquez si ces changements ont eu une incidence quelconque sur la capacité de votre entreprise à fournir ses clients."</f>
        <v>Décrivez tout changement dans le volume des stocks des marchandises maintenus par votre entreprise depuis le 1er janvier 2023 et indiquez si ces changements ont eu une incidence quelconque sur la capacité de votre entreprise à fournir ses clients.</v>
      </c>
    </row>
    <row r="82" spans="1:16" s="151" customFormat="1" x14ac:dyDescent="0.35">
      <c r="A82" s="261"/>
      <c r="B82" s="508"/>
      <c r="C82" s="509"/>
      <c r="D82" s="509"/>
      <c r="E82" s="509"/>
      <c r="F82" s="509"/>
      <c r="G82" s="509"/>
      <c r="H82" s="509"/>
      <c r="I82" s="509"/>
      <c r="J82" s="509"/>
      <c r="K82" s="509"/>
      <c r="L82" s="510"/>
    </row>
    <row r="83" spans="1:16" s="151" customFormat="1" x14ac:dyDescent="0.35">
      <c r="A83" s="261"/>
      <c r="B83" s="225"/>
      <c r="C83" s="212"/>
      <c r="D83" s="212"/>
      <c r="E83" s="212"/>
      <c r="F83" s="212"/>
      <c r="G83" s="212"/>
      <c r="H83" s="212"/>
      <c r="I83" s="212"/>
      <c r="J83" s="212"/>
      <c r="K83" s="212"/>
      <c r="L83" s="213"/>
    </row>
    <row r="84" spans="1:16" s="3" customFormat="1" x14ac:dyDescent="0.35">
      <c r="A84" s="13"/>
      <c r="B84" s="595"/>
      <c r="C84" s="596"/>
      <c r="D84" s="596"/>
      <c r="E84" s="596"/>
      <c r="F84" s="596"/>
      <c r="G84" s="596"/>
      <c r="H84" s="596"/>
      <c r="I84" s="596"/>
      <c r="J84" s="596"/>
      <c r="K84" s="596"/>
      <c r="L84" s="597"/>
      <c r="M84" s="176"/>
    </row>
    <row r="85" spans="1:16" s="3" customFormat="1" x14ac:dyDescent="0.35">
      <c r="A85" s="13"/>
      <c r="B85" s="595"/>
      <c r="C85" s="596"/>
      <c r="D85" s="596"/>
      <c r="E85" s="596"/>
      <c r="F85" s="596"/>
      <c r="G85" s="596"/>
      <c r="H85" s="596"/>
      <c r="I85" s="596"/>
      <c r="J85" s="596"/>
      <c r="K85" s="596"/>
      <c r="L85" s="597"/>
      <c r="M85" s="176"/>
    </row>
    <row r="86" spans="1:16" s="3" customFormat="1" x14ac:dyDescent="0.35">
      <c r="A86" s="13"/>
      <c r="B86" s="595"/>
      <c r="C86" s="596"/>
      <c r="D86" s="596"/>
      <c r="E86" s="596"/>
      <c r="F86" s="596"/>
      <c r="G86" s="596"/>
      <c r="H86" s="596"/>
      <c r="I86" s="596"/>
      <c r="J86" s="596"/>
      <c r="K86" s="596"/>
      <c r="L86" s="597"/>
      <c r="M86" s="176"/>
    </row>
    <row r="87" spans="1:16" s="3" customFormat="1" x14ac:dyDescent="0.35">
      <c r="A87" s="13"/>
      <c r="B87" s="595"/>
      <c r="C87" s="596"/>
      <c r="D87" s="596"/>
      <c r="E87" s="596"/>
      <c r="F87" s="596"/>
      <c r="G87" s="596"/>
      <c r="H87" s="596"/>
      <c r="I87" s="596"/>
      <c r="J87" s="596"/>
      <c r="K87" s="596"/>
      <c r="L87" s="597"/>
      <c r="M87" s="176"/>
    </row>
    <row r="88" spans="1:16" s="3" customFormat="1" x14ac:dyDescent="0.35">
      <c r="A88" s="13"/>
      <c r="B88" s="595"/>
      <c r="C88" s="596"/>
      <c r="D88" s="596"/>
      <c r="E88" s="596"/>
      <c r="F88" s="596"/>
      <c r="G88" s="596"/>
      <c r="H88" s="596"/>
      <c r="I88" s="596"/>
      <c r="J88" s="596"/>
      <c r="K88" s="596"/>
      <c r="L88" s="597"/>
      <c r="M88" s="176"/>
    </row>
    <row r="89" spans="1:16" s="3" customFormat="1" x14ac:dyDescent="0.35">
      <c r="A89" s="13"/>
      <c r="B89" s="595"/>
      <c r="C89" s="596"/>
      <c r="D89" s="596"/>
      <c r="E89" s="596"/>
      <c r="F89" s="596"/>
      <c r="G89" s="596"/>
      <c r="H89" s="596"/>
      <c r="I89" s="596"/>
      <c r="J89" s="596"/>
      <c r="K89" s="596"/>
      <c r="L89" s="597"/>
      <c r="M89" s="176"/>
    </row>
    <row r="90" spans="1:16" s="3" customFormat="1" x14ac:dyDescent="0.35">
      <c r="A90" s="13"/>
      <c r="B90" s="595"/>
      <c r="C90" s="596"/>
      <c r="D90" s="596"/>
      <c r="E90" s="596"/>
      <c r="F90" s="596"/>
      <c r="G90" s="596"/>
      <c r="H90" s="596"/>
      <c r="I90" s="596"/>
      <c r="J90" s="596"/>
      <c r="K90" s="596"/>
      <c r="L90" s="597"/>
      <c r="M90" s="176"/>
    </row>
    <row r="91" spans="1:16" s="3" customFormat="1" x14ac:dyDescent="0.35">
      <c r="A91" s="13"/>
      <c r="B91" s="595"/>
      <c r="C91" s="596"/>
      <c r="D91" s="596"/>
      <c r="E91" s="596"/>
      <c r="F91" s="596"/>
      <c r="G91" s="596"/>
      <c r="H91" s="596"/>
      <c r="I91" s="596"/>
      <c r="J91" s="596"/>
      <c r="K91" s="596"/>
      <c r="L91" s="597"/>
      <c r="M91" s="176"/>
    </row>
    <row r="92" spans="1:16" s="151" customFormat="1" x14ac:dyDescent="0.35">
      <c r="A92" s="261"/>
      <c r="B92" s="256"/>
      <c r="C92" s="257"/>
      <c r="D92" s="257"/>
      <c r="E92" s="257"/>
      <c r="F92" s="257"/>
      <c r="G92" s="257"/>
      <c r="H92" s="257"/>
      <c r="I92" s="257"/>
      <c r="J92" s="257"/>
      <c r="K92" s="257"/>
      <c r="L92" s="258"/>
    </row>
    <row r="93" spans="1:16" s="3" customFormat="1" x14ac:dyDescent="0.35">
      <c r="A93" s="12"/>
      <c r="B93" s="604" t="s">
        <v>28</v>
      </c>
      <c r="C93" s="605"/>
      <c r="D93" s="605"/>
      <c r="E93" s="605"/>
      <c r="F93" s="605"/>
      <c r="G93" s="605"/>
      <c r="H93" s="605"/>
      <c r="I93" s="605"/>
      <c r="J93" s="605"/>
      <c r="K93" s="605"/>
      <c r="L93" s="606"/>
      <c r="M93" s="270"/>
    </row>
    <row r="94" spans="1:16" s="151" customFormat="1" x14ac:dyDescent="0.35">
      <c r="A94" s="261"/>
      <c r="B94" s="225"/>
      <c r="C94" s="212"/>
      <c r="D94" s="212"/>
      <c r="E94" s="212"/>
      <c r="F94" s="212"/>
      <c r="G94" s="212"/>
      <c r="H94" s="212"/>
      <c r="I94" s="212"/>
      <c r="J94" s="212"/>
      <c r="K94" s="212"/>
      <c r="L94" s="213"/>
    </row>
    <row r="95" spans="1:16" s="151" customFormat="1" x14ac:dyDescent="0.35">
      <c r="A95" s="261"/>
      <c r="B95" s="508" t="str">
        <f>IF(Intro!$G$24="English",O95,P95)</f>
        <v>Describe your firm’s plans to manage inventory levels in the next two years. Provide the rationale and assumptions underlying these strategies and objectives.</v>
      </c>
      <c r="C95" s="509"/>
      <c r="D95" s="509"/>
      <c r="E95" s="509"/>
      <c r="F95" s="509"/>
      <c r="G95" s="509"/>
      <c r="H95" s="509"/>
      <c r="I95" s="509"/>
      <c r="J95" s="509"/>
      <c r="K95" s="509"/>
      <c r="L95" s="510"/>
      <c r="O95" s="151" t="s">
        <v>533</v>
      </c>
      <c r="P95" s="151" t="s">
        <v>153</v>
      </c>
    </row>
    <row r="96" spans="1:16" s="151" customFormat="1" x14ac:dyDescent="0.35">
      <c r="A96" s="261"/>
      <c r="B96" s="225"/>
      <c r="C96" s="212"/>
      <c r="D96" s="212"/>
      <c r="E96" s="212"/>
      <c r="F96" s="212"/>
      <c r="G96" s="212"/>
      <c r="H96" s="212"/>
      <c r="I96" s="212"/>
      <c r="J96" s="212"/>
      <c r="K96" s="212"/>
      <c r="L96" s="213"/>
    </row>
    <row r="97" spans="1:16" s="3" customFormat="1" x14ac:dyDescent="0.35">
      <c r="A97" s="13"/>
      <c r="B97" s="595"/>
      <c r="C97" s="596"/>
      <c r="D97" s="596"/>
      <c r="E97" s="596"/>
      <c r="F97" s="596"/>
      <c r="G97" s="596"/>
      <c r="H97" s="596"/>
      <c r="I97" s="596"/>
      <c r="J97" s="596"/>
      <c r="K97" s="596"/>
      <c r="L97" s="597"/>
      <c r="M97" s="176"/>
    </row>
    <row r="98" spans="1:16" s="3" customFormat="1" x14ac:dyDescent="0.35">
      <c r="A98" s="13"/>
      <c r="B98" s="595"/>
      <c r="C98" s="596"/>
      <c r="D98" s="596"/>
      <c r="E98" s="596"/>
      <c r="F98" s="596"/>
      <c r="G98" s="596"/>
      <c r="H98" s="596"/>
      <c r="I98" s="596"/>
      <c r="J98" s="596"/>
      <c r="K98" s="596"/>
      <c r="L98" s="597"/>
      <c r="M98" s="176"/>
    </row>
    <row r="99" spans="1:16" s="3" customFormat="1" x14ac:dyDescent="0.35">
      <c r="A99" s="13"/>
      <c r="B99" s="595"/>
      <c r="C99" s="596"/>
      <c r="D99" s="596"/>
      <c r="E99" s="596"/>
      <c r="F99" s="596"/>
      <c r="G99" s="596"/>
      <c r="H99" s="596"/>
      <c r="I99" s="596"/>
      <c r="J99" s="596"/>
      <c r="K99" s="596"/>
      <c r="L99" s="597"/>
      <c r="M99" s="176"/>
    </row>
    <row r="100" spans="1:16" s="3" customFormat="1" x14ac:dyDescent="0.35">
      <c r="A100" s="13"/>
      <c r="B100" s="595"/>
      <c r="C100" s="596"/>
      <c r="D100" s="596"/>
      <c r="E100" s="596"/>
      <c r="F100" s="596"/>
      <c r="G100" s="596"/>
      <c r="H100" s="596"/>
      <c r="I100" s="596"/>
      <c r="J100" s="596"/>
      <c r="K100" s="596"/>
      <c r="L100" s="597"/>
      <c r="M100" s="176"/>
    </row>
    <row r="101" spans="1:16" s="3" customFormat="1" x14ac:dyDescent="0.35">
      <c r="A101" s="13"/>
      <c r="B101" s="595"/>
      <c r="C101" s="596"/>
      <c r="D101" s="596"/>
      <c r="E101" s="596"/>
      <c r="F101" s="596"/>
      <c r="G101" s="596"/>
      <c r="H101" s="596"/>
      <c r="I101" s="596"/>
      <c r="J101" s="596"/>
      <c r="K101" s="596"/>
      <c r="L101" s="597"/>
      <c r="M101" s="176"/>
    </row>
    <row r="102" spans="1:16" s="3" customFormat="1" x14ac:dyDescent="0.35">
      <c r="A102" s="13"/>
      <c r="B102" s="595"/>
      <c r="C102" s="596"/>
      <c r="D102" s="596"/>
      <c r="E102" s="596"/>
      <c r="F102" s="596"/>
      <c r="G102" s="596"/>
      <c r="H102" s="596"/>
      <c r="I102" s="596"/>
      <c r="J102" s="596"/>
      <c r="K102" s="596"/>
      <c r="L102" s="597"/>
      <c r="M102" s="176"/>
    </row>
    <row r="103" spans="1:16" s="3" customFormat="1" x14ac:dyDescent="0.35">
      <c r="A103" s="13"/>
      <c r="B103" s="595"/>
      <c r="C103" s="596"/>
      <c r="D103" s="596"/>
      <c r="E103" s="596"/>
      <c r="F103" s="596"/>
      <c r="G103" s="596"/>
      <c r="H103" s="596"/>
      <c r="I103" s="596"/>
      <c r="J103" s="596"/>
      <c r="K103" s="596"/>
      <c r="L103" s="597"/>
      <c r="M103" s="176"/>
    </row>
    <row r="104" spans="1:16" s="3" customFormat="1" x14ac:dyDescent="0.35">
      <c r="A104" s="13"/>
      <c r="B104" s="595"/>
      <c r="C104" s="596"/>
      <c r="D104" s="596"/>
      <c r="E104" s="596"/>
      <c r="F104" s="596"/>
      <c r="G104" s="596"/>
      <c r="H104" s="596"/>
      <c r="I104" s="596"/>
      <c r="J104" s="596"/>
      <c r="K104" s="596"/>
      <c r="L104" s="597"/>
      <c r="M104" s="176"/>
    </row>
    <row r="105" spans="1:16" s="151" customFormat="1" x14ac:dyDescent="0.35">
      <c r="A105" s="261"/>
      <c r="B105" s="256"/>
      <c r="C105" s="257"/>
      <c r="D105" s="257"/>
      <c r="E105" s="257"/>
      <c r="F105" s="257"/>
      <c r="G105" s="257"/>
      <c r="H105" s="257"/>
      <c r="I105" s="257"/>
      <c r="J105" s="257"/>
      <c r="K105" s="257"/>
      <c r="L105" s="258"/>
    </row>
    <row r="106" spans="1:16" s="3" customFormat="1" x14ac:dyDescent="0.35">
      <c r="A106" s="12"/>
      <c r="B106" s="604" t="s">
        <v>30</v>
      </c>
      <c r="C106" s="605"/>
      <c r="D106" s="605"/>
      <c r="E106" s="605"/>
      <c r="F106" s="605"/>
      <c r="G106" s="605"/>
      <c r="H106" s="605"/>
      <c r="I106" s="605"/>
      <c r="J106" s="605"/>
      <c r="K106" s="605"/>
      <c r="L106" s="606"/>
      <c r="M106" s="270"/>
    </row>
    <row r="107" spans="1:16" s="151" customFormat="1" x14ac:dyDescent="0.35">
      <c r="A107" s="261"/>
      <c r="B107" s="225"/>
      <c r="C107" s="212"/>
      <c r="D107" s="212"/>
      <c r="E107" s="212"/>
      <c r="F107" s="212"/>
      <c r="G107" s="212"/>
      <c r="H107" s="212"/>
      <c r="I107" s="212"/>
      <c r="J107" s="212"/>
      <c r="K107" s="212"/>
      <c r="L107" s="213"/>
    </row>
    <row r="108" spans="1:16" s="151" customFormat="1" x14ac:dyDescent="0.35">
      <c r="A108" s="261"/>
      <c r="B108" s="468" t="str">
        <f>IF(Intro!$G$24="English",O108,P108)</f>
        <v>Describe the method used to value your firm's sales to Canadian or foreign associated firms.</v>
      </c>
      <c r="C108" s="469"/>
      <c r="D108" s="469"/>
      <c r="E108" s="469"/>
      <c r="F108" s="469"/>
      <c r="G108" s="469"/>
      <c r="H108" s="469"/>
      <c r="I108" s="469"/>
      <c r="J108" s="469"/>
      <c r="K108" s="469"/>
      <c r="L108" s="470"/>
      <c r="O108" s="151" t="s">
        <v>115</v>
      </c>
      <c r="P108" s="21" t="s">
        <v>116</v>
      </c>
    </row>
    <row r="109" spans="1:16" s="151" customFormat="1" x14ac:dyDescent="0.35">
      <c r="A109" s="261"/>
      <c r="B109" s="225"/>
      <c r="C109" s="212"/>
      <c r="D109" s="212"/>
      <c r="E109" s="212"/>
      <c r="F109" s="212"/>
      <c r="G109" s="212"/>
      <c r="H109" s="212"/>
      <c r="I109" s="212"/>
      <c r="J109" s="212"/>
      <c r="K109" s="212"/>
      <c r="L109" s="213"/>
    </row>
    <row r="110" spans="1:16" s="3" customFormat="1" x14ac:dyDescent="0.35">
      <c r="A110" s="13"/>
      <c r="B110" s="595"/>
      <c r="C110" s="596"/>
      <c r="D110" s="596"/>
      <c r="E110" s="596"/>
      <c r="F110" s="596"/>
      <c r="G110" s="596"/>
      <c r="H110" s="596"/>
      <c r="I110" s="596"/>
      <c r="J110" s="596"/>
      <c r="K110" s="596"/>
      <c r="L110" s="597"/>
      <c r="M110" s="176"/>
    </row>
    <row r="111" spans="1:16" s="3" customFormat="1" x14ac:dyDescent="0.35">
      <c r="A111" s="13"/>
      <c r="B111" s="595"/>
      <c r="C111" s="596"/>
      <c r="D111" s="596"/>
      <c r="E111" s="596"/>
      <c r="F111" s="596"/>
      <c r="G111" s="596"/>
      <c r="H111" s="596"/>
      <c r="I111" s="596"/>
      <c r="J111" s="596"/>
      <c r="K111" s="596"/>
      <c r="L111" s="597"/>
      <c r="M111" s="176"/>
    </row>
    <row r="112" spans="1:16" s="3" customFormat="1" x14ac:dyDescent="0.35">
      <c r="A112" s="13"/>
      <c r="B112" s="595"/>
      <c r="C112" s="596"/>
      <c r="D112" s="596"/>
      <c r="E112" s="596"/>
      <c r="F112" s="596"/>
      <c r="G112" s="596"/>
      <c r="H112" s="596"/>
      <c r="I112" s="596"/>
      <c r="J112" s="596"/>
      <c r="K112" s="596"/>
      <c r="L112" s="597"/>
      <c r="M112" s="176"/>
    </row>
    <row r="113" spans="1:19" s="3" customFormat="1" x14ac:dyDescent="0.35">
      <c r="A113" s="13"/>
      <c r="B113" s="595"/>
      <c r="C113" s="596"/>
      <c r="D113" s="596"/>
      <c r="E113" s="596"/>
      <c r="F113" s="596"/>
      <c r="G113" s="596"/>
      <c r="H113" s="596"/>
      <c r="I113" s="596"/>
      <c r="J113" s="596"/>
      <c r="K113" s="596"/>
      <c r="L113" s="597"/>
      <c r="M113" s="176"/>
    </row>
    <row r="114" spans="1:19" s="3" customFormat="1" x14ac:dyDescent="0.35">
      <c r="A114" s="13"/>
      <c r="B114" s="595"/>
      <c r="C114" s="596"/>
      <c r="D114" s="596"/>
      <c r="E114" s="596"/>
      <c r="F114" s="596"/>
      <c r="G114" s="596"/>
      <c r="H114" s="596"/>
      <c r="I114" s="596"/>
      <c r="J114" s="596"/>
      <c r="K114" s="596"/>
      <c r="L114" s="597"/>
      <c r="M114" s="176"/>
    </row>
    <row r="115" spans="1:19" s="3" customFormat="1" x14ac:dyDescent="0.35">
      <c r="A115" s="13"/>
      <c r="B115" s="595"/>
      <c r="C115" s="596"/>
      <c r="D115" s="596"/>
      <c r="E115" s="596"/>
      <c r="F115" s="596"/>
      <c r="G115" s="596"/>
      <c r="H115" s="596"/>
      <c r="I115" s="596"/>
      <c r="J115" s="596"/>
      <c r="K115" s="596"/>
      <c r="L115" s="597"/>
      <c r="M115" s="176"/>
    </row>
    <row r="116" spans="1:19" s="3" customFormat="1" x14ac:dyDescent="0.35">
      <c r="A116" s="13"/>
      <c r="B116" s="595"/>
      <c r="C116" s="596"/>
      <c r="D116" s="596"/>
      <c r="E116" s="596"/>
      <c r="F116" s="596"/>
      <c r="G116" s="596"/>
      <c r="H116" s="596"/>
      <c r="I116" s="596"/>
      <c r="J116" s="596"/>
      <c r="K116" s="596"/>
      <c r="L116" s="597"/>
      <c r="M116" s="176"/>
    </row>
    <row r="117" spans="1:19" s="3" customFormat="1" x14ac:dyDescent="0.35">
      <c r="A117" s="13"/>
      <c r="B117" s="595"/>
      <c r="C117" s="596"/>
      <c r="D117" s="596"/>
      <c r="E117" s="596"/>
      <c r="F117" s="596"/>
      <c r="G117" s="596"/>
      <c r="H117" s="596"/>
      <c r="I117" s="596"/>
      <c r="J117" s="596"/>
      <c r="K117" s="596"/>
      <c r="L117" s="597"/>
      <c r="M117" s="176"/>
    </row>
    <row r="118" spans="1:19" s="151" customFormat="1" x14ac:dyDescent="0.35">
      <c r="A118" s="261"/>
      <c r="B118" s="256"/>
      <c r="C118" s="257"/>
      <c r="D118" s="257"/>
      <c r="E118" s="257"/>
      <c r="F118" s="257"/>
      <c r="G118" s="257"/>
      <c r="H118" s="257"/>
      <c r="I118" s="257"/>
      <c r="J118" s="257"/>
      <c r="K118" s="257"/>
      <c r="L118" s="258"/>
    </row>
    <row r="119" spans="1:19" s="42" customFormat="1" x14ac:dyDescent="0.35">
      <c r="A119" s="41"/>
      <c r="B119" s="717" t="s">
        <v>31</v>
      </c>
      <c r="C119" s="718"/>
      <c r="D119" s="718"/>
      <c r="E119" s="718"/>
      <c r="F119" s="718"/>
      <c r="G119" s="718"/>
      <c r="H119" s="718"/>
      <c r="I119" s="718"/>
      <c r="J119" s="718"/>
      <c r="K119" s="718"/>
      <c r="L119" s="719"/>
      <c r="M119" s="251"/>
    </row>
    <row r="120" spans="1:19" s="150" customFormat="1" x14ac:dyDescent="0.35">
      <c r="A120" s="41"/>
      <c r="B120" s="283"/>
      <c r="C120" s="284"/>
      <c r="D120" s="284"/>
      <c r="E120" s="284"/>
      <c r="F120" s="284"/>
      <c r="G120" s="284"/>
      <c r="H120" s="284"/>
      <c r="I120" s="284"/>
      <c r="J120" s="284"/>
      <c r="K120" s="284"/>
      <c r="L120" s="285"/>
    </row>
    <row r="121" spans="1:19" s="150" customFormat="1" x14ac:dyDescent="0.35">
      <c r="A121" s="41"/>
      <c r="B121" s="531" t="str">
        <f>IF(Intro!$G$24="English",O121,P121)</f>
        <v>Explain your firm’s method of calculating the prices of the goods to your customers. Include details related to any terms, discounts, allowances, rebates and incentives, price adjustments or other considerations offered to purchasers since January 1, 2023. If your firm uses price or discount lists, provide copies. Explain whether these pricing practices to your customers changed since January 1, 2023.</v>
      </c>
      <c r="C121" s="660"/>
      <c r="D121" s="660"/>
      <c r="E121" s="660"/>
      <c r="F121" s="660"/>
      <c r="G121" s="660"/>
      <c r="H121" s="660"/>
      <c r="I121" s="660"/>
      <c r="J121" s="660"/>
      <c r="K121" s="660"/>
      <c r="L121" s="533"/>
      <c r="O121" s="150" t="str">
        <f>"Explain your firm’s method of calculating the prices of the goods to your customers. Include details related to any terms, discounts, allowances, rebates and incentives, price adjustments or other considerations offered to purchasers since January 1, "&amp;Variables!B6&amp;". If your firm uses price or discount lists, provide copies. Explain whether these pricing practices to your customers changed since January 1, "&amp;Variables!B6&amp;"."</f>
        <v>Explain your firm’s method of calculating the prices of the goods to your customers. Include details related to any terms, discounts, allowances, rebates and incentives, price adjustments or other considerations offered to purchasers since January 1, 2023. If your firm uses price or discount lists, provide copies. Explain whether these pricing practices to your customers changed since January 1, 2023.</v>
      </c>
      <c r="P121" s="150" t="str">
        <f>"Expliquez la façon dont votre entreprise calcule les prix des marchandises pour ses clients. Donnez les détails au sujet des modalités, rabais, réductions, remises, primes, ajustements de prix et autres mesures offerts aux acheteurs depuis le 1er janvier "&amp;Variables!B6&amp;". Si votre entreprise utilise des listes de prix ou de remises, fournissez-en des copies. Expliquez comment ces pratiques de fixation des prix ont changé depuis le 1er janvier "&amp;Variables!B6&amp;"."</f>
        <v>Expliquez la façon dont votre entreprise calcule les prix des marchandises pour ses clients. Donnez les détails au sujet des modalités, rabais, réductions, remises, primes, ajustements de prix et autres mesures offerts aux acheteurs depuis le 1er janvier 2023. Si votre entreprise utilise des listes de prix ou de remises, fournissez-en des copies. Expliquez comment ces pratiques de fixation des prix ont changé depuis le 1er janvier 2023.</v>
      </c>
      <c r="Q121" s="161"/>
      <c r="R121" s="161"/>
      <c r="S121" s="161"/>
    </row>
    <row r="122" spans="1:19" s="150" customFormat="1" x14ac:dyDescent="0.35">
      <c r="A122" s="41"/>
      <c r="B122" s="531"/>
      <c r="C122" s="660"/>
      <c r="D122" s="660"/>
      <c r="E122" s="660"/>
      <c r="F122" s="660"/>
      <c r="G122" s="660"/>
      <c r="H122" s="660"/>
      <c r="I122" s="660"/>
      <c r="J122" s="660"/>
      <c r="K122" s="660"/>
      <c r="L122" s="533"/>
      <c r="Q122" s="161"/>
      <c r="R122" s="161"/>
      <c r="S122" s="161"/>
    </row>
    <row r="123" spans="1:19" s="150" customFormat="1" x14ac:dyDescent="0.35">
      <c r="A123" s="41"/>
      <c r="B123" s="531"/>
      <c r="C123" s="660"/>
      <c r="D123" s="660"/>
      <c r="E123" s="660"/>
      <c r="F123" s="660"/>
      <c r="G123" s="660"/>
      <c r="H123" s="660"/>
      <c r="I123" s="660"/>
      <c r="J123" s="660"/>
      <c r="K123" s="660"/>
      <c r="L123" s="533"/>
      <c r="Q123" s="161"/>
      <c r="R123" s="161"/>
      <c r="S123" s="161"/>
    </row>
    <row r="124" spans="1:19" s="150" customFormat="1" x14ac:dyDescent="0.35">
      <c r="A124" s="41"/>
      <c r="B124" s="283"/>
      <c r="C124" s="284"/>
      <c r="D124" s="284"/>
      <c r="E124" s="284"/>
      <c r="F124" s="284"/>
      <c r="G124" s="284"/>
      <c r="H124" s="284"/>
      <c r="I124" s="284"/>
      <c r="J124" s="284"/>
      <c r="K124" s="284"/>
      <c r="L124" s="285"/>
    </row>
    <row r="125" spans="1:19" s="42" customFormat="1" x14ac:dyDescent="0.35">
      <c r="A125" s="41"/>
      <c r="B125" s="720"/>
      <c r="C125" s="721"/>
      <c r="D125" s="721"/>
      <c r="E125" s="721"/>
      <c r="F125" s="721"/>
      <c r="G125" s="721"/>
      <c r="H125" s="721"/>
      <c r="I125" s="721"/>
      <c r="J125" s="721"/>
      <c r="K125" s="721"/>
      <c r="L125" s="722"/>
      <c r="M125" s="161"/>
    </row>
    <row r="126" spans="1:19" s="3" customFormat="1" x14ac:dyDescent="0.35">
      <c r="A126" s="13"/>
      <c r="B126" s="720"/>
      <c r="C126" s="721"/>
      <c r="D126" s="721"/>
      <c r="E126" s="721"/>
      <c r="F126" s="721"/>
      <c r="G126" s="721"/>
      <c r="H126" s="721"/>
      <c r="I126" s="721"/>
      <c r="J126" s="721"/>
      <c r="K126" s="721"/>
      <c r="L126" s="722"/>
      <c r="M126" s="176"/>
    </row>
    <row r="127" spans="1:19" s="3" customFormat="1" x14ac:dyDescent="0.35">
      <c r="A127" s="13"/>
      <c r="B127" s="720"/>
      <c r="C127" s="721"/>
      <c r="D127" s="721"/>
      <c r="E127" s="721"/>
      <c r="F127" s="721"/>
      <c r="G127" s="721"/>
      <c r="H127" s="721"/>
      <c r="I127" s="721"/>
      <c r="J127" s="721"/>
      <c r="K127" s="721"/>
      <c r="L127" s="722"/>
      <c r="M127" s="176"/>
    </row>
    <row r="128" spans="1:19" s="3" customFormat="1" x14ac:dyDescent="0.35">
      <c r="A128" s="13"/>
      <c r="B128" s="720"/>
      <c r="C128" s="721"/>
      <c r="D128" s="721"/>
      <c r="E128" s="721"/>
      <c r="F128" s="721"/>
      <c r="G128" s="721"/>
      <c r="H128" s="721"/>
      <c r="I128" s="721"/>
      <c r="J128" s="721"/>
      <c r="K128" s="721"/>
      <c r="L128" s="722"/>
      <c r="M128" s="176"/>
    </row>
    <row r="129" spans="1:16" s="42" customFormat="1" x14ac:dyDescent="0.35">
      <c r="A129" s="41"/>
      <c r="B129" s="720"/>
      <c r="C129" s="721"/>
      <c r="D129" s="721"/>
      <c r="E129" s="721"/>
      <c r="F129" s="721"/>
      <c r="G129" s="721"/>
      <c r="H129" s="721"/>
      <c r="I129" s="721"/>
      <c r="J129" s="721"/>
      <c r="K129" s="721"/>
      <c r="L129" s="722"/>
      <c r="M129" s="161"/>
    </row>
    <row r="130" spans="1:16" s="42" customFormat="1" x14ac:dyDescent="0.35">
      <c r="A130" s="41"/>
      <c r="B130" s="720"/>
      <c r="C130" s="721"/>
      <c r="D130" s="721"/>
      <c r="E130" s="721"/>
      <c r="F130" s="721"/>
      <c r="G130" s="721"/>
      <c r="H130" s="721"/>
      <c r="I130" s="721"/>
      <c r="J130" s="721"/>
      <c r="K130" s="721"/>
      <c r="L130" s="722"/>
      <c r="M130" s="161"/>
    </row>
    <row r="131" spans="1:16" s="42" customFormat="1" x14ac:dyDescent="0.35">
      <c r="A131" s="41"/>
      <c r="B131" s="720"/>
      <c r="C131" s="721"/>
      <c r="D131" s="721"/>
      <c r="E131" s="721"/>
      <c r="F131" s="721"/>
      <c r="G131" s="721"/>
      <c r="H131" s="721"/>
      <c r="I131" s="721"/>
      <c r="J131" s="721"/>
      <c r="K131" s="721"/>
      <c r="L131" s="722"/>
      <c r="M131" s="161"/>
    </row>
    <row r="132" spans="1:16" s="42" customFormat="1" x14ac:dyDescent="0.35">
      <c r="A132" s="41"/>
      <c r="B132" s="720"/>
      <c r="C132" s="721"/>
      <c r="D132" s="721"/>
      <c r="E132" s="721"/>
      <c r="F132" s="721"/>
      <c r="G132" s="721"/>
      <c r="H132" s="721"/>
      <c r="I132" s="721"/>
      <c r="J132" s="721"/>
      <c r="K132" s="721"/>
      <c r="L132" s="722"/>
      <c r="M132" s="161"/>
    </row>
    <row r="133" spans="1:16" s="150" customFormat="1" x14ac:dyDescent="0.35">
      <c r="A133" s="41"/>
      <c r="B133" s="286"/>
      <c r="C133" s="287"/>
      <c r="D133" s="287"/>
      <c r="E133" s="287"/>
      <c r="F133" s="287"/>
      <c r="G133" s="287"/>
      <c r="H133" s="287"/>
      <c r="I133" s="287"/>
      <c r="J133" s="287"/>
      <c r="K133" s="287"/>
      <c r="L133" s="288"/>
    </row>
    <row r="134" spans="1:16" s="3" customFormat="1" x14ac:dyDescent="0.35">
      <c r="A134" s="12"/>
      <c r="B134" s="604" t="s">
        <v>33</v>
      </c>
      <c r="C134" s="605"/>
      <c r="D134" s="605"/>
      <c r="E134" s="605"/>
      <c r="F134" s="605"/>
      <c r="G134" s="605"/>
      <c r="H134" s="605"/>
      <c r="I134" s="605"/>
      <c r="J134" s="605"/>
      <c r="K134" s="605"/>
      <c r="L134" s="606"/>
      <c r="M134" s="270"/>
    </row>
    <row r="135" spans="1:16" s="151" customFormat="1" x14ac:dyDescent="0.35">
      <c r="A135" s="261"/>
      <c r="B135" s="225"/>
      <c r="C135" s="212"/>
      <c r="D135" s="212"/>
      <c r="E135" s="212"/>
      <c r="F135" s="212"/>
      <c r="G135" s="212"/>
      <c r="H135" s="212"/>
      <c r="I135" s="212"/>
      <c r="J135" s="212"/>
      <c r="K135" s="212"/>
      <c r="L135" s="213"/>
    </row>
    <row r="136" spans="1:16" s="151" customFormat="1" x14ac:dyDescent="0.35">
      <c r="A136" s="261"/>
      <c r="B136" s="598" t="str">
        <f>IF(Intro!$G$24="English",O136,P136)</f>
        <v>Provide the proportion of your total net delivered selling value for sales in Canada reported in Question 1 that was represented by delivery costs.</v>
      </c>
      <c r="C136" s="599"/>
      <c r="D136" s="599"/>
      <c r="E136" s="599"/>
      <c r="F136" s="599"/>
      <c r="G136" s="599"/>
      <c r="H136" s="599"/>
      <c r="I136" s="599"/>
      <c r="J136" s="599"/>
      <c r="K136" s="599"/>
      <c r="L136" s="600"/>
      <c r="O136" s="151" t="s">
        <v>534</v>
      </c>
      <c r="P136" s="174" t="s">
        <v>535</v>
      </c>
    </row>
    <row r="137" spans="1:16" s="151" customFormat="1" x14ac:dyDescent="0.35">
      <c r="A137" s="261"/>
      <c r="B137" s="225"/>
      <c r="C137" s="212"/>
      <c r="D137" s="212"/>
      <c r="E137" s="212"/>
      <c r="F137" s="212"/>
      <c r="G137" s="212"/>
      <c r="H137" s="212"/>
      <c r="I137" s="212"/>
      <c r="J137" s="212"/>
      <c r="K137" s="212"/>
      <c r="L137" s="213"/>
    </row>
    <row r="138" spans="1:16" s="10" customFormat="1" x14ac:dyDescent="0.35">
      <c r="A138" s="12"/>
      <c r="B138" s="353"/>
      <c r="D138" s="336"/>
      <c r="E138" s="336"/>
      <c r="F138" s="157"/>
      <c r="G138" s="703">
        <f>Variables!$B$6</f>
        <v>2023</v>
      </c>
      <c r="H138" s="703">
        <f>G138+1</f>
        <v>2024</v>
      </c>
      <c r="I138" s="703">
        <f>H138+1</f>
        <v>2025</v>
      </c>
      <c r="J138" s="703" t="str">
        <f>J45</f>
        <v>Jan-Mar 2025</v>
      </c>
      <c r="K138" s="703" t="str">
        <f>K45</f>
        <v>Jan-Mar 2026</v>
      </c>
      <c r="L138" s="265"/>
      <c r="O138" s="11"/>
    </row>
    <row r="139" spans="1:16" s="10" customFormat="1" x14ac:dyDescent="0.35">
      <c r="A139" s="12"/>
      <c r="B139" s="353"/>
      <c r="D139" s="336"/>
      <c r="E139" s="336"/>
      <c r="F139" s="157"/>
      <c r="G139" s="704"/>
      <c r="H139" s="704"/>
      <c r="I139" s="704"/>
      <c r="J139" s="704"/>
      <c r="K139" s="704"/>
      <c r="L139" s="265"/>
      <c r="O139" s="11"/>
    </row>
    <row r="140" spans="1:16" s="151" customFormat="1" x14ac:dyDescent="0.35">
      <c r="A140" s="261"/>
      <c r="B140" s="260"/>
      <c r="D140" s="636" t="str">
        <f>IF(Intro!$G$24="English",O140,P140)</f>
        <v>Delivery Cost</v>
      </c>
      <c r="E140" s="743"/>
      <c r="F140" s="197" t="s">
        <v>144</v>
      </c>
      <c r="G140" s="880"/>
      <c r="H140" s="880"/>
      <c r="I140" s="880"/>
      <c r="J140" s="880"/>
      <c r="K140" s="880"/>
      <c r="L140" s="265"/>
      <c r="O140" s="151" t="s">
        <v>151</v>
      </c>
      <c r="P140" s="151" t="s">
        <v>152</v>
      </c>
    </row>
    <row r="141" spans="1:16" s="151" customFormat="1" x14ac:dyDescent="0.35">
      <c r="A141" s="261"/>
      <c r="B141" s="225"/>
      <c r="C141" s="212"/>
      <c r="D141" s="212"/>
      <c r="E141" s="212"/>
      <c r="F141" s="212"/>
      <c r="G141" s="212"/>
      <c r="H141" s="212"/>
      <c r="I141" s="212"/>
      <c r="J141" s="212"/>
      <c r="K141" s="212"/>
      <c r="L141" s="213"/>
    </row>
    <row r="142" spans="1:16" s="151" customFormat="1" x14ac:dyDescent="0.35">
      <c r="A142" s="261"/>
      <c r="B142" s="598" t="str">
        <f>IF(Intro!$G$24="English",O142,P142)</f>
        <v>If the proportion changed between January 1, 2023 and March 31, 2026, 2025, explain why.</v>
      </c>
      <c r="C142" s="599"/>
      <c r="D142" s="599"/>
      <c r="E142" s="599"/>
      <c r="F142" s="599"/>
      <c r="G142" s="599"/>
      <c r="H142" s="599"/>
      <c r="I142" s="599"/>
      <c r="J142" s="599"/>
      <c r="K142" s="599"/>
      <c r="L142" s="600"/>
      <c r="O142" s="151" t="str">
        <f>"If the proportion changed between January 1, "&amp;Variables!B6&amp;" and "&amp;Variables!B7&amp;", "&amp;Variables!B8&amp;", explain why."</f>
        <v>If the proportion changed between January 1, 2023 and March 31, 2026, 2025, explain why.</v>
      </c>
      <c r="P142" s="151" t="str">
        <f>"Si la proportion a changé du 1er janvier "&amp;Variables!B6&amp;" au "&amp;Variables!C7&amp;" "&amp;Variables!C8&amp;", expliquez pourquoi."</f>
        <v>Si la proportion a changé du 1er janvier 2023 au 31 mars 2026 2025, expliquez pourquoi.</v>
      </c>
    </row>
    <row r="143" spans="1:16" s="151" customFormat="1" x14ac:dyDescent="0.35">
      <c r="A143" s="261"/>
      <c r="B143" s="225"/>
      <c r="C143" s="212"/>
      <c r="D143" s="212"/>
      <c r="E143" s="212"/>
      <c r="F143" s="212"/>
      <c r="G143" s="212"/>
      <c r="H143" s="212"/>
      <c r="I143" s="212"/>
      <c r="J143" s="212"/>
      <c r="K143" s="212"/>
      <c r="L143" s="213"/>
    </row>
    <row r="144" spans="1:16" s="3" customFormat="1" x14ac:dyDescent="0.35">
      <c r="A144" s="13"/>
      <c r="B144" s="595"/>
      <c r="C144" s="596"/>
      <c r="D144" s="596"/>
      <c r="E144" s="596"/>
      <c r="F144" s="596"/>
      <c r="G144" s="596"/>
      <c r="H144" s="596"/>
      <c r="I144" s="596"/>
      <c r="J144" s="596"/>
      <c r="K144" s="596"/>
      <c r="L144" s="597"/>
      <c r="M144" s="176"/>
    </row>
    <row r="145" spans="1:16" s="3" customFormat="1" x14ac:dyDescent="0.35">
      <c r="A145" s="13"/>
      <c r="B145" s="595"/>
      <c r="C145" s="596"/>
      <c r="D145" s="596"/>
      <c r="E145" s="596"/>
      <c r="F145" s="596"/>
      <c r="G145" s="596"/>
      <c r="H145" s="596"/>
      <c r="I145" s="596"/>
      <c r="J145" s="596"/>
      <c r="K145" s="596"/>
      <c r="L145" s="597"/>
      <c r="M145" s="176"/>
    </row>
    <row r="146" spans="1:16" s="3" customFormat="1" x14ac:dyDescent="0.35">
      <c r="A146" s="13"/>
      <c r="B146" s="595"/>
      <c r="C146" s="596"/>
      <c r="D146" s="596"/>
      <c r="E146" s="596"/>
      <c r="F146" s="596"/>
      <c r="G146" s="596"/>
      <c r="H146" s="596"/>
      <c r="I146" s="596"/>
      <c r="J146" s="596"/>
      <c r="K146" s="596"/>
      <c r="L146" s="597"/>
      <c r="M146" s="176"/>
    </row>
    <row r="147" spans="1:16" s="3" customFormat="1" x14ac:dyDescent="0.35">
      <c r="A147" s="13"/>
      <c r="B147" s="595"/>
      <c r="C147" s="596"/>
      <c r="D147" s="596"/>
      <c r="E147" s="596"/>
      <c r="F147" s="596"/>
      <c r="G147" s="596"/>
      <c r="H147" s="596"/>
      <c r="I147" s="596"/>
      <c r="J147" s="596"/>
      <c r="K147" s="596"/>
      <c r="L147" s="597"/>
      <c r="M147" s="176"/>
    </row>
    <row r="148" spans="1:16" s="3" customFormat="1" x14ac:dyDescent="0.35">
      <c r="A148" s="13"/>
      <c r="B148" s="595"/>
      <c r="C148" s="596"/>
      <c r="D148" s="596"/>
      <c r="E148" s="596"/>
      <c r="F148" s="596"/>
      <c r="G148" s="596"/>
      <c r="H148" s="596"/>
      <c r="I148" s="596"/>
      <c r="J148" s="596"/>
      <c r="K148" s="596"/>
      <c r="L148" s="597"/>
      <c r="M148" s="176"/>
    </row>
    <row r="149" spans="1:16" s="3" customFormat="1" x14ac:dyDescent="0.35">
      <c r="A149" s="13"/>
      <c r="B149" s="595"/>
      <c r="C149" s="596"/>
      <c r="D149" s="596"/>
      <c r="E149" s="596"/>
      <c r="F149" s="596"/>
      <c r="G149" s="596"/>
      <c r="H149" s="596"/>
      <c r="I149" s="596"/>
      <c r="J149" s="596"/>
      <c r="K149" s="596"/>
      <c r="L149" s="597"/>
      <c r="M149" s="176"/>
    </row>
    <row r="150" spans="1:16" s="3" customFormat="1" x14ac:dyDescent="0.35">
      <c r="A150" s="13"/>
      <c r="B150" s="595"/>
      <c r="C150" s="596"/>
      <c r="D150" s="596"/>
      <c r="E150" s="596"/>
      <c r="F150" s="596"/>
      <c r="G150" s="596"/>
      <c r="H150" s="596"/>
      <c r="I150" s="596"/>
      <c r="J150" s="596"/>
      <c r="K150" s="596"/>
      <c r="L150" s="597"/>
      <c r="M150" s="176"/>
    </row>
    <row r="151" spans="1:16" s="3" customFormat="1" x14ac:dyDescent="0.35">
      <c r="A151" s="13"/>
      <c r="B151" s="595"/>
      <c r="C151" s="596"/>
      <c r="D151" s="596"/>
      <c r="E151" s="596"/>
      <c r="F151" s="596"/>
      <c r="G151" s="596"/>
      <c r="H151" s="596"/>
      <c r="I151" s="596"/>
      <c r="J151" s="596"/>
      <c r="K151" s="596"/>
      <c r="L151" s="597"/>
      <c r="M151" s="176"/>
    </row>
    <row r="152" spans="1:16" s="151" customFormat="1" x14ac:dyDescent="0.35">
      <c r="A152" s="261"/>
      <c r="B152" s="256"/>
      <c r="C152" s="257"/>
      <c r="D152" s="257"/>
      <c r="E152" s="257"/>
      <c r="F152" s="257"/>
      <c r="G152" s="257"/>
      <c r="H152" s="257"/>
      <c r="I152" s="257"/>
      <c r="J152" s="257"/>
      <c r="K152" s="257"/>
      <c r="L152" s="258"/>
    </row>
    <row r="153" spans="1:16" s="3" customFormat="1" x14ac:dyDescent="0.35">
      <c r="A153" s="12"/>
      <c r="B153" s="649" t="s">
        <v>34</v>
      </c>
      <c r="C153" s="650"/>
      <c r="D153" s="650"/>
      <c r="E153" s="650"/>
      <c r="F153" s="650"/>
      <c r="G153" s="650"/>
      <c r="H153" s="650"/>
      <c r="I153" s="650"/>
      <c r="J153" s="650"/>
      <c r="K153" s="650"/>
      <c r="L153" s="651"/>
      <c r="M153" s="270"/>
    </row>
    <row r="154" spans="1:16" s="151" customFormat="1" x14ac:dyDescent="0.35">
      <c r="A154" s="261"/>
      <c r="B154" s="225"/>
      <c r="C154" s="212"/>
      <c r="D154" s="212"/>
      <c r="E154" s="212"/>
      <c r="F154" s="212"/>
      <c r="G154" s="212"/>
      <c r="H154" s="212"/>
      <c r="I154" s="212"/>
      <c r="J154" s="212"/>
      <c r="K154" s="212"/>
      <c r="L154" s="213"/>
    </row>
    <row r="155" spans="1:16" s="151" customFormat="1" x14ac:dyDescent="0.35">
      <c r="A155" s="261"/>
      <c r="B155" s="598" t="str">
        <f>IF(Intro!$G$24="English",O155,P155)</f>
        <v>Provide your firm’s strategies and objectives for the next two years with respect to the domestic sales of domestic production of the goods. Provide the rationale and assumptions underlying these strategies and objectives.</v>
      </c>
      <c r="C155" s="599"/>
      <c r="D155" s="599"/>
      <c r="E155" s="599"/>
      <c r="F155" s="599"/>
      <c r="G155" s="599"/>
      <c r="H155" s="599"/>
      <c r="I155" s="599"/>
      <c r="J155" s="599"/>
      <c r="K155" s="599"/>
      <c r="L155" s="600"/>
      <c r="O155" s="151" t="s">
        <v>154</v>
      </c>
      <c r="P155" s="151" t="s">
        <v>155</v>
      </c>
    </row>
    <row r="156" spans="1:16" s="151" customFormat="1" x14ac:dyDescent="0.35">
      <c r="A156" s="261"/>
      <c r="B156" s="598"/>
      <c r="C156" s="599"/>
      <c r="D156" s="599"/>
      <c r="E156" s="599"/>
      <c r="F156" s="599"/>
      <c r="G156" s="599"/>
      <c r="H156" s="599"/>
      <c r="I156" s="599"/>
      <c r="J156" s="599"/>
      <c r="K156" s="599"/>
      <c r="L156" s="600"/>
    </row>
    <row r="157" spans="1:16" s="151" customFormat="1" x14ac:dyDescent="0.35">
      <c r="A157" s="261"/>
      <c r="B157" s="225"/>
      <c r="C157" s="212"/>
      <c r="D157" s="212"/>
      <c r="E157" s="212"/>
      <c r="F157" s="212"/>
      <c r="G157" s="212"/>
      <c r="H157" s="212"/>
      <c r="I157" s="212"/>
      <c r="J157" s="212"/>
      <c r="K157" s="212"/>
      <c r="L157" s="213"/>
    </row>
    <row r="158" spans="1:16" s="3" customFormat="1" x14ac:dyDescent="0.35">
      <c r="A158" s="13"/>
      <c r="B158" s="595"/>
      <c r="C158" s="596"/>
      <c r="D158" s="596"/>
      <c r="E158" s="596"/>
      <c r="F158" s="596"/>
      <c r="G158" s="596"/>
      <c r="H158" s="596"/>
      <c r="I158" s="596"/>
      <c r="J158" s="596"/>
      <c r="K158" s="596"/>
      <c r="L158" s="597"/>
      <c r="M158" s="176"/>
    </row>
    <row r="159" spans="1:16" s="3" customFormat="1" x14ac:dyDescent="0.35">
      <c r="A159" s="13"/>
      <c r="B159" s="595"/>
      <c r="C159" s="596"/>
      <c r="D159" s="596"/>
      <c r="E159" s="596"/>
      <c r="F159" s="596"/>
      <c r="G159" s="596"/>
      <c r="H159" s="596"/>
      <c r="I159" s="596"/>
      <c r="J159" s="596"/>
      <c r="K159" s="596"/>
      <c r="L159" s="597"/>
      <c r="M159" s="176"/>
    </row>
    <row r="160" spans="1:16" s="3" customFormat="1" x14ac:dyDescent="0.35">
      <c r="A160" s="13"/>
      <c r="B160" s="595"/>
      <c r="C160" s="596"/>
      <c r="D160" s="596"/>
      <c r="E160" s="596"/>
      <c r="F160" s="596"/>
      <c r="G160" s="596"/>
      <c r="H160" s="596"/>
      <c r="I160" s="596"/>
      <c r="J160" s="596"/>
      <c r="K160" s="596"/>
      <c r="L160" s="597"/>
      <c r="M160" s="176"/>
    </row>
    <row r="161" spans="1:16" s="3" customFormat="1" x14ac:dyDescent="0.35">
      <c r="A161" s="13"/>
      <c r="B161" s="595"/>
      <c r="C161" s="596"/>
      <c r="D161" s="596"/>
      <c r="E161" s="596"/>
      <c r="F161" s="596"/>
      <c r="G161" s="596"/>
      <c r="H161" s="596"/>
      <c r="I161" s="596"/>
      <c r="J161" s="596"/>
      <c r="K161" s="596"/>
      <c r="L161" s="597"/>
      <c r="M161" s="176"/>
    </row>
    <row r="162" spans="1:16" s="3" customFormat="1" x14ac:dyDescent="0.35">
      <c r="A162" s="13"/>
      <c r="B162" s="595"/>
      <c r="C162" s="596"/>
      <c r="D162" s="596"/>
      <c r="E162" s="596"/>
      <c r="F162" s="596"/>
      <c r="G162" s="596"/>
      <c r="H162" s="596"/>
      <c r="I162" s="596"/>
      <c r="J162" s="596"/>
      <c r="K162" s="596"/>
      <c r="L162" s="597"/>
      <c r="M162" s="176"/>
    </row>
    <row r="163" spans="1:16" s="3" customFormat="1" x14ac:dyDescent="0.35">
      <c r="A163" s="13"/>
      <c r="B163" s="595"/>
      <c r="C163" s="596"/>
      <c r="D163" s="596"/>
      <c r="E163" s="596"/>
      <c r="F163" s="596"/>
      <c r="G163" s="596"/>
      <c r="H163" s="596"/>
      <c r="I163" s="596"/>
      <c r="J163" s="596"/>
      <c r="K163" s="596"/>
      <c r="L163" s="597"/>
      <c r="M163" s="176"/>
    </row>
    <row r="164" spans="1:16" s="3" customFormat="1" x14ac:dyDescent="0.35">
      <c r="A164" s="13"/>
      <c r="B164" s="595"/>
      <c r="C164" s="596"/>
      <c r="D164" s="596"/>
      <c r="E164" s="596"/>
      <c r="F164" s="596"/>
      <c r="G164" s="596"/>
      <c r="H164" s="596"/>
      <c r="I164" s="596"/>
      <c r="J164" s="596"/>
      <c r="K164" s="596"/>
      <c r="L164" s="597"/>
      <c r="M164" s="176"/>
    </row>
    <row r="165" spans="1:16" s="3" customFormat="1" x14ac:dyDescent="0.35">
      <c r="A165" s="13"/>
      <c r="B165" s="595"/>
      <c r="C165" s="596"/>
      <c r="D165" s="596"/>
      <c r="E165" s="596"/>
      <c r="F165" s="596"/>
      <c r="G165" s="596"/>
      <c r="H165" s="596"/>
      <c r="I165" s="596"/>
      <c r="J165" s="596"/>
      <c r="K165" s="596"/>
      <c r="L165" s="597"/>
      <c r="M165" s="176"/>
    </row>
    <row r="166" spans="1:16" s="151" customFormat="1" x14ac:dyDescent="0.35">
      <c r="A166" s="261"/>
      <c r="B166" s="256"/>
      <c r="C166" s="257"/>
      <c r="D166" s="257"/>
      <c r="E166" s="257"/>
      <c r="F166" s="257"/>
      <c r="G166" s="257"/>
      <c r="H166" s="257"/>
      <c r="I166" s="257"/>
      <c r="J166" s="257"/>
      <c r="K166" s="257"/>
      <c r="L166" s="258"/>
    </row>
    <row r="167" spans="1:16" s="3" customFormat="1" x14ac:dyDescent="0.35">
      <c r="A167" s="12"/>
      <c r="B167" s="649" t="s">
        <v>35</v>
      </c>
      <c r="C167" s="650"/>
      <c r="D167" s="650"/>
      <c r="E167" s="650"/>
      <c r="F167" s="650"/>
      <c r="G167" s="650"/>
      <c r="H167" s="650"/>
      <c r="I167" s="650"/>
      <c r="J167" s="650"/>
      <c r="K167" s="650"/>
      <c r="L167" s="651"/>
      <c r="M167" s="270"/>
    </row>
    <row r="168" spans="1:16" s="151" customFormat="1" x14ac:dyDescent="0.35">
      <c r="A168" s="261"/>
      <c r="B168" s="225"/>
      <c r="C168" s="212"/>
      <c r="D168" s="212"/>
      <c r="E168" s="212"/>
      <c r="F168" s="212"/>
      <c r="G168" s="212"/>
      <c r="H168" s="212"/>
      <c r="I168" s="212"/>
      <c r="J168" s="212"/>
      <c r="K168" s="212"/>
      <c r="L168" s="213"/>
    </row>
    <row r="169" spans="1:16" s="151" customFormat="1" x14ac:dyDescent="0.35">
      <c r="A169" s="261"/>
      <c r="B169" s="601" t="str">
        <f>IF(Intro!$G$24="English",O169,P169)</f>
        <v>Provide your firm’s strategies and objectives for the next two years with respect to the pricing of the goods. Provide the rationale and assumptions underlying these strategies and objectives.</v>
      </c>
      <c r="C169" s="602"/>
      <c r="D169" s="602"/>
      <c r="E169" s="602"/>
      <c r="F169" s="602"/>
      <c r="G169" s="602"/>
      <c r="H169" s="602"/>
      <c r="I169" s="602"/>
      <c r="J169" s="602"/>
      <c r="K169" s="602"/>
      <c r="L169" s="603"/>
      <c r="O169" s="151" t="s">
        <v>296</v>
      </c>
      <c r="P169" s="151" t="s">
        <v>157</v>
      </c>
    </row>
    <row r="170" spans="1:16" s="151" customFormat="1" x14ac:dyDescent="0.35">
      <c r="A170" s="261"/>
      <c r="B170" s="601"/>
      <c r="C170" s="602"/>
      <c r="D170" s="602"/>
      <c r="E170" s="602"/>
      <c r="F170" s="602"/>
      <c r="G170" s="602"/>
      <c r="H170" s="602"/>
      <c r="I170" s="602"/>
      <c r="J170" s="602"/>
      <c r="K170" s="602"/>
      <c r="L170" s="603"/>
    </row>
    <row r="171" spans="1:16" s="151" customFormat="1" x14ac:dyDescent="0.35">
      <c r="A171" s="261"/>
      <c r="B171" s="225"/>
      <c r="C171" s="212"/>
      <c r="D171" s="212"/>
      <c r="E171" s="212"/>
      <c r="F171" s="212"/>
      <c r="G171" s="212"/>
      <c r="H171" s="212"/>
      <c r="I171" s="212"/>
      <c r="J171" s="212"/>
      <c r="K171" s="212"/>
      <c r="L171" s="213"/>
    </row>
    <row r="172" spans="1:16" s="3" customFormat="1" x14ac:dyDescent="0.35">
      <c r="A172" s="13"/>
      <c r="B172" s="595"/>
      <c r="C172" s="596"/>
      <c r="D172" s="596"/>
      <c r="E172" s="596"/>
      <c r="F172" s="596"/>
      <c r="G172" s="596"/>
      <c r="H172" s="596"/>
      <c r="I172" s="596"/>
      <c r="J172" s="596"/>
      <c r="K172" s="596"/>
      <c r="L172" s="597"/>
      <c r="M172" s="176"/>
    </row>
    <row r="173" spans="1:16" s="3" customFormat="1" x14ac:dyDescent="0.35">
      <c r="A173" s="13"/>
      <c r="B173" s="595"/>
      <c r="C173" s="596"/>
      <c r="D173" s="596"/>
      <c r="E173" s="596"/>
      <c r="F173" s="596"/>
      <c r="G173" s="596"/>
      <c r="H173" s="596"/>
      <c r="I173" s="596"/>
      <c r="J173" s="596"/>
      <c r="K173" s="596"/>
      <c r="L173" s="597"/>
      <c r="M173" s="176"/>
    </row>
    <row r="174" spans="1:16" s="3" customFormat="1" x14ac:dyDescent="0.35">
      <c r="A174" s="13"/>
      <c r="B174" s="595"/>
      <c r="C174" s="596"/>
      <c r="D174" s="596"/>
      <c r="E174" s="596"/>
      <c r="F174" s="596"/>
      <c r="G174" s="596"/>
      <c r="H174" s="596"/>
      <c r="I174" s="596"/>
      <c r="J174" s="596"/>
      <c r="K174" s="596"/>
      <c r="L174" s="597"/>
      <c r="M174" s="176"/>
    </row>
    <row r="175" spans="1:16" s="3" customFormat="1" x14ac:dyDescent="0.35">
      <c r="A175" s="13"/>
      <c r="B175" s="595"/>
      <c r="C175" s="596"/>
      <c r="D175" s="596"/>
      <c r="E175" s="596"/>
      <c r="F175" s="596"/>
      <c r="G175" s="596"/>
      <c r="H175" s="596"/>
      <c r="I175" s="596"/>
      <c r="J175" s="596"/>
      <c r="K175" s="596"/>
      <c r="L175" s="597"/>
      <c r="M175" s="176"/>
    </row>
    <row r="176" spans="1:16" s="3" customFormat="1" x14ac:dyDescent="0.35">
      <c r="A176" s="13"/>
      <c r="B176" s="595"/>
      <c r="C176" s="596"/>
      <c r="D176" s="596"/>
      <c r="E176" s="596"/>
      <c r="F176" s="596"/>
      <c r="G176" s="596"/>
      <c r="H176" s="596"/>
      <c r="I176" s="596"/>
      <c r="J176" s="596"/>
      <c r="K176" s="596"/>
      <c r="L176" s="597"/>
      <c r="M176" s="176"/>
    </row>
    <row r="177" spans="1:16" s="3" customFormat="1" x14ac:dyDescent="0.35">
      <c r="A177" s="13"/>
      <c r="B177" s="595"/>
      <c r="C177" s="596"/>
      <c r="D177" s="596"/>
      <c r="E177" s="596"/>
      <c r="F177" s="596"/>
      <c r="G177" s="596"/>
      <c r="H177" s="596"/>
      <c r="I177" s="596"/>
      <c r="J177" s="596"/>
      <c r="K177" s="596"/>
      <c r="L177" s="597"/>
      <c r="M177" s="176"/>
    </row>
    <row r="178" spans="1:16" s="3" customFormat="1" x14ac:dyDescent="0.35">
      <c r="A178" s="13"/>
      <c r="B178" s="595"/>
      <c r="C178" s="596"/>
      <c r="D178" s="596"/>
      <c r="E178" s="596"/>
      <c r="F178" s="596"/>
      <c r="G178" s="596"/>
      <c r="H178" s="596"/>
      <c r="I178" s="596"/>
      <c r="J178" s="596"/>
      <c r="K178" s="596"/>
      <c r="L178" s="597"/>
      <c r="M178" s="176"/>
    </row>
    <row r="179" spans="1:16" s="3" customFormat="1" x14ac:dyDescent="0.35">
      <c r="A179" s="13"/>
      <c r="B179" s="595"/>
      <c r="C179" s="596"/>
      <c r="D179" s="596"/>
      <c r="E179" s="596"/>
      <c r="F179" s="596"/>
      <c r="G179" s="596"/>
      <c r="H179" s="596"/>
      <c r="I179" s="596"/>
      <c r="J179" s="596"/>
      <c r="K179" s="596"/>
      <c r="L179" s="597"/>
      <c r="M179" s="176"/>
    </row>
    <row r="180" spans="1:16" s="151" customFormat="1" x14ac:dyDescent="0.35">
      <c r="A180" s="261"/>
      <c r="B180" s="256"/>
      <c r="C180" s="257"/>
      <c r="D180" s="257"/>
      <c r="E180" s="257"/>
      <c r="F180" s="257"/>
      <c r="G180" s="257"/>
      <c r="H180" s="257"/>
      <c r="I180" s="257"/>
      <c r="J180" s="257"/>
      <c r="K180" s="257"/>
      <c r="L180" s="258"/>
    </row>
    <row r="181" spans="1:16" s="3" customFormat="1" x14ac:dyDescent="0.35">
      <c r="A181" s="12"/>
      <c r="B181" s="649" t="s">
        <v>36</v>
      </c>
      <c r="C181" s="650"/>
      <c r="D181" s="650"/>
      <c r="E181" s="650"/>
      <c r="F181" s="650"/>
      <c r="G181" s="650"/>
      <c r="H181" s="650"/>
      <c r="I181" s="650"/>
      <c r="J181" s="650"/>
      <c r="K181" s="650"/>
      <c r="L181" s="651"/>
      <c r="M181" s="270"/>
    </row>
    <row r="182" spans="1:16" s="151" customFormat="1" x14ac:dyDescent="0.35">
      <c r="A182" s="261"/>
      <c r="B182" s="225"/>
      <c r="C182" s="212"/>
      <c r="D182" s="212"/>
      <c r="E182" s="212"/>
      <c r="F182" s="212"/>
      <c r="G182" s="212"/>
      <c r="H182" s="212"/>
      <c r="I182" s="212"/>
      <c r="J182" s="212"/>
      <c r="K182" s="212"/>
      <c r="L182" s="213"/>
    </row>
    <row r="183" spans="1:16" s="151" customFormat="1" x14ac:dyDescent="0.35">
      <c r="A183" s="261"/>
      <c r="B183" s="601" t="str">
        <f>IF(Intro!$G$24="English",O183,P183)</f>
        <v>Provide your firm’s strategies and objectives for the next two years with respect to the export sales of the goods. Provide the rationale and assumptions underlying these strategies and objectives.</v>
      </c>
      <c r="C183" s="602"/>
      <c r="D183" s="602"/>
      <c r="E183" s="602"/>
      <c r="F183" s="602"/>
      <c r="G183" s="602"/>
      <c r="H183" s="602"/>
      <c r="I183" s="602"/>
      <c r="J183" s="602"/>
      <c r="K183" s="602"/>
      <c r="L183" s="603"/>
      <c r="O183" s="151" t="s">
        <v>156</v>
      </c>
      <c r="P183" s="151" t="s">
        <v>712</v>
      </c>
    </row>
    <row r="184" spans="1:16" s="151" customFormat="1" x14ac:dyDescent="0.35">
      <c r="A184" s="261"/>
      <c r="B184" s="601"/>
      <c r="C184" s="602"/>
      <c r="D184" s="602"/>
      <c r="E184" s="602"/>
      <c r="F184" s="602"/>
      <c r="G184" s="602"/>
      <c r="H184" s="602"/>
      <c r="I184" s="602"/>
      <c r="J184" s="602"/>
      <c r="K184" s="602"/>
      <c r="L184" s="603"/>
    </row>
    <row r="185" spans="1:16" s="151" customFormat="1" x14ac:dyDescent="0.35">
      <c r="A185" s="261"/>
      <c r="B185" s="225"/>
      <c r="C185" s="212"/>
      <c r="D185" s="212"/>
      <c r="E185" s="212"/>
      <c r="F185" s="212"/>
      <c r="G185" s="212"/>
      <c r="H185" s="212"/>
      <c r="I185" s="212"/>
      <c r="J185" s="212"/>
      <c r="K185" s="212"/>
      <c r="L185" s="213"/>
    </row>
    <row r="186" spans="1:16" s="3" customFormat="1" x14ac:dyDescent="0.35">
      <c r="A186" s="13"/>
      <c r="B186" s="595"/>
      <c r="C186" s="596"/>
      <c r="D186" s="596"/>
      <c r="E186" s="596"/>
      <c r="F186" s="596"/>
      <c r="G186" s="596"/>
      <c r="H186" s="596"/>
      <c r="I186" s="596"/>
      <c r="J186" s="596"/>
      <c r="K186" s="596"/>
      <c r="L186" s="597"/>
      <c r="M186" s="176"/>
    </row>
    <row r="187" spans="1:16" s="3" customFormat="1" x14ac:dyDescent="0.35">
      <c r="A187" s="13"/>
      <c r="B187" s="595"/>
      <c r="C187" s="596"/>
      <c r="D187" s="596"/>
      <c r="E187" s="596"/>
      <c r="F187" s="596"/>
      <c r="G187" s="596"/>
      <c r="H187" s="596"/>
      <c r="I187" s="596"/>
      <c r="J187" s="596"/>
      <c r="K187" s="596"/>
      <c r="L187" s="597"/>
      <c r="M187" s="176"/>
    </row>
    <row r="188" spans="1:16" s="3" customFormat="1" x14ac:dyDescent="0.35">
      <c r="A188" s="13"/>
      <c r="B188" s="595"/>
      <c r="C188" s="596"/>
      <c r="D188" s="596"/>
      <c r="E188" s="596"/>
      <c r="F188" s="596"/>
      <c r="G188" s="596"/>
      <c r="H188" s="596"/>
      <c r="I188" s="596"/>
      <c r="J188" s="596"/>
      <c r="K188" s="596"/>
      <c r="L188" s="597"/>
      <c r="M188" s="176"/>
    </row>
    <row r="189" spans="1:16" s="3" customFormat="1" x14ac:dyDescent="0.35">
      <c r="A189" s="13"/>
      <c r="B189" s="595"/>
      <c r="C189" s="596"/>
      <c r="D189" s="596"/>
      <c r="E189" s="596"/>
      <c r="F189" s="596"/>
      <c r="G189" s="596"/>
      <c r="H189" s="596"/>
      <c r="I189" s="596"/>
      <c r="J189" s="596"/>
      <c r="K189" s="596"/>
      <c r="L189" s="597"/>
      <c r="M189" s="176"/>
    </row>
    <row r="190" spans="1:16" s="3" customFormat="1" x14ac:dyDescent="0.35">
      <c r="A190" s="13"/>
      <c r="B190" s="595"/>
      <c r="C190" s="596"/>
      <c r="D190" s="596"/>
      <c r="E190" s="596"/>
      <c r="F190" s="596"/>
      <c r="G190" s="596"/>
      <c r="H190" s="596"/>
      <c r="I190" s="596"/>
      <c r="J190" s="596"/>
      <c r="K190" s="596"/>
      <c r="L190" s="597"/>
      <c r="M190" s="176"/>
    </row>
    <row r="191" spans="1:16" s="3" customFormat="1" x14ac:dyDescent="0.35">
      <c r="A191" s="13"/>
      <c r="B191" s="595"/>
      <c r="C191" s="596"/>
      <c r="D191" s="596"/>
      <c r="E191" s="596"/>
      <c r="F191" s="596"/>
      <c r="G191" s="596"/>
      <c r="H191" s="596"/>
      <c r="I191" s="596"/>
      <c r="J191" s="596"/>
      <c r="K191" s="596"/>
      <c r="L191" s="597"/>
      <c r="M191" s="176"/>
    </row>
    <row r="192" spans="1:16" s="3" customFormat="1" x14ac:dyDescent="0.35">
      <c r="A192" s="13"/>
      <c r="B192" s="595"/>
      <c r="C192" s="596"/>
      <c r="D192" s="596"/>
      <c r="E192" s="596"/>
      <c r="F192" s="596"/>
      <c r="G192" s="596"/>
      <c r="H192" s="596"/>
      <c r="I192" s="596"/>
      <c r="J192" s="596"/>
      <c r="K192" s="596"/>
      <c r="L192" s="597"/>
      <c r="M192" s="176"/>
    </row>
    <row r="193" spans="1:16" s="3" customFormat="1" x14ac:dyDescent="0.35">
      <c r="A193" s="13"/>
      <c r="B193" s="595"/>
      <c r="C193" s="596"/>
      <c r="D193" s="596"/>
      <c r="E193" s="596"/>
      <c r="F193" s="596"/>
      <c r="G193" s="596"/>
      <c r="H193" s="596"/>
      <c r="I193" s="596"/>
      <c r="J193" s="596"/>
      <c r="K193" s="596"/>
      <c r="L193" s="597"/>
      <c r="M193" s="176"/>
    </row>
    <row r="194" spans="1:16" s="151" customFormat="1" x14ac:dyDescent="0.35">
      <c r="A194" s="261"/>
      <c r="B194" s="256"/>
      <c r="C194" s="257"/>
      <c r="D194" s="257"/>
      <c r="E194" s="257"/>
      <c r="F194" s="257"/>
      <c r="G194" s="257"/>
      <c r="H194" s="257"/>
      <c r="I194" s="257"/>
      <c r="J194" s="257"/>
      <c r="K194" s="257"/>
      <c r="L194" s="258"/>
    </row>
    <row r="195" spans="1:16" s="3" customFormat="1" x14ac:dyDescent="0.35">
      <c r="A195" s="12"/>
      <c r="B195" s="649" t="s">
        <v>37</v>
      </c>
      <c r="C195" s="650"/>
      <c r="D195" s="650"/>
      <c r="E195" s="650"/>
      <c r="F195" s="650"/>
      <c r="G195" s="650"/>
      <c r="H195" s="650"/>
      <c r="I195" s="650"/>
      <c r="J195" s="650"/>
      <c r="K195" s="650"/>
      <c r="L195" s="651"/>
      <c r="M195" s="270"/>
    </row>
    <row r="196" spans="1:16" s="151" customFormat="1" x14ac:dyDescent="0.35">
      <c r="A196" s="261"/>
      <c r="B196" s="225"/>
      <c r="C196" s="212"/>
      <c r="D196" s="212"/>
      <c r="E196" s="212"/>
      <c r="F196" s="212"/>
      <c r="G196" s="212"/>
      <c r="H196" s="212"/>
      <c r="I196" s="212"/>
      <c r="J196" s="212"/>
      <c r="K196" s="212"/>
      <c r="L196" s="213"/>
    </row>
    <row r="197" spans="1:16" s="151" customFormat="1" x14ac:dyDescent="0.35">
      <c r="A197" s="261"/>
      <c r="B197" s="601" t="str">
        <f>IF(Intro!$G$24="English",O197,P197)</f>
        <v>Provide your firm’s strategies and objectives for the next two years with respect to your firm's market share in Canada. Provide the rationale and assumptions underlying these strategies and objectives.</v>
      </c>
      <c r="C197" s="602"/>
      <c r="D197" s="602"/>
      <c r="E197" s="602"/>
      <c r="F197" s="602"/>
      <c r="G197" s="602"/>
      <c r="H197" s="602"/>
      <c r="I197" s="602"/>
      <c r="J197" s="602"/>
      <c r="K197" s="602"/>
      <c r="L197" s="603"/>
      <c r="O197" s="151" t="s">
        <v>547</v>
      </c>
      <c r="P197" s="151" t="s">
        <v>713</v>
      </c>
    </row>
    <row r="198" spans="1:16" s="151" customFormat="1" x14ac:dyDescent="0.35">
      <c r="A198" s="261"/>
      <c r="B198" s="601"/>
      <c r="C198" s="602"/>
      <c r="D198" s="602"/>
      <c r="E198" s="602"/>
      <c r="F198" s="602"/>
      <c r="G198" s="602"/>
      <c r="H198" s="602"/>
      <c r="I198" s="602"/>
      <c r="J198" s="602"/>
      <c r="K198" s="602"/>
      <c r="L198" s="603"/>
    </row>
    <row r="199" spans="1:16" s="151" customFormat="1" x14ac:dyDescent="0.35">
      <c r="A199" s="261"/>
      <c r="B199" s="225"/>
      <c r="C199" s="212"/>
      <c r="D199" s="212"/>
      <c r="E199" s="212"/>
      <c r="F199" s="212"/>
      <c r="G199" s="212"/>
      <c r="H199" s="212"/>
      <c r="I199" s="212"/>
      <c r="J199" s="212"/>
      <c r="K199" s="212"/>
      <c r="L199" s="213"/>
    </row>
    <row r="200" spans="1:16" s="3" customFormat="1" x14ac:dyDescent="0.35">
      <c r="A200" s="13"/>
      <c r="B200" s="595"/>
      <c r="C200" s="596"/>
      <c r="D200" s="596"/>
      <c r="E200" s="596"/>
      <c r="F200" s="596"/>
      <c r="G200" s="596"/>
      <c r="H200" s="596"/>
      <c r="I200" s="596"/>
      <c r="J200" s="596"/>
      <c r="K200" s="596"/>
      <c r="L200" s="597"/>
      <c r="M200" s="176"/>
    </row>
    <row r="201" spans="1:16" s="3" customFormat="1" x14ac:dyDescent="0.35">
      <c r="A201" s="13"/>
      <c r="B201" s="595"/>
      <c r="C201" s="596"/>
      <c r="D201" s="596"/>
      <c r="E201" s="596"/>
      <c r="F201" s="596"/>
      <c r="G201" s="596"/>
      <c r="H201" s="596"/>
      <c r="I201" s="596"/>
      <c r="J201" s="596"/>
      <c r="K201" s="596"/>
      <c r="L201" s="597"/>
      <c r="M201" s="176"/>
    </row>
    <row r="202" spans="1:16" s="3" customFormat="1" x14ac:dyDescent="0.35">
      <c r="A202" s="13"/>
      <c r="B202" s="595"/>
      <c r="C202" s="596"/>
      <c r="D202" s="596"/>
      <c r="E202" s="596"/>
      <c r="F202" s="596"/>
      <c r="G202" s="596"/>
      <c r="H202" s="596"/>
      <c r="I202" s="596"/>
      <c r="J202" s="596"/>
      <c r="K202" s="596"/>
      <c r="L202" s="597"/>
      <c r="M202" s="176"/>
    </row>
    <row r="203" spans="1:16" s="3" customFormat="1" x14ac:dyDescent="0.35">
      <c r="A203" s="13"/>
      <c r="B203" s="595"/>
      <c r="C203" s="596"/>
      <c r="D203" s="596"/>
      <c r="E203" s="596"/>
      <c r="F203" s="596"/>
      <c r="G203" s="596"/>
      <c r="H203" s="596"/>
      <c r="I203" s="596"/>
      <c r="J203" s="596"/>
      <c r="K203" s="596"/>
      <c r="L203" s="597"/>
      <c r="M203" s="176"/>
    </row>
    <row r="204" spans="1:16" s="3" customFormat="1" x14ac:dyDescent="0.35">
      <c r="A204" s="13"/>
      <c r="B204" s="595"/>
      <c r="C204" s="596"/>
      <c r="D204" s="596"/>
      <c r="E204" s="596"/>
      <c r="F204" s="596"/>
      <c r="G204" s="596"/>
      <c r="H204" s="596"/>
      <c r="I204" s="596"/>
      <c r="J204" s="596"/>
      <c r="K204" s="596"/>
      <c r="L204" s="597"/>
      <c r="M204" s="176"/>
    </row>
    <row r="205" spans="1:16" s="3" customFormat="1" x14ac:dyDescent="0.35">
      <c r="A205" s="13"/>
      <c r="B205" s="595"/>
      <c r="C205" s="596"/>
      <c r="D205" s="596"/>
      <c r="E205" s="596"/>
      <c r="F205" s="596"/>
      <c r="G205" s="596"/>
      <c r="H205" s="596"/>
      <c r="I205" s="596"/>
      <c r="J205" s="596"/>
      <c r="K205" s="596"/>
      <c r="L205" s="597"/>
      <c r="M205" s="176"/>
    </row>
    <row r="206" spans="1:16" s="3" customFormat="1" x14ac:dyDescent="0.35">
      <c r="A206" s="13"/>
      <c r="B206" s="595"/>
      <c r="C206" s="596"/>
      <c r="D206" s="596"/>
      <c r="E206" s="596"/>
      <c r="F206" s="596"/>
      <c r="G206" s="596"/>
      <c r="H206" s="596"/>
      <c r="I206" s="596"/>
      <c r="J206" s="596"/>
      <c r="K206" s="596"/>
      <c r="L206" s="597"/>
      <c r="M206" s="176"/>
    </row>
    <row r="207" spans="1:16" s="3" customFormat="1" x14ac:dyDescent="0.35">
      <c r="A207" s="13"/>
      <c r="B207" s="595"/>
      <c r="C207" s="596"/>
      <c r="D207" s="596"/>
      <c r="E207" s="596"/>
      <c r="F207" s="596"/>
      <c r="G207" s="596"/>
      <c r="H207" s="596"/>
      <c r="I207" s="596"/>
      <c r="J207" s="596"/>
      <c r="K207" s="596"/>
      <c r="L207" s="597"/>
      <c r="M207" s="176"/>
    </row>
    <row r="208" spans="1:16" s="151" customFormat="1" x14ac:dyDescent="0.35">
      <c r="A208" s="261"/>
      <c r="B208" s="256"/>
      <c r="C208" s="257"/>
      <c r="D208" s="257"/>
      <c r="E208" s="257"/>
      <c r="F208" s="257"/>
      <c r="G208" s="257"/>
      <c r="H208" s="257"/>
      <c r="I208" s="257"/>
      <c r="J208" s="257"/>
      <c r="K208" s="257"/>
      <c r="L208" s="258"/>
    </row>
    <row r="209" spans="1:14" s="3" customFormat="1" x14ac:dyDescent="0.35">
      <c r="A209" s="12"/>
      <c r="B209" s="289"/>
      <c r="C209" s="289"/>
      <c r="D209" s="272"/>
      <c r="E209" s="273"/>
      <c r="F209" s="273"/>
      <c r="G209" s="273"/>
      <c r="H209" s="273"/>
      <c r="I209" s="273"/>
      <c r="J209" s="273"/>
      <c r="K209" s="273"/>
      <c r="L209" s="273"/>
      <c r="M209" s="270"/>
    </row>
    <row r="210" spans="1:14" s="177" customFormat="1" x14ac:dyDescent="0.35">
      <c r="A210" s="266"/>
      <c r="B210" s="281"/>
      <c r="C210" s="281"/>
      <c r="D210" s="282"/>
      <c r="E210" s="282"/>
      <c r="F210" s="282"/>
      <c r="G210" s="282"/>
      <c r="H210" s="282"/>
      <c r="I210" s="282"/>
      <c r="J210" s="282"/>
      <c r="K210" s="282"/>
      <c r="L210" s="282"/>
      <c r="N210" s="267"/>
    </row>
    <row r="211" spans="1:14" s="177" customFormat="1" x14ac:dyDescent="0.35">
      <c r="A211" s="266"/>
      <c r="B211" s="281"/>
      <c r="C211" s="281"/>
      <c r="D211" s="282"/>
      <c r="E211" s="282"/>
      <c r="F211" s="282"/>
      <c r="G211" s="282"/>
      <c r="H211" s="282"/>
      <c r="I211" s="282"/>
      <c r="J211" s="282"/>
      <c r="K211" s="282"/>
      <c r="L211" s="282"/>
      <c r="N211" s="267"/>
    </row>
    <row r="212" spans="1:14" s="177" customFormat="1" x14ac:dyDescent="0.35">
      <c r="A212" s="266"/>
      <c r="B212" s="281"/>
      <c r="C212" s="281"/>
      <c r="D212" s="282"/>
      <c r="E212" s="282"/>
      <c r="F212" s="282"/>
      <c r="G212" s="282"/>
      <c r="H212" s="282"/>
      <c r="I212" s="282"/>
      <c r="J212" s="282"/>
      <c r="K212" s="282"/>
      <c r="L212" s="282"/>
      <c r="N212" s="267"/>
    </row>
    <row r="213" spans="1:14" s="177" customFormat="1" x14ac:dyDescent="0.35">
      <c r="A213" s="266"/>
      <c r="B213" s="281"/>
      <c r="C213" s="281"/>
      <c r="D213" s="282"/>
      <c r="E213" s="282"/>
      <c r="F213" s="282"/>
      <c r="G213" s="282"/>
      <c r="H213" s="282"/>
      <c r="I213" s="282"/>
      <c r="J213" s="282"/>
      <c r="K213" s="282"/>
      <c r="L213" s="282"/>
      <c r="N213" s="267"/>
    </row>
    <row r="214" spans="1:14" s="177" customFormat="1" x14ac:dyDescent="0.35">
      <c r="A214" s="266"/>
      <c r="B214" s="281"/>
      <c r="C214" s="281"/>
      <c r="D214" s="282"/>
      <c r="E214" s="282"/>
      <c r="F214" s="282"/>
      <c r="G214" s="282"/>
      <c r="H214" s="282"/>
      <c r="I214" s="282"/>
      <c r="J214" s="282"/>
      <c r="K214" s="282"/>
      <c r="L214" s="282"/>
      <c r="N214" s="267"/>
    </row>
    <row r="215" spans="1:14" s="177" customFormat="1" x14ac:dyDescent="0.35">
      <c r="A215" s="266"/>
      <c r="B215" s="281"/>
      <c r="C215" s="281"/>
      <c r="D215" s="282"/>
      <c r="E215" s="282"/>
      <c r="F215" s="282"/>
      <c r="G215" s="282"/>
      <c r="H215" s="282"/>
      <c r="I215" s="282"/>
      <c r="J215" s="282"/>
      <c r="K215" s="282"/>
      <c r="L215" s="282"/>
      <c r="N215" s="267"/>
    </row>
    <row r="216" spans="1:14" s="177" customFormat="1" x14ac:dyDescent="0.35">
      <c r="A216" s="266"/>
      <c r="B216" s="281"/>
      <c r="C216" s="281"/>
      <c r="D216" s="282"/>
      <c r="E216" s="282"/>
      <c r="F216" s="282"/>
      <c r="G216" s="282"/>
      <c r="H216" s="282"/>
      <c r="I216" s="282"/>
      <c r="J216" s="282"/>
      <c r="K216" s="282"/>
      <c r="L216" s="282"/>
      <c r="N216" s="267"/>
    </row>
    <row r="217" spans="1:14" s="177" customFormat="1" x14ac:dyDescent="0.35">
      <c r="A217" s="266"/>
      <c r="B217" s="281"/>
      <c r="C217" s="281"/>
      <c r="D217" s="282"/>
      <c r="E217" s="282"/>
      <c r="F217" s="282"/>
      <c r="G217" s="282"/>
      <c r="H217" s="282"/>
      <c r="I217" s="282"/>
      <c r="J217" s="282"/>
      <c r="K217" s="282"/>
      <c r="L217" s="282"/>
      <c r="N217" s="267"/>
    </row>
    <row r="218" spans="1:14" s="177" customFormat="1" x14ac:dyDescent="0.35">
      <c r="A218" s="266"/>
      <c r="B218" s="281"/>
      <c r="C218" s="281"/>
      <c r="D218" s="282"/>
      <c r="E218" s="282"/>
      <c r="F218" s="282"/>
      <c r="G218" s="282"/>
      <c r="H218" s="282"/>
      <c r="I218" s="282"/>
      <c r="J218" s="282"/>
      <c r="K218" s="282"/>
      <c r="L218" s="282"/>
      <c r="N218" s="267"/>
    </row>
    <row r="219" spans="1:14" s="177" customFormat="1" x14ac:dyDescent="0.35">
      <c r="A219" s="266"/>
      <c r="B219" s="281"/>
      <c r="C219" s="281"/>
      <c r="D219" s="282"/>
      <c r="E219" s="282"/>
      <c r="F219" s="282"/>
      <c r="G219" s="282"/>
      <c r="H219" s="282"/>
      <c r="I219" s="282"/>
      <c r="J219" s="282"/>
      <c r="K219" s="282"/>
      <c r="L219" s="282"/>
      <c r="N219" s="267"/>
    </row>
    <row r="220" spans="1:14" s="177" customFormat="1" x14ac:dyDescent="0.35">
      <c r="A220" s="266"/>
      <c r="B220" s="281"/>
      <c r="C220" s="281"/>
      <c r="D220" s="282"/>
      <c r="E220" s="282"/>
      <c r="F220" s="282"/>
      <c r="G220" s="282"/>
      <c r="H220" s="282"/>
      <c r="I220" s="282"/>
      <c r="J220" s="282"/>
      <c r="K220" s="282"/>
      <c r="L220" s="282"/>
      <c r="N220" s="267"/>
    </row>
    <row r="221" spans="1:14" s="177" customFormat="1" x14ac:dyDescent="0.35">
      <c r="A221" s="266"/>
      <c r="B221" s="281"/>
      <c r="C221" s="281"/>
      <c r="D221" s="282"/>
      <c r="E221" s="282"/>
      <c r="F221" s="282"/>
      <c r="G221" s="282"/>
      <c r="H221" s="282"/>
      <c r="I221" s="282"/>
      <c r="J221" s="282"/>
      <c r="K221" s="282"/>
      <c r="L221" s="282"/>
      <c r="N221" s="267"/>
    </row>
    <row r="222" spans="1:14" s="177" customFormat="1" x14ac:dyDescent="0.35">
      <c r="A222" s="266"/>
      <c r="B222" s="281"/>
      <c r="C222" s="281"/>
      <c r="D222" s="282"/>
      <c r="E222" s="282"/>
      <c r="F222" s="282"/>
      <c r="G222" s="282"/>
      <c r="H222" s="282"/>
      <c r="I222" s="282"/>
      <c r="J222" s="282"/>
      <c r="K222" s="282"/>
      <c r="L222" s="282"/>
      <c r="N222" s="267"/>
    </row>
    <row r="223" spans="1:14" s="177" customFormat="1" x14ac:dyDescent="0.35">
      <c r="A223" s="266"/>
      <c r="B223" s="281"/>
      <c r="C223" s="281"/>
      <c r="D223" s="282"/>
      <c r="E223" s="282"/>
      <c r="F223" s="282"/>
      <c r="G223" s="282"/>
      <c r="H223" s="282"/>
      <c r="I223" s="282"/>
      <c r="J223" s="282"/>
      <c r="K223" s="282"/>
      <c r="L223" s="282"/>
      <c r="N223" s="267"/>
    </row>
    <row r="224" spans="1:14" s="177" customFormat="1" x14ac:dyDescent="0.35">
      <c r="A224" s="266"/>
      <c r="B224" s="281"/>
      <c r="C224" s="281"/>
      <c r="D224" s="282"/>
      <c r="E224" s="282"/>
      <c r="F224" s="282"/>
      <c r="G224" s="282"/>
      <c r="H224" s="282"/>
      <c r="I224" s="282"/>
      <c r="J224" s="282"/>
      <c r="K224" s="282"/>
      <c r="L224" s="282"/>
      <c r="N224" s="267"/>
    </row>
    <row r="225" spans="1:14" s="177" customFormat="1" x14ac:dyDescent="0.35">
      <c r="A225" s="266"/>
      <c r="B225" s="281"/>
      <c r="C225" s="281"/>
      <c r="D225" s="282"/>
      <c r="E225" s="282"/>
      <c r="F225" s="282"/>
      <c r="G225" s="282"/>
      <c r="H225" s="282"/>
      <c r="I225" s="282"/>
      <c r="J225" s="282"/>
      <c r="K225" s="282"/>
      <c r="L225" s="282"/>
      <c r="N225" s="267"/>
    </row>
    <row r="226" spans="1:14" s="177" customFormat="1" x14ac:dyDescent="0.35">
      <c r="A226" s="266"/>
      <c r="B226" s="281"/>
      <c r="C226" s="281"/>
      <c r="D226" s="282"/>
      <c r="E226" s="282"/>
      <c r="F226" s="282"/>
      <c r="G226" s="282"/>
      <c r="H226" s="282"/>
      <c r="I226" s="282"/>
      <c r="J226" s="282"/>
      <c r="K226" s="282"/>
      <c r="L226" s="282"/>
      <c r="N226" s="267"/>
    </row>
    <row r="227" spans="1:14" s="177" customFormat="1" x14ac:dyDescent="0.35">
      <c r="A227" s="266"/>
      <c r="B227" s="281"/>
      <c r="C227" s="281"/>
      <c r="D227" s="282"/>
      <c r="E227" s="282"/>
      <c r="F227" s="282"/>
      <c r="G227" s="282"/>
      <c r="H227" s="282"/>
      <c r="I227" s="282"/>
      <c r="J227" s="282"/>
      <c r="K227" s="282"/>
      <c r="L227" s="282"/>
      <c r="N227" s="267"/>
    </row>
    <row r="228" spans="1:14" s="177" customFormat="1" x14ac:dyDescent="0.35">
      <c r="A228" s="266"/>
      <c r="B228" s="281"/>
      <c r="C228" s="281"/>
      <c r="D228" s="282"/>
      <c r="E228" s="282"/>
      <c r="F228" s="282"/>
      <c r="G228" s="282"/>
      <c r="H228" s="282"/>
      <c r="I228" s="282"/>
      <c r="J228" s="282"/>
      <c r="K228" s="282"/>
      <c r="L228" s="282"/>
      <c r="N228" s="267"/>
    </row>
    <row r="229" spans="1:14" s="177" customFormat="1" x14ac:dyDescent="0.35">
      <c r="A229" s="266"/>
      <c r="B229" s="281"/>
      <c r="C229" s="281"/>
      <c r="D229" s="282"/>
      <c r="E229" s="282"/>
      <c r="F229" s="282"/>
      <c r="G229" s="282"/>
      <c r="H229" s="282"/>
      <c r="I229" s="282"/>
      <c r="J229" s="282"/>
      <c r="K229" s="282"/>
      <c r="L229" s="282"/>
      <c r="N229" s="267"/>
    </row>
    <row r="230" spans="1:14" s="177" customFormat="1" x14ac:dyDescent="0.35">
      <c r="A230" s="266"/>
      <c r="B230" s="281"/>
      <c r="C230" s="281"/>
      <c r="D230" s="282"/>
      <c r="E230" s="282"/>
      <c r="F230" s="282"/>
      <c r="G230" s="282"/>
      <c r="H230" s="282"/>
      <c r="I230" s="282"/>
      <c r="J230" s="282"/>
      <c r="K230" s="282"/>
      <c r="L230" s="282"/>
      <c r="N230" s="267"/>
    </row>
  </sheetData>
  <sheetProtection algorithmName="SHA-512" hashValue="ysnY4oGxmc9SHQzG6sGbJZpbWCKkCXKGeRTZeeH5HOcJrwUpAb3byFQq+u03uqxf0+Kh2fQjLXRt5TSO7n5BhQ==" saltValue="6EUIVrhNPtlOksQPNE86zA==" spinCount="100000" sheet="1" objects="1" scenarios="1" selectLockedCells="1"/>
  <mergeCells count="94">
    <mergeCell ref="G45:G46"/>
    <mergeCell ref="J138:J139"/>
    <mergeCell ref="K138:K139"/>
    <mergeCell ref="E39:F39"/>
    <mergeCell ref="B51:E52"/>
    <mergeCell ref="B37:D39"/>
    <mergeCell ref="B43:L44"/>
    <mergeCell ref="H45:H46"/>
    <mergeCell ref="I45:I46"/>
    <mergeCell ref="J45:J46"/>
    <mergeCell ref="K45:K46"/>
    <mergeCell ref="B41:L41"/>
    <mergeCell ref="E38:F38"/>
    <mergeCell ref="B65:L65"/>
    <mergeCell ref="B79:L79"/>
    <mergeCell ref="B93:L93"/>
    <mergeCell ref="E33:F33"/>
    <mergeCell ref="E34:F34"/>
    <mergeCell ref="E35:F35"/>
    <mergeCell ref="E36:F36"/>
    <mergeCell ref="E37:F37"/>
    <mergeCell ref="B8:L8"/>
    <mergeCell ref="B15:L15"/>
    <mergeCell ref="B142:L142"/>
    <mergeCell ref="D140:E140"/>
    <mergeCell ref="B4:L4"/>
    <mergeCell ref="B5:L5"/>
    <mergeCell ref="B6:L6"/>
    <mergeCell ref="B108:L108"/>
    <mergeCell ref="B136:L136"/>
    <mergeCell ref="B9:L9"/>
    <mergeCell ref="B10:L10"/>
    <mergeCell ref="B12:L12"/>
    <mergeCell ref="B14:L14"/>
    <mergeCell ref="B13:L13"/>
    <mergeCell ref="H23:H24"/>
    <mergeCell ref="I23:I24"/>
    <mergeCell ref="B16:L16"/>
    <mergeCell ref="B21:L21"/>
    <mergeCell ref="B25:D27"/>
    <mergeCell ref="K23:K24"/>
    <mergeCell ref="J23:J24"/>
    <mergeCell ref="B18:L18"/>
    <mergeCell ref="B19:L19"/>
    <mergeCell ref="G23:G24"/>
    <mergeCell ref="E25:F25"/>
    <mergeCell ref="E26:F26"/>
    <mergeCell ref="E27:F27"/>
    <mergeCell ref="B195:L195"/>
    <mergeCell ref="B181:L181"/>
    <mergeCell ref="B167:L167"/>
    <mergeCell ref="B186:L193"/>
    <mergeCell ref="B200:L207"/>
    <mergeCell ref="B197:L198"/>
    <mergeCell ref="B183:L184"/>
    <mergeCell ref="E28:F28"/>
    <mergeCell ref="E29:F29"/>
    <mergeCell ref="E30:F30"/>
    <mergeCell ref="E31:F31"/>
    <mergeCell ref="E32:F32"/>
    <mergeCell ref="B28:D30"/>
    <mergeCell ref="B31:D33"/>
    <mergeCell ref="B34:D36"/>
    <mergeCell ref="B172:L179"/>
    <mergeCell ref="B169:L170"/>
    <mergeCell ref="B155:L156"/>
    <mergeCell ref="K51:K52"/>
    <mergeCell ref="B56:L63"/>
    <mergeCell ref="B70:L77"/>
    <mergeCell ref="B84:L91"/>
    <mergeCell ref="B158:L165"/>
    <mergeCell ref="B54:L54"/>
    <mergeCell ref="B95:L95"/>
    <mergeCell ref="B81:L82"/>
    <mergeCell ref="B67:L68"/>
    <mergeCell ref="B144:L151"/>
    <mergeCell ref="B106:L106"/>
    <mergeCell ref="B119:L119"/>
    <mergeCell ref="B153:L153"/>
    <mergeCell ref="B97:L104"/>
    <mergeCell ref="B110:L117"/>
    <mergeCell ref="B125:L132"/>
    <mergeCell ref="B121:L123"/>
    <mergeCell ref="G138:G139"/>
    <mergeCell ref="H138:H139"/>
    <mergeCell ref="I138:I139"/>
    <mergeCell ref="B134:L134"/>
    <mergeCell ref="K47:K49"/>
    <mergeCell ref="B47:E50"/>
    <mergeCell ref="F47:F50"/>
    <mergeCell ref="G47:G49"/>
    <mergeCell ref="H47:H49"/>
    <mergeCell ref="I47:I49"/>
    <mergeCell ref="J47:J49"/>
  </mergeCells>
  <phoneticPr fontId="18" type="noConversion"/>
  <dataValidations xWindow="417" yWindow="363"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B158:L161 B110:L110 B186:L186 B56:L60 B70:L73 B97:L97 B144:L147 B84:L87 B99:L101 B112:L114 B125:L128 B172:L175 B188:L190 B200:L203" xr:uid="{ACA9A99F-BFFD-43DE-AF19-844B13F28347}">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50:K51 G27 G39:K39 G36:K36 G33:K33 G30:K30 H25:K27" xr:uid="{72976589-ADC1-4497-B4BE-A694751FADD3}">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A1 G140:K140 G25:G26 G28:K29 G31:K32 G34:K35 G37:K38" xr:uid="{B632C7A0-1A2B-4CA2-BAE1-638211148954}">
      <formula1>0</formula1>
    </dataValidation>
  </dataValidations>
  <printOptions horizontalCentered="1"/>
  <pageMargins left="0.25" right="0.25" top="0.75" bottom="0.75" header="0.3" footer="0.3"/>
  <pageSetup scale="63" fitToHeight="0" orientation="portrait" r:id="rId1"/>
  <headerFooter>
    <oddFooter>&amp;L&amp;A</oddFooter>
  </headerFooter>
  <rowBreaks count="3" manualBreakCount="3">
    <brk id="64" min="1" max="11" man="1"/>
    <brk id="105" min="1" max="11" man="1"/>
    <brk id="152" min="1" max="11"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E54CBD-1E56-47B5-86FF-DC76D73B23C4}">
  <sheetPr>
    <tabColor rgb="FF92D050"/>
    <pageSetUpPr fitToPage="1"/>
  </sheetPr>
  <dimension ref="A1:Q403"/>
  <sheetViews>
    <sheetView showGridLines="0" zoomScaleNormal="100" workbookViewId="0">
      <selection activeCell="G24" sqref="G24"/>
    </sheetView>
  </sheetViews>
  <sheetFormatPr defaultColWidth="9.453125" defaultRowHeight="14" x14ac:dyDescent="0.35"/>
  <cols>
    <col min="1" max="1" width="1.54296875" style="12" customWidth="1"/>
    <col min="2" max="12" width="14.54296875" style="22" customWidth="1"/>
    <col min="13" max="13" width="6.453125" style="1" customWidth="1"/>
    <col min="14" max="14" width="9.453125" style="2" customWidth="1"/>
    <col min="15" max="16" width="30.54296875" style="2" hidden="1" customWidth="1"/>
    <col min="17" max="17" width="8.453125" style="2" customWidth="1"/>
    <col min="18" max="16384" width="9.453125" style="2"/>
  </cols>
  <sheetData>
    <row r="1" spans="1:16" x14ac:dyDescent="0.35">
      <c r="A1" s="311"/>
      <c r="O1" s="2" t="s">
        <v>655</v>
      </c>
      <c r="P1" s="2" t="s">
        <v>655</v>
      </c>
    </row>
    <row r="2" spans="1:16" x14ac:dyDescent="0.35">
      <c r="B2" s="23" t="str">
        <f>'Pro 1'!B2</f>
        <v>PROTECTED</v>
      </c>
      <c r="C2" s="23"/>
      <c r="D2" s="23"/>
      <c r="O2" s="3" t="s">
        <v>127</v>
      </c>
      <c r="P2" s="3" t="s">
        <v>129</v>
      </c>
    </row>
    <row r="3" spans="1:16" x14ac:dyDescent="0.35">
      <c r="B3" s="24"/>
      <c r="C3" s="24"/>
      <c r="D3" s="24"/>
      <c r="O3" s="7"/>
      <c r="P3" s="7"/>
    </row>
    <row r="4" spans="1:16" s="7" customFormat="1" x14ac:dyDescent="0.35">
      <c r="A4" s="18"/>
      <c r="B4" s="607" t="str">
        <f>Info!B4</f>
        <v>PRODUCER QUESTIONNAIRE</v>
      </c>
      <c r="C4" s="608"/>
      <c r="D4" s="608"/>
      <c r="E4" s="608"/>
      <c r="F4" s="608"/>
      <c r="G4" s="608"/>
      <c r="H4" s="608"/>
      <c r="I4" s="608"/>
      <c r="J4" s="608"/>
      <c r="K4" s="608"/>
      <c r="L4" s="609"/>
      <c r="M4" s="19"/>
      <c r="N4" s="19"/>
      <c r="O4" s="15"/>
      <c r="P4" s="15"/>
    </row>
    <row r="5" spans="1:16" s="7" customFormat="1" x14ac:dyDescent="0.35">
      <c r="A5" s="18"/>
      <c r="B5" s="607" t="str">
        <f>Info!B5</f>
        <v>RR-2025-006</v>
      </c>
      <c r="C5" s="608"/>
      <c r="D5" s="608"/>
      <c r="E5" s="608"/>
      <c r="F5" s="608"/>
      <c r="G5" s="608"/>
      <c r="H5" s="608"/>
      <c r="I5" s="608"/>
      <c r="J5" s="608"/>
      <c r="K5" s="608"/>
      <c r="L5" s="609"/>
      <c r="M5" s="19"/>
      <c r="N5" s="19"/>
      <c r="O5" s="15"/>
      <c r="P5" s="15"/>
    </row>
    <row r="6" spans="1:16" s="16" customFormat="1" x14ac:dyDescent="0.35">
      <c r="A6" s="18"/>
      <c r="B6" s="607" t="str">
        <f>Info!B6</f>
        <v>OIL COUNTRY TUBULAR GOODS II</v>
      </c>
      <c r="C6" s="608"/>
      <c r="D6" s="608"/>
      <c r="E6" s="608"/>
      <c r="F6" s="608"/>
      <c r="G6" s="608"/>
      <c r="H6" s="608"/>
      <c r="I6" s="608"/>
      <c r="J6" s="608"/>
      <c r="K6" s="608"/>
      <c r="L6" s="609"/>
      <c r="M6" s="15"/>
      <c r="N6" s="15"/>
      <c r="O6" s="17"/>
      <c r="P6" s="17"/>
    </row>
    <row r="7" spans="1:16" s="16" customFormat="1" x14ac:dyDescent="0.35">
      <c r="A7" s="18"/>
      <c r="B7" s="189"/>
      <c r="C7" s="34"/>
      <c r="D7" s="34"/>
      <c r="E7" s="34"/>
      <c r="F7" s="34"/>
      <c r="G7" s="34"/>
      <c r="H7" s="34"/>
      <c r="I7" s="34"/>
      <c r="J7" s="34"/>
      <c r="K7" s="34"/>
      <c r="L7" s="190"/>
      <c r="M7" s="15"/>
      <c r="N7" s="15"/>
      <c r="O7" s="5"/>
    </row>
    <row r="8" spans="1:16" s="16" customFormat="1" x14ac:dyDescent="0.35">
      <c r="A8" s="18"/>
      <c r="B8" s="825" t="str">
        <f>Public!B8</f>
        <v>The following questions refer to the goods as defined in the product description on the Intro tab.</v>
      </c>
      <c r="C8" s="656"/>
      <c r="D8" s="656"/>
      <c r="E8" s="656"/>
      <c r="F8" s="656"/>
      <c r="G8" s="656"/>
      <c r="H8" s="656"/>
      <c r="I8" s="656"/>
      <c r="J8" s="656"/>
      <c r="K8" s="656"/>
      <c r="L8" s="826"/>
      <c r="M8" s="15"/>
      <c r="N8" s="15"/>
      <c r="O8" s="17"/>
      <c r="P8" s="17"/>
    </row>
    <row r="9" spans="1:16" s="16" customFormat="1" x14ac:dyDescent="0.35">
      <c r="A9" s="18"/>
      <c r="B9" s="817" t="str">
        <f>Public!B9</f>
        <v xml:space="preserve">Product information and a glossary of terms can be found in the Info tab.
</v>
      </c>
      <c r="C9" s="640"/>
      <c r="D9" s="640"/>
      <c r="E9" s="640"/>
      <c r="F9" s="640"/>
      <c r="G9" s="640"/>
      <c r="H9" s="640"/>
      <c r="I9" s="640"/>
      <c r="J9" s="640"/>
      <c r="K9" s="640"/>
      <c r="L9" s="818"/>
      <c r="M9" s="15"/>
      <c r="N9" s="15"/>
      <c r="O9" s="17"/>
    </row>
    <row r="10" spans="1:16" s="16" customFormat="1" x14ac:dyDescent="0.35">
      <c r="A10" s="18"/>
      <c r="B10" s="817" t="str">
        <f>'Pro 1'!B10</f>
        <v xml:space="preserve">Use the AddPro tab if more space is needed.
</v>
      </c>
      <c r="C10" s="640"/>
      <c r="D10" s="640"/>
      <c r="E10" s="640"/>
      <c r="F10" s="640"/>
      <c r="G10" s="640"/>
      <c r="H10" s="640"/>
      <c r="I10" s="640"/>
      <c r="J10" s="640"/>
      <c r="K10" s="640"/>
      <c r="L10" s="818"/>
      <c r="M10" s="15"/>
      <c r="N10" s="15"/>
      <c r="O10" s="17"/>
      <c r="P10" s="17"/>
    </row>
    <row r="11" spans="1:16" s="16" customFormat="1" x14ac:dyDescent="0.35">
      <c r="A11" s="18"/>
      <c r="B11" s="244"/>
      <c r="C11" s="243"/>
      <c r="D11" s="243"/>
      <c r="E11" s="34"/>
      <c r="F11" s="34"/>
      <c r="G11" s="34"/>
      <c r="H11" s="34"/>
      <c r="I11" s="34"/>
      <c r="J11" s="34"/>
      <c r="K11" s="34"/>
      <c r="L11" s="190"/>
      <c r="M11" s="15"/>
      <c r="N11" s="15"/>
      <c r="O11" s="17"/>
      <c r="P11" s="17"/>
    </row>
    <row r="12" spans="1:16" s="16" customFormat="1" x14ac:dyDescent="0.35">
      <c r="A12" s="18"/>
      <c r="B12" s="817" t="str">
        <f>'Pro 2'!B12</f>
        <v>For the questions in this tab, note the following:</v>
      </c>
      <c r="C12" s="640"/>
      <c r="D12" s="640"/>
      <c r="E12" s="640"/>
      <c r="F12" s="640"/>
      <c r="G12" s="640"/>
      <c r="H12" s="640"/>
      <c r="I12" s="640"/>
      <c r="J12" s="640"/>
      <c r="K12" s="640"/>
      <c r="L12" s="818"/>
      <c r="M12" s="15"/>
      <c r="N12" s="15"/>
      <c r="O12" s="17"/>
      <c r="P12" s="17"/>
    </row>
    <row r="13" spans="1:16" s="16" customFormat="1" x14ac:dyDescent="0.35">
      <c r="A13" s="169"/>
      <c r="B13" s="819" t="str">
        <f>IF(Intro!$G$24="English",O13,P13)</f>
        <v xml:space="preserve">• The statements are to be prepared using a full absorption costing method and are to be reported on a calendar-year basis. 
</v>
      </c>
      <c r="C13" s="820"/>
      <c r="D13" s="820"/>
      <c r="E13" s="820"/>
      <c r="F13" s="820"/>
      <c r="G13" s="820"/>
      <c r="H13" s="820"/>
      <c r="I13" s="820"/>
      <c r="J13" s="820"/>
      <c r="K13" s="820"/>
      <c r="L13" s="821"/>
      <c r="M13" s="15"/>
      <c r="N13" s="15"/>
      <c r="O13" s="17" t="s">
        <v>506</v>
      </c>
      <c r="P13" s="17" t="s">
        <v>507</v>
      </c>
    </row>
    <row r="14" spans="1:16" s="16" customFormat="1" x14ac:dyDescent="0.35">
      <c r="A14" s="18"/>
      <c r="B14" s="822" t="str">
        <f>'Pro 2'!B16</f>
        <v>• Report all values in Canadian dollars (CAD).</v>
      </c>
      <c r="C14" s="823"/>
      <c r="D14" s="823"/>
      <c r="E14" s="823"/>
      <c r="F14" s="823"/>
      <c r="G14" s="823"/>
      <c r="H14" s="823"/>
      <c r="I14" s="823"/>
      <c r="J14" s="823"/>
      <c r="K14" s="823"/>
      <c r="L14" s="824"/>
      <c r="M14" s="15"/>
      <c r="N14" s="15"/>
      <c r="O14" s="17"/>
      <c r="P14" s="17"/>
    </row>
    <row r="15" spans="1:16" s="8" customFormat="1" x14ac:dyDescent="0.35">
      <c r="A15" s="18"/>
      <c r="B15" s="25"/>
      <c r="C15" s="25"/>
      <c r="D15" s="25"/>
      <c r="E15" s="26"/>
      <c r="F15" s="26"/>
      <c r="G15" s="26"/>
      <c r="H15" s="26"/>
      <c r="I15" s="26"/>
      <c r="J15" s="26"/>
      <c r="K15" s="26"/>
      <c r="L15" s="26"/>
      <c r="O15" s="9"/>
      <c r="P15" s="9"/>
    </row>
    <row r="16" spans="1:16" x14ac:dyDescent="0.35">
      <c r="B16" s="607" t="str">
        <f>IF(Intro!$G$24="English",O16,P16)</f>
        <v>INCOME STATEMENT FOR TOTAL FIRM</v>
      </c>
      <c r="C16" s="608"/>
      <c r="D16" s="608"/>
      <c r="E16" s="608"/>
      <c r="F16" s="608"/>
      <c r="G16" s="608"/>
      <c r="H16" s="608"/>
      <c r="I16" s="608"/>
      <c r="J16" s="608"/>
      <c r="K16" s="608"/>
      <c r="L16" s="609"/>
      <c r="M16" s="151"/>
      <c r="O16" s="2" t="s">
        <v>46</v>
      </c>
      <c r="P16" s="2" t="s">
        <v>47</v>
      </c>
    </row>
    <row r="17" spans="1:16" x14ac:dyDescent="0.35">
      <c r="B17" s="610" t="s">
        <v>20</v>
      </c>
      <c r="C17" s="611"/>
      <c r="D17" s="611"/>
      <c r="E17" s="611"/>
      <c r="F17" s="611"/>
      <c r="G17" s="611"/>
      <c r="H17" s="611"/>
      <c r="I17" s="611"/>
      <c r="J17" s="611"/>
      <c r="K17" s="611"/>
      <c r="L17" s="612"/>
      <c r="M17" s="2"/>
    </row>
    <row r="18" spans="1:16" s="10" customFormat="1" x14ac:dyDescent="0.35">
      <c r="A18" s="12"/>
      <c r="B18" s="27"/>
      <c r="C18" s="28"/>
      <c r="D18" s="28"/>
      <c r="E18" s="29"/>
      <c r="F18" s="29"/>
      <c r="G18" s="29"/>
      <c r="H18" s="29"/>
      <c r="I18" s="29"/>
      <c r="J18" s="29"/>
      <c r="K18" s="29"/>
      <c r="L18" s="30"/>
    </row>
    <row r="19" spans="1:16" s="10" customFormat="1" x14ac:dyDescent="0.35">
      <c r="A19" s="12"/>
      <c r="B19" s="468" t="str">
        <f>IF(Intro!$G$24="English",O19,P19)</f>
        <v>Complete the income statement for your total firm. Report total results for all products sold by your firm, including but not limited to the goods. These amounts should correspond to those reported in your firm's audited financial statements.</v>
      </c>
      <c r="C19" s="469"/>
      <c r="D19" s="469"/>
      <c r="E19" s="469"/>
      <c r="F19" s="469"/>
      <c r="G19" s="469"/>
      <c r="H19" s="469"/>
      <c r="I19" s="469"/>
      <c r="J19" s="469"/>
      <c r="K19" s="469"/>
      <c r="L19" s="470"/>
      <c r="O19" s="11" t="s">
        <v>159</v>
      </c>
      <c r="P19" s="10" t="s">
        <v>160</v>
      </c>
    </row>
    <row r="20" spans="1:16" s="10" customFormat="1" x14ac:dyDescent="0.35">
      <c r="A20" s="12"/>
      <c r="B20" s="468"/>
      <c r="C20" s="469"/>
      <c r="D20" s="469"/>
      <c r="E20" s="469"/>
      <c r="F20" s="469"/>
      <c r="G20" s="469"/>
      <c r="H20" s="469"/>
      <c r="I20" s="469"/>
      <c r="J20" s="469"/>
      <c r="K20" s="469"/>
      <c r="L20" s="470"/>
      <c r="O20" s="11"/>
    </row>
    <row r="21" spans="1:16" s="10" customFormat="1" x14ac:dyDescent="0.35">
      <c r="A21" s="12"/>
      <c r="B21" s="236"/>
      <c r="C21" s="237"/>
      <c r="D21" s="28"/>
      <c r="E21" s="29"/>
      <c r="F21" s="29"/>
      <c r="G21" s="29"/>
      <c r="H21" s="29"/>
      <c r="I21" s="29"/>
      <c r="J21" s="29"/>
      <c r="K21" s="29"/>
      <c r="L21" s="30"/>
      <c r="O21" s="11"/>
    </row>
    <row r="22" spans="1:16" s="10" customFormat="1" x14ac:dyDescent="0.35">
      <c r="A22" s="12"/>
      <c r="B22" s="236"/>
      <c r="C22" s="237"/>
      <c r="D22" s="28"/>
      <c r="G22" s="703">
        <f>Variables!$B$6</f>
        <v>2023</v>
      </c>
      <c r="H22" s="703">
        <f>G22+1</f>
        <v>2024</v>
      </c>
      <c r="I22" s="703">
        <f>H22+1</f>
        <v>2025</v>
      </c>
      <c r="J22" s="703" t="str">
        <f>IF(Intro!$G$24="English",Variables!B9,Variables!C9)</f>
        <v>Jan-Mar 2025</v>
      </c>
      <c r="K22" s="703" t="str">
        <f>IF(Intro!$G$24="English",Variables!B10,Variables!C10)</f>
        <v>Jan-Mar 2026</v>
      </c>
      <c r="L22" s="265"/>
      <c r="O22" s="11"/>
    </row>
    <row r="23" spans="1:16" s="10" customFormat="1" x14ac:dyDescent="0.35">
      <c r="A23" s="12"/>
      <c r="B23" s="236"/>
      <c r="C23" s="237"/>
      <c r="D23" s="28"/>
      <c r="G23" s="704"/>
      <c r="H23" s="704"/>
      <c r="I23" s="704"/>
      <c r="J23" s="704"/>
      <c r="K23" s="704"/>
      <c r="L23" s="265"/>
      <c r="O23" s="11"/>
    </row>
    <row r="24" spans="1:16" s="151" customFormat="1" x14ac:dyDescent="0.35">
      <c r="A24" s="261"/>
      <c r="B24" s="760" t="str">
        <f>IF(Intro!$G$24="English",O24,P24)</f>
        <v xml:space="preserve">Net Sales Value </v>
      </c>
      <c r="C24" s="761"/>
      <c r="D24" s="761"/>
      <c r="E24" s="762"/>
      <c r="F24" s="197" t="s">
        <v>483</v>
      </c>
      <c r="G24" s="344"/>
      <c r="H24" s="344"/>
      <c r="I24" s="344"/>
      <c r="J24" s="344"/>
      <c r="K24" s="344"/>
      <c r="L24" s="265"/>
      <c r="O24" s="151" t="s">
        <v>48</v>
      </c>
      <c r="P24" s="151" t="s">
        <v>73</v>
      </c>
    </row>
    <row r="25" spans="1:16" s="151" customFormat="1" x14ac:dyDescent="0.35">
      <c r="A25" s="261"/>
      <c r="B25" s="763" t="str">
        <f>IF(Intro!$G$24="English",O25,P25)</f>
        <v xml:space="preserve">Cost of Goods Sold </v>
      </c>
      <c r="C25" s="764"/>
      <c r="D25" s="764"/>
      <c r="E25" s="765"/>
      <c r="F25" s="197" t="s">
        <v>483</v>
      </c>
      <c r="G25" s="344"/>
      <c r="H25" s="344"/>
      <c r="I25" s="344"/>
      <c r="J25" s="344"/>
      <c r="K25" s="344"/>
      <c r="L25" s="265"/>
      <c r="O25" s="151" t="s">
        <v>49</v>
      </c>
      <c r="P25" s="151" t="s">
        <v>50</v>
      </c>
    </row>
    <row r="26" spans="1:16" s="175" customFormat="1" x14ac:dyDescent="0.35">
      <c r="A26" s="268"/>
      <c r="B26" s="766" t="str">
        <f>IF(Intro!$G$24="English",O26,P26)</f>
        <v>Gross Margin (Loss)</v>
      </c>
      <c r="C26" s="767"/>
      <c r="D26" s="767"/>
      <c r="E26" s="768"/>
      <c r="F26" s="197" t="s">
        <v>483</v>
      </c>
      <c r="G26" s="350">
        <f>G24-G25</f>
        <v>0</v>
      </c>
      <c r="H26" s="350">
        <f>H24-H25</f>
        <v>0</v>
      </c>
      <c r="I26" s="350">
        <f>I24-I25</f>
        <v>0</v>
      </c>
      <c r="J26" s="350">
        <f>J24-J25</f>
        <v>0</v>
      </c>
      <c r="K26" s="350">
        <f>K24-K25</f>
        <v>0</v>
      </c>
      <c r="L26" s="265"/>
      <c r="O26" s="175" t="s">
        <v>51</v>
      </c>
      <c r="P26" s="175" t="s">
        <v>52</v>
      </c>
    </row>
    <row r="27" spans="1:16" s="151" customFormat="1" x14ac:dyDescent="0.35">
      <c r="A27" s="261"/>
      <c r="B27" s="763" t="str">
        <f>IF(Intro!$G$24="English",O27,P27)</f>
        <v xml:space="preserve">General, Selling, and Administrative Expenses </v>
      </c>
      <c r="C27" s="764"/>
      <c r="D27" s="764"/>
      <c r="E27" s="765"/>
      <c r="F27" s="197" t="s">
        <v>483</v>
      </c>
      <c r="G27" s="344"/>
      <c r="H27" s="344"/>
      <c r="I27" s="344"/>
      <c r="J27" s="344"/>
      <c r="K27" s="344"/>
      <c r="L27" s="265"/>
      <c r="O27" s="151" t="s">
        <v>53</v>
      </c>
      <c r="P27" s="151" t="s">
        <v>54</v>
      </c>
    </row>
    <row r="28" spans="1:16" s="151" customFormat="1" x14ac:dyDescent="0.35">
      <c r="A28" s="261"/>
      <c r="B28" s="763" t="str">
        <f>IF(Intro!$G$24="English",O28,P28)</f>
        <v xml:space="preserve">Financial Expenses </v>
      </c>
      <c r="C28" s="764"/>
      <c r="D28" s="764"/>
      <c r="E28" s="765"/>
      <c r="F28" s="197" t="s">
        <v>483</v>
      </c>
      <c r="G28" s="344"/>
      <c r="H28" s="344"/>
      <c r="I28" s="344"/>
      <c r="J28" s="344"/>
      <c r="K28" s="344"/>
      <c r="L28" s="265"/>
      <c r="O28" s="151" t="s">
        <v>55</v>
      </c>
      <c r="P28" s="151" t="s">
        <v>56</v>
      </c>
    </row>
    <row r="29" spans="1:16" s="151" customFormat="1" x14ac:dyDescent="0.35">
      <c r="A29" s="261"/>
      <c r="B29" s="763" t="str">
        <f>IF(Intro!$G$24="English",O29,P29)</f>
        <v>Other Expenses</v>
      </c>
      <c r="C29" s="764"/>
      <c r="D29" s="764"/>
      <c r="E29" s="765"/>
      <c r="F29" s="197" t="s">
        <v>483</v>
      </c>
      <c r="G29" s="344"/>
      <c r="H29" s="344"/>
      <c r="I29" s="344"/>
      <c r="J29" s="344"/>
      <c r="K29" s="344"/>
      <c r="L29" s="265"/>
      <c r="O29" s="151" t="s">
        <v>100</v>
      </c>
      <c r="P29" s="151" t="s">
        <v>101</v>
      </c>
    </row>
    <row r="30" spans="1:16" s="175" customFormat="1" x14ac:dyDescent="0.35">
      <c r="A30" s="268"/>
      <c r="B30" s="766" t="str">
        <f>IF(Intro!$G$24="English",O30,P30)</f>
        <v>Net Income (Loss) Before Taxes</v>
      </c>
      <c r="C30" s="767"/>
      <c r="D30" s="767"/>
      <c r="E30" s="768"/>
      <c r="F30" s="197" t="s">
        <v>483</v>
      </c>
      <c r="G30" s="350">
        <f>G26-G27-G28-G29</f>
        <v>0</v>
      </c>
      <c r="H30" s="350">
        <f>H26-H27-H28-H29</f>
        <v>0</v>
      </c>
      <c r="I30" s="350">
        <f>I26-I27-I28-I29</f>
        <v>0</v>
      </c>
      <c r="J30" s="350">
        <f>J26-J27-J28-J29</f>
        <v>0</v>
      </c>
      <c r="K30" s="350">
        <f>K26-K27-K28-K29</f>
        <v>0</v>
      </c>
      <c r="L30" s="265"/>
      <c r="O30" s="175" t="s">
        <v>57</v>
      </c>
      <c r="P30" s="175" t="s">
        <v>58</v>
      </c>
    </row>
    <row r="31" spans="1:16" s="175" customFormat="1" x14ac:dyDescent="0.35">
      <c r="A31" s="268"/>
      <c r="B31" s="245"/>
      <c r="C31" s="246"/>
      <c r="D31" s="246"/>
      <c r="E31" s="246"/>
      <c r="F31" s="191"/>
      <c r="G31" s="192"/>
      <c r="H31" s="192"/>
      <c r="I31" s="192"/>
      <c r="J31" s="192"/>
      <c r="K31" s="192"/>
      <c r="L31" s="265"/>
      <c r="O31" s="151"/>
      <c r="P31" s="151"/>
    </row>
    <row r="32" spans="1:16" s="175" customFormat="1" x14ac:dyDescent="0.35">
      <c r="A32" s="268"/>
      <c r="B32" s="326" t="str">
        <f>IF(Intro!$G$24="English",O32,P32)</f>
        <v>Describe "Other expenses".</v>
      </c>
      <c r="D32" s="324"/>
      <c r="E32" s="324"/>
      <c r="F32" s="324"/>
      <c r="G32" s="324"/>
      <c r="H32" s="324"/>
      <c r="I32" s="324"/>
      <c r="J32" s="324"/>
      <c r="K32" s="324"/>
      <c r="L32" s="320"/>
      <c r="O32" s="151" t="s">
        <v>536</v>
      </c>
      <c r="P32" s="151" t="s">
        <v>537</v>
      </c>
    </row>
    <row r="33" spans="1:16" s="175" customFormat="1" x14ac:dyDescent="0.35">
      <c r="A33" s="268"/>
      <c r="B33" s="269"/>
      <c r="C33" s="319"/>
      <c r="D33" s="324"/>
      <c r="E33" s="324"/>
      <c r="F33" s="324"/>
      <c r="G33" s="324"/>
      <c r="H33" s="324"/>
      <c r="I33" s="324"/>
      <c r="J33" s="324"/>
      <c r="K33" s="324"/>
      <c r="L33" s="320"/>
      <c r="O33" s="151"/>
      <c r="P33" s="151"/>
    </row>
    <row r="34" spans="1:16" s="175" customFormat="1" x14ac:dyDescent="0.35">
      <c r="A34" s="268"/>
      <c r="B34" s="827"/>
      <c r="C34" s="828"/>
      <c r="D34" s="828"/>
      <c r="E34" s="828"/>
      <c r="F34" s="828"/>
      <c r="G34" s="828"/>
      <c r="H34" s="828"/>
      <c r="I34" s="828"/>
      <c r="J34" s="828"/>
      <c r="K34" s="828"/>
      <c r="L34" s="829"/>
      <c r="O34" s="151"/>
      <c r="P34" s="151"/>
    </row>
    <row r="35" spans="1:16" s="175" customFormat="1" x14ac:dyDescent="0.35">
      <c r="A35" s="268"/>
      <c r="B35" s="827"/>
      <c r="C35" s="828"/>
      <c r="D35" s="828"/>
      <c r="E35" s="828"/>
      <c r="F35" s="828"/>
      <c r="G35" s="828"/>
      <c r="H35" s="828"/>
      <c r="I35" s="828"/>
      <c r="J35" s="828"/>
      <c r="K35" s="828"/>
      <c r="L35" s="829"/>
      <c r="O35" s="151"/>
      <c r="P35" s="151"/>
    </row>
    <row r="36" spans="1:16" s="175" customFormat="1" x14ac:dyDescent="0.35">
      <c r="A36" s="268"/>
      <c r="B36" s="827"/>
      <c r="C36" s="828"/>
      <c r="D36" s="828"/>
      <c r="E36" s="828"/>
      <c r="F36" s="828"/>
      <c r="G36" s="828"/>
      <c r="H36" s="828"/>
      <c r="I36" s="828"/>
      <c r="J36" s="828"/>
      <c r="K36" s="828"/>
      <c r="L36" s="829"/>
      <c r="O36" s="151"/>
      <c r="P36" s="151"/>
    </row>
    <row r="37" spans="1:16" s="175" customFormat="1" x14ac:dyDescent="0.35">
      <c r="A37" s="268"/>
      <c r="B37" s="827"/>
      <c r="C37" s="828"/>
      <c r="D37" s="828"/>
      <c r="E37" s="828"/>
      <c r="F37" s="828"/>
      <c r="G37" s="828"/>
      <c r="H37" s="828"/>
      <c r="I37" s="828"/>
      <c r="J37" s="828"/>
      <c r="K37" s="828"/>
      <c r="L37" s="829"/>
      <c r="O37" s="151"/>
      <c r="P37" s="151"/>
    </row>
    <row r="38" spans="1:16" s="175" customFormat="1" x14ac:dyDescent="0.35">
      <c r="A38" s="268"/>
      <c r="B38" s="827"/>
      <c r="C38" s="828"/>
      <c r="D38" s="828"/>
      <c r="E38" s="828"/>
      <c r="F38" s="828"/>
      <c r="G38" s="828"/>
      <c r="H38" s="828"/>
      <c r="I38" s="828"/>
      <c r="J38" s="828"/>
      <c r="K38" s="828"/>
      <c r="L38" s="829"/>
      <c r="O38" s="151"/>
      <c r="P38" s="151"/>
    </row>
    <row r="39" spans="1:16" s="175" customFormat="1" x14ac:dyDescent="0.35">
      <c r="A39" s="268"/>
      <c r="B39" s="827"/>
      <c r="C39" s="828"/>
      <c r="D39" s="828"/>
      <c r="E39" s="828"/>
      <c r="F39" s="828"/>
      <c r="G39" s="828"/>
      <c r="H39" s="828"/>
      <c r="I39" s="828"/>
      <c r="J39" s="828"/>
      <c r="K39" s="828"/>
      <c r="L39" s="829"/>
      <c r="O39" s="151"/>
      <c r="P39" s="151"/>
    </row>
    <row r="40" spans="1:16" s="175" customFormat="1" x14ac:dyDescent="0.35">
      <c r="A40" s="268"/>
      <c r="B40" s="827"/>
      <c r="C40" s="828"/>
      <c r="D40" s="828"/>
      <c r="E40" s="828"/>
      <c r="F40" s="828"/>
      <c r="G40" s="828"/>
      <c r="H40" s="828"/>
      <c r="I40" s="828"/>
      <c r="J40" s="828"/>
      <c r="K40" s="828"/>
      <c r="L40" s="829"/>
      <c r="O40" s="151"/>
      <c r="P40" s="151"/>
    </row>
    <row r="41" spans="1:16" s="175" customFormat="1" x14ac:dyDescent="0.35">
      <c r="A41" s="268"/>
      <c r="B41" s="827"/>
      <c r="C41" s="828"/>
      <c r="D41" s="828"/>
      <c r="E41" s="828"/>
      <c r="F41" s="828"/>
      <c r="G41" s="828"/>
      <c r="H41" s="828"/>
      <c r="I41" s="828"/>
      <c r="J41" s="828"/>
      <c r="K41" s="828"/>
      <c r="L41" s="829"/>
      <c r="O41" s="151"/>
      <c r="P41" s="151"/>
    </row>
    <row r="42" spans="1:16" s="175" customFormat="1" x14ac:dyDescent="0.35">
      <c r="A42" s="268"/>
      <c r="B42" s="245"/>
      <c r="C42" s="246"/>
      <c r="D42" s="246"/>
      <c r="E42" s="246"/>
      <c r="F42" s="191"/>
      <c r="G42" s="192"/>
      <c r="H42" s="192"/>
      <c r="I42" s="192"/>
      <c r="J42" s="192"/>
      <c r="K42" s="192"/>
      <c r="L42" s="265"/>
      <c r="O42" s="151"/>
      <c r="P42" s="151"/>
    </row>
    <row r="43" spans="1:16" s="175" customFormat="1" x14ac:dyDescent="0.35">
      <c r="A43" s="268"/>
      <c r="B43" s="468" t="str">
        <f>IF(Intro!$G$24="English",O43,P43)</f>
        <v>Explain any large changes between periods and any irregularities such as negative amounts in the amounts reported above.</v>
      </c>
      <c r="C43" s="469"/>
      <c r="D43" s="469"/>
      <c r="E43" s="469"/>
      <c r="F43" s="469"/>
      <c r="G43" s="469"/>
      <c r="H43" s="469"/>
      <c r="I43" s="469"/>
      <c r="J43" s="469"/>
      <c r="K43" s="469"/>
      <c r="L43" s="470"/>
      <c r="O43" s="150" t="s">
        <v>641</v>
      </c>
      <c r="P43" s="150" t="s">
        <v>642</v>
      </c>
    </row>
    <row r="44" spans="1:16" s="175" customFormat="1" x14ac:dyDescent="0.35">
      <c r="A44" s="268"/>
      <c r="B44" s="318"/>
      <c r="C44" s="319"/>
      <c r="D44" s="319"/>
      <c r="E44" s="319"/>
      <c r="F44" s="324"/>
      <c r="G44" s="324"/>
      <c r="H44" s="324"/>
      <c r="I44" s="324"/>
      <c r="J44" s="324"/>
      <c r="K44" s="324"/>
      <c r="L44" s="265"/>
      <c r="O44" s="151"/>
      <c r="P44" s="151"/>
    </row>
    <row r="45" spans="1:16" s="175" customFormat="1" x14ac:dyDescent="0.35">
      <c r="A45" s="268"/>
      <c r="B45" s="769"/>
      <c r="C45" s="770"/>
      <c r="D45" s="770"/>
      <c r="E45" s="770"/>
      <c r="F45" s="770"/>
      <c r="G45" s="770"/>
      <c r="H45" s="770"/>
      <c r="I45" s="770"/>
      <c r="J45" s="770"/>
      <c r="K45" s="770"/>
      <c r="L45" s="771"/>
      <c r="O45" s="151"/>
      <c r="P45" s="151"/>
    </row>
    <row r="46" spans="1:16" s="175" customFormat="1" x14ac:dyDescent="0.35">
      <c r="A46" s="268"/>
      <c r="B46" s="769"/>
      <c r="C46" s="770"/>
      <c r="D46" s="770"/>
      <c r="E46" s="770"/>
      <c r="F46" s="770"/>
      <c r="G46" s="770"/>
      <c r="H46" s="770"/>
      <c r="I46" s="770"/>
      <c r="J46" s="770"/>
      <c r="K46" s="770"/>
      <c r="L46" s="771"/>
      <c r="O46" s="151"/>
      <c r="P46" s="151"/>
    </row>
    <row r="47" spans="1:16" s="175" customFormat="1" x14ac:dyDescent="0.35">
      <c r="A47" s="268"/>
      <c r="B47" s="769"/>
      <c r="C47" s="770"/>
      <c r="D47" s="770"/>
      <c r="E47" s="770"/>
      <c r="F47" s="770"/>
      <c r="G47" s="770"/>
      <c r="H47" s="770"/>
      <c r="I47" s="770"/>
      <c r="J47" s="770"/>
      <c r="K47" s="770"/>
      <c r="L47" s="771"/>
      <c r="O47" s="151"/>
      <c r="P47" s="151"/>
    </row>
    <row r="48" spans="1:16" s="175" customFormat="1" x14ac:dyDescent="0.35">
      <c r="A48" s="268"/>
      <c r="B48" s="769"/>
      <c r="C48" s="770"/>
      <c r="D48" s="770"/>
      <c r="E48" s="770"/>
      <c r="F48" s="770"/>
      <c r="G48" s="770"/>
      <c r="H48" s="770"/>
      <c r="I48" s="770"/>
      <c r="J48" s="770"/>
      <c r="K48" s="770"/>
      <c r="L48" s="771"/>
      <c r="O48" s="151"/>
      <c r="P48" s="151"/>
    </row>
    <row r="49" spans="1:16" s="175" customFormat="1" x14ac:dyDescent="0.35">
      <c r="A49" s="268"/>
      <c r="B49" s="769"/>
      <c r="C49" s="770"/>
      <c r="D49" s="770"/>
      <c r="E49" s="770"/>
      <c r="F49" s="770"/>
      <c r="G49" s="770"/>
      <c r="H49" s="770"/>
      <c r="I49" s="770"/>
      <c r="J49" s="770"/>
      <c r="K49" s="770"/>
      <c r="L49" s="771"/>
      <c r="O49" s="151"/>
      <c r="P49" s="151"/>
    </row>
    <row r="50" spans="1:16" s="175" customFormat="1" x14ac:dyDescent="0.35">
      <c r="A50" s="268"/>
      <c r="B50" s="769"/>
      <c r="C50" s="770"/>
      <c r="D50" s="770"/>
      <c r="E50" s="770"/>
      <c r="F50" s="770"/>
      <c r="G50" s="770"/>
      <c r="H50" s="770"/>
      <c r="I50" s="770"/>
      <c r="J50" s="770"/>
      <c r="K50" s="770"/>
      <c r="L50" s="771"/>
      <c r="O50" s="151"/>
      <c r="P50" s="151"/>
    </row>
    <row r="51" spans="1:16" s="175" customFormat="1" x14ac:dyDescent="0.35">
      <c r="A51" s="268"/>
      <c r="B51" s="769"/>
      <c r="C51" s="770"/>
      <c r="D51" s="770"/>
      <c r="E51" s="770"/>
      <c r="F51" s="770"/>
      <c r="G51" s="770"/>
      <c r="H51" s="770"/>
      <c r="I51" s="770"/>
      <c r="J51" s="770"/>
      <c r="K51" s="770"/>
      <c r="L51" s="771"/>
      <c r="O51" s="151"/>
      <c r="P51" s="151"/>
    </row>
    <row r="52" spans="1:16" s="175" customFormat="1" x14ac:dyDescent="0.35">
      <c r="A52" s="268"/>
      <c r="B52" s="769"/>
      <c r="C52" s="770"/>
      <c r="D52" s="770"/>
      <c r="E52" s="770"/>
      <c r="F52" s="770"/>
      <c r="G52" s="770"/>
      <c r="H52" s="770"/>
      <c r="I52" s="770"/>
      <c r="J52" s="770"/>
      <c r="K52" s="770"/>
      <c r="L52" s="771"/>
      <c r="O52" s="151"/>
      <c r="P52" s="151"/>
    </row>
    <row r="53" spans="1:16" s="151" customFormat="1" x14ac:dyDescent="0.35">
      <c r="A53" s="261"/>
      <c r="B53" s="256"/>
      <c r="C53" s="257"/>
      <c r="D53" s="257"/>
      <c r="E53" s="257"/>
      <c r="F53" s="257"/>
      <c r="G53" s="257"/>
      <c r="H53" s="257"/>
      <c r="I53" s="257"/>
      <c r="J53" s="257"/>
      <c r="K53" s="257"/>
      <c r="L53" s="258"/>
    </row>
    <row r="54" spans="1:16" s="3" customFormat="1" x14ac:dyDescent="0.35">
      <c r="A54" s="12"/>
      <c r="B54" s="604" t="s">
        <v>21</v>
      </c>
      <c r="C54" s="605"/>
      <c r="D54" s="605"/>
      <c r="E54" s="605"/>
      <c r="F54" s="605"/>
      <c r="G54" s="605"/>
      <c r="H54" s="605"/>
      <c r="I54" s="605"/>
      <c r="J54" s="605"/>
      <c r="K54" s="605"/>
      <c r="L54" s="606"/>
      <c r="M54" s="270"/>
      <c r="O54" s="151"/>
    </row>
    <row r="55" spans="1:16" s="151" customFormat="1" x14ac:dyDescent="0.35">
      <c r="A55" s="261"/>
      <c r="B55" s="225"/>
      <c r="C55" s="212"/>
      <c r="D55" s="212"/>
      <c r="E55" s="212"/>
      <c r="F55" s="212"/>
      <c r="G55" s="212"/>
      <c r="H55" s="212"/>
      <c r="I55" s="212"/>
      <c r="J55" s="212"/>
      <c r="K55" s="212"/>
      <c r="L55" s="213"/>
    </row>
    <row r="56" spans="1:16" s="151" customFormat="1" x14ac:dyDescent="0.35">
      <c r="A56" s="261"/>
      <c r="B56" s="601" t="str">
        <f>IF(Intro!$G$24="English",O56,P56)</f>
        <v>Submit audited financial statements for your total firm for each fiscal year since January 1, 2023. If unavailable, provide the equivalent unaudited statements.</v>
      </c>
      <c r="C56" s="602"/>
      <c r="D56" s="602" t="e">
        <f>IF(#REF!="English",P56,Q56)</f>
        <v>#REF!</v>
      </c>
      <c r="E56" s="602" t="e">
        <f>IF(#REF!="English",Q56,R56)</f>
        <v>#REF!</v>
      </c>
      <c r="F56" s="602" t="e">
        <f>IF(#REF!="English",R56,S56)</f>
        <v>#REF!</v>
      </c>
      <c r="G56" s="602" t="e">
        <f>IF(#REF!="English",S56,T56)</f>
        <v>#REF!</v>
      </c>
      <c r="H56" s="602" t="e">
        <f>IF(#REF!="English",T56,U56)</f>
        <v>#REF!</v>
      </c>
      <c r="I56" s="602" t="e">
        <f>IF(#REF!="English",U56,V56)</f>
        <v>#REF!</v>
      </c>
      <c r="J56" s="602" t="e">
        <f>IF(#REF!="English",V56,W56)</f>
        <v>#REF!</v>
      </c>
      <c r="K56" s="602" t="e">
        <f>IF(#REF!="English",W56,X56)</f>
        <v>#REF!</v>
      </c>
      <c r="L56" s="603" t="e">
        <f>IF(#REF!="English",X56,Y56)</f>
        <v>#REF!</v>
      </c>
      <c r="O56" s="151" t="str">
        <f>"Submit audited financial statements for your total firm for each fiscal year since January 1, "&amp;Variables!B6&amp;". If unavailable, provide the equivalent unaudited statements."</f>
        <v>Submit audited financial statements for your total firm for each fiscal year since January 1, 2023. If unavailable, provide the equivalent unaudited statements.</v>
      </c>
      <c r="P56" s="151" t="str">
        <f>"Présentez les états financiers vérifiés pour l'ensemble de l'entreprise pour chaque exercice depuis le 1er janvier "&amp;Variables!B6&amp;". Si votre entreprise ne prépare pas habituellement d’états vérifiés, soumettez des états non vérifiés équivalents."</f>
        <v>Présentez les états financiers vérifiés pour l'ensemble de l'entreprise pour chaque exercice depuis le 1er janvier 2023. Si votre entreprise ne prépare pas habituellement d’états vérifiés, soumettez des états non vérifiés équivalents.</v>
      </c>
    </row>
    <row r="57" spans="1:16" s="151" customFormat="1" x14ac:dyDescent="0.35">
      <c r="A57" s="261"/>
      <c r="B57" s="601"/>
      <c r="C57" s="602"/>
      <c r="D57" s="602"/>
      <c r="E57" s="602"/>
      <c r="F57" s="602"/>
      <c r="G57" s="602"/>
      <c r="H57" s="602"/>
      <c r="I57" s="602"/>
      <c r="J57" s="602"/>
      <c r="K57" s="602"/>
      <c r="L57" s="603"/>
    </row>
    <row r="58" spans="1:16" s="151" customFormat="1" x14ac:dyDescent="0.35">
      <c r="A58" s="261"/>
      <c r="B58" s="256"/>
      <c r="C58" s="257"/>
      <c r="D58" s="257"/>
      <c r="E58" s="257"/>
      <c r="F58" s="257"/>
      <c r="G58" s="257"/>
      <c r="H58" s="257"/>
      <c r="I58" s="257"/>
      <c r="J58" s="257"/>
      <c r="K58" s="257"/>
      <c r="L58" s="258"/>
    </row>
    <row r="59" spans="1:16" s="3" customFormat="1" x14ac:dyDescent="0.35">
      <c r="A59" s="12"/>
      <c r="B59" s="271"/>
      <c r="C59" s="272"/>
      <c r="D59" s="272"/>
      <c r="E59" s="273"/>
      <c r="F59" s="273"/>
      <c r="G59" s="273"/>
      <c r="H59" s="273"/>
      <c r="I59" s="273"/>
      <c r="J59" s="273"/>
      <c r="K59" s="273"/>
      <c r="L59" s="274"/>
      <c r="M59" s="270"/>
    </row>
    <row r="60" spans="1:16" x14ac:dyDescent="0.35">
      <c r="B60" s="623" t="str">
        <f>IF(Intro!$G$24="English",O60,P60)</f>
        <v>COST OF GOODS MANUFACTURED OF THE GOODS</v>
      </c>
      <c r="C60" s="624"/>
      <c r="D60" s="624"/>
      <c r="E60" s="624"/>
      <c r="F60" s="624"/>
      <c r="G60" s="624"/>
      <c r="H60" s="624"/>
      <c r="I60" s="624"/>
      <c r="J60" s="624"/>
      <c r="K60" s="624"/>
      <c r="L60" s="625"/>
      <c r="M60" s="151"/>
      <c r="O60" s="249" t="s">
        <v>609</v>
      </c>
      <c r="P60" s="249" t="s">
        <v>610</v>
      </c>
    </row>
    <row r="61" spans="1:16" x14ac:dyDescent="0.35">
      <c r="B61" s="604" t="s">
        <v>26</v>
      </c>
      <c r="C61" s="605"/>
      <c r="D61" s="605"/>
      <c r="E61" s="605"/>
      <c r="F61" s="605"/>
      <c r="G61" s="605"/>
      <c r="H61" s="605"/>
      <c r="I61" s="605"/>
      <c r="J61" s="605"/>
      <c r="K61" s="605"/>
      <c r="L61" s="606"/>
      <c r="M61" s="2"/>
    </row>
    <row r="62" spans="1:16" s="10" customFormat="1" x14ac:dyDescent="0.35">
      <c r="A62" s="12"/>
      <c r="B62" s="27"/>
      <c r="C62" s="28"/>
      <c r="D62" s="28"/>
      <c r="E62" s="29"/>
      <c r="F62" s="29"/>
      <c r="G62" s="29"/>
      <c r="H62" s="29"/>
      <c r="I62" s="29"/>
      <c r="J62" s="29"/>
      <c r="K62" s="29"/>
      <c r="L62" s="30"/>
    </row>
    <row r="63" spans="1:16" s="10" customFormat="1" x14ac:dyDescent="0.35">
      <c r="A63" s="12"/>
      <c r="B63" s="468" t="str">
        <f>IF(Intro!$G$24="English",O63,P63)</f>
        <v xml:space="preserve">Complete the statement of the cost of goods manufactured for your firm's sales in Canada and export sales of the goods produced in Canada. </v>
      </c>
      <c r="C63" s="469"/>
      <c r="D63" s="469"/>
      <c r="E63" s="469"/>
      <c r="F63" s="469"/>
      <c r="G63" s="469"/>
      <c r="H63" s="469"/>
      <c r="I63" s="469"/>
      <c r="J63" s="469"/>
      <c r="K63" s="469"/>
      <c r="L63" s="470"/>
      <c r="O63" s="11" t="s">
        <v>344</v>
      </c>
      <c r="P63" s="10" t="s">
        <v>120</v>
      </c>
    </row>
    <row r="64" spans="1:16" s="10" customFormat="1" x14ac:dyDescent="0.35">
      <c r="A64" s="12"/>
      <c r="B64" s="236"/>
      <c r="C64" s="237"/>
      <c r="D64" s="28"/>
      <c r="E64" s="29"/>
      <c r="F64" s="29"/>
      <c r="G64" s="29"/>
      <c r="H64" s="29"/>
      <c r="I64" s="29"/>
      <c r="J64" s="29"/>
      <c r="K64" s="29"/>
      <c r="L64" s="30"/>
      <c r="O64" s="11"/>
    </row>
    <row r="65" spans="1:16" s="10" customFormat="1" x14ac:dyDescent="0.35">
      <c r="A65" s="12"/>
      <c r="B65" s="796" t="str">
        <f>IF(Intro!$G$24="English",O65,P65)</f>
        <v>For Sale in Canada</v>
      </c>
      <c r="C65" s="797"/>
      <c r="D65" s="797"/>
      <c r="E65" s="797"/>
      <c r="F65" s="798"/>
      <c r="G65" s="703">
        <f>Variables!$B$6</f>
        <v>2023</v>
      </c>
      <c r="H65" s="703">
        <f>G65+1</f>
        <v>2024</v>
      </c>
      <c r="I65" s="703">
        <f>H65+1</f>
        <v>2025</v>
      </c>
      <c r="J65" s="703" t="str">
        <f>J22</f>
        <v>Jan-Mar 2025</v>
      </c>
      <c r="K65" s="703" t="str">
        <f>K22</f>
        <v>Jan-Mar 2026</v>
      </c>
      <c r="L65" s="351"/>
      <c r="O65" s="11" t="s">
        <v>43</v>
      </c>
      <c r="P65" s="11" t="s">
        <v>44</v>
      </c>
    </row>
    <row r="66" spans="1:16" s="10" customFormat="1" x14ac:dyDescent="0.35">
      <c r="A66" s="12"/>
      <c r="B66" s="799"/>
      <c r="C66" s="800"/>
      <c r="D66" s="800"/>
      <c r="E66" s="800"/>
      <c r="F66" s="801"/>
      <c r="G66" s="704"/>
      <c r="H66" s="704"/>
      <c r="I66" s="704"/>
      <c r="J66" s="704"/>
      <c r="K66" s="704"/>
      <c r="L66" s="351"/>
      <c r="O66" s="11"/>
      <c r="P66" s="11"/>
    </row>
    <row r="67" spans="1:16" s="151" customFormat="1" x14ac:dyDescent="0.35">
      <c r="A67" s="261"/>
      <c r="B67" s="757" t="str">
        <f>IF(Intro!$G$24="English",O67,P67)</f>
        <v xml:space="preserve">Beginning Inventory of Goods in Process </v>
      </c>
      <c r="C67" s="758"/>
      <c r="D67" s="758"/>
      <c r="E67" s="759"/>
      <c r="F67" s="196" t="s">
        <v>483</v>
      </c>
      <c r="G67" s="341"/>
      <c r="H67" s="341"/>
      <c r="I67" s="341"/>
      <c r="J67" s="341"/>
      <c r="K67" s="341"/>
      <c r="L67" s="352"/>
      <c r="O67" s="151" t="s">
        <v>59</v>
      </c>
      <c r="P67" s="151" t="s">
        <v>60</v>
      </c>
    </row>
    <row r="68" spans="1:16" s="151" customFormat="1" x14ac:dyDescent="0.35">
      <c r="A68" s="261"/>
      <c r="B68" s="757" t="str">
        <f>IF(Intro!$G$24="English",O68,P68)</f>
        <v xml:space="preserve">Direct material used 1 - </v>
      </c>
      <c r="C68" s="758"/>
      <c r="D68" s="758"/>
      <c r="E68" s="759"/>
      <c r="F68" s="196" t="s">
        <v>483</v>
      </c>
      <c r="G68" s="341"/>
      <c r="H68" s="341"/>
      <c r="I68" s="341"/>
      <c r="J68" s="341"/>
      <c r="K68" s="341"/>
      <c r="L68" s="352"/>
      <c r="O68" s="11" t="str">
        <f>"Direct material used 1 - "&amp;Public!E179</f>
        <v xml:space="preserve">Direct material used 1 - </v>
      </c>
      <c r="P68" s="10" t="str">
        <f>"La matière directe utilisée 1 - "&amp;Public!E179</f>
        <v xml:space="preserve">La matière directe utilisée 1 - </v>
      </c>
    </row>
    <row r="69" spans="1:16" s="151" customFormat="1" x14ac:dyDescent="0.35">
      <c r="A69" s="261"/>
      <c r="B69" s="757" t="str">
        <f>IF(Intro!$G$24="English",O69,P69)</f>
        <v xml:space="preserve">Direct material used 2 - </v>
      </c>
      <c r="C69" s="758"/>
      <c r="D69" s="758"/>
      <c r="E69" s="759"/>
      <c r="F69" s="196" t="s">
        <v>483</v>
      </c>
      <c r="G69" s="341"/>
      <c r="H69" s="341"/>
      <c r="I69" s="341"/>
      <c r="J69" s="341"/>
      <c r="K69" s="341"/>
      <c r="L69" s="352"/>
      <c r="O69" s="11" t="str">
        <f>"Direct material used 2 - "&amp;Public!E180</f>
        <v xml:space="preserve">Direct material used 2 - </v>
      </c>
      <c r="P69" s="10" t="str">
        <f>"La matière directe utilisée 2 - "&amp;Public!E180</f>
        <v xml:space="preserve">La matière directe utilisée 2 - </v>
      </c>
    </row>
    <row r="70" spans="1:16" s="151" customFormat="1" x14ac:dyDescent="0.35">
      <c r="A70" s="261"/>
      <c r="B70" s="757" t="str">
        <f>IF(Intro!$G$24="English",O70,P70)</f>
        <v xml:space="preserve">Direct material used 3 - </v>
      </c>
      <c r="C70" s="758"/>
      <c r="D70" s="758"/>
      <c r="E70" s="759"/>
      <c r="F70" s="196" t="s">
        <v>483</v>
      </c>
      <c r="G70" s="341"/>
      <c r="H70" s="341"/>
      <c r="I70" s="341"/>
      <c r="J70" s="341"/>
      <c r="K70" s="341"/>
      <c r="L70" s="352"/>
      <c r="O70" s="11" t="str">
        <f>"Direct material used 3 - "&amp;Public!E181</f>
        <v xml:space="preserve">Direct material used 3 - </v>
      </c>
      <c r="P70" s="10" t="str">
        <f>"La matière directe utilisée 3 - "&amp;Public!E181</f>
        <v xml:space="preserve">La matière directe utilisée 3 - </v>
      </c>
    </row>
    <row r="71" spans="1:16" s="151" customFormat="1" x14ac:dyDescent="0.35">
      <c r="A71" s="261"/>
      <c r="B71" s="757" t="str">
        <f>IF(Intro!$G$24="English",O71,P71)</f>
        <v xml:space="preserve">All Other Direct Materials Used </v>
      </c>
      <c r="C71" s="758"/>
      <c r="D71" s="758"/>
      <c r="E71" s="759"/>
      <c r="F71" s="196" t="s">
        <v>483</v>
      </c>
      <c r="G71" s="341"/>
      <c r="H71" s="341"/>
      <c r="I71" s="341"/>
      <c r="J71" s="341"/>
      <c r="K71" s="341"/>
      <c r="L71" s="352"/>
      <c r="O71" s="151" t="s">
        <v>61</v>
      </c>
      <c r="P71" s="151" t="s">
        <v>62</v>
      </c>
    </row>
    <row r="72" spans="1:16" s="151" customFormat="1" x14ac:dyDescent="0.35">
      <c r="A72" s="261"/>
      <c r="B72" s="757" t="str">
        <f>IF(Intro!$G$24="English",O72,P72)</f>
        <v>Direct Employment Wages Paid</v>
      </c>
      <c r="C72" s="758"/>
      <c r="D72" s="758"/>
      <c r="E72" s="759"/>
      <c r="F72" s="196" t="s">
        <v>483</v>
      </c>
      <c r="G72" s="341"/>
      <c r="H72" s="341"/>
      <c r="I72" s="341"/>
      <c r="J72" s="341"/>
      <c r="K72" s="341"/>
      <c r="L72" s="352"/>
      <c r="O72" s="151" t="s">
        <v>63</v>
      </c>
      <c r="P72" s="151" t="s">
        <v>64</v>
      </c>
    </row>
    <row r="73" spans="1:16" s="151" customFormat="1" x14ac:dyDescent="0.35">
      <c r="A73" s="261"/>
      <c r="B73" s="757" t="str">
        <f>IF(Intro!$G$24="English",O73,P73)</f>
        <v xml:space="preserve">Factory overhead </v>
      </c>
      <c r="C73" s="758"/>
      <c r="D73" s="758"/>
      <c r="E73" s="759"/>
      <c r="F73" s="196" t="s">
        <v>483</v>
      </c>
      <c r="G73" s="341"/>
      <c r="H73" s="341"/>
      <c r="I73" s="341"/>
      <c r="J73" s="341"/>
      <c r="K73" s="341"/>
      <c r="L73" s="352"/>
      <c r="O73" s="151" t="s">
        <v>345</v>
      </c>
      <c r="P73" s="151" t="s">
        <v>65</v>
      </c>
    </row>
    <row r="74" spans="1:16" s="151" customFormat="1" x14ac:dyDescent="0.35">
      <c r="A74" s="261"/>
      <c r="B74" s="757" t="str">
        <f>IF(Intro!$G$24="English",O74,P74)</f>
        <v>Ending Inventory of Goods in Process</v>
      </c>
      <c r="C74" s="758"/>
      <c r="D74" s="758"/>
      <c r="E74" s="759"/>
      <c r="F74" s="196" t="s">
        <v>483</v>
      </c>
      <c r="G74" s="341"/>
      <c r="H74" s="341"/>
      <c r="I74" s="341"/>
      <c r="J74" s="341"/>
      <c r="K74" s="341"/>
      <c r="L74" s="352"/>
      <c r="O74" s="151" t="s">
        <v>169</v>
      </c>
      <c r="P74" s="151" t="s">
        <v>511</v>
      </c>
    </row>
    <row r="75" spans="1:16" s="175" customFormat="1" x14ac:dyDescent="0.35">
      <c r="A75" s="268"/>
      <c r="B75" s="830" t="str">
        <f>IF(Intro!$G$24="English",O75,P75)</f>
        <v>Cost of Goods Manufactured</v>
      </c>
      <c r="C75" s="831"/>
      <c r="D75" s="831"/>
      <c r="E75" s="832"/>
      <c r="F75" s="196" t="s">
        <v>483</v>
      </c>
      <c r="G75" s="340">
        <f>G67+G68+G69+G70+G71+G72+G73-G74</f>
        <v>0</v>
      </c>
      <c r="H75" s="340">
        <f>H67+H68+H69+H70+H71+H72+H73-H74</f>
        <v>0</v>
      </c>
      <c r="I75" s="340">
        <f>I67+I68+I69+I70+I71+I72+I73-I74</f>
        <v>0</v>
      </c>
      <c r="J75" s="340">
        <f>J67+J68+J69+J70+J71+J72+J73-J74</f>
        <v>0</v>
      </c>
      <c r="K75" s="340">
        <f>K67+K68+K69+K70+K71+K72+K73-K74</f>
        <v>0</v>
      </c>
      <c r="L75" s="276"/>
      <c r="O75" s="175" t="s">
        <v>66</v>
      </c>
      <c r="P75" s="175" t="s">
        <v>67</v>
      </c>
    </row>
    <row r="76" spans="1:16" s="175" customFormat="1" x14ac:dyDescent="0.35">
      <c r="A76" s="268"/>
      <c r="B76" s="245"/>
      <c r="C76" s="275"/>
      <c r="D76" s="275"/>
      <c r="E76" s="275"/>
      <c r="F76" s="275"/>
      <c r="G76" s="193"/>
      <c r="H76" s="194"/>
      <c r="I76" s="194"/>
      <c r="J76" s="194"/>
      <c r="K76" s="194"/>
      <c r="L76" s="195"/>
    </row>
    <row r="77" spans="1:16" s="175" customFormat="1" x14ac:dyDescent="0.35">
      <c r="A77" s="268"/>
      <c r="B77" s="468" t="str">
        <f>B43</f>
        <v>Explain any large changes between periods and any irregularities such as negative amounts in the amounts reported above.</v>
      </c>
      <c r="C77" s="469"/>
      <c r="D77" s="469"/>
      <c r="E77" s="469"/>
      <c r="F77" s="469"/>
      <c r="G77" s="469"/>
      <c r="H77" s="469"/>
      <c r="I77" s="469"/>
      <c r="J77" s="469"/>
      <c r="K77" s="469"/>
      <c r="L77" s="470"/>
      <c r="O77" s="151"/>
      <c r="P77" s="151"/>
    </row>
    <row r="78" spans="1:16" s="175" customFormat="1" x14ac:dyDescent="0.35">
      <c r="A78" s="268"/>
      <c r="B78" s="240"/>
      <c r="C78" s="241"/>
      <c r="D78" s="241"/>
      <c r="E78" s="241"/>
      <c r="F78" s="241"/>
      <c r="L78" s="276"/>
    </row>
    <row r="79" spans="1:16" s="175" customFormat="1" x14ac:dyDescent="0.35">
      <c r="A79" s="268"/>
      <c r="B79" s="769"/>
      <c r="C79" s="770"/>
      <c r="D79" s="770"/>
      <c r="E79" s="770"/>
      <c r="F79" s="770"/>
      <c r="G79" s="770"/>
      <c r="H79" s="770"/>
      <c r="I79" s="770"/>
      <c r="J79" s="770"/>
      <c r="K79" s="770"/>
      <c r="L79" s="771"/>
    </row>
    <row r="80" spans="1:16" s="175" customFormat="1" x14ac:dyDescent="0.35">
      <c r="A80" s="268"/>
      <c r="B80" s="769"/>
      <c r="C80" s="770"/>
      <c r="D80" s="770"/>
      <c r="E80" s="770"/>
      <c r="F80" s="770"/>
      <c r="G80" s="770"/>
      <c r="H80" s="770"/>
      <c r="I80" s="770"/>
      <c r="J80" s="770"/>
      <c r="K80" s="770"/>
      <c r="L80" s="771"/>
      <c r="O80" s="151"/>
      <c r="P80" s="151"/>
    </row>
    <row r="81" spans="1:16" s="175" customFormat="1" x14ac:dyDescent="0.35">
      <c r="A81" s="268"/>
      <c r="B81" s="769"/>
      <c r="C81" s="770"/>
      <c r="D81" s="770"/>
      <c r="E81" s="770"/>
      <c r="F81" s="770"/>
      <c r="G81" s="770"/>
      <c r="H81" s="770"/>
      <c r="I81" s="770"/>
      <c r="J81" s="770"/>
      <c r="K81" s="770"/>
      <c r="L81" s="771"/>
      <c r="O81" s="151"/>
      <c r="P81" s="151"/>
    </row>
    <row r="82" spans="1:16" s="175" customFormat="1" x14ac:dyDescent="0.35">
      <c r="A82" s="268"/>
      <c r="B82" s="769"/>
      <c r="C82" s="770"/>
      <c r="D82" s="770"/>
      <c r="E82" s="770"/>
      <c r="F82" s="770"/>
      <c r="G82" s="770"/>
      <c r="H82" s="770"/>
      <c r="I82" s="770"/>
      <c r="J82" s="770"/>
      <c r="K82" s="770"/>
      <c r="L82" s="771"/>
      <c r="O82" s="151"/>
      <c r="P82" s="151"/>
    </row>
    <row r="83" spans="1:16" s="175" customFormat="1" x14ac:dyDescent="0.35">
      <c r="A83" s="268"/>
      <c r="B83" s="769"/>
      <c r="C83" s="770"/>
      <c r="D83" s="770"/>
      <c r="E83" s="770"/>
      <c r="F83" s="770"/>
      <c r="G83" s="770"/>
      <c r="H83" s="770"/>
      <c r="I83" s="770"/>
      <c r="J83" s="770"/>
      <c r="K83" s="770"/>
      <c r="L83" s="771"/>
    </row>
    <row r="84" spans="1:16" s="175" customFormat="1" x14ac:dyDescent="0.35">
      <c r="A84" s="268"/>
      <c r="B84" s="769"/>
      <c r="C84" s="770"/>
      <c r="D84" s="770"/>
      <c r="E84" s="770"/>
      <c r="F84" s="770"/>
      <c r="G84" s="770"/>
      <c r="H84" s="770"/>
      <c r="I84" s="770"/>
      <c r="J84" s="770"/>
      <c r="K84" s="770"/>
      <c r="L84" s="771"/>
    </row>
    <row r="85" spans="1:16" s="175" customFormat="1" x14ac:dyDescent="0.35">
      <c r="A85" s="268"/>
      <c r="B85" s="769"/>
      <c r="C85" s="770"/>
      <c r="D85" s="770"/>
      <c r="E85" s="770"/>
      <c r="F85" s="770"/>
      <c r="G85" s="770"/>
      <c r="H85" s="770"/>
      <c r="I85" s="770"/>
      <c r="J85" s="770"/>
      <c r="K85" s="770"/>
      <c r="L85" s="771"/>
    </row>
    <row r="86" spans="1:16" s="175" customFormat="1" x14ac:dyDescent="0.35">
      <c r="A86" s="268"/>
      <c r="B86" s="769"/>
      <c r="C86" s="770"/>
      <c r="D86" s="770"/>
      <c r="E86" s="770"/>
      <c r="F86" s="770"/>
      <c r="G86" s="770"/>
      <c r="H86" s="770"/>
      <c r="I86" s="770"/>
      <c r="J86" s="770"/>
      <c r="K86" s="770"/>
      <c r="L86" s="771"/>
    </row>
    <row r="87" spans="1:16" s="10" customFormat="1" x14ac:dyDescent="0.35">
      <c r="A87" s="12"/>
      <c r="B87" s="236"/>
      <c r="C87" s="237"/>
      <c r="G87" s="28"/>
      <c r="H87" s="29"/>
      <c r="I87" s="29"/>
      <c r="J87" s="29"/>
      <c r="K87" s="29"/>
      <c r="L87" s="30"/>
      <c r="O87" s="11"/>
    </row>
    <row r="88" spans="1:16" s="223" customFormat="1" x14ac:dyDescent="0.35">
      <c r="A88" s="222"/>
      <c r="B88" s="796" t="str">
        <f>IF(Intro!$G$24="English",O88,P88)</f>
        <v>For Export Sales</v>
      </c>
      <c r="C88" s="797"/>
      <c r="D88" s="797"/>
      <c r="E88" s="797"/>
      <c r="F88" s="798"/>
      <c r="G88" s="703">
        <f>Variables!$B$6</f>
        <v>2023</v>
      </c>
      <c r="H88" s="703">
        <f>G88+1</f>
        <v>2024</v>
      </c>
      <c r="I88" s="703">
        <f>H88+1</f>
        <v>2025</v>
      </c>
      <c r="J88" s="703" t="str">
        <f>J65</f>
        <v>Jan-Mar 2025</v>
      </c>
      <c r="K88" s="703" t="str">
        <f>K65</f>
        <v>Jan-Mar 2026</v>
      </c>
      <c r="L88" s="354"/>
      <c r="O88" s="224" t="s">
        <v>170</v>
      </c>
      <c r="P88" s="224" t="s">
        <v>171</v>
      </c>
    </row>
    <row r="89" spans="1:16" s="223" customFormat="1" x14ac:dyDescent="0.35">
      <c r="A89" s="222"/>
      <c r="B89" s="799"/>
      <c r="C89" s="800"/>
      <c r="D89" s="800"/>
      <c r="E89" s="800"/>
      <c r="F89" s="801"/>
      <c r="G89" s="704"/>
      <c r="H89" s="704"/>
      <c r="I89" s="704"/>
      <c r="J89" s="704"/>
      <c r="K89" s="704"/>
      <c r="L89" s="354"/>
      <c r="O89" s="224"/>
      <c r="P89" s="224"/>
    </row>
    <row r="90" spans="1:16" s="151" customFormat="1" x14ac:dyDescent="0.35">
      <c r="A90" s="261"/>
      <c r="B90" s="757" t="str">
        <f>IF(Intro!$G$24="English",O90,P90)</f>
        <v xml:space="preserve">Beginning Inventory of Goods in Process </v>
      </c>
      <c r="C90" s="758"/>
      <c r="D90" s="758"/>
      <c r="E90" s="759"/>
      <c r="F90" s="197" t="s">
        <v>483</v>
      </c>
      <c r="G90" s="344"/>
      <c r="H90" s="344"/>
      <c r="I90" s="344"/>
      <c r="J90" s="344"/>
      <c r="K90" s="344"/>
      <c r="L90" s="352"/>
      <c r="O90" s="151" t="s">
        <v>59</v>
      </c>
      <c r="P90" s="151" t="s">
        <v>60</v>
      </c>
    </row>
    <row r="91" spans="1:16" s="151" customFormat="1" x14ac:dyDescent="0.35">
      <c r="A91" s="261"/>
      <c r="B91" s="757" t="str">
        <f>IF(Intro!$G$24="English",O91,P91)</f>
        <v xml:space="preserve">Direct material used 1 - </v>
      </c>
      <c r="C91" s="758"/>
      <c r="D91" s="758"/>
      <c r="E91" s="759"/>
      <c r="F91" s="197" t="s">
        <v>483</v>
      </c>
      <c r="G91" s="344"/>
      <c r="H91" s="344"/>
      <c r="I91" s="344"/>
      <c r="J91" s="344"/>
      <c r="K91" s="344"/>
      <c r="L91" s="352"/>
      <c r="O91" s="11" t="str">
        <f t="shared" ref="O91:P93" si="0">O68</f>
        <v xml:space="preserve">Direct material used 1 - </v>
      </c>
      <c r="P91" s="10" t="str">
        <f t="shared" si="0"/>
        <v xml:space="preserve">La matière directe utilisée 1 - </v>
      </c>
    </row>
    <row r="92" spans="1:16" s="151" customFormat="1" x14ac:dyDescent="0.35">
      <c r="A92" s="261"/>
      <c r="B92" s="757" t="str">
        <f>IF(Intro!$G$24="English",O92,P92)</f>
        <v xml:space="preserve">Direct material used 2 - </v>
      </c>
      <c r="C92" s="758"/>
      <c r="D92" s="758"/>
      <c r="E92" s="759"/>
      <c r="F92" s="197" t="s">
        <v>483</v>
      </c>
      <c r="G92" s="344"/>
      <c r="H92" s="344"/>
      <c r="I92" s="344"/>
      <c r="J92" s="344"/>
      <c r="K92" s="344"/>
      <c r="L92" s="352"/>
      <c r="O92" s="11" t="str">
        <f t="shared" si="0"/>
        <v xml:space="preserve">Direct material used 2 - </v>
      </c>
      <c r="P92" s="10" t="str">
        <f t="shared" si="0"/>
        <v xml:space="preserve">La matière directe utilisée 2 - </v>
      </c>
    </row>
    <row r="93" spans="1:16" s="151" customFormat="1" x14ac:dyDescent="0.35">
      <c r="A93" s="261"/>
      <c r="B93" s="757" t="str">
        <f>IF(Intro!$G$24="English",O93,P93)</f>
        <v xml:space="preserve">Direct material used 3 - </v>
      </c>
      <c r="C93" s="758"/>
      <c r="D93" s="758"/>
      <c r="E93" s="759"/>
      <c r="F93" s="197" t="s">
        <v>483</v>
      </c>
      <c r="G93" s="344"/>
      <c r="H93" s="344"/>
      <c r="I93" s="344"/>
      <c r="J93" s="344"/>
      <c r="K93" s="344"/>
      <c r="L93" s="352"/>
      <c r="O93" s="11" t="str">
        <f t="shared" si="0"/>
        <v xml:space="preserve">Direct material used 3 - </v>
      </c>
      <c r="P93" s="10" t="str">
        <f t="shared" si="0"/>
        <v xml:space="preserve">La matière directe utilisée 3 - </v>
      </c>
    </row>
    <row r="94" spans="1:16" s="151" customFormat="1" x14ac:dyDescent="0.35">
      <c r="A94" s="261"/>
      <c r="B94" s="757" t="str">
        <f>IF(Intro!$G$24="English",O94,P94)</f>
        <v xml:space="preserve">All Other Direct Materials Used </v>
      </c>
      <c r="C94" s="758"/>
      <c r="D94" s="758"/>
      <c r="E94" s="759"/>
      <c r="F94" s="197" t="s">
        <v>483</v>
      </c>
      <c r="G94" s="344"/>
      <c r="H94" s="344"/>
      <c r="I94" s="344"/>
      <c r="J94" s="344"/>
      <c r="K94" s="344"/>
      <c r="L94" s="352"/>
      <c r="O94" s="151" t="s">
        <v>61</v>
      </c>
      <c r="P94" s="151" t="s">
        <v>62</v>
      </c>
    </row>
    <row r="95" spans="1:16" s="151" customFormat="1" x14ac:dyDescent="0.35">
      <c r="A95" s="261"/>
      <c r="B95" s="757" t="str">
        <f>IF(Intro!$G$24="English",O95,P95)</f>
        <v>Direct Employment Wages Paid</v>
      </c>
      <c r="C95" s="758"/>
      <c r="D95" s="758"/>
      <c r="E95" s="759"/>
      <c r="F95" s="197" t="s">
        <v>483</v>
      </c>
      <c r="G95" s="344"/>
      <c r="H95" s="344"/>
      <c r="I95" s="344"/>
      <c r="J95" s="344"/>
      <c r="K95" s="344"/>
      <c r="L95" s="352"/>
      <c r="O95" s="151" t="s">
        <v>63</v>
      </c>
      <c r="P95" s="151" t="s">
        <v>64</v>
      </c>
    </row>
    <row r="96" spans="1:16" s="151" customFormat="1" x14ac:dyDescent="0.35">
      <c r="A96" s="261"/>
      <c r="B96" s="757" t="str">
        <f>IF(Intro!$G$24="English",O96,P96)</f>
        <v xml:space="preserve">Factory overhead </v>
      </c>
      <c r="C96" s="758"/>
      <c r="D96" s="758"/>
      <c r="E96" s="759"/>
      <c r="F96" s="197" t="s">
        <v>483</v>
      </c>
      <c r="G96" s="344"/>
      <c r="H96" s="344"/>
      <c r="I96" s="344"/>
      <c r="J96" s="344"/>
      <c r="K96" s="344"/>
      <c r="L96" s="352"/>
      <c r="O96" s="151" t="s">
        <v>345</v>
      </c>
      <c r="P96" s="151" t="s">
        <v>65</v>
      </c>
    </row>
    <row r="97" spans="1:16" s="151" customFormat="1" x14ac:dyDescent="0.35">
      <c r="A97" s="261"/>
      <c r="B97" s="757" t="str">
        <f>IF(Intro!$G$24="English",O97,P97)</f>
        <v>Ending Inventory of Goods in Process</v>
      </c>
      <c r="C97" s="758"/>
      <c r="D97" s="758"/>
      <c r="E97" s="759"/>
      <c r="F97" s="197" t="s">
        <v>483</v>
      </c>
      <c r="G97" s="344"/>
      <c r="H97" s="344"/>
      <c r="I97" s="344"/>
      <c r="J97" s="344"/>
      <c r="K97" s="344"/>
      <c r="L97" s="352"/>
      <c r="O97" s="151" t="s">
        <v>169</v>
      </c>
      <c r="P97" s="151" t="s">
        <v>511</v>
      </c>
    </row>
    <row r="98" spans="1:16" s="175" customFormat="1" x14ac:dyDescent="0.35">
      <c r="A98" s="268"/>
      <c r="B98" s="830" t="str">
        <f>IF(Intro!$G$24="English",O98,P98)</f>
        <v>Cost of Goods Manufactured</v>
      </c>
      <c r="C98" s="831"/>
      <c r="D98" s="831"/>
      <c r="E98" s="832"/>
      <c r="F98" s="197" t="s">
        <v>483</v>
      </c>
      <c r="G98" s="350">
        <f>G90+G91+G92+G93+G94+G95+G96-G97</f>
        <v>0</v>
      </c>
      <c r="H98" s="350">
        <f>H90+H91+H92+H93+H94+H95+H96-H97</f>
        <v>0</v>
      </c>
      <c r="I98" s="350">
        <f>I90+I91+I92+I93+I94+I95+I96-I97</f>
        <v>0</v>
      </c>
      <c r="J98" s="350">
        <f>J90+J91+J92+J93+J94+J95+J96-J97</f>
        <v>0</v>
      </c>
      <c r="K98" s="350">
        <f>K90+K91+K92+K93+K94+K95+K96-K97</f>
        <v>0</v>
      </c>
      <c r="L98" s="276"/>
      <c r="O98" s="175" t="s">
        <v>66</v>
      </c>
      <c r="P98" s="175" t="s">
        <v>67</v>
      </c>
    </row>
    <row r="99" spans="1:16" s="151" customFormat="1" x14ac:dyDescent="0.35">
      <c r="A99" s="261"/>
      <c r="B99" s="225"/>
      <c r="C99" s="212"/>
      <c r="D99" s="212"/>
      <c r="E99" s="212"/>
      <c r="F99" s="212"/>
      <c r="G99" s="212"/>
      <c r="H99" s="212"/>
      <c r="I99" s="212"/>
      <c r="J99" s="212"/>
      <c r="K99" s="212"/>
      <c r="L99" s="213"/>
    </row>
    <row r="100" spans="1:16" s="175" customFormat="1" x14ac:dyDescent="0.35">
      <c r="A100" s="268"/>
      <c r="B100" s="468" t="str">
        <f>B43</f>
        <v>Explain any large changes between periods and any irregularities such as negative amounts in the amounts reported above.</v>
      </c>
      <c r="C100" s="469"/>
      <c r="D100" s="469"/>
      <c r="E100" s="469"/>
      <c r="F100" s="469"/>
      <c r="G100" s="469"/>
      <c r="H100" s="469"/>
      <c r="I100" s="469"/>
      <c r="J100" s="469"/>
      <c r="K100" s="469"/>
      <c r="L100" s="470"/>
      <c r="O100" s="151"/>
      <c r="P100" s="151"/>
    </row>
    <row r="101" spans="1:16" s="175" customFormat="1" x14ac:dyDescent="0.35">
      <c r="A101" s="268"/>
      <c r="B101" s="240"/>
      <c r="C101" s="241"/>
      <c r="D101" s="241"/>
      <c r="E101" s="241"/>
      <c r="F101" s="241"/>
      <c r="L101" s="276"/>
    </row>
    <row r="102" spans="1:16" s="175" customFormat="1" x14ac:dyDescent="0.35">
      <c r="A102" s="268"/>
      <c r="B102" s="769"/>
      <c r="C102" s="770"/>
      <c r="D102" s="770"/>
      <c r="E102" s="770"/>
      <c r="F102" s="770"/>
      <c r="G102" s="770"/>
      <c r="H102" s="770"/>
      <c r="I102" s="770"/>
      <c r="J102" s="770"/>
      <c r="K102" s="770"/>
      <c r="L102" s="771"/>
    </row>
    <row r="103" spans="1:16" s="175" customFormat="1" x14ac:dyDescent="0.35">
      <c r="A103" s="268"/>
      <c r="B103" s="769"/>
      <c r="C103" s="770"/>
      <c r="D103" s="770"/>
      <c r="E103" s="770"/>
      <c r="F103" s="770"/>
      <c r="G103" s="770"/>
      <c r="H103" s="770"/>
      <c r="I103" s="770"/>
      <c r="J103" s="770"/>
      <c r="K103" s="770"/>
      <c r="L103" s="771"/>
    </row>
    <row r="104" spans="1:16" s="175" customFormat="1" x14ac:dyDescent="0.35">
      <c r="A104" s="268"/>
      <c r="B104" s="769"/>
      <c r="C104" s="770"/>
      <c r="D104" s="770"/>
      <c r="E104" s="770"/>
      <c r="F104" s="770"/>
      <c r="G104" s="770"/>
      <c r="H104" s="770"/>
      <c r="I104" s="770"/>
      <c r="J104" s="770"/>
      <c r="K104" s="770"/>
      <c r="L104" s="771"/>
      <c r="O104" s="151"/>
      <c r="P104" s="151"/>
    </row>
    <row r="105" spans="1:16" s="175" customFormat="1" x14ac:dyDescent="0.35">
      <c r="A105" s="268"/>
      <c r="B105" s="769"/>
      <c r="C105" s="770"/>
      <c r="D105" s="770"/>
      <c r="E105" s="770"/>
      <c r="F105" s="770"/>
      <c r="G105" s="770"/>
      <c r="H105" s="770"/>
      <c r="I105" s="770"/>
      <c r="J105" s="770"/>
      <c r="K105" s="770"/>
      <c r="L105" s="771"/>
      <c r="O105" s="151"/>
      <c r="P105" s="151"/>
    </row>
    <row r="106" spans="1:16" s="175" customFormat="1" x14ac:dyDescent="0.35">
      <c r="A106" s="268"/>
      <c r="B106" s="769"/>
      <c r="C106" s="770"/>
      <c r="D106" s="770"/>
      <c r="E106" s="770"/>
      <c r="F106" s="770"/>
      <c r="G106" s="770"/>
      <c r="H106" s="770"/>
      <c r="I106" s="770"/>
      <c r="J106" s="770"/>
      <c r="K106" s="770"/>
      <c r="L106" s="771"/>
      <c r="O106" s="151"/>
      <c r="P106" s="151"/>
    </row>
    <row r="107" spans="1:16" s="175" customFormat="1" x14ac:dyDescent="0.35">
      <c r="A107" s="268"/>
      <c r="B107" s="769"/>
      <c r="C107" s="770"/>
      <c r="D107" s="770"/>
      <c r="E107" s="770"/>
      <c r="F107" s="770"/>
      <c r="G107" s="770"/>
      <c r="H107" s="770"/>
      <c r="I107" s="770"/>
      <c r="J107" s="770"/>
      <c r="K107" s="770"/>
      <c r="L107" s="771"/>
    </row>
    <row r="108" spans="1:16" s="175" customFormat="1" x14ac:dyDescent="0.35">
      <c r="A108" s="268"/>
      <c r="B108" s="769"/>
      <c r="C108" s="770"/>
      <c r="D108" s="770"/>
      <c r="E108" s="770"/>
      <c r="F108" s="770"/>
      <c r="G108" s="770"/>
      <c r="H108" s="770"/>
      <c r="I108" s="770"/>
      <c r="J108" s="770"/>
      <c r="K108" s="770"/>
      <c r="L108" s="771"/>
    </row>
    <row r="109" spans="1:16" s="175" customFormat="1" x14ac:dyDescent="0.35">
      <c r="A109" s="268"/>
      <c r="B109" s="769"/>
      <c r="C109" s="770"/>
      <c r="D109" s="770"/>
      <c r="E109" s="770"/>
      <c r="F109" s="770"/>
      <c r="G109" s="770"/>
      <c r="H109" s="770"/>
      <c r="I109" s="770"/>
      <c r="J109" s="770"/>
      <c r="K109" s="770"/>
      <c r="L109" s="771"/>
    </row>
    <row r="110" spans="1:16" s="151" customFormat="1" x14ac:dyDescent="0.35">
      <c r="A110" s="261"/>
      <c r="B110" s="256"/>
      <c r="C110" s="257"/>
      <c r="D110" s="257"/>
      <c r="E110" s="257"/>
      <c r="F110" s="257"/>
      <c r="G110" s="257"/>
      <c r="H110" s="257"/>
      <c r="I110" s="257"/>
      <c r="J110" s="257"/>
      <c r="K110" s="257"/>
      <c r="L110" s="258"/>
    </row>
    <row r="111" spans="1:16" s="3" customFormat="1" x14ac:dyDescent="0.35">
      <c r="A111" s="12"/>
      <c r="B111" s="604" t="s">
        <v>27</v>
      </c>
      <c r="C111" s="605"/>
      <c r="D111" s="605"/>
      <c r="E111" s="605"/>
      <c r="F111" s="605"/>
      <c r="G111" s="605"/>
      <c r="H111" s="605"/>
      <c r="I111" s="605"/>
      <c r="J111" s="605"/>
      <c r="K111" s="605"/>
      <c r="L111" s="606"/>
      <c r="M111" s="270"/>
    </row>
    <row r="112" spans="1:16" s="151" customFormat="1" x14ac:dyDescent="0.35">
      <c r="A112" s="261"/>
      <c r="B112" s="225"/>
      <c r="C112" s="212"/>
      <c r="D112" s="212"/>
      <c r="E112" s="212"/>
      <c r="F112" s="212"/>
      <c r="G112" s="212"/>
      <c r="H112" s="212"/>
      <c r="I112" s="212"/>
      <c r="J112" s="212"/>
      <c r="K112" s="212"/>
      <c r="L112" s="213"/>
    </row>
    <row r="113" spans="1:16" s="151" customFormat="1" x14ac:dyDescent="0.35">
      <c r="A113" s="261"/>
      <c r="B113" s="508" t="str">
        <f>IF(Intro!$G$24="English",O113,P113)</f>
        <v>Describe your firm’s plans to manage the cost of direct materials for the next two years. Provide the rationale and assumptions underlying these strategies and objectives.</v>
      </c>
      <c r="C113" s="509"/>
      <c r="D113" s="509"/>
      <c r="E113" s="509"/>
      <c r="F113" s="509"/>
      <c r="G113" s="509"/>
      <c r="H113" s="509"/>
      <c r="I113" s="509"/>
      <c r="J113" s="509"/>
      <c r="K113" s="509"/>
      <c r="L113" s="510"/>
      <c r="O113" s="151" t="s">
        <v>484</v>
      </c>
      <c r="P113" s="151" t="s">
        <v>211</v>
      </c>
    </row>
    <row r="114" spans="1:16" s="151" customFormat="1" x14ac:dyDescent="0.35">
      <c r="A114" s="261"/>
      <c r="B114" s="225"/>
      <c r="C114" s="212"/>
      <c r="D114" s="212"/>
      <c r="E114" s="212"/>
      <c r="F114" s="212"/>
      <c r="G114" s="212"/>
      <c r="H114" s="212"/>
      <c r="I114" s="212"/>
      <c r="J114" s="212"/>
      <c r="K114" s="212"/>
      <c r="L114" s="213"/>
    </row>
    <row r="115" spans="1:16" s="3" customFormat="1" x14ac:dyDescent="0.35">
      <c r="A115" s="13"/>
      <c r="B115" s="595"/>
      <c r="C115" s="596"/>
      <c r="D115" s="596"/>
      <c r="E115" s="596"/>
      <c r="F115" s="596"/>
      <c r="G115" s="596"/>
      <c r="H115" s="596"/>
      <c r="I115" s="596"/>
      <c r="J115" s="596"/>
      <c r="K115" s="596"/>
      <c r="L115" s="597"/>
      <c r="M115" s="176"/>
    </row>
    <row r="116" spans="1:16" s="3" customFormat="1" x14ac:dyDescent="0.35">
      <c r="A116" s="13"/>
      <c r="B116" s="595"/>
      <c r="C116" s="596"/>
      <c r="D116" s="596"/>
      <c r="E116" s="596"/>
      <c r="F116" s="596"/>
      <c r="G116" s="596"/>
      <c r="H116" s="596"/>
      <c r="I116" s="596"/>
      <c r="J116" s="596"/>
      <c r="K116" s="596"/>
      <c r="L116" s="597"/>
      <c r="M116" s="176"/>
    </row>
    <row r="117" spans="1:16" s="175" customFormat="1" x14ac:dyDescent="0.35">
      <c r="A117" s="268"/>
      <c r="B117" s="595"/>
      <c r="C117" s="596"/>
      <c r="D117" s="596"/>
      <c r="E117" s="596"/>
      <c r="F117" s="596"/>
      <c r="G117" s="596"/>
      <c r="H117" s="596"/>
      <c r="I117" s="596"/>
      <c r="J117" s="596"/>
      <c r="K117" s="596"/>
      <c r="L117" s="597"/>
      <c r="O117" s="151"/>
      <c r="P117" s="151"/>
    </row>
    <row r="118" spans="1:16" s="175" customFormat="1" x14ac:dyDescent="0.35">
      <c r="A118" s="268"/>
      <c r="B118" s="595"/>
      <c r="C118" s="596"/>
      <c r="D118" s="596"/>
      <c r="E118" s="596"/>
      <c r="F118" s="596"/>
      <c r="G118" s="596"/>
      <c r="H118" s="596"/>
      <c r="I118" s="596"/>
      <c r="J118" s="596"/>
      <c r="K118" s="596"/>
      <c r="L118" s="597"/>
      <c r="O118" s="151"/>
      <c r="P118" s="151"/>
    </row>
    <row r="119" spans="1:16" s="175" customFormat="1" x14ac:dyDescent="0.35">
      <c r="A119" s="268"/>
      <c r="B119" s="595"/>
      <c r="C119" s="596"/>
      <c r="D119" s="596"/>
      <c r="E119" s="596"/>
      <c r="F119" s="596"/>
      <c r="G119" s="596"/>
      <c r="H119" s="596"/>
      <c r="I119" s="596"/>
      <c r="J119" s="596"/>
      <c r="K119" s="596"/>
      <c r="L119" s="597"/>
      <c r="O119" s="151"/>
      <c r="P119" s="151"/>
    </row>
    <row r="120" spans="1:16" s="3" customFormat="1" x14ac:dyDescent="0.35">
      <c r="A120" s="13"/>
      <c r="B120" s="595"/>
      <c r="C120" s="596"/>
      <c r="D120" s="596"/>
      <c r="E120" s="596"/>
      <c r="F120" s="596"/>
      <c r="G120" s="596"/>
      <c r="H120" s="596"/>
      <c r="I120" s="596"/>
      <c r="J120" s="596"/>
      <c r="K120" s="596"/>
      <c r="L120" s="597"/>
      <c r="M120" s="176"/>
    </row>
    <row r="121" spans="1:16" s="3" customFormat="1" x14ac:dyDescent="0.35">
      <c r="A121" s="13"/>
      <c r="B121" s="595"/>
      <c r="C121" s="596"/>
      <c r="D121" s="596"/>
      <c r="E121" s="596"/>
      <c r="F121" s="596"/>
      <c r="G121" s="596"/>
      <c r="H121" s="596"/>
      <c r="I121" s="596"/>
      <c r="J121" s="596"/>
      <c r="K121" s="596"/>
      <c r="L121" s="597"/>
      <c r="M121" s="176"/>
    </row>
    <row r="122" spans="1:16" s="3" customFormat="1" x14ac:dyDescent="0.35">
      <c r="A122" s="13"/>
      <c r="B122" s="595"/>
      <c r="C122" s="596"/>
      <c r="D122" s="596"/>
      <c r="E122" s="596"/>
      <c r="F122" s="596"/>
      <c r="G122" s="596"/>
      <c r="H122" s="596"/>
      <c r="I122" s="596"/>
      <c r="J122" s="596"/>
      <c r="K122" s="596"/>
      <c r="L122" s="597"/>
      <c r="M122" s="176"/>
    </row>
    <row r="123" spans="1:16" s="151" customFormat="1" x14ac:dyDescent="0.35">
      <c r="A123" s="261"/>
      <c r="B123" s="256"/>
      <c r="C123" s="257"/>
      <c r="D123" s="257"/>
      <c r="E123" s="257"/>
      <c r="F123" s="257"/>
      <c r="G123" s="257"/>
      <c r="H123" s="257"/>
      <c r="I123" s="257"/>
      <c r="J123" s="257"/>
      <c r="K123" s="257"/>
      <c r="L123" s="258"/>
    </row>
    <row r="124" spans="1:16" x14ac:dyDescent="0.35">
      <c r="B124" s="604" t="s">
        <v>28</v>
      </c>
      <c r="C124" s="605"/>
      <c r="D124" s="605"/>
      <c r="E124" s="605"/>
      <c r="F124" s="605"/>
      <c r="G124" s="605"/>
      <c r="H124" s="605"/>
      <c r="I124" s="605"/>
      <c r="J124" s="605"/>
      <c r="K124" s="605"/>
      <c r="L124" s="606"/>
      <c r="M124" s="2"/>
    </row>
    <row r="125" spans="1:16" s="10" customFormat="1" x14ac:dyDescent="0.35">
      <c r="A125" s="12"/>
      <c r="B125" s="27"/>
      <c r="C125" s="28"/>
      <c r="D125" s="28"/>
      <c r="E125" s="29"/>
      <c r="F125" s="29"/>
      <c r="G125" s="29"/>
      <c r="H125" s="29"/>
      <c r="I125" s="29"/>
      <c r="J125" s="29"/>
      <c r="K125" s="29"/>
      <c r="L125" s="30"/>
    </row>
    <row r="126" spans="1:16" s="10" customFormat="1" x14ac:dyDescent="0.35">
      <c r="A126" s="12"/>
      <c r="B126" s="468" t="str">
        <f>IF(Intro!$G$24="English",O126,P126)</f>
        <v>Provide your firm's employment, hours worked and wages paid with regard to the production of the goods. Include employment used in the production for domestic sales, for export sales, and for internal use or further processing.</v>
      </c>
      <c r="C126" s="469"/>
      <c r="D126" s="469"/>
      <c r="E126" s="469"/>
      <c r="F126" s="469"/>
      <c r="G126" s="469"/>
      <c r="H126" s="469"/>
      <c r="I126" s="469"/>
      <c r="J126" s="469"/>
      <c r="K126" s="469"/>
      <c r="L126" s="470"/>
      <c r="O126" s="11" t="s">
        <v>172</v>
      </c>
      <c r="P126" s="10" t="s">
        <v>351</v>
      </c>
    </row>
    <row r="127" spans="1:16" s="10" customFormat="1" x14ac:dyDescent="0.35">
      <c r="A127" s="12"/>
      <c r="B127" s="468"/>
      <c r="C127" s="469"/>
      <c r="D127" s="469"/>
      <c r="E127" s="469"/>
      <c r="F127" s="469"/>
      <c r="G127" s="469"/>
      <c r="H127" s="469"/>
      <c r="I127" s="469"/>
      <c r="J127" s="469"/>
      <c r="K127" s="469"/>
      <c r="L127" s="470"/>
      <c r="O127" s="11"/>
    </row>
    <row r="128" spans="1:16" s="10" customFormat="1" x14ac:dyDescent="0.35">
      <c r="A128" s="12"/>
      <c r="B128" s="468" t="str">
        <f>IF(Intro!$G$24="English",O128,P128)</f>
        <v>Note - Direct wages paid for domestic sales and exports sales are provided by the response in Question 3 above.</v>
      </c>
      <c r="C128" s="469"/>
      <c r="D128" s="469"/>
      <c r="E128" s="469"/>
      <c r="F128" s="469"/>
      <c r="G128" s="469"/>
      <c r="H128" s="469"/>
      <c r="I128" s="469"/>
      <c r="J128" s="469"/>
      <c r="K128" s="469"/>
      <c r="L128" s="470"/>
      <c r="O128" s="11" t="s">
        <v>649</v>
      </c>
      <c r="P128" s="10" t="s">
        <v>650</v>
      </c>
    </row>
    <row r="129" spans="1:16" s="10" customFormat="1" x14ac:dyDescent="0.35">
      <c r="A129" s="12"/>
      <c r="B129" s="236"/>
      <c r="C129" s="237"/>
      <c r="D129" s="28"/>
      <c r="E129" s="29"/>
      <c r="F129" s="29"/>
      <c r="G129" s="29"/>
      <c r="H129" s="29"/>
      <c r="I129" s="29"/>
      <c r="J129" s="29"/>
      <c r="K129" s="29"/>
      <c r="L129" s="30"/>
      <c r="O129" s="11"/>
    </row>
    <row r="130" spans="1:16" s="10" customFormat="1" x14ac:dyDescent="0.35">
      <c r="A130" s="12"/>
      <c r="B130" s="796" t="str">
        <f>IF(Intro!$G$24="English",O130,P130)</f>
        <v>Number of employees</v>
      </c>
      <c r="C130" s="797"/>
      <c r="D130" s="797"/>
      <c r="E130" s="797"/>
      <c r="F130" s="798"/>
      <c r="G130" s="703">
        <f>Variables!$B$6</f>
        <v>2023</v>
      </c>
      <c r="H130" s="703">
        <f>G130+1</f>
        <v>2024</v>
      </c>
      <c r="I130" s="703">
        <f>H130+1</f>
        <v>2025</v>
      </c>
      <c r="J130" s="703" t="str">
        <f>$J$88</f>
        <v>Jan-Mar 2025</v>
      </c>
      <c r="K130" s="703" t="str">
        <f>$K$88</f>
        <v>Jan-Mar 2026</v>
      </c>
      <c r="L130" s="351"/>
      <c r="O130" s="11" t="s">
        <v>346</v>
      </c>
      <c r="P130" s="11" t="s">
        <v>173</v>
      </c>
    </row>
    <row r="131" spans="1:16" s="10" customFormat="1" x14ac:dyDescent="0.35">
      <c r="A131" s="12"/>
      <c r="B131" s="799"/>
      <c r="C131" s="800"/>
      <c r="D131" s="800"/>
      <c r="E131" s="800"/>
      <c r="F131" s="801"/>
      <c r="G131" s="704"/>
      <c r="H131" s="704"/>
      <c r="I131" s="704"/>
      <c r="J131" s="704"/>
      <c r="K131" s="704"/>
      <c r="L131" s="351"/>
      <c r="O131" s="11"/>
      <c r="P131" s="11"/>
    </row>
    <row r="132" spans="1:16" s="151" customFormat="1" x14ac:dyDescent="0.35">
      <c r="A132" s="261"/>
      <c r="B132" s="760" t="str">
        <f>IF(Intro!$G$24="English",O132,P132)</f>
        <v>Direct Employment</v>
      </c>
      <c r="C132" s="761"/>
      <c r="D132" s="761"/>
      <c r="E132" s="762"/>
      <c r="F132" s="197" t="s">
        <v>174</v>
      </c>
      <c r="G132" s="344"/>
      <c r="H132" s="344"/>
      <c r="I132" s="344"/>
      <c r="J132" s="344"/>
      <c r="K132" s="344"/>
      <c r="L132" s="352"/>
      <c r="O132" s="151" t="s">
        <v>68</v>
      </c>
      <c r="P132" s="151" t="s">
        <v>69</v>
      </c>
    </row>
    <row r="133" spans="1:16" s="151" customFormat="1" x14ac:dyDescent="0.35">
      <c r="A133" s="261"/>
      <c r="B133" s="760" t="str">
        <f>IF(Intro!$G$24="English",O133,P133)</f>
        <v>Indirect Employment</v>
      </c>
      <c r="C133" s="761"/>
      <c r="D133" s="761"/>
      <c r="E133" s="762"/>
      <c r="F133" s="197" t="s">
        <v>174</v>
      </c>
      <c r="G133" s="344"/>
      <c r="H133" s="344"/>
      <c r="I133" s="344"/>
      <c r="J133" s="344"/>
      <c r="K133" s="344"/>
      <c r="L133" s="352"/>
      <c r="O133" s="11" t="s">
        <v>70</v>
      </c>
      <c r="P133" s="10" t="s">
        <v>71</v>
      </c>
    </row>
    <row r="134" spans="1:16" s="175" customFormat="1" x14ac:dyDescent="0.35">
      <c r="A134" s="268"/>
      <c r="B134" s="766" t="str">
        <f>IF(Intro!$G$24="English",O134,P134)</f>
        <v>Total</v>
      </c>
      <c r="C134" s="767"/>
      <c r="D134" s="767"/>
      <c r="E134" s="768"/>
      <c r="F134" s="198" t="s">
        <v>174</v>
      </c>
      <c r="G134" s="350">
        <f>G132+G133</f>
        <v>0</v>
      </c>
      <c r="H134" s="350">
        <f>H132+H133</f>
        <v>0</v>
      </c>
      <c r="I134" s="350">
        <f>I132+I133</f>
        <v>0</v>
      </c>
      <c r="J134" s="350">
        <f>J132+J133</f>
        <v>0</v>
      </c>
      <c r="K134" s="350">
        <f>K132+K133</f>
        <v>0</v>
      </c>
      <c r="L134" s="276"/>
      <c r="O134" s="4" t="s">
        <v>45</v>
      </c>
      <c r="P134" s="4" t="s">
        <v>45</v>
      </c>
    </row>
    <row r="135" spans="1:16" s="10" customFormat="1" x14ac:dyDescent="0.35">
      <c r="A135" s="12"/>
      <c r="B135" s="335"/>
      <c r="C135" s="336"/>
      <c r="F135" s="157"/>
      <c r="G135" s="158"/>
      <c r="H135" s="158"/>
      <c r="I135" s="158"/>
      <c r="J135" s="158"/>
      <c r="K135" s="355"/>
      <c r="L135" s="351"/>
      <c r="O135" s="11"/>
    </row>
    <row r="136" spans="1:16" s="10" customFormat="1" x14ac:dyDescent="0.35">
      <c r="A136" s="12"/>
      <c r="B136" s="796" t="str">
        <f>IF(Intro!$G$24="English",O136,P136)</f>
        <v>Number of hours worked</v>
      </c>
      <c r="C136" s="797"/>
      <c r="D136" s="797"/>
      <c r="E136" s="797"/>
      <c r="F136" s="798"/>
      <c r="G136" s="703">
        <f>Variables!$B$6</f>
        <v>2023</v>
      </c>
      <c r="H136" s="703">
        <f>G136+1</f>
        <v>2024</v>
      </c>
      <c r="I136" s="703">
        <f>H136+1</f>
        <v>2025</v>
      </c>
      <c r="J136" s="703" t="str">
        <f>$J$88</f>
        <v>Jan-Mar 2025</v>
      </c>
      <c r="K136" s="703" t="str">
        <f>$K$88</f>
        <v>Jan-Mar 2026</v>
      </c>
      <c r="L136" s="351"/>
      <c r="O136" s="11" t="s">
        <v>682</v>
      </c>
      <c r="P136" s="11" t="s">
        <v>175</v>
      </c>
    </row>
    <row r="137" spans="1:16" s="10" customFormat="1" x14ac:dyDescent="0.35">
      <c r="A137" s="12"/>
      <c r="B137" s="799"/>
      <c r="C137" s="800"/>
      <c r="D137" s="800"/>
      <c r="E137" s="800"/>
      <c r="F137" s="801"/>
      <c r="G137" s="704"/>
      <c r="H137" s="704"/>
      <c r="I137" s="704"/>
      <c r="J137" s="704"/>
      <c r="K137" s="704"/>
      <c r="L137" s="351"/>
      <c r="O137" s="11"/>
      <c r="P137" s="11"/>
    </row>
    <row r="138" spans="1:16" s="151" customFormat="1" x14ac:dyDescent="0.35">
      <c r="A138" s="261"/>
      <c r="B138" s="760" t="str">
        <f>B132</f>
        <v>Direct Employment</v>
      </c>
      <c r="C138" s="761"/>
      <c r="D138" s="761"/>
      <c r="E138" s="762"/>
      <c r="F138" s="197" t="s">
        <v>174</v>
      </c>
      <c r="G138" s="344"/>
      <c r="H138" s="344"/>
      <c r="I138" s="344"/>
      <c r="J138" s="344"/>
      <c r="K138" s="344"/>
      <c r="L138" s="352"/>
    </row>
    <row r="139" spans="1:16" s="151" customFormat="1" x14ac:dyDescent="0.35">
      <c r="A139" s="261"/>
      <c r="B139" s="760" t="str">
        <f>B133</f>
        <v>Indirect Employment</v>
      </c>
      <c r="C139" s="761"/>
      <c r="D139" s="761"/>
      <c r="E139" s="762"/>
      <c r="F139" s="197" t="s">
        <v>174</v>
      </c>
      <c r="G139" s="344"/>
      <c r="H139" s="344"/>
      <c r="I139" s="344"/>
      <c r="J139" s="344"/>
      <c r="K139" s="344"/>
      <c r="L139" s="352"/>
      <c r="O139" s="11"/>
      <c r="P139" s="10"/>
    </row>
    <row r="140" spans="1:16" s="175" customFormat="1" x14ac:dyDescent="0.35">
      <c r="A140" s="268"/>
      <c r="B140" s="766" t="str">
        <f>B134</f>
        <v>Total</v>
      </c>
      <c r="C140" s="767"/>
      <c r="D140" s="767"/>
      <c r="E140" s="768"/>
      <c r="F140" s="198" t="s">
        <v>174</v>
      </c>
      <c r="G140" s="350">
        <f>G138+G139</f>
        <v>0</v>
      </c>
      <c r="H140" s="350">
        <f>H138+H139</f>
        <v>0</v>
      </c>
      <c r="I140" s="350">
        <f>I138+I139</f>
        <v>0</v>
      </c>
      <c r="J140" s="350">
        <f>J138+J139</f>
        <v>0</v>
      </c>
      <c r="K140" s="350">
        <f>K138+K139</f>
        <v>0</v>
      </c>
      <c r="L140" s="276"/>
      <c r="O140" s="4"/>
      <c r="P140" s="4"/>
    </row>
    <row r="141" spans="1:16" s="10" customFormat="1" x14ac:dyDescent="0.35">
      <c r="A141" s="12"/>
      <c r="B141" s="335"/>
      <c r="C141" s="336"/>
      <c r="F141" s="157"/>
      <c r="G141" s="158"/>
      <c r="H141" s="158"/>
      <c r="I141" s="158"/>
      <c r="J141" s="158"/>
      <c r="K141" s="355"/>
      <c r="L141" s="351"/>
      <c r="O141" s="11"/>
    </row>
    <row r="142" spans="1:16" s="10" customFormat="1" x14ac:dyDescent="0.35">
      <c r="A142" s="12"/>
      <c r="B142" s="796" t="str">
        <f>IF(Intro!$G$24="English",O142,P142)</f>
        <v>Wages paid</v>
      </c>
      <c r="C142" s="797"/>
      <c r="D142" s="797"/>
      <c r="E142" s="797"/>
      <c r="F142" s="798"/>
      <c r="G142" s="703">
        <f>Variables!$B$6</f>
        <v>2023</v>
      </c>
      <c r="H142" s="703">
        <f>G142+1</f>
        <v>2024</v>
      </c>
      <c r="I142" s="703">
        <f>H142+1</f>
        <v>2025</v>
      </c>
      <c r="J142" s="703" t="str">
        <f>$J$88</f>
        <v>Jan-Mar 2025</v>
      </c>
      <c r="K142" s="703" t="str">
        <f>$K$88</f>
        <v>Jan-Mar 2026</v>
      </c>
      <c r="L142" s="351"/>
      <c r="O142" s="11" t="s">
        <v>347</v>
      </c>
      <c r="P142" s="11" t="s">
        <v>348</v>
      </c>
    </row>
    <row r="143" spans="1:16" s="10" customFormat="1" x14ac:dyDescent="0.35">
      <c r="A143" s="12"/>
      <c r="B143" s="799"/>
      <c r="C143" s="800"/>
      <c r="D143" s="800"/>
      <c r="E143" s="800"/>
      <c r="F143" s="801"/>
      <c r="G143" s="704"/>
      <c r="H143" s="704"/>
      <c r="I143" s="704"/>
      <c r="J143" s="704"/>
      <c r="K143" s="704"/>
      <c r="L143" s="351"/>
      <c r="O143" s="11"/>
      <c r="P143" s="11"/>
    </row>
    <row r="144" spans="1:16" s="151" customFormat="1" x14ac:dyDescent="0.35">
      <c r="A144" s="261"/>
      <c r="B144" s="760" t="str">
        <f>IF(Intro!$G$24="English",O144,P144)</f>
        <v>Direct Employment - Domestic and Export Sales</v>
      </c>
      <c r="C144" s="761"/>
      <c r="D144" s="761"/>
      <c r="E144" s="762"/>
      <c r="F144" s="197" t="s">
        <v>483</v>
      </c>
      <c r="G144" s="345">
        <f>G72+G95</f>
        <v>0</v>
      </c>
      <c r="H144" s="345">
        <f>H72+H95</f>
        <v>0</v>
      </c>
      <c r="I144" s="345">
        <f>I72+I95</f>
        <v>0</v>
      </c>
      <c r="J144" s="345">
        <f>J72+J95</f>
        <v>0</v>
      </c>
      <c r="K144" s="345">
        <f>K72+K95</f>
        <v>0</v>
      </c>
      <c r="L144" s="352"/>
      <c r="O144" s="151" t="s">
        <v>176</v>
      </c>
      <c r="P144" s="151" t="s">
        <v>177</v>
      </c>
    </row>
    <row r="145" spans="1:16" s="151" customFormat="1" x14ac:dyDescent="0.35">
      <c r="A145" s="261"/>
      <c r="B145" s="833" t="str">
        <f>IF(Intro!$G$24="English",O145,P145)</f>
        <v>Direct Employment - Internal Use or Further Internal Processing</v>
      </c>
      <c r="C145" s="834"/>
      <c r="D145" s="834"/>
      <c r="E145" s="835"/>
      <c r="F145" s="337" t="s">
        <v>483</v>
      </c>
      <c r="G145" s="339"/>
      <c r="H145" s="339"/>
      <c r="I145" s="339"/>
      <c r="J145" s="339"/>
      <c r="K145" s="339"/>
      <c r="L145" s="352"/>
      <c r="O145" s="151" t="s">
        <v>178</v>
      </c>
      <c r="P145" s="151" t="s">
        <v>179</v>
      </c>
    </row>
    <row r="146" spans="1:16" s="151" customFormat="1" x14ac:dyDescent="0.35">
      <c r="A146" s="261"/>
      <c r="B146" s="760" t="str">
        <f>IF(Intro!$G$24="English",O146,P146)</f>
        <v>Indirect Employment</v>
      </c>
      <c r="C146" s="761"/>
      <c r="D146" s="761"/>
      <c r="E146" s="762"/>
      <c r="F146" s="197" t="s">
        <v>483</v>
      </c>
      <c r="G146" s="344"/>
      <c r="H146" s="344"/>
      <c r="I146" s="344"/>
      <c r="J146" s="344"/>
      <c r="K146" s="344"/>
      <c r="L146" s="352"/>
      <c r="O146" s="11" t="s">
        <v>70</v>
      </c>
      <c r="P146" s="10" t="s">
        <v>71</v>
      </c>
    </row>
    <row r="147" spans="1:16" s="175" customFormat="1" x14ac:dyDescent="0.35">
      <c r="A147" s="268"/>
      <c r="B147" s="766" t="str">
        <f>B134</f>
        <v>Total</v>
      </c>
      <c r="C147" s="767"/>
      <c r="D147" s="767"/>
      <c r="E147" s="768"/>
      <c r="F147" s="197" t="s">
        <v>483</v>
      </c>
      <c r="G147" s="350">
        <f>G144+G145+G146</f>
        <v>0</v>
      </c>
      <c r="H147" s="350">
        <f>H144+H145+H146</f>
        <v>0</v>
      </c>
      <c r="I147" s="350">
        <f>I144+I145+I146</f>
        <v>0</v>
      </c>
      <c r="J147" s="350">
        <f>J144+J145+J146</f>
        <v>0</v>
      </c>
      <c r="K147" s="350">
        <f>K144+K145+K146</f>
        <v>0</v>
      </c>
      <c r="L147" s="276"/>
      <c r="O147" s="4"/>
      <c r="P147" s="4"/>
    </row>
    <row r="148" spans="1:16" s="151" customFormat="1" x14ac:dyDescent="0.35">
      <c r="A148" s="261"/>
      <c r="B148" s="225"/>
      <c r="C148" s="212"/>
      <c r="D148" s="212"/>
      <c r="E148" s="212"/>
      <c r="F148" s="212"/>
      <c r="G148" s="212"/>
      <c r="H148" s="212"/>
      <c r="I148" s="212"/>
      <c r="J148" s="212"/>
      <c r="K148" s="212"/>
      <c r="L148" s="213"/>
    </row>
    <row r="149" spans="1:16" s="10" customFormat="1" x14ac:dyDescent="0.35">
      <c r="A149" s="12"/>
      <c r="B149" s="468" t="str">
        <f>IF(Intro!$G$24="English",O149,P149)</f>
        <v>Note - The following amounts are calculated using the above responses and the production volume in question 1 of the Pro 1 tab. If the amounts are incorrect, modify your responses to the previous questions.</v>
      </c>
      <c r="C149" s="469"/>
      <c r="D149" s="469"/>
      <c r="E149" s="469"/>
      <c r="F149" s="469"/>
      <c r="G149" s="469"/>
      <c r="H149" s="469"/>
      <c r="I149" s="469"/>
      <c r="J149" s="469"/>
      <c r="K149" s="469"/>
      <c r="L149" s="470"/>
      <c r="O149" s="164" t="s">
        <v>645</v>
      </c>
      <c r="P149" s="150" t="s">
        <v>646</v>
      </c>
    </row>
    <row r="150" spans="1:16" s="10" customFormat="1" x14ac:dyDescent="0.35">
      <c r="A150" s="12"/>
      <c r="B150" s="468"/>
      <c r="C150" s="469"/>
      <c r="D150" s="469"/>
      <c r="E150" s="469"/>
      <c r="F150" s="469"/>
      <c r="G150" s="469"/>
      <c r="H150" s="469"/>
      <c r="I150" s="469"/>
      <c r="J150" s="469"/>
      <c r="K150" s="469"/>
      <c r="L150" s="470"/>
      <c r="O150" s="11"/>
    </row>
    <row r="151" spans="1:16" s="10" customFormat="1" x14ac:dyDescent="0.35">
      <c r="A151" s="12"/>
      <c r="B151" s="277"/>
      <c r="C151" s="278"/>
      <c r="F151" s="278"/>
      <c r="G151" s="703">
        <f>Variables!$B$6</f>
        <v>2023</v>
      </c>
      <c r="H151" s="703">
        <f>G151+1</f>
        <v>2024</v>
      </c>
      <c r="I151" s="703">
        <f>H151+1</f>
        <v>2025</v>
      </c>
      <c r="J151" s="703" t="str">
        <f>J142</f>
        <v>Jan-Mar 2025</v>
      </c>
      <c r="K151" s="703" t="str">
        <f>K142</f>
        <v>Jan-Mar 2026</v>
      </c>
      <c r="L151" s="351"/>
      <c r="O151" s="11"/>
      <c r="P151" s="11"/>
    </row>
    <row r="152" spans="1:16" s="10" customFormat="1" x14ac:dyDescent="0.35">
      <c r="A152" s="12"/>
      <c r="B152" s="277"/>
      <c r="C152" s="278"/>
      <c r="F152" s="278"/>
      <c r="G152" s="704"/>
      <c r="H152" s="704"/>
      <c r="I152" s="704"/>
      <c r="J152" s="704"/>
      <c r="K152" s="704"/>
      <c r="L152" s="351"/>
      <c r="O152" s="11"/>
      <c r="P152" s="11"/>
    </row>
    <row r="153" spans="1:16" s="151" customFormat="1" x14ac:dyDescent="0.35">
      <c r="A153" s="261"/>
      <c r="B153" s="760" t="str">
        <f>IF(Intro!$G$24="English",O153,P153)</f>
        <v>Production Volume per Direct Employee</v>
      </c>
      <c r="C153" s="761"/>
      <c r="D153" s="761"/>
      <c r="E153" s="762"/>
      <c r="F153" s="197" t="str">
        <f>Variables!B23</f>
        <v>tonnes</v>
      </c>
      <c r="G153" s="345">
        <f>IF(G132=0,0,'Pro 1'!G22/G132)</f>
        <v>0</v>
      </c>
      <c r="H153" s="345">
        <f>IF(H132=0,0,'Pro 1'!H22/H132)</f>
        <v>0</v>
      </c>
      <c r="I153" s="345">
        <f>IF(I132=0,0,'Pro 1'!I22/I132)</f>
        <v>0</v>
      </c>
      <c r="J153" s="345">
        <f>IF(J132=0,0,'Pro 1'!J22/J132)</f>
        <v>0</v>
      </c>
      <c r="K153" s="345">
        <f>IF(K132=0,0,'Pro 1'!K22/K132)</f>
        <v>0</v>
      </c>
      <c r="L153" s="352"/>
      <c r="O153" s="151" t="s">
        <v>180</v>
      </c>
      <c r="P153" s="151" t="s">
        <v>181</v>
      </c>
    </row>
    <row r="154" spans="1:16" s="151" customFormat="1" x14ac:dyDescent="0.35">
      <c r="A154" s="261"/>
      <c r="B154" s="760" t="str">
        <f>IF(Intro!$G$24="English",O154,P154)</f>
        <v>Production Volume per Direct Employment Hours Worked</v>
      </c>
      <c r="C154" s="761"/>
      <c r="D154" s="761"/>
      <c r="E154" s="762"/>
      <c r="F154" s="197" t="str">
        <f>Variables!B23</f>
        <v>tonnes</v>
      </c>
      <c r="G154" s="345">
        <f>IF(G138=0,0,'Pro 1'!G22/G138)</f>
        <v>0</v>
      </c>
      <c r="H154" s="345">
        <f>IF(H138=0,0,'Pro 1'!H22/H138)</f>
        <v>0</v>
      </c>
      <c r="I154" s="345">
        <f>IF(I138=0,0,'Pro 1'!I22/I138)</f>
        <v>0</v>
      </c>
      <c r="J154" s="345">
        <f>IF(J138=0,0,'Pro 1'!J22/J138)</f>
        <v>0</v>
      </c>
      <c r="K154" s="345">
        <f>IF(K138=0,0,'Pro 1'!K22/K138)</f>
        <v>0</v>
      </c>
      <c r="L154" s="352"/>
      <c r="O154" s="11" t="s">
        <v>182</v>
      </c>
      <c r="P154" s="10" t="s">
        <v>632</v>
      </c>
    </row>
    <row r="155" spans="1:16" s="151" customFormat="1" x14ac:dyDescent="0.35">
      <c r="A155" s="261"/>
      <c r="B155" s="760" t="str">
        <f>IF(Intro!$G$24="English",O155,P155)</f>
        <v>Total Wages per Direct Employee</v>
      </c>
      <c r="C155" s="761"/>
      <c r="D155" s="761"/>
      <c r="E155" s="762"/>
      <c r="F155" s="197" t="s">
        <v>483</v>
      </c>
      <c r="G155" s="345">
        <f>IF(G132=0,0,(G144+G145)/G132)</f>
        <v>0</v>
      </c>
      <c r="H155" s="345">
        <f>IF(H132=0,0,(H144+H145)/H132)</f>
        <v>0</v>
      </c>
      <c r="I155" s="345">
        <f>IF(I132=0,0,(I144+I145)/I132)</f>
        <v>0</v>
      </c>
      <c r="J155" s="345">
        <f>IF(J132=0,0,(J144+J145)/J132)</f>
        <v>0</v>
      </c>
      <c r="K155" s="345">
        <f>IF(K132=0,0,(K144+K145)/K132)</f>
        <v>0</v>
      </c>
      <c r="L155" s="352"/>
      <c r="O155" s="151" t="s">
        <v>183</v>
      </c>
      <c r="P155" s="151" t="s">
        <v>184</v>
      </c>
    </row>
    <row r="156" spans="1:16" s="151" customFormat="1" x14ac:dyDescent="0.35">
      <c r="A156" s="261"/>
      <c r="B156" s="760" t="str">
        <f>IF(Intro!$G$24="English",O156,P156)</f>
        <v>Total Wages per Indirect Employee</v>
      </c>
      <c r="C156" s="761"/>
      <c r="D156" s="761"/>
      <c r="E156" s="762"/>
      <c r="F156" s="197" t="s">
        <v>483</v>
      </c>
      <c r="G156" s="345">
        <f>IF(G133=0,0,G146/G133)</f>
        <v>0</v>
      </c>
      <c r="H156" s="345">
        <f>IF(H133=0,0,H146/H133)</f>
        <v>0</v>
      </c>
      <c r="I156" s="345">
        <f>IF(I133=0,0,I146/I133)</f>
        <v>0</v>
      </c>
      <c r="J156" s="345">
        <f>IF(J133=0,0,J146/J133)</f>
        <v>0</v>
      </c>
      <c r="K156" s="345">
        <f>IF(K133=0,0,K146/K133)</f>
        <v>0</v>
      </c>
      <c r="L156" s="352"/>
      <c r="O156" s="151" t="s">
        <v>185</v>
      </c>
      <c r="P156" s="151" t="s">
        <v>186</v>
      </c>
    </row>
    <row r="157" spans="1:16" s="151" customFormat="1" x14ac:dyDescent="0.35">
      <c r="A157" s="261"/>
      <c r="B157" s="760" t="str">
        <f>IF(Intro!$G$24="English",O157,P157)</f>
        <v>Hourly Wages per Direct Employee</v>
      </c>
      <c r="C157" s="761"/>
      <c r="D157" s="761"/>
      <c r="E157" s="762"/>
      <c r="F157" s="197" t="s">
        <v>483</v>
      </c>
      <c r="G157" s="345">
        <f>IF(G138=0,0,(G144+G145)/G138)</f>
        <v>0</v>
      </c>
      <c r="H157" s="345">
        <f>IF(H138=0,0,(H144+H145)/H138)</f>
        <v>0</v>
      </c>
      <c r="I157" s="345">
        <f>IF(I138=0,0,(I144+I145)/I138)</f>
        <v>0</v>
      </c>
      <c r="J157" s="345">
        <f>IF(J138=0,0,(J144+J145)/J138)</f>
        <v>0</v>
      </c>
      <c r="K157" s="345">
        <f>IF(K138=0,0,(K144+K145)/K138)</f>
        <v>0</v>
      </c>
      <c r="L157" s="352"/>
      <c r="O157" s="151" t="s">
        <v>187</v>
      </c>
      <c r="P157" s="151" t="s">
        <v>349</v>
      </c>
    </row>
    <row r="158" spans="1:16" s="151" customFormat="1" x14ac:dyDescent="0.35">
      <c r="A158" s="261"/>
      <c r="B158" s="760" t="str">
        <f>IF(Intro!$G$24="English",O158,P158)</f>
        <v>Hourly Wages per Indirect Employee</v>
      </c>
      <c r="C158" s="761"/>
      <c r="D158" s="761"/>
      <c r="E158" s="762"/>
      <c r="F158" s="197" t="s">
        <v>483</v>
      </c>
      <c r="G158" s="345">
        <f>IF(G139=0,0,G146/G139)</f>
        <v>0</v>
      </c>
      <c r="H158" s="345">
        <f>IF(H139=0,0,H146/H139)</f>
        <v>0</v>
      </c>
      <c r="I158" s="345">
        <f>IF(I139=0,0,I146/I139)</f>
        <v>0</v>
      </c>
      <c r="J158" s="345">
        <f>IF(J139=0,0,J146/J139)</f>
        <v>0</v>
      </c>
      <c r="K158" s="345">
        <f>IF(K139=0,0,K146/K139)</f>
        <v>0</v>
      </c>
      <c r="L158" s="352"/>
      <c r="O158" s="151" t="s">
        <v>188</v>
      </c>
      <c r="P158" s="151" t="s">
        <v>350</v>
      </c>
    </row>
    <row r="159" spans="1:16" s="10" customFormat="1" x14ac:dyDescent="0.35">
      <c r="A159" s="12"/>
      <c r="B159" s="236"/>
      <c r="C159" s="237"/>
      <c r="D159" s="28"/>
      <c r="E159" s="29"/>
      <c r="F159" s="29"/>
      <c r="G159" s="29"/>
      <c r="H159" s="29"/>
      <c r="I159" s="29"/>
      <c r="J159" s="29"/>
      <c r="K159" s="29"/>
      <c r="L159" s="30"/>
      <c r="O159" s="11"/>
    </row>
    <row r="160" spans="1:16" s="3" customFormat="1" x14ac:dyDescent="0.35">
      <c r="A160" s="12"/>
      <c r="B160" s="604" t="s">
        <v>30</v>
      </c>
      <c r="C160" s="605"/>
      <c r="D160" s="605"/>
      <c r="E160" s="605"/>
      <c r="F160" s="605"/>
      <c r="G160" s="605"/>
      <c r="H160" s="605"/>
      <c r="I160" s="605"/>
      <c r="J160" s="605"/>
      <c r="K160" s="605"/>
      <c r="L160" s="606"/>
      <c r="M160" s="270"/>
    </row>
    <row r="161" spans="1:16" s="151" customFormat="1" x14ac:dyDescent="0.35">
      <c r="A161" s="261"/>
      <c r="B161" s="225"/>
      <c r="C161" s="212"/>
      <c r="D161" s="212"/>
      <c r="E161" s="212"/>
      <c r="F161" s="212"/>
      <c r="G161" s="212"/>
      <c r="H161" s="212"/>
      <c r="I161" s="212"/>
      <c r="J161" s="212"/>
      <c r="K161" s="212"/>
      <c r="L161" s="213"/>
    </row>
    <row r="162" spans="1:16" s="151" customFormat="1" x14ac:dyDescent="0.35">
      <c r="A162" s="261"/>
      <c r="B162" s="508" t="str">
        <f>IF(Intro!$G$24="English",O162,P162)</f>
        <v>Identify any events, such as reduced hours of work, layoffs, strikes and other plant shutdowns/closures other than holidays, that affected your firm's production of the goods since January 1, 2023. For each event, identify the year, the cause, the duration and the number of direct employees affected.</v>
      </c>
      <c r="C162" s="509"/>
      <c r="D162" s="509"/>
      <c r="E162" s="509"/>
      <c r="F162" s="509"/>
      <c r="G162" s="509"/>
      <c r="H162" s="509"/>
      <c r="I162" s="509"/>
      <c r="J162" s="509"/>
      <c r="K162" s="509"/>
      <c r="L162" s="510"/>
      <c r="O162" s="151" t="str">
        <f>"Identify any events, such as reduced hours of work, layoffs, strikes and other plant shutdowns/closures other than holidays, that affected your firm's production of the goods since January 1, "&amp;Variables!B6&amp;". For each event, identify the year, the cause, the duration and the number of direct employees affected."</f>
        <v>Identify any events, such as reduced hours of work, layoffs, strikes and other plant shutdowns/closures other than holidays, that affected your firm's production of the goods since January 1, 2023. For each event, identify the year, the cause, the duration and the number of direct employees affected.</v>
      </c>
      <c r="P162" s="151" t="str">
        <f>"Indiquez tout événement, p. ex. heures de travail réduites, mises à pied, grèves ou fermetures d’usine, autre qu'un congé, qui a influé sur la production des marchandises de votre entreprise depuis le 1er janvier "&amp;Variables!B6&amp;". En outre, pour chaque événement, indiquez l’année, la cause, la durée et le nombre d’employés directs touchés."</f>
        <v>Indiquez tout événement, p. ex. heures de travail réduites, mises à pied, grèves ou fermetures d’usine, autre qu'un congé, qui a influé sur la production des marchandises de votre entreprise depuis le 1er janvier 2023. En outre, pour chaque événement, indiquez l’année, la cause, la durée et le nombre d’employés directs touchés.</v>
      </c>
    </row>
    <row r="163" spans="1:16" s="151" customFormat="1" x14ac:dyDescent="0.35">
      <c r="A163" s="261"/>
      <c r="B163" s="508"/>
      <c r="C163" s="509"/>
      <c r="D163" s="509"/>
      <c r="E163" s="509"/>
      <c r="F163" s="509"/>
      <c r="G163" s="509"/>
      <c r="H163" s="509"/>
      <c r="I163" s="509"/>
      <c r="J163" s="509"/>
      <c r="K163" s="509"/>
      <c r="L163" s="510"/>
      <c r="O163" s="151" t="s">
        <v>643</v>
      </c>
      <c r="P163" s="164" t="s">
        <v>644</v>
      </c>
    </row>
    <row r="164" spans="1:16" s="151" customFormat="1" x14ac:dyDescent="0.35">
      <c r="A164" s="261"/>
      <c r="B164" s="508"/>
      <c r="C164" s="509"/>
      <c r="D164" s="509"/>
      <c r="E164" s="509"/>
      <c r="F164" s="509"/>
      <c r="G164" s="509"/>
      <c r="H164" s="509"/>
      <c r="I164" s="509"/>
      <c r="J164" s="509"/>
      <c r="K164" s="509"/>
      <c r="L164" s="510"/>
      <c r="O164" s="151" t="s">
        <v>189</v>
      </c>
      <c r="P164" s="151" t="s">
        <v>190</v>
      </c>
    </row>
    <row r="165" spans="1:16" s="151" customFormat="1" x14ac:dyDescent="0.35">
      <c r="A165" s="261"/>
      <c r="B165" s="225"/>
      <c r="C165" s="212"/>
      <c r="D165" s="212"/>
      <c r="E165" s="212"/>
      <c r="F165" s="212"/>
      <c r="G165" s="212"/>
      <c r="H165" s="212"/>
      <c r="I165" s="212"/>
      <c r="J165" s="212"/>
      <c r="K165" s="212"/>
      <c r="L165" s="213"/>
      <c r="O165" s="151" t="s">
        <v>191</v>
      </c>
      <c r="P165" s="151" t="s">
        <v>192</v>
      </c>
    </row>
    <row r="166" spans="1:16" s="150" customFormat="1" x14ac:dyDescent="0.35">
      <c r="A166" s="41"/>
      <c r="B166" s="811" t="str">
        <f>IF(Intro!$G$24="English",O163,P163)</f>
        <v>Event</v>
      </c>
      <c r="C166" s="813" t="str">
        <f>IF(Intro!$G$24="English",O164,P164)</f>
        <v>Year</v>
      </c>
      <c r="D166" s="813" t="str">
        <f>IF(Intro!$G$24="English",O165,P165)</f>
        <v>Duration</v>
      </c>
      <c r="E166" s="815" t="str">
        <f>IF(Intro!$G$24="English",O166,P166)</f>
        <v>Number of Direct Employees Affected</v>
      </c>
      <c r="F166" s="815"/>
      <c r="G166" s="815" t="str">
        <f>IF(Intro!$G$24="English",O167,P167)</f>
        <v>Cause</v>
      </c>
      <c r="H166" s="815"/>
      <c r="I166" s="815"/>
      <c r="J166" s="815"/>
      <c r="K166" s="815"/>
      <c r="L166" s="816"/>
      <c r="O166" s="150" t="s">
        <v>275</v>
      </c>
      <c r="P166" s="150" t="s">
        <v>276</v>
      </c>
    </row>
    <row r="167" spans="1:16" s="150" customFormat="1" x14ac:dyDescent="0.35">
      <c r="A167" s="41"/>
      <c r="B167" s="812"/>
      <c r="C167" s="814"/>
      <c r="D167" s="814"/>
      <c r="E167" s="815"/>
      <c r="F167" s="815"/>
      <c r="G167" s="815"/>
      <c r="H167" s="815"/>
      <c r="I167" s="815"/>
      <c r="J167" s="815"/>
      <c r="K167" s="815"/>
      <c r="L167" s="816"/>
      <c r="O167" s="164" t="s">
        <v>193</v>
      </c>
      <c r="P167" s="164" t="s">
        <v>194</v>
      </c>
    </row>
    <row r="168" spans="1:16" s="151" customFormat="1" x14ac:dyDescent="0.35">
      <c r="A168" s="261"/>
      <c r="B168" s="810" t="str">
        <f>IF(Intro!$G$24="English",O168,P168)</f>
        <v>Event 1</v>
      </c>
      <c r="C168" s="750"/>
      <c r="D168" s="750"/>
      <c r="E168" s="751"/>
      <c r="F168" s="752"/>
      <c r="G168" s="486"/>
      <c r="H168" s="487"/>
      <c r="I168" s="487"/>
      <c r="J168" s="487"/>
      <c r="K168" s="487"/>
      <c r="L168" s="488"/>
      <c r="O168" s="11" t="s">
        <v>195</v>
      </c>
      <c r="P168" s="11" t="s">
        <v>196</v>
      </c>
    </row>
    <row r="169" spans="1:16" s="151" customFormat="1" x14ac:dyDescent="0.35">
      <c r="A169" s="261"/>
      <c r="B169" s="810"/>
      <c r="C169" s="750"/>
      <c r="D169" s="750"/>
      <c r="E169" s="753"/>
      <c r="F169" s="754"/>
      <c r="G169" s="620"/>
      <c r="H169" s="535"/>
      <c r="I169" s="535"/>
      <c r="J169" s="535"/>
      <c r="K169" s="535"/>
      <c r="L169" s="536"/>
      <c r="O169" s="11"/>
      <c r="P169" s="11"/>
    </row>
    <row r="170" spans="1:16" s="151" customFormat="1" x14ac:dyDescent="0.35">
      <c r="A170" s="261"/>
      <c r="B170" s="810"/>
      <c r="C170" s="750"/>
      <c r="D170" s="750"/>
      <c r="E170" s="753"/>
      <c r="F170" s="754"/>
      <c r="G170" s="620"/>
      <c r="H170" s="535"/>
      <c r="I170" s="535"/>
      <c r="J170" s="535"/>
      <c r="K170" s="535"/>
      <c r="L170" s="536"/>
      <c r="O170" s="11"/>
      <c r="P170" s="11"/>
    </row>
    <row r="171" spans="1:16" s="151" customFormat="1" x14ac:dyDescent="0.35">
      <c r="A171" s="261"/>
      <c r="B171" s="810"/>
      <c r="C171" s="750"/>
      <c r="D171" s="750"/>
      <c r="E171" s="753"/>
      <c r="F171" s="754"/>
      <c r="G171" s="620"/>
      <c r="H171" s="535"/>
      <c r="I171" s="535"/>
      <c r="J171" s="535"/>
      <c r="K171" s="535"/>
      <c r="L171" s="536"/>
      <c r="O171" s="11"/>
      <c r="P171" s="11"/>
    </row>
    <row r="172" spans="1:16" s="151" customFormat="1" x14ac:dyDescent="0.35">
      <c r="A172" s="261"/>
      <c r="B172" s="810"/>
      <c r="C172" s="750"/>
      <c r="D172" s="750"/>
      <c r="E172" s="753"/>
      <c r="F172" s="754"/>
      <c r="G172" s="620"/>
      <c r="H172" s="535"/>
      <c r="I172" s="535"/>
      <c r="J172" s="535"/>
      <c r="K172" s="535"/>
      <c r="L172" s="536"/>
      <c r="O172" s="11"/>
      <c r="P172" s="11"/>
    </row>
    <row r="173" spans="1:16" s="151" customFormat="1" x14ac:dyDescent="0.35">
      <c r="A173" s="261"/>
      <c r="B173" s="810"/>
      <c r="C173" s="750"/>
      <c r="D173" s="750"/>
      <c r="E173" s="753"/>
      <c r="F173" s="754"/>
      <c r="G173" s="620"/>
      <c r="H173" s="535"/>
      <c r="I173" s="535"/>
      <c r="J173" s="535"/>
      <c r="K173" s="535"/>
      <c r="L173" s="536"/>
      <c r="O173" s="11"/>
      <c r="P173" s="11"/>
    </row>
    <row r="174" spans="1:16" s="151" customFormat="1" x14ac:dyDescent="0.35">
      <c r="A174" s="261"/>
      <c r="B174" s="810"/>
      <c r="C174" s="750"/>
      <c r="D174" s="750"/>
      <c r="E174" s="753"/>
      <c r="F174" s="754"/>
      <c r="G174" s="620"/>
      <c r="H174" s="535"/>
      <c r="I174" s="535"/>
      <c r="J174" s="535"/>
      <c r="K174" s="535"/>
      <c r="L174" s="536"/>
      <c r="O174" s="11"/>
      <c r="P174" s="11"/>
    </row>
    <row r="175" spans="1:16" s="151" customFormat="1" x14ac:dyDescent="0.35">
      <c r="A175" s="261"/>
      <c r="B175" s="810"/>
      <c r="C175" s="750"/>
      <c r="D175" s="750"/>
      <c r="E175" s="753"/>
      <c r="F175" s="754"/>
      <c r="G175" s="620"/>
      <c r="H175" s="535"/>
      <c r="I175" s="535"/>
      <c r="J175" s="535"/>
      <c r="K175" s="535"/>
      <c r="L175" s="536"/>
      <c r="O175" s="11"/>
      <c r="P175" s="11"/>
    </row>
    <row r="176" spans="1:16" s="151" customFormat="1" x14ac:dyDescent="0.35">
      <c r="A176" s="261"/>
      <c r="B176" s="810"/>
      <c r="C176" s="750"/>
      <c r="D176" s="750"/>
      <c r="E176" s="753"/>
      <c r="F176" s="754"/>
      <c r="G176" s="620"/>
      <c r="H176" s="535"/>
      <c r="I176" s="535"/>
      <c r="J176" s="535"/>
      <c r="K176" s="535"/>
      <c r="L176" s="536"/>
      <c r="O176" s="11"/>
      <c r="P176" s="11"/>
    </row>
    <row r="177" spans="1:16" s="151" customFormat="1" x14ac:dyDescent="0.35">
      <c r="A177" s="261"/>
      <c r="B177" s="810"/>
      <c r="C177" s="750"/>
      <c r="D177" s="750"/>
      <c r="E177" s="755"/>
      <c r="F177" s="756"/>
      <c r="G177" s="489"/>
      <c r="H177" s="490"/>
      <c r="I177" s="490"/>
      <c r="J177" s="490"/>
      <c r="K177" s="490"/>
      <c r="L177" s="491"/>
      <c r="O177" s="11"/>
      <c r="P177" s="11"/>
    </row>
    <row r="178" spans="1:16" s="151" customFormat="1" x14ac:dyDescent="0.35">
      <c r="A178" s="261"/>
      <c r="B178" s="810" t="str">
        <f>IF(Intro!$G$24="English",O178,P178)</f>
        <v>Event 2</v>
      </c>
      <c r="C178" s="750"/>
      <c r="D178" s="750"/>
      <c r="E178" s="751"/>
      <c r="F178" s="752"/>
      <c r="G178" s="486"/>
      <c r="H178" s="487"/>
      <c r="I178" s="487"/>
      <c r="J178" s="487"/>
      <c r="K178" s="487"/>
      <c r="L178" s="488"/>
      <c r="O178" s="11" t="s">
        <v>197</v>
      </c>
      <c r="P178" s="11" t="s">
        <v>198</v>
      </c>
    </row>
    <row r="179" spans="1:16" s="151" customFormat="1" x14ac:dyDescent="0.35">
      <c r="A179" s="261"/>
      <c r="B179" s="810"/>
      <c r="C179" s="750"/>
      <c r="D179" s="750"/>
      <c r="E179" s="753"/>
      <c r="F179" s="754"/>
      <c r="G179" s="620"/>
      <c r="H179" s="535"/>
      <c r="I179" s="535"/>
      <c r="J179" s="535"/>
      <c r="K179" s="535"/>
      <c r="L179" s="536"/>
      <c r="O179" s="11"/>
      <c r="P179" s="11"/>
    </row>
    <row r="180" spans="1:16" s="151" customFormat="1" x14ac:dyDescent="0.35">
      <c r="A180" s="261"/>
      <c r="B180" s="810"/>
      <c r="C180" s="750"/>
      <c r="D180" s="750"/>
      <c r="E180" s="753"/>
      <c r="F180" s="754"/>
      <c r="G180" s="620"/>
      <c r="H180" s="535"/>
      <c r="I180" s="535"/>
      <c r="J180" s="535"/>
      <c r="K180" s="535"/>
      <c r="L180" s="536"/>
      <c r="O180" s="11"/>
      <c r="P180" s="11"/>
    </row>
    <row r="181" spans="1:16" s="151" customFormat="1" x14ac:dyDescent="0.35">
      <c r="A181" s="261"/>
      <c r="B181" s="810"/>
      <c r="C181" s="750"/>
      <c r="D181" s="750"/>
      <c r="E181" s="753"/>
      <c r="F181" s="754"/>
      <c r="G181" s="620"/>
      <c r="H181" s="535"/>
      <c r="I181" s="535"/>
      <c r="J181" s="535"/>
      <c r="K181" s="535"/>
      <c r="L181" s="536"/>
      <c r="O181" s="11"/>
      <c r="P181" s="11"/>
    </row>
    <row r="182" spans="1:16" s="151" customFormat="1" x14ac:dyDescent="0.35">
      <c r="A182" s="261"/>
      <c r="B182" s="810"/>
      <c r="C182" s="750"/>
      <c r="D182" s="750"/>
      <c r="E182" s="753"/>
      <c r="F182" s="754"/>
      <c r="G182" s="620"/>
      <c r="H182" s="535"/>
      <c r="I182" s="535"/>
      <c r="J182" s="535"/>
      <c r="K182" s="535"/>
      <c r="L182" s="536"/>
      <c r="O182" s="11"/>
      <c r="P182" s="11"/>
    </row>
    <row r="183" spans="1:16" s="151" customFormat="1" x14ac:dyDescent="0.35">
      <c r="A183" s="261"/>
      <c r="B183" s="810"/>
      <c r="C183" s="750"/>
      <c r="D183" s="750"/>
      <c r="E183" s="753"/>
      <c r="F183" s="754"/>
      <c r="G183" s="620"/>
      <c r="H183" s="535"/>
      <c r="I183" s="535"/>
      <c r="J183" s="535"/>
      <c r="K183" s="535"/>
      <c r="L183" s="536"/>
      <c r="O183" s="11"/>
      <c r="P183" s="11"/>
    </row>
    <row r="184" spans="1:16" s="151" customFormat="1" x14ac:dyDescent="0.35">
      <c r="A184" s="261"/>
      <c r="B184" s="810"/>
      <c r="C184" s="750"/>
      <c r="D184" s="750"/>
      <c r="E184" s="753"/>
      <c r="F184" s="754"/>
      <c r="G184" s="620"/>
      <c r="H184" s="535"/>
      <c r="I184" s="535"/>
      <c r="J184" s="535"/>
      <c r="K184" s="535"/>
      <c r="L184" s="536"/>
      <c r="O184" s="11"/>
      <c r="P184" s="11"/>
    </row>
    <row r="185" spans="1:16" s="151" customFormat="1" x14ac:dyDescent="0.35">
      <c r="A185" s="261"/>
      <c r="B185" s="810"/>
      <c r="C185" s="750"/>
      <c r="D185" s="750"/>
      <c r="E185" s="753"/>
      <c r="F185" s="754"/>
      <c r="G185" s="620"/>
      <c r="H185" s="535"/>
      <c r="I185" s="535"/>
      <c r="J185" s="535"/>
      <c r="K185" s="535"/>
      <c r="L185" s="536"/>
      <c r="O185" s="11"/>
      <c r="P185" s="11"/>
    </row>
    <row r="186" spans="1:16" s="151" customFormat="1" x14ac:dyDescent="0.35">
      <c r="A186" s="261"/>
      <c r="B186" s="810"/>
      <c r="C186" s="750"/>
      <c r="D186" s="750"/>
      <c r="E186" s="753"/>
      <c r="F186" s="754"/>
      <c r="G186" s="620"/>
      <c r="H186" s="535"/>
      <c r="I186" s="535"/>
      <c r="J186" s="535"/>
      <c r="K186" s="535"/>
      <c r="L186" s="536"/>
      <c r="O186" s="11"/>
      <c r="P186" s="11"/>
    </row>
    <row r="187" spans="1:16" s="151" customFormat="1" x14ac:dyDescent="0.35">
      <c r="A187" s="261"/>
      <c r="B187" s="810"/>
      <c r="C187" s="750"/>
      <c r="D187" s="750"/>
      <c r="E187" s="755"/>
      <c r="F187" s="756"/>
      <c r="G187" s="489"/>
      <c r="H187" s="490"/>
      <c r="I187" s="490"/>
      <c r="J187" s="490"/>
      <c r="K187" s="490"/>
      <c r="L187" s="491"/>
      <c r="O187" s="11"/>
      <c r="P187" s="11"/>
    </row>
    <row r="188" spans="1:16" s="151" customFormat="1" x14ac:dyDescent="0.35">
      <c r="A188" s="261"/>
      <c r="B188" s="810" t="str">
        <f>IF(Intro!$G$24="English",O188,P188)</f>
        <v>Event 3</v>
      </c>
      <c r="C188" s="750"/>
      <c r="D188" s="750"/>
      <c r="E188" s="751"/>
      <c r="F188" s="752"/>
      <c r="G188" s="486"/>
      <c r="H188" s="487"/>
      <c r="I188" s="487"/>
      <c r="J188" s="487"/>
      <c r="K188" s="487"/>
      <c r="L188" s="488"/>
      <c r="O188" s="11" t="s">
        <v>199</v>
      </c>
      <c r="P188" s="11" t="s">
        <v>200</v>
      </c>
    </row>
    <row r="189" spans="1:16" s="151" customFormat="1" x14ac:dyDescent="0.35">
      <c r="A189" s="261"/>
      <c r="B189" s="810"/>
      <c r="C189" s="750"/>
      <c r="D189" s="750"/>
      <c r="E189" s="753"/>
      <c r="F189" s="754"/>
      <c r="G189" s="620"/>
      <c r="H189" s="535"/>
      <c r="I189" s="535"/>
      <c r="J189" s="535"/>
      <c r="K189" s="535"/>
      <c r="L189" s="536"/>
      <c r="O189" s="11"/>
      <c r="P189" s="11"/>
    </row>
    <row r="190" spans="1:16" s="151" customFormat="1" x14ac:dyDescent="0.35">
      <c r="A190" s="261"/>
      <c r="B190" s="810"/>
      <c r="C190" s="750"/>
      <c r="D190" s="750"/>
      <c r="E190" s="753"/>
      <c r="F190" s="754"/>
      <c r="G190" s="620"/>
      <c r="H190" s="535"/>
      <c r="I190" s="535"/>
      <c r="J190" s="535"/>
      <c r="K190" s="535"/>
      <c r="L190" s="536"/>
      <c r="O190" s="11"/>
      <c r="P190" s="11"/>
    </row>
    <row r="191" spans="1:16" s="151" customFormat="1" x14ac:dyDescent="0.35">
      <c r="A191" s="261"/>
      <c r="B191" s="810"/>
      <c r="C191" s="750"/>
      <c r="D191" s="750"/>
      <c r="E191" s="753"/>
      <c r="F191" s="754"/>
      <c r="G191" s="620"/>
      <c r="H191" s="535"/>
      <c r="I191" s="535"/>
      <c r="J191" s="535"/>
      <c r="K191" s="535"/>
      <c r="L191" s="536"/>
      <c r="O191" s="11"/>
      <c r="P191" s="11"/>
    </row>
    <row r="192" spans="1:16" s="151" customFormat="1" x14ac:dyDescent="0.35">
      <c r="A192" s="261"/>
      <c r="B192" s="810"/>
      <c r="C192" s="750"/>
      <c r="D192" s="750"/>
      <c r="E192" s="753"/>
      <c r="F192" s="754"/>
      <c r="G192" s="620"/>
      <c r="H192" s="535"/>
      <c r="I192" s="535"/>
      <c r="J192" s="535"/>
      <c r="K192" s="535"/>
      <c r="L192" s="536"/>
      <c r="O192" s="11"/>
      <c r="P192" s="11"/>
    </row>
    <row r="193" spans="1:16" s="151" customFormat="1" x14ac:dyDescent="0.35">
      <c r="A193" s="261"/>
      <c r="B193" s="810"/>
      <c r="C193" s="750"/>
      <c r="D193" s="750"/>
      <c r="E193" s="753"/>
      <c r="F193" s="754"/>
      <c r="G193" s="620"/>
      <c r="H193" s="535"/>
      <c r="I193" s="535"/>
      <c r="J193" s="535"/>
      <c r="K193" s="535"/>
      <c r="L193" s="536"/>
      <c r="O193" s="11"/>
      <c r="P193" s="11"/>
    </row>
    <row r="194" spans="1:16" s="151" customFormat="1" x14ac:dyDescent="0.35">
      <c r="A194" s="261"/>
      <c r="B194" s="810"/>
      <c r="C194" s="750"/>
      <c r="D194" s="750"/>
      <c r="E194" s="753"/>
      <c r="F194" s="754"/>
      <c r="G194" s="620"/>
      <c r="H194" s="535"/>
      <c r="I194" s="535"/>
      <c r="J194" s="535"/>
      <c r="K194" s="535"/>
      <c r="L194" s="536"/>
      <c r="O194" s="11"/>
      <c r="P194" s="11"/>
    </row>
    <row r="195" spans="1:16" s="151" customFormat="1" x14ac:dyDescent="0.35">
      <c r="A195" s="261"/>
      <c r="B195" s="810"/>
      <c r="C195" s="750"/>
      <c r="D195" s="750"/>
      <c r="E195" s="753"/>
      <c r="F195" s="754"/>
      <c r="G195" s="620"/>
      <c r="H195" s="535"/>
      <c r="I195" s="535"/>
      <c r="J195" s="535"/>
      <c r="K195" s="535"/>
      <c r="L195" s="536"/>
      <c r="O195" s="11"/>
      <c r="P195" s="11"/>
    </row>
    <row r="196" spans="1:16" s="151" customFormat="1" x14ac:dyDescent="0.35">
      <c r="A196" s="261"/>
      <c r="B196" s="810"/>
      <c r="C196" s="750"/>
      <c r="D196" s="750"/>
      <c r="E196" s="753"/>
      <c r="F196" s="754"/>
      <c r="G196" s="620"/>
      <c r="H196" s="535"/>
      <c r="I196" s="535"/>
      <c r="J196" s="535"/>
      <c r="K196" s="535"/>
      <c r="L196" s="536"/>
      <c r="O196" s="11"/>
      <c r="P196" s="11"/>
    </row>
    <row r="197" spans="1:16" s="151" customFormat="1" x14ac:dyDescent="0.35">
      <c r="A197" s="261"/>
      <c r="B197" s="810"/>
      <c r="C197" s="750"/>
      <c r="D197" s="750"/>
      <c r="E197" s="755"/>
      <c r="F197" s="756"/>
      <c r="G197" s="489"/>
      <c r="H197" s="490"/>
      <c r="I197" s="490"/>
      <c r="J197" s="490"/>
      <c r="K197" s="490"/>
      <c r="L197" s="491"/>
      <c r="O197" s="11"/>
      <c r="P197" s="11"/>
    </row>
    <row r="198" spans="1:16" s="151" customFormat="1" x14ac:dyDescent="0.35">
      <c r="A198" s="261"/>
      <c r="B198" s="810" t="str">
        <f>IF(Intro!$G$24="English",O198,P198)</f>
        <v>Event 4</v>
      </c>
      <c r="C198" s="750"/>
      <c r="D198" s="750"/>
      <c r="E198" s="751"/>
      <c r="F198" s="752"/>
      <c r="G198" s="486"/>
      <c r="H198" s="487"/>
      <c r="I198" s="487"/>
      <c r="J198" s="487"/>
      <c r="K198" s="487"/>
      <c r="L198" s="488"/>
      <c r="O198" s="11" t="s">
        <v>201</v>
      </c>
      <c r="P198" s="11" t="s">
        <v>202</v>
      </c>
    </row>
    <row r="199" spans="1:16" s="151" customFormat="1" x14ac:dyDescent="0.35">
      <c r="A199" s="261"/>
      <c r="B199" s="810"/>
      <c r="C199" s="750"/>
      <c r="D199" s="750"/>
      <c r="E199" s="753"/>
      <c r="F199" s="754"/>
      <c r="G199" s="620"/>
      <c r="H199" s="535"/>
      <c r="I199" s="535"/>
      <c r="J199" s="535"/>
      <c r="K199" s="535"/>
      <c r="L199" s="536"/>
      <c r="O199" s="11"/>
      <c r="P199" s="11"/>
    </row>
    <row r="200" spans="1:16" s="151" customFormat="1" x14ac:dyDescent="0.35">
      <c r="A200" s="261"/>
      <c r="B200" s="810"/>
      <c r="C200" s="750"/>
      <c r="D200" s="750"/>
      <c r="E200" s="753"/>
      <c r="F200" s="754"/>
      <c r="G200" s="620"/>
      <c r="H200" s="535"/>
      <c r="I200" s="535"/>
      <c r="J200" s="535"/>
      <c r="K200" s="535"/>
      <c r="L200" s="536"/>
      <c r="O200" s="11"/>
      <c r="P200" s="11"/>
    </row>
    <row r="201" spans="1:16" s="151" customFormat="1" x14ac:dyDescent="0.35">
      <c r="A201" s="261"/>
      <c r="B201" s="810"/>
      <c r="C201" s="750"/>
      <c r="D201" s="750"/>
      <c r="E201" s="753"/>
      <c r="F201" s="754"/>
      <c r="G201" s="620"/>
      <c r="H201" s="535"/>
      <c r="I201" s="535"/>
      <c r="J201" s="535"/>
      <c r="K201" s="535"/>
      <c r="L201" s="536"/>
      <c r="O201" s="11"/>
      <c r="P201" s="11"/>
    </row>
    <row r="202" spans="1:16" s="151" customFormat="1" x14ac:dyDescent="0.35">
      <c r="A202" s="261"/>
      <c r="B202" s="810"/>
      <c r="C202" s="750"/>
      <c r="D202" s="750"/>
      <c r="E202" s="753"/>
      <c r="F202" s="754"/>
      <c r="G202" s="620"/>
      <c r="H202" s="535"/>
      <c r="I202" s="535"/>
      <c r="J202" s="535"/>
      <c r="K202" s="535"/>
      <c r="L202" s="536"/>
      <c r="O202" s="11"/>
      <c r="P202" s="11"/>
    </row>
    <row r="203" spans="1:16" s="151" customFormat="1" x14ac:dyDescent="0.35">
      <c r="A203" s="261"/>
      <c r="B203" s="810"/>
      <c r="C203" s="750"/>
      <c r="D203" s="750"/>
      <c r="E203" s="753"/>
      <c r="F203" s="754"/>
      <c r="G203" s="620"/>
      <c r="H203" s="535"/>
      <c r="I203" s="535"/>
      <c r="J203" s="535"/>
      <c r="K203" s="535"/>
      <c r="L203" s="536"/>
      <c r="O203" s="11"/>
      <c r="P203" s="11"/>
    </row>
    <row r="204" spans="1:16" s="151" customFormat="1" x14ac:dyDescent="0.35">
      <c r="A204" s="261"/>
      <c r="B204" s="810"/>
      <c r="C204" s="750"/>
      <c r="D204" s="750"/>
      <c r="E204" s="753"/>
      <c r="F204" s="754"/>
      <c r="G204" s="620"/>
      <c r="H204" s="535"/>
      <c r="I204" s="535"/>
      <c r="J204" s="535"/>
      <c r="K204" s="535"/>
      <c r="L204" s="536"/>
      <c r="O204" s="11"/>
      <c r="P204" s="11"/>
    </row>
    <row r="205" spans="1:16" s="151" customFormat="1" x14ac:dyDescent="0.35">
      <c r="A205" s="261"/>
      <c r="B205" s="810"/>
      <c r="C205" s="750"/>
      <c r="D205" s="750"/>
      <c r="E205" s="753"/>
      <c r="F205" s="754"/>
      <c r="G205" s="620"/>
      <c r="H205" s="535"/>
      <c r="I205" s="535"/>
      <c r="J205" s="535"/>
      <c r="K205" s="535"/>
      <c r="L205" s="536"/>
      <c r="O205" s="11"/>
      <c r="P205" s="11"/>
    </row>
    <row r="206" spans="1:16" s="151" customFormat="1" x14ac:dyDescent="0.35">
      <c r="A206" s="261"/>
      <c r="B206" s="810"/>
      <c r="C206" s="750"/>
      <c r="D206" s="750"/>
      <c r="E206" s="753"/>
      <c r="F206" s="754"/>
      <c r="G206" s="620"/>
      <c r="H206" s="535"/>
      <c r="I206" s="535"/>
      <c r="J206" s="535"/>
      <c r="K206" s="535"/>
      <c r="L206" s="536"/>
      <c r="O206" s="11"/>
      <c r="P206" s="11"/>
    </row>
    <row r="207" spans="1:16" s="151" customFormat="1" x14ac:dyDescent="0.35">
      <c r="A207" s="261"/>
      <c r="B207" s="810"/>
      <c r="C207" s="750"/>
      <c r="D207" s="750"/>
      <c r="E207" s="755"/>
      <c r="F207" s="756"/>
      <c r="G207" s="489"/>
      <c r="H207" s="490"/>
      <c r="I207" s="490"/>
      <c r="J207" s="490"/>
      <c r="K207" s="490"/>
      <c r="L207" s="491"/>
      <c r="O207" s="11"/>
      <c r="P207" s="11"/>
    </row>
    <row r="208" spans="1:16" s="151" customFormat="1" x14ac:dyDescent="0.35">
      <c r="A208" s="261"/>
      <c r="B208" s="810" t="str">
        <f>IF(Intro!$G$24="English",O208,P208)</f>
        <v>Event 5</v>
      </c>
      <c r="C208" s="750"/>
      <c r="D208" s="750"/>
      <c r="E208" s="751"/>
      <c r="F208" s="752"/>
      <c r="G208" s="486"/>
      <c r="H208" s="487"/>
      <c r="I208" s="487"/>
      <c r="J208" s="487"/>
      <c r="K208" s="487"/>
      <c r="L208" s="488"/>
      <c r="O208" s="11" t="s">
        <v>203</v>
      </c>
      <c r="P208" s="11" t="s">
        <v>204</v>
      </c>
    </row>
    <row r="209" spans="1:16" s="151" customFormat="1" x14ac:dyDescent="0.35">
      <c r="A209" s="261"/>
      <c r="B209" s="810"/>
      <c r="C209" s="750"/>
      <c r="D209" s="750"/>
      <c r="E209" s="753"/>
      <c r="F209" s="754"/>
      <c r="G209" s="620"/>
      <c r="H209" s="535"/>
      <c r="I209" s="535"/>
      <c r="J209" s="535"/>
      <c r="K209" s="535"/>
      <c r="L209" s="536"/>
      <c r="O209" s="11"/>
      <c r="P209" s="11"/>
    </row>
    <row r="210" spans="1:16" s="151" customFormat="1" x14ac:dyDescent="0.35">
      <c r="A210" s="261"/>
      <c r="B210" s="810"/>
      <c r="C210" s="750"/>
      <c r="D210" s="750"/>
      <c r="E210" s="753"/>
      <c r="F210" s="754"/>
      <c r="G210" s="620"/>
      <c r="H210" s="535"/>
      <c r="I210" s="535"/>
      <c r="J210" s="535"/>
      <c r="K210" s="535"/>
      <c r="L210" s="536"/>
      <c r="O210" s="11"/>
      <c r="P210" s="11"/>
    </row>
    <row r="211" spans="1:16" s="151" customFormat="1" x14ac:dyDescent="0.35">
      <c r="A211" s="261"/>
      <c r="B211" s="810"/>
      <c r="C211" s="750"/>
      <c r="D211" s="750"/>
      <c r="E211" s="753"/>
      <c r="F211" s="754"/>
      <c r="G211" s="620"/>
      <c r="H211" s="535"/>
      <c r="I211" s="535"/>
      <c r="J211" s="535"/>
      <c r="K211" s="535"/>
      <c r="L211" s="536"/>
      <c r="O211" s="11"/>
      <c r="P211" s="11"/>
    </row>
    <row r="212" spans="1:16" s="151" customFormat="1" x14ac:dyDescent="0.35">
      <c r="A212" s="261"/>
      <c r="B212" s="810"/>
      <c r="C212" s="750"/>
      <c r="D212" s="750"/>
      <c r="E212" s="753"/>
      <c r="F212" s="754"/>
      <c r="G212" s="620"/>
      <c r="H212" s="535"/>
      <c r="I212" s="535"/>
      <c r="J212" s="535"/>
      <c r="K212" s="535"/>
      <c r="L212" s="536"/>
      <c r="O212" s="11"/>
      <c r="P212" s="11"/>
    </row>
    <row r="213" spans="1:16" s="151" customFormat="1" x14ac:dyDescent="0.35">
      <c r="A213" s="261"/>
      <c r="B213" s="810"/>
      <c r="C213" s="750"/>
      <c r="D213" s="750"/>
      <c r="E213" s="753"/>
      <c r="F213" s="754"/>
      <c r="G213" s="620"/>
      <c r="H213" s="535"/>
      <c r="I213" s="535"/>
      <c r="J213" s="535"/>
      <c r="K213" s="535"/>
      <c r="L213" s="536"/>
      <c r="O213" s="11"/>
      <c r="P213" s="11"/>
    </row>
    <row r="214" spans="1:16" s="151" customFormat="1" x14ac:dyDescent="0.35">
      <c r="A214" s="261"/>
      <c r="B214" s="810"/>
      <c r="C214" s="750"/>
      <c r="D214" s="750"/>
      <c r="E214" s="753"/>
      <c r="F214" s="754"/>
      <c r="G214" s="620"/>
      <c r="H214" s="535"/>
      <c r="I214" s="535"/>
      <c r="J214" s="535"/>
      <c r="K214" s="535"/>
      <c r="L214" s="536"/>
      <c r="O214" s="11"/>
      <c r="P214" s="11"/>
    </row>
    <row r="215" spans="1:16" s="151" customFormat="1" x14ac:dyDescent="0.35">
      <c r="A215" s="261"/>
      <c r="B215" s="810"/>
      <c r="C215" s="750"/>
      <c r="D215" s="750"/>
      <c r="E215" s="753"/>
      <c r="F215" s="754"/>
      <c r="G215" s="620"/>
      <c r="H215" s="535"/>
      <c r="I215" s="535"/>
      <c r="J215" s="535"/>
      <c r="K215" s="535"/>
      <c r="L215" s="536"/>
      <c r="O215" s="11"/>
      <c r="P215" s="11"/>
    </row>
    <row r="216" spans="1:16" s="151" customFormat="1" x14ac:dyDescent="0.35">
      <c r="A216" s="261"/>
      <c r="B216" s="810"/>
      <c r="C216" s="750"/>
      <c r="D216" s="750"/>
      <c r="E216" s="753"/>
      <c r="F216" s="754"/>
      <c r="G216" s="620"/>
      <c r="H216" s="535"/>
      <c r="I216" s="535"/>
      <c r="J216" s="535"/>
      <c r="K216" s="535"/>
      <c r="L216" s="536"/>
      <c r="O216" s="11"/>
      <c r="P216" s="11"/>
    </row>
    <row r="217" spans="1:16" s="151" customFormat="1" x14ac:dyDescent="0.35">
      <c r="A217" s="261"/>
      <c r="B217" s="810"/>
      <c r="C217" s="750"/>
      <c r="D217" s="750"/>
      <c r="E217" s="755"/>
      <c r="F217" s="756"/>
      <c r="G217" s="489"/>
      <c r="H217" s="490"/>
      <c r="I217" s="490"/>
      <c r="J217" s="490"/>
      <c r="K217" s="490"/>
      <c r="L217" s="491"/>
      <c r="O217" s="11"/>
      <c r="P217" s="11"/>
    </row>
    <row r="218" spans="1:16" s="10" customFormat="1" x14ac:dyDescent="0.35">
      <c r="A218" s="12"/>
      <c r="B218" s="43"/>
      <c r="C218" s="152"/>
      <c r="D218" s="46"/>
      <c r="E218" s="37"/>
      <c r="F218" s="37"/>
      <c r="G218" s="37"/>
      <c r="H218" s="37"/>
      <c r="I218" s="37"/>
      <c r="J218" s="37"/>
      <c r="K218" s="37"/>
      <c r="L218" s="38"/>
      <c r="O218" s="11"/>
    </row>
    <row r="219" spans="1:16" s="10" customFormat="1" x14ac:dyDescent="0.35">
      <c r="A219" s="12"/>
      <c r="B219" s="199"/>
      <c r="C219" s="153"/>
      <c r="D219" s="39"/>
      <c r="E219" s="40"/>
      <c r="F219" s="40"/>
      <c r="G219" s="40"/>
      <c r="H219" s="40"/>
      <c r="I219" s="40"/>
      <c r="J219" s="40"/>
      <c r="K219" s="40"/>
      <c r="L219" s="47"/>
      <c r="O219" s="11"/>
    </row>
    <row r="220" spans="1:16" x14ac:dyDescent="0.35">
      <c r="B220" s="623" t="str">
        <f>IF(Intro!$G$24="English",O220,P220)</f>
        <v>INCOME STATEMENT FOR THE GOODS</v>
      </c>
      <c r="C220" s="624"/>
      <c r="D220" s="624"/>
      <c r="E220" s="624"/>
      <c r="F220" s="624"/>
      <c r="G220" s="624"/>
      <c r="H220" s="624"/>
      <c r="I220" s="624"/>
      <c r="J220" s="624"/>
      <c r="K220" s="624"/>
      <c r="L220" s="625"/>
      <c r="M220" s="151"/>
      <c r="O220" s="2" t="s">
        <v>607</v>
      </c>
      <c r="P220" s="2" t="s">
        <v>608</v>
      </c>
    </row>
    <row r="221" spans="1:16" s="3" customFormat="1" x14ac:dyDescent="0.35">
      <c r="A221" s="12"/>
      <c r="B221" s="604" t="s">
        <v>31</v>
      </c>
      <c r="C221" s="605"/>
      <c r="D221" s="605"/>
      <c r="E221" s="605"/>
      <c r="F221" s="605"/>
      <c r="G221" s="605"/>
      <c r="H221" s="605"/>
      <c r="I221" s="605"/>
      <c r="J221" s="605"/>
      <c r="K221" s="605"/>
      <c r="L221" s="606"/>
      <c r="M221" s="270"/>
    </row>
    <row r="222" spans="1:16" s="151" customFormat="1" x14ac:dyDescent="0.35">
      <c r="A222" s="261"/>
      <c r="B222" s="225"/>
      <c r="C222" s="212"/>
      <c r="D222" s="212"/>
      <c r="E222" s="212"/>
      <c r="F222" s="212"/>
      <c r="G222" s="212"/>
      <c r="H222" s="212"/>
      <c r="I222" s="212"/>
      <c r="J222" s="212"/>
      <c r="K222" s="212"/>
      <c r="L222" s="213"/>
    </row>
    <row r="223" spans="1:16" s="151" customFormat="1" x14ac:dyDescent="0.35">
      <c r="A223" s="261"/>
      <c r="B223" s="468" t="str">
        <f>IF(Intro!$G$24="English",O223,P223)</f>
        <v xml:space="preserve">Complete the income statement for your firm's sales in Canada and sales for export of the goods produced in Canada. This statement is to be prepared using a full absorption costing method and is to be reported on a calendar-year basis. </v>
      </c>
      <c r="C223" s="469"/>
      <c r="D223" s="469"/>
      <c r="E223" s="469"/>
      <c r="F223" s="469"/>
      <c r="G223" s="469"/>
      <c r="H223" s="469"/>
      <c r="I223" s="469"/>
      <c r="J223" s="469"/>
      <c r="K223" s="469"/>
      <c r="L223" s="470"/>
      <c r="O223" s="151" t="s">
        <v>205</v>
      </c>
      <c r="P223" s="21" t="s">
        <v>206</v>
      </c>
    </row>
    <row r="224" spans="1:16" s="151" customFormat="1" x14ac:dyDescent="0.35">
      <c r="A224" s="261"/>
      <c r="B224" s="468"/>
      <c r="C224" s="469"/>
      <c r="D224" s="469"/>
      <c r="E224" s="469"/>
      <c r="F224" s="469"/>
      <c r="G224" s="469"/>
      <c r="H224" s="469"/>
      <c r="I224" s="469"/>
      <c r="J224" s="469"/>
      <c r="K224" s="469"/>
      <c r="L224" s="470"/>
      <c r="P224" s="21"/>
    </row>
    <row r="225" spans="1:16" s="151" customFormat="1" x14ac:dyDescent="0.35">
      <c r="A225" s="261"/>
      <c r="B225" s="225"/>
      <c r="C225" s="212"/>
      <c r="D225" s="212"/>
      <c r="E225" s="212"/>
      <c r="F225" s="212"/>
      <c r="G225" s="212"/>
      <c r="H225" s="212"/>
      <c r="I225" s="212"/>
      <c r="J225" s="212"/>
      <c r="K225" s="212"/>
      <c r="L225" s="213"/>
    </row>
    <row r="226" spans="1:16" s="10" customFormat="1" x14ac:dyDescent="0.35">
      <c r="A226" s="12"/>
      <c r="B226" s="796" t="str">
        <f>IF(Intro!$G$24="English",O226,P226)</f>
        <v>For Sale in Canada</v>
      </c>
      <c r="C226" s="797"/>
      <c r="D226" s="797"/>
      <c r="E226" s="797"/>
      <c r="F226" s="798"/>
      <c r="G226" s="703">
        <f>Variables!$B$6</f>
        <v>2023</v>
      </c>
      <c r="H226" s="703">
        <f>G226+1</f>
        <v>2024</v>
      </c>
      <c r="I226" s="703">
        <f>H226+1</f>
        <v>2025</v>
      </c>
      <c r="J226" s="703" t="str">
        <f>J151</f>
        <v>Jan-Mar 2025</v>
      </c>
      <c r="K226" s="703" t="str">
        <f>K151</f>
        <v>Jan-Mar 2026</v>
      </c>
      <c r="L226" s="265"/>
      <c r="O226" s="11" t="s">
        <v>43</v>
      </c>
      <c r="P226" s="11" t="s">
        <v>44</v>
      </c>
    </row>
    <row r="227" spans="1:16" s="10" customFormat="1" x14ac:dyDescent="0.35">
      <c r="A227" s="12"/>
      <c r="B227" s="799"/>
      <c r="C227" s="800"/>
      <c r="D227" s="800"/>
      <c r="E227" s="800"/>
      <c r="F227" s="801"/>
      <c r="G227" s="704"/>
      <c r="H227" s="704"/>
      <c r="I227" s="704"/>
      <c r="J227" s="704"/>
      <c r="K227" s="704"/>
      <c r="L227" s="265"/>
      <c r="O227" s="11"/>
      <c r="P227" s="11"/>
    </row>
    <row r="228" spans="1:16" s="151" customFormat="1" x14ac:dyDescent="0.35">
      <c r="A228" s="261"/>
      <c r="B228" s="804" t="str">
        <f>IF(Intro!$G$24="English",O228,P228)</f>
        <v>Net Sales Value</v>
      </c>
      <c r="C228" s="805"/>
      <c r="D228" s="805"/>
      <c r="E228" s="805"/>
      <c r="F228" s="197" t="s">
        <v>483</v>
      </c>
      <c r="G228" s="344"/>
      <c r="H228" s="344"/>
      <c r="I228" s="344"/>
      <c r="J228" s="344"/>
      <c r="K228" s="344"/>
      <c r="L228" s="265"/>
      <c r="O228" s="151" t="s">
        <v>72</v>
      </c>
      <c r="P228" s="151" t="s">
        <v>73</v>
      </c>
    </row>
    <row r="229" spans="1:16" s="151" customFormat="1" x14ac:dyDescent="0.35">
      <c r="A229" s="261"/>
      <c r="B229" s="806" t="str">
        <f>IF(Intro!$G$24="English",O229,P229)</f>
        <v>Beginning Inventory</v>
      </c>
      <c r="C229" s="807"/>
      <c r="D229" s="807"/>
      <c r="E229" s="807"/>
      <c r="F229" s="197" t="s">
        <v>483</v>
      </c>
      <c r="G229" s="344"/>
      <c r="H229" s="344"/>
      <c r="I229" s="344"/>
      <c r="J229" s="344"/>
      <c r="K229" s="344"/>
      <c r="L229" s="265"/>
      <c r="O229" s="11" t="s">
        <v>74</v>
      </c>
      <c r="P229" s="10" t="s">
        <v>75</v>
      </c>
    </row>
    <row r="230" spans="1:16" s="151" customFormat="1" x14ac:dyDescent="0.35">
      <c r="A230" s="261"/>
      <c r="B230" s="806" t="str">
        <f>IF(Intro!$G$24="English",O230,P230)</f>
        <v>Cost of Goods Manufactured</v>
      </c>
      <c r="C230" s="807"/>
      <c r="D230" s="807"/>
      <c r="E230" s="807"/>
      <c r="F230" s="197" t="s">
        <v>483</v>
      </c>
      <c r="G230" s="345">
        <f>G75</f>
        <v>0</v>
      </c>
      <c r="H230" s="345">
        <f>H75</f>
        <v>0</v>
      </c>
      <c r="I230" s="345">
        <f>I75</f>
        <v>0</v>
      </c>
      <c r="J230" s="345">
        <f>J75</f>
        <v>0</v>
      </c>
      <c r="K230" s="345">
        <f>K75</f>
        <v>0</v>
      </c>
      <c r="L230" s="265"/>
      <c r="O230" s="11" t="s">
        <v>66</v>
      </c>
      <c r="P230" s="10" t="s">
        <v>207</v>
      </c>
    </row>
    <row r="231" spans="1:16" s="151" customFormat="1" x14ac:dyDescent="0.35">
      <c r="A231" s="261"/>
      <c r="B231" s="806" t="str">
        <f>IF(Intro!$G$24="English",O231,P231)</f>
        <v xml:space="preserve">Ending Inventory </v>
      </c>
      <c r="C231" s="807"/>
      <c r="D231" s="807"/>
      <c r="E231" s="807"/>
      <c r="F231" s="197" t="s">
        <v>483</v>
      </c>
      <c r="G231" s="344"/>
      <c r="H231" s="344"/>
      <c r="I231" s="344"/>
      <c r="J231" s="344"/>
      <c r="K231" s="344"/>
      <c r="L231" s="265"/>
      <c r="O231" s="11" t="s">
        <v>208</v>
      </c>
      <c r="P231" s="10" t="s">
        <v>510</v>
      </c>
    </row>
    <row r="232" spans="1:16" s="175" customFormat="1" x14ac:dyDescent="0.35">
      <c r="A232" s="268"/>
      <c r="B232" s="808" t="str">
        <f>IF(Intro!$G$24="English",O232,P232)</f>
        <v>Cost of Goods Sold</v>
      </c>
      <c r="C232" s="809"/>
      <c r="D232" s="809"/>
      <c r="E232" s="809"/>
      <c r="F232" s="197" t="s">
        <v>483</v>
      </c>
      <c r="G232" s="350">
        <f>G229+G230-G231</f>
        <v>0</v>
      </c>
      <c r="H232" s="350">
        <f>H229+H230-H231</f>
        <v>0</v>
      </c>
      <c r="I232" s="350">
        <f>I229+I230-I231</f>
        <v>0</v>
      </c>
      <c r="J232" s="350">
        <f>J229+J230-J231</f>
        <v>0</v>
      </c>
      <c r="K232" s="350">
        <f>K229+K230-K231</f>
        <v>0</v>
      </c>
      <c r="L232" s="265"/>
      <c r="O232" s="175" t="s">
        <v>76</v>
      </c>
      <c r="P232" s="175" t="s">
        <v>50</v>
      </c>
    </row>
    <row r="233" spans="1:16" s="175" customFormat="1" x14ac:dyDescent="0.35">
      <c r="A233" s="268"/>
      <c r="B233" s="802" t="str">
        <f>IF(Intro!$G$24="English",O233,P233)</f>
        <v>Gross Margin (Loss)</v>
      </c>
      <c r="C233" s="803"/>
      <c r="D233" s="803"/>
      <c r="E233" s="803"/>
      <c r="F233" s="197" t="s">
        <v>483</v>
      </c>
      <c r="G233" s="350">
        <f>G228-G232</f>
        <v>0</v>
      </c>
      <c r="H233" s="350">
        <f>H228-H232</f>
        <v>0</v>
      </c>
      <c r="I233" s="350">
        <f>I228-I232</f>
        <v>0</v>
      </c>
      <c r="J233" s="350">
        <f>J228-J232</f>
        <v>0</v>
      </c>
      <c r="K233" s="350">
        <f>K228-K232</f>
        <v>0</v>
      </c>
      <c r="L233" s="265"/>
      <c r="O233" s="175" t="s">
        <v>51</v>
      </c>
      <c r="P233" s="175" t="s">
        <v>52</v>
      </c>
    </row>
    <row r="234" spans="1:16" s="151" customFormat="1" x14ac:dyDescent="0.35">
      <c r="A234" s="261"/>
      <c r="B234" s="806" t="str">
        <f>IF(Intro!$G$24="English",O234,P234)</f>
        <v>General, Selling, and Administrative Expenses</v>
      </c>
      <c r="C234" s="807"/>
      <c r="D234" s="807"/>
      <c r="E234" s="807"/>
      <c r="F234" s="197" t="s">
        <v>483</v>
      </c>
      <c r="G234" s="344"/>
      <c r="H234" s="344"/>
      <c r="I234" s="344"/>
      <c r="J234" s="344"/>
      <c r="K234" s="344"/>
      <c r="L234" s="265"/>
      <c r="O234" s="151" t="s">
        <v>77</v>
      </c>
      <c r="P234" s="151" t="s">
        <v>78</v>
      </c>
    </row>
    <row r="235" spans="1:16" s="151" customFormat="1" x14ac:dyDescent="0.35">
      <c r="A235" s="261"/>
      <c r="B235" s="806" t="str">
        <f>IF(Intro!$G$24="English",O235,P235)</f>
        <v xml:space="preserve">Financial Expenses </v>
      </c>
      <c r="C235" s="807"/>
      <c r="D235" s="807"/>
      <c r="E235" s="807"/>
      <c r="F235" s="197" t="s">
        <v>483</v>
      </c>
      <c r="G235" s="344"/>
      <c r="H235" s="344"/>
      <c r="I235" s="344"/>
      <c r="J235" s="344"/>
      <c r="K235" s="344"/>
      <c r="L235" s="265"/>
      <c r="O235" s="151" t="s">
        <v>55</v>
      </c>
      <c r="P235" s="151" t="s">
        <v>56</v>
      </c>
    </row>
    <row r="236" spans="1:16" s="151" customFormat="1" x14ac:dyDescent="0.35">
      <c r="A236" s="261"/>
      <c r="B236" s="806" t="str">
        <f>IF(Intro!$G$24="English",O236,P236)</f>
        <v>Other Expenses</v>
      </c>
      <c r="C236" s="807"/>
      <c r="D236" s="807"/>
      <c r="E236" s="807"/>
      <c r="F236" s="197" t="s">
        <v>483</v>
      </c>
      <c r="G236" s="344"/>
      <c r="H236" s="344"/>
      <c r="I236" s="344"/>
      <c r="J236" s="344"/>
      <c r="K236" s="344"/>
      <c r="L236" s="265"/>
      <c r="O236" s="151" t="s">
        <v>100</v>
      </c>
      <c r="P236" s="151" t="s">
        <v>101</v>
      </c>
    </row>
    <row r="237" spans="1:16" s="175" customFormat="1" x14ac:dyDescent="0.35">
      <c r="A237" s="268"/>
      <c r="B237" s="802" t="str">
        <f>IF(Intro!$G$24="English",O237,P237)</f>
        <v>Net Income (Loss) Before Taxes</v>
      </c>
      <c r="C237" s="803"/>
      <c r="D237" s="803"/>
      <c r="E237" s="803"/>
      <c r="F237" s="197" t="s">
        <v>483</v>
      </c>
      <c r="G237" s="350">
        <f>G233-G234-G235-G236</f>
        <v>0</v>
      </c>
      <c r="H237" s="350">
        <f>H233-H234-H235-H236</f>
        <v>0</v>
      </c>
      <c r="I237" s="350">
        <f>I233-I234-I235-I236</f>
        <v>0</v>
      </c>
      <c r="J237" s="350">
        <f>J233-J234-J235-J236</f>
        <v>0</v>
      </c>
      <c r="K237" s="350">
        <f>K233-K234-K235-K236</f>
        <v>0</v>
      </c>
      <c r="L237" s="265"/>
      <c r="O237" s="175" t="s">
        <v>57</v>
      </c>
      <c r="P237" s="175" t="s">
        <v>58</v>
      </c>
    </row>
    <row r="238" spans="1:16" s="10" customFormat="1" x14ac:dyDescent="0.35">
      <c r="A238" s="12"/>
      <c r="B238" s="236"/>
      <c r="C238" s="237"/>
      <c r="F238" s="28"/>
      <c r="G238" s="29"/>
      <c r="H238" s="29"/>
      <c r="I238" s="29"/>
      <c r="J238" s="29"/>
      <c r="K238" s="29"/>
      <c r="L238" s="30"/>
      <c r="O238" s="11"/>
    </row>
    <row r="239" spans="1:16" s="175" customFormat="1" x14ac:dyDescent="0.35">
      <c r="A239" s="268"/>
      <c r="B239" s="468" t="str">
        <f>B100</f>
        <v>Explain any large changes between periods and any irregularities such as negative amounts in the amounts reported above.</v>
      </c>
      <c r="C239" s="469"/>
      <c r="D239" s="469"/>
      <c r="E239" s="469"/>
      <c r="F239" s="469"/>
      <c r="G239" s="469"/>
      <c r="H239" s="469"/>
      <c r="I239" s="469"/>
      <c r="J239" s="469"/>
      <c r="K239" s="469"/>
      <c r="L239" s="470"/>
      <c r="O239" s="151"/>
      <c r="P239" s="151"/>
    </row>
    <row r="240" spans="1:16" s="175" customFormat="1" x14ac:dyDescent="0.35">
      <c r="A240" s="268"/>
      <c r="B240" s="240"/>
      <c r="C240" s="241"/>
      <c r="D240" s="241"/>
      <c r="E240" s="241"/>
      <c r="F240" s="241"/>
      <c r="G240" s="241"/>
      <c r="H240" s="241"/>
      <c r="I240" s="241"/>
      <c r="J240" s="241"/>
      <c r="K240" s="241"/>
      <c r="L240" s="265"/>
    </row>
    <row r="241" spans="1:16" s="175" customFormat="1" x14ac:dyDescent="0.35">
      <c r="A241" s="268"/>
      <c r="B241" s="769"/>
      <c r="C241" s="770"/>
      <c r="D241" s="770"/>
      <c r="E241" s="770"/>
      <c r="F241" s="770"/>
      <c r="G241" s="770"/>
      <c r="H241" s="770"/>
      <c r="I241" s="770"/>
      <c r="J241" s="770"/>
      <c r="K241" s="770"/>
      <c r="L241" s="771"/>
    </row>
    <row r="242" spans="1:16" s="175" customFormat="1" x14ac:dyDescent="0.35">
      <c r="A242" s="268"/>
      <c r="B242" s="769"/>
      <c r="C242" s="770"/>
      <c r="D242" s="770"/>
      <c r="E242" s="770"/>
      <c r="F242" s="770"/>
      <c r="G242" s="770"/>
      <c r="H242" s="770"/>
      <c r="I242" s="770"/>
      <c r="J242" s="770"/>
      <c r="K242" s="770"/>
      <c r="L242" s="771"/>
    </row>
    <row r="243" spans="1:16" s="175" customFormat="1" x14ac:dyDescent="0.35">
      <c r="A243" s="268"/>
      <c r="B243" s="769"/>
      <c r="C243" s="770"/>
      <c r="D243" s="770"/>
      <c r="E243" s="770"/>
      <c r="F243" s="770"/>
      <c r="G243" s="770"/>
      <c r="H243" s="770"/>
      <c r="I243" s="770"/>
      <c r="J243" s="770"/>
      <c r="K243" s="770"/>
      <c r="L243" s="771"/>
    </row>
    <row r="244" spans="1:16" s="175" customFormat="1" x14ac:dyDescent="0.35">
      <c r="A244" s="268"/>
      <c r="B244" s="769"/>
      <c r="C244" s="770"/>
      <c r="D244" s="770"/>
      <c r="E244" s="770"/>
      <c r="F244" s="770"/>
      <c r="G244" s="770"/>
      <c r="H244" s="770"/>
      <c r="I244" s="770"/>
      <c r="J244" s="770"/>
      <c r="K244" s="770"/>
      <c r="L244" s="771"/>
      <c r="O244" s="151"/>
      <c r="P244" s="151"/>
    </row>
    <row r="245" spans="1:16" s="175" customFormat="1" x14ac:dyDescent="0.35">
      <c r="A245" s="268"/>
      <c r="B245" s="769"/>
      <c r="C245" s="770"/>
      <c r="D245" s="770"/>
      <c r="E245" s="770"/>
      <c r="F245" s="770"/>
      <c r="G245" s="770"/>
      <c r="H245" s="770"/>
      <c r="I245" s="770"/>
      <c r="J245" s="770"/>
      <c r="K245" s="770"/>
      <c r="L245" s="771"/>
      <c r="O245" s="151"/>
      <c r="P245" s="151"/>
    </row>
    <row r="246" spans="1:16" s="175" customFormat="1" x14ac:dyDescent="0.35">
      <c r="A246" s="268"/>
      <c r="B246" s="769"/>
      <c r="C246" s="770"/>
      <c r="D246" s="770"/>
      <c r="E246" s="770"/>
      <c r="F246" s="770"/>
      <c r="G246" s="770"/>
      <c r="H246" s="770"/>
      <c r="I246" s="770"/>
      <c r="J246" s="770"/>
      <c r="K246" s="770"/>
      <c r="L246" s="771"/>
      <c r="O246" s="151"/>
      <c r="P246" s="151"/>
    </row>
    <row r="247" spans="1:16" s="175" customFormat="1" x14ac:dyDescent="0.35">
      <c r="A247" s="268"/>
      <c r="B247" s="769"/>
      <c r="C247" s="770"/>
      <c r="D247" s="770"/>
      <c r="E247" s="770"/>
      <c r="F247" s="770"/>
      <c r="G247" s="770"/>
      <c r="H247" s="770"/>
      <c r="I247" s="770"/>
      <c r="J247" s="770"/>
      <c r="K247" s="770"/>
      <c r="L247" s="771"/>
    </row>
    <row r="248" spans="1:16" s="175" customFormat="1" x14ac:dyDescent="0.35">
      <c r="A248" s="268"/>
      <c r="B248" s="769"/>
      <c r="C248" s="770"/>
      <c r="D248" s="770"/>
      <c r="E248" s="770"/>
      <c r="F248" s="770"/>
      <c r="G248" s="770"/>
      <c r="H248" s="770"/>
      <c r="I248" s="770"/>
      <c r="J248" s="770"/>
      <c r="K248" s="770"/>
      <c r="L248" s="771"/>
    </row>
    <row r="249" spans="1:16" s="10" customFormat="1" x14ac:dyDescent="0.35">
      <c r="A249" s="12"/>
      <c r="B249" s="236"/>
      <c r="C249" s="237"/>
      <c r="F249" s="28"/>
      <c r="G249" s="29"/>
      <c r="H249" s="29"/>
      <c r="I249" s="29"/>
      <c r="J249" s="29"/>
      <c r="K249" s="29"/>
      <c r="L249" s="30"/>
      <c r="O249" s="11"/>
    </row>
    <row r="250" spans="1:16" s="10" customFormat="1" x14ac:dyDescent="0.35">
      <c r="A250" s="12"/>
      <c r="B250" s="796" t="str">
        <f>IF(Intro!$G$24="English",O250,P250)</f>
        <v>For Export Sales</v>
      </c>
      <c r="C250" s="797"/>
      <c r="D250" s="797"/>
      <c r="E250" s="797"/>
      <c r="F250" s="798"/>
      <c r="G250" s="703">
        <f>Variables!$B$6</f>
        <v>2023</v>
      </c>
      <c r="H250" s="703">
        <f>G250+1</f>
        <v>2024</v>
      </c>
      <c r="I250" s="703">
        <f>H250+1</f>
        <v>2025</v>
      </c>
      <c r="J250" s="703" t="str">
        <f>J226</f>
        <v>Jan-Mar 2025</v>
      </c>
      <c r="K250" s="703" t="str">
        <f>K226</f>
        <v>Jan-Mar 2026</v>
      </c>
      <c r="L250" s="265"/>
      <c r="O250" s="11" t="s">
        <v>170</v>
      </c>
      <c r="P250" s="11" t="s">
        <v>171</v>
      </c>
    </row>
    <row r="251" spans="1:16" s="10" customFormat="1" x14ac:dyDescent="0.35">
      <c r="A251" s="12"/>
      <c r="B251" s="799"/>
      <c r="C251" s="800"/>
      <c r="D251" s="800"/>
      <c r="E251" s="800"/>
      <c r="F251" s="801"/>
      <c r="G251" s="704"/>
      <c r="H251" s="704"/>
      <c r="I251" s="704"/>
      <c r="J251" s="704"/>
      <c r="K251" s="704"/>
      <c r="L251" s="265"/>
      <c r="O251" s="11"/>
      <c r="P251" s="11"/>
    </row>
    <row r="252" spans="1:16" s="151" customFormat="1" x14ac:dyDescent="0.35">
      <c r="A252" s="261"/>
      <c r="B252" s="804" t="str">
        <f>B228</f>
        <v>Net Sales Value</v>
      </c>
      <c r="C252" s="805"/>
      <c r="D252" s="805"/>
      <c r="E252" s="805"/>
      <c r="F252" s="197" t="s">
        <v>483</v>
      </c>
      <c r="G252" s="344"/>
      <c r="H252" s="344"/>
      <c r="I252" s="344"/>
      <c r="J252" s="344"/>
      <c r="K252" s="344"/>
      <c r="L252" s="265"/>
    </row>
    <row r="253" spans="1:16" s="151" customFormat="1" x14ac:dyDescent="0.35">
      <c r="A253" s="261"/>
      <c r="B253" s="806" t="str">
        <f t="shared" ref="B253:B261" si="1">B229</f>
        <v>Beginning Inventory</v>
      </c>
      <c r="C253" s="807"/>
      <c r="D253" s="807"/>
      <c r="E253" s="807"/>
      <c r="F253" s="197" t="s">
        <v>483</v>
      </c>
      <c r="G253" s="344"/>
      <c r="H253" s="344"/>
      <c r="I253" s="344"/>
      <c r="J253" s="344"/>
      <c r="K253" s="344"/>
      <c r="L253" s="265"/>
      <c r="O253" s="11"/>
      <c r="P253" s="10"/>
    </row>
    <row r="254" spans="1:16" s="151" customFormat="1" x14ac:dyDescent="0.35">
      <c r="A254" s="261"/>
      <c r="B254" s="806" t="str">
        <f t="shared" si="1"/>
        <v>Cost of Goods Manufactured</v>
      </c>
      <c r="C254" s="807"/>
      <c r="D254" s="807"/>
      <c r="E254" s="807"/>
      <c r="F254" s="197" t="s">
        <v>483</v>
      </c>
      <c r="G254" s="345">
        <f>G98</f>
        <v>0</v>
      </c>
      <c r="H254" s="345">
        <f>H98</f>
        <v>0</v>
      </c>
      <c r="I254" s="345">
        <f>I98</f>
        <v>0</v>
      </c>
      <c r="J254" s="345">
        <f>J98</f>
        <v>0</v>
      </c>
      <c r="K254" s="345">
        <f>K98</f>
        <v>0</v>
      </c>
      <c r="L254" s="265"/>
      <c r="O254" s="11"/>
      <c r="P254" s="10"/>
    </row>
    <row r="255" spans="1:16" s="151" customFormat="1" x14ac:dyDescent="0.35">
      <c r="A255" s="261"/>
      <c r="B255" s="806" t="str">
        <f t="shared" si="1"/>
        <v xml:space="preserve">Ending Inventory </v>
      </c>
      <c r="C255" s="807"/>
      <c r="D255" s="807"/>
      <c r="E255" s="807"/>
      <c r="F255" s="197" t="s">
        <v>483</v>
      </c>
      <c r="G255" s="344"/>
      <c r="H255" s="344"/>
      <c r="I255" s="344"/>
      <c r="J255" s="344"/>
      <c r="K255" s="344"/>
      <c r="L255" s="265"/>
      <c r="O255" s="11"/>
      <c r="P255" s="10"/>
    </row>
    <row r="256" spans="1:16" s="175" customFormat="1" x14ac:dyDescent="0.35">
      <c r="A256" s="268"/>
      <c r="B256" s="808" t="str">
        <f t="shared" si="1"/>
        <v>Cost of Goods Sold</v>
      </c>
      <c r="C256" s="809"/>
      <c r="D256" s="809"/>
      <c r="E256" s="809"/>
      <c r="F256" s="197" t="s">
        <v>483</v>
      </c>
      <c r="G256" s="350">
        <f>G253+G254-G255</f>
        <v>0</v>
      </c>
      <c r="H256" s="350">
        <f>H253+H254-H255</f>
        <v>0</v>
      </c>
      <c r="I256" s="350">
        <f>I253+I254-I255</f>
        <v>0</v>
      </c>
      <c r="J256" s="350">
        <f>J253+J254-J255</f>
        <v>0</v>
      </c>
      <c r="K256" s="350">
        <f>K253+K254-K255</f>
        <v>0</v>
      </c>
      <c r="L256" s="265"/>
    </row>
    <row r="257" spans="1:16" s="175" customFormat="1" x14ac:dyDescent="0.35">
      <c r="A257" s="268"/>
      <c r="B257" s="802" t="str">
        <f t="shared" si="1"/>
        <v>Gross Margin (Loss)</v>
      </c>
      <c r="C257" s="803"/>
      <c r="D257" s="803"/>
      <c r="E257" s="803"/>
      <c r="F257" s="197" t="s">
        <v>483</v>
      </c>
      <c r="G257" s="350">
        <f>G252-G256</f>
        <v>0</v>
      </c>
      <c r="H257" s="350">
        <f>H252-H256</f>
        <v>0</v>
      </c>
      <c r="I257" s="350">
        <f>I252-I256</f>
        <v>0</v>
      </c>
      <c r="J257" s="350">
        <f>J252-J256</f>
        <v>0</v>
      </c>
      <c r="K257" s="350">
        <f>K252-K256</f>
        <v>0</v>
      </c>
      <c r="L257" s="265"/>
    </row>
    <row r="258" spans="1:16" s="151" customFormat="1" x14ac:dyDescent="0.35">
      <c r="A258" s="261"/>
      <c r="B258" s="806" t="str">
        <f t="shared" si="1"/>
        <v>General, Selling, and Administrative Expenses</v>
      </c>
      <c r="C258" s="807"/>
      <c r="D258" s="807"/>
      <c r="E258" s="807"/>
      <c r="F258" s="197" t="s">
        <v>483</v>
      </c>
      <c r="G258" s="344"/>
      <c r="H258" s="344"/>
      <c r="I258" s="344"/>
      <c r="J258" s="344"/>
      <c r="K258" s="344"/>
      <c r="L258" s="265"/>
    </row>
    <row r="259" spans="1:16" s="151" customFormat="1" x14ac:dyDescent="0.35">
      <c r="A259" s="261"/>
      <c r="B259" s="806" t="str">
        <f t="shared" si="1"/>
        <v xml:space="preserve">Financial Expenses </v>
      </c>
      <c r="C259" s="807"/>
      <c r="D259" s="807"/>
      <c r="E259" s="807"/>
      <c r="F259" s="197" t="s">
        <v>483</v>
      </c>
      <c r="G259" s="344"/>
      <c r="H259" s="344"/>
      <c r="I259" s="344"/>
      <c r="J259" s="344"/>
      <c r="K259" s="344"/>
      <c r="L259" s="265"/>
    </row>
    <row r="260" spans="1:16" s="151" customFormat="1" x14ac:dyDescent="0.35">
      <c r="A260" s="261"/>
      <c r="B260" s="806" t="str">
        <f t="shared" si="1"/>
        <v>Other Expenses</v>
      </c>
      <c r="C260" s="807"/>
      <c r="D260" s="807"/>
      <c r="E260" s="807"/>
      <c r="F260" s="197" t="s">
        <v>483</v>
      </c>
      <c r="G260" s="344"/>
      <c r="H260" s="344"/>
      <c r="I260" s="344"/>
      <c r="J260" s="344"/>
      <c r="K260" s="344"/>
      <c r="L260" s="265"/>
    </row>
    <row r="261" spans="1:16" s="175" customFormat="1" x14ac:dyDescent="0.35">
      <c r="A261" s="268"/>
      <c r="B261" s="802" t="str">
        <f t="shared" si="1"/>
        <v>Net Income (Loss) Before Taxes</v>
      </c>
      <c r="C261" s="803"/>
      <c r="D261" s="803"/>
      <c r="E261" s="803"/>
      <c r="F261" s="197" t="s">
        <v>483</v>
      </c>
      <c r="G261" s="350">
        <f>G257-G258-G259-G260</f>
        <v>0</v>
      </c>
      <c r="H261" s="350">
        <f>H257-H258-H259-H260</f>
        <v>0</v>
      </c>
      <c r="I261" s="350">
        <f>I257-I258-I259-I260</f>
        <v>0</v>
      </c>
      <c r="J261" s="350">
        <f>J257-J258-J259-J260</f>
        <v>0</v>
      </c>
      <c r="K261" s="350">
        <f>K257-K258-K259-K260</f>
        <v>0</v>
      </c>
      <c r="L261" s="265"/>
    </row>
    <row r="262" spans="1:16" s="10" customFormat="1" x14ac:dyDescent="0.35">
      <c r="A262" s="12"/>
      <c r="B262" s="201"/>
      <c r="C262" s="202"/>
      <c r="D262" s="203"/>
      <c r="E262" s="203"/>
      <c r="F262" s="204"/>
      <c r="G262" s="205"/>
      <c r="H262" s="205"/>
      <c r="I262" s="205"/>
      <c r="J262" s="205"/>
      <c r="K262" s="205"/>
      <c r="L262" s="30"/>
      <c r="O262" s="11"/>
    </row>
    <row r="263" spans="1:16" s="175" customFormat="1" x14ac:dyDescent="0.35">
      <c r="A263" s="268"/>
      <c r="B263" s="468" t="str">
        <f>B239</f>
        <v>Explain any large changes between periods and any irregularities such as negative amounts in the amounts reported above.</v>
      </c>
      <c r="C263" s="469"/>
      <c r="D263" s="469"/>
      <c r="E263" s="469"/>
      <c r="F263" s="469"/>
      <c r="G263" s="469"/>
      <c r="H263" s="469"/>
      <c r="I263" s="469"/>
      <c r="J263" s="469"/>
      <c r="K263" s="469"/>
      <c r="L263" s="470"/>
      <c r="O263" s="151"/>
      <c r="P263" s="151"/>
    </row>
    <row r="264" spans="1:16" s="175" customFormat="1" x14ac:dyDescent="0.35">
      <c r="A264" s="268"/>
      <c r="B264" s="236"/>
      <c r="C264" s="237"/>
      <c r="D264" s="237"/>
      <c r="E264" s="237"/>
      <c r="F264" s="237"/>
      <c r="G264" s="237"/>
      <c r="H264" s="237"/>
      <c r="I264" s="237"/>
      <c r="J264" s="237"/>
      <c r="K264" s="237"/>
      <c r="L264" s="265"/>
      <c r="O264" s="151"/>
      <c r="P264" s="151"/>
    </row>
    <row r="265" spans="1:16" s="175" customFormat="1" x14ac:dyDescent="0.35">
      <c r="A265" s="268"/>
      <c r="B265" s="769"/>
      <c r="C265" s="770"/>
      <c r="D265" s="770"/>
      <c r="E265" s="770"/>
      <c r="F265" s="770"/>
      <c r="G265" s="770"/>
      <c r="H265" s="770"/>
      <c r="I265" s="770"/>
      <c r="J265" s="770"/>
      <c r="K265" s="770"/>
      <c r="L265" s="771"/>
    </row>
    <row r="266" spans="1:16" s="175" customFormat="1" x14ac:dyDescent="0.35">
      <c r="A266" s="268"/>
      <c r="B266" s="769"/>
      <c r="C266" s="770"/>
      <c r="D266" s="770"/>
      <c r="E266" s="770"/>
      <c r="F266" s="770"/>
      <c r="G266" s="770"/>
      <c r="H266" s="770"/>
      <c r="I266" s="770"/>
      <c r="J266" s="770"/>
      <c r="K266" s="770"/>
      <c r="L266" s="771"/>
    </row>
    <row r="267" spans="1:16" s="175" customFormat="1" x14ac:dyDescent="0.35">
      <c r="A267" s="268"/>
      <c r="B267" s="769"/>
      <c r="C267" s="770"/>
      <c r="D267" s="770"/>
      <c r="E267" s="770"/>
      <c r="F267" s="770"/>
      <c r="G267" s="770"/>
      <c r="H267" s="770"/>
      <c r="I267" s="770"/>
      <c r="J267" s="770"/>
      <c r="K267" s="770"/>
      <c r="L267" s="771"/>
      <c r="O267" s="151"/>
      <c r="P267" s="151"/>
    </row>
    <row r="268" spans="1:16" s="175" customFormat="1" x14ac:dyDescent="0.35">
      <c r="A268" s="268"/>
      <c r="B268" s="769"/>
      <c r="C268" s="770"/>
      <c r="D268" s="770"/>
      <c r="E268" s="770"/>
      <c r="F268" s="770"/>
      <c r="G268" s="770"/>
      <c r="H268" s="770"/>
      <c r="I268" s="770"/>
      <c r="J268" s="770"/>
      <c r="K268" s="770"/>
      <c r="L268" s="771"/>
      <c r="O268" s="151"/>
      <c r="P268" s="151"/>
    </row>
    <row r="269" spans="1:16" s="175" customFormat="1" x14ac:dyDescent="0.35">
      <c r="A269" s="268"/>
      <c r="B269" s="769"/>
      <c r="C269" s="770"/>
      <c r="D269" s="770"/>
      <c r="E269" s="770"/>
      <c r="F269" s="770"/>
      <c r="G269" s="770"/>
      <c r="H269" s="770"/>
      <c r="I269" s="770"/>
      <c r="J269" s="770"/>
      <c r="K269" s="770"/>
      <c r="L269" s="771"/>
      <c r="O269" s="151"/>
      <c r="P269" s="151"/>
    </row>
    <row r="270" spans="1:16" s="175" customFormat="1" x14ac:dyDescent="0.35">
      <c r="A270" s="268"/>
      <c r="B270" s="769"/>
      <c r="C270" s="770"/>
      <c r="D270" s="770"/>
      <c r="E270" s="770"/>
      <c r="F270" s="770"/>
      <c r="G270" s="770"/>
      <c r="H270" s="770"/>
      <c r="I270" s="770"/>
      <c r="J270" s="770"/>
      <c r="K270" s="770"/>
      <c r="L270" s="771"/>
    </row>
    <row r="271" spans="1:16" s="175" customFormat="1" x14ac:dyDescent="0.35">
      <c r="A271" s="268"/>
      <c r="B271" s="769"/>
      <c r="C271" s="770"/>
      <c r="D271" s="770"/>
      <c r="E271" s="770"/>
      <c r="F271" s="770"/>
      <c r="G271" s="770"/>
      <c r="H271" s="770"/>
      <c r="I271" s="770"/>
      <c r="J271" s="770"/>
      <c r="K271" s="770"/>
      <c r="L271" s="771"/>
    </row>
    <row r="272" spans="1:16" s="175" customFormat="1" x14ac:dyDescent="0.35">
      <c r="A272" s="268"/>
      <c r="B272" s="769"/>
      <c r="C272" s="770"/>
      <c r="D272" s="770"/>
      <c r="E272" s="770"/>
      <c r="F272" s="770"/>
      <c r="G272" s="770"/>
      <c r="H272" s="770"/>
      <c r="I272" s="770"/>
      <c r="J272" s="770"/>
      <c r="K272" s="770"/>
      <c r="L272" s="771"/>
    </row>
    <row r="273" spans="1:16" s="151" customFormat="1" x14ac:dyDescent="0.35">
      <c r="A273" s="261"/>
      <c r="B273" s="225"/>
      <c r="C273" s="212"/>
      <c r="D273" s="212"/>
      <c r="E273" s="212"/>
      <c r="F273" s="212"/>
      <c r="G273" s="212"/>
      <c r="H273" s="212"/>
      <c r="I273" s="212"/>
      <c r="J273" s="212"/>
      <c r="K273" s="212"/>
      <c r="L273" s="213"/>
    </row>
    <row r="274" spans="1:16" s="10" customFormat="1" x14ac:dyDescent="0.35">
      <c r="A274" s="12"/>
      <c r="B274" s="790" t="str">
        <f>IF(Intro!$G$24="English",O274,P274)</f>
        <v>Verification</v>
      </c>
      <c r="C274" s="791"/>
      <c r="D274" s="791"/>
      <c r="E274" s="791"/>
      <c r="F274" s="792"/>
      <c r="G274" s="703">
        <f>Variables!$B$6</f>
        <v>2023</v>
      </c>
      <c r="H274" s="703">
        <f>G274+1</f>
        <v>2024</v>
      </c>
      <c r="I274" s="703">
        <f>H274+1</f>
        <v>2025</v>
      </c>
      <c r="J274" s="703" t="str">
        <f>J250</f>
        <v>Jan-Mar 2025</v>
      </c>
      <c r="K274" s="703" t="str">
        <f>K250</f>
        <v>Jan-Mar 2026</v>
      </c>
      <c r="L274" s="265"/>
      <c r="O274" s="11" t="s">
        <v>79</v>
      </c>
      <c r="P274" s="10" t="s">
        <v>158</v>
      </c>
    </row>
    <row r="275" spans="1:16" s="10" customFormat="1" x14ac:dyDescent="0.35">
      <c r="A275" s="12"/>
      <c r="B275" s="793"/>
      <c r="C275" s="794"/>
      <c r="D275" s="794"/>
      <c r="E275" s="794"/>
      <c r="F275" s="795"/>
      <c r="G275" s="704"/>
      <c r="H275" s="704"/>
      <c r="I275" s="704"/>
      <c r="J275" s="704"/>
      <c r="K275" s="704"/>
      <c r="L275" s="265"/>
      <c r="O275" s="11"/>
    </row>
    <row r="276" spans="1:16" s="151" customFormat="1" x14ac:dyDescent="0.35">
      <c r="A276" s="261"/>
      <c r="B276" s="480" t="str">
        <f>IF(Intro!$G$24="English",O276,P276)</f>
        <v>Does the combined net sales value reported in this question exceed your firm's total net sales value reported in question 1 in this tab?</v>
      </c>
      <c r="C276" s="481"/>
      <c r="D276" s="481"/>
      <c r="E276" s="481"/>
      <c r="F276" s="482"/>
      <c r="G276" s="776" t="str">
        <f>IF(SUM(G252,G228)&gt;G24,Variables!$D34,Variables!$D33)</f>
        <v>No</v>
      </c>
      <c r="H276" s="776" t="str">
        <f>IF(SUM(H252,H228)&gt;H24,Variables!$D34,Variables!$D33)</f>
        <v>No</v>
      </c>
      <c r="I276" s="776" t="str">
        <f>IF(SUM(I252,I228)&gt;I24,Variables!$D34,Variables!$D33)</f>
        <v>No</v>
      </c>
      <c r="J276" s="776" t="str">
        <f>IF(SUM(J252,J228)&gt;J24,Variables!$D34,Variables!$D33)</f>
        <v>No</v>
      </c>
      <c r="K276" s="776" t="str">
        <f>IF(SUM(K252,K228)&gt;K24,Variables!$D34,Variables!$D33)</f>
        <v>No</v>
      </c>
      <c r="L276" s="265"/>
      <c r="O276" s="151" t="s">
        <v>538</v>
      </c>
      <c r="P276" s="151" t="s">
        <v>544</v>
      </c>
    </row>
    <row r="277" spans="1:16" s="151" customFormat="1" x14ac:dyDescent="0.35">
      <c r="A277" s="261"/>
      <c r="B277" s="508"/>
      <c r="C277" s="509"/>
      <c r="D277" s="509"/>
      <c r="E277" s="509"/>
      <c r="F277" s="775"/>
      <c r="G277" s="777"/>
      <c r="H277" s="777"/>
      <c r="I277" s="777"/>
      <c r="J277" s="777"/>
      <c r="K277" s="777"/>
      <c r="L277" s="265"/>
    </row>
    <row r="278" spans="1:16" s="151" customFormat="1" x14ac:dyDescent="0.35">
      <c r="A278" s="261"/>
      <c r="B278" s="508"/>
      <c r="C278" s="509"/>
      <c r="D278" s="509"/>
      <c r="E278" s="509"/>
      <c r="F278" s="775"/>
      <c r="G278" s="777"/>
      <c r="H278" s="777"/>
      <c r="I278" s="777"/>
      <c r="J278" s="777"/>
      <c r="K278" s="777"/>
      <c r="L278" s="265"/>
    </row>
    <row r="279" spans="1:16" s="151" customFormat="1" x14ac:dyDescent="0.35">
      <c r="A279" s="261"/>
      <c r="B279" s="483"/>
      <c r="C279" s="484"/>
      <c r="D279" s="484"/>
      <c r="E279" s="484"/>
      <c r="F279" s="485"/>
      <c r="G279" s="778"/>
      <c r="H279" s="778"/>
      <c r="I279" s="778"/>
      <c r="J279" s="778"/>
      <c r="K279" s="778"/>
      <c r="L279" s="265"/>
    </row>
    <row r="280" spans="1:16" s="151" customFormat="1" x14ac:dyDescent="0.35">
      <c r="A280" s="261"/>
      <c r="B280" s="480" t="str">
        <f>IF(Intro!$G$24="English",O280,P280)</f>
        <v>Does the net sales value reported in this question differ from the net delivered selling values (For Sale in Canada) reported in question 1 of the Pro 2 tab?</v>
      </c>
      <c r="C280" s="481"/>
      <c r="D280" s="481"/>
      <c r="E280" s="481"/>
      <c r="F280" s="482"/>
      <c r="G280" s="776" t="str">
        <f>IF(G228&lt;&gt;SUM('Pro 2'!G29,'Pro 2'!G32),Variables!$D34,Variables!$D33)</f>
        <v>No</v>
      </c>
      <c r="H280" s="776" t="str">
        <f>IF(H228&lt;&gt;SUM('Pro 2'!H29,'Pro 2'!H32),Variables!$D34,Variables!$D33)</f>
        <v>No</v>
      </c>
      <c r="I280" s="776" t="str">
        <f>IF(I228&lt;&gt;SUM('Pro 2'!I29,'Pro 2'!I32),Variables!$D34,Variables!$D33)</f>
        <v>No</v>
      </c>
      <c r="J280" s="776" t="str">
        <f>IF(J228&lt;&gt;SUM('Pro 2'!J29,'Pro 2'!J32),Variables!$D34,Variables!$D33)</f>
        <v>No</v>
      </c>
      <c r="K280" s="776" t="str">
        <f>IF(K228&lt;&gt;SUM('Pro 2'!K29,'Pro 2'!K32),Variables!$D34,Variables!$D33)</f>
        <v>No</v>
      </c>
      <c r="L280" s="265"/>
      <c r="O280" s="151" t="s">
        <v>676</v>
      </c>
      <c r="P280" s="151" t="s">
        <v>680</v>
      </c>
    </row>
    <row r="281" spans="1:16" s="151" customFormat="1" x14ac:dyDescent="0.35">
      <c r="A281" s="261"/>
      <c r="B281" s="508"/>
      <c r="C281" s="509"/>
      <c r="D281" s="509"/>
      <c r="E281" s="509"/>
      <c r="F281" s="775"/>
      <c r="G281" s="777"/>
      <c r="H281" s="777"/>
      <c r="I281" s="777"/>
      <c r="J281" s="777"/>
      <c r="K281" s="777"/>
      <c r="L281" s="265"/>
    </row>
    <row r="282" spans="1:16" s="151" customFormat="1" x14ac:dyDescent="0.35">
      <c r="A282" s="261"/>
      <c r="B282" s="508"/>
      <c r="C282" s="509"/>
      <c r="D282" s="509"/>
      <c r="E282" s="509"/>
      <c r="F282" s="775"/>
      <c r="G282" s="777"/>
      <c r="H282" s="777"/>
      <c r="I282" s="777"/>
      <c r="J282" s="777"/>
      <c r="K282" s="777"/>
      <c r="L282" s="265"/>
    </row>
    <row r="283" spans="1:16" s="151" customFormat="1" x14ac:dyDescent="0.35">
      <c r="A283" s="261"/>
      <c r="B283" s="483"/>
      <c r="C283" s="484"/>
      <c r="D283" s="484"/>
      <c r="E283" s="484"/>
      <c r="F283" s="485"/>
      <c r="G283" s="778"/>
      <c r="H283" s="778"/>
      <c r="I283" s="778"/>
      <c r="J283" s="778"/>
      <c r="K283" s="778"/>
      <c r="L283" s="265"/>
    </row>
    <row r="284" spans="1:16" s="151" customFormat="1" x14ac:dyDescent="0.35">
      <c r="A284" s="261"/>
      <c r="B284" s="480" t="str">
        <f>IF(Intro!$G$24="English",O284,P284)</f>
        <v>Does the net sales value reported in this question differ from the net delivered selling values (For Export Sales) reported in question 1 of the Pro 2 tab?</v>
      </c>
      <c r="C284" s="481"/>
      <c r="D284" s="481"/>
      <c r="E284" s="481"/>
      <c r="F284" s="482"/>
      <c r="G284" s="776" t="str">
        <f>IF(G252&lt;&gt;'Pro 2'!G35,Variables!$D34,Variables!$D33)</f>
        <v>No</v>
      </c>
      <c r="H284" s="776" t="str">
        <f>IF(H252&lt;&gt;'Pro 2'!H35,Variables!$D34,Variables!$D33)</f>
        <v>No</v>
      </c>
      <c r="I284" s="776" t="str">
        <f>IF(I252&lt;&gt;'Pro 2'!I35,Variables!$D34,Variables!$D33)</f>
        <v>No</v>
      </c>
      <c r="J284" s="776" t="str">
        <f>IF(J252&lt;&gt;'Pro 2'!J35,Variables!$D34,Variables!$D33)</f>
        <v>No</v>
      </c>
      <c r="K284" s="776" t="str">
        <f>IF(K252&lt;&gt;'Pro 2'!K35,Variables!$D34,Variables!$D33)</f>
        <v>No</v>
      </c>
      <c r="L284" s="265"/>
      <c r="O284" s="151" t="s">
        <v>677</v>
      </c>
      <c r="P284" s="151" t="s">
        <v>681</v>
      </c>
    </row>
    <row r="285" spans="1:16" s="151" customFormat="1" x14ac:dyDescent="0.35">
      <c r="A285" s="261"/>
      <c r="B285" s="508"/>
      <c r="C285" s="509"/>
      <c r="D285" s="509"/>
      <c r="E285" s="509"/>
      <c r="F285" s="775"/>
      <c r="G285" s="777"/>
      <c r="H285" s="777"/>
      <c r="I285" s="777"/>
      <c r="J285" s="777"/>
      <c r="K285" s="777"/>
      <c r="L285" s="265"/>
    </row>
    <row r="286" spans="1:16" s="151" customFormat="1" x14ac:dyDescent="0.35">
      <c r="A286" s="261"/>
      <c r="B286" s="508"/>
      <c r="C286" s="509"/>
      <c r="D286" s="509"/>
      <c r="E286" s="509"/>
      <c r="F286" s="775"/>
      <c r="G286" s="777"/>
      <c r="H286" s="777"/>
      <c r="I286" s="777"/>
      <c r="J286" s="777"/>
      <c r="K286" s="777"/>
      <c r="L286" s="265"/>
    </row>
    <row r="287" spans="1:16" s="151" customFormat="1" x14ac:dyDescent="0.35">
      <c r="A287" s="261"/>
      <c r="B287" s="483"/>
      <c r="C287" s="484"/>
      <c r="D287" s="484"/>
      <c r="E287" s="484"/>
      <c r="F287" s="485"/>
      <c r="G287" s="778"/>
      <c r="H287" s="778"/>
      <c r="I287" s="778"/>
      <c r="J287" s="778"/>
      <c r="K287" s="778"/>
      <c r="L287" s="265"/>
    </row>
    <row r="288" spans="1:16" s="200" customFormat="1" x14ac:dyDescent="0.35">
      <c r="A288" s="279"/>
      <c r="B288" s="784" t="str">
        <f>IF(Intro!$G$24="English",O288,P288)</f>
        <v>Does the combined ending inventory reported in this question differ from your firm's total ending inventory reported in question 1 of the Pro 2 tab?</v>
      </c>
      <c r="C288" s="583"/>
      <c r="D288" s="583"/>
      <c r="E288" s="583"/>
      <c r="F288" s="785"/>
      <c r="G288" s="776" t="str">
        <f>IF(SUM(G231,G255)&lt;&gt;'Pro 2'!G38,Variables!$D34,Variables!$D33)</f>
        <v>No</v>
      </c>
      <c r="H288" s="776" t="str">
        <f>IF(SUM(H231,H255)&lt;&gt;'Pro 2'!H38,Variables!$D34,Variables!$D33)</f>
        <v>No</v>
      </c>
      <c r="I288" s="776" t="str">
        <f>IF(SUM(I231,I255)&lt;&gt;'Pro 2'!I38,Variables!$D34,Variables!$D33)</f>
        <v>No</v>
      </c>
      <c r="J288" s="776" t="str">
        <f>IF(SUM(J231,J255)&lt;&gt;'Pro 2'!J38,Variables!$D34,Variables!$D33)</f>
        <v>No</v>
      </c>
      <c r="K288" s="776" t="str">
        <f>IF(SUM(K231,K255)&lt;&gt;'Pro 2'!K38,Variables!$D34,Variables!$D33)</f>
        <v>No</v>
      </c>
      <c r="L288" s="280"/>
      <c r="O288" s="151" t="s">
        <v>541</v>
      </c>
      <c r="P288" s="151" t="s">
        <v>688</v>
      </c>
    </row>
    <row r="289" spans="1:17" s="200" customFormat="1" x14ac:dyDescent="0.35">
      <c r="A289" s="279"/>
      <c r="B289" s="786"/>
      <c r="C289" s="586"/>
      <c r="D289" s="586"/>
      <c r="E289" s="586"/>
      <c r="F289" s="787"/>
      <c r="G289" s="777"/>
      <c r="H289" s="777"/>
      <c r="I289" s="777"/>
      <c r="J289" s="777"/>
      <c r="K289" s="777"/>
      <c r="L289" s="280"/>
      <c r="O289" s="151"/>
      <c r="P289" s="151"/>
    </row>
    <row r="290" spans="1:17" s="151" customFormat="1" x14ac:dyDescent="0.35">
      <c r="A290" s="261"/>
      <c r="B290" s="788"/>
      <c r="C290" s="589"/>
      <c r="D290" s="589"/>
      <c r="E290" s="589"/>
      <c r="F290" s="789"/>
      <c r="G290" s="778"/>
      <c r="H290" s="778"/>
      <c r="I290" s="778"/>
      <c r="J290" s="778"/>
      <c r="K290" s="778"/>
      <c r="L290" s="265"/>
    </row>
    <row r="291" spans="1:17" s="151" customFormat="1" x14ac:dyDescent="0.35">
      <c r="A291" s="261"/>
      <c r="B291" s="236"/>
      <c r="C291" s="237"/>
      <c r="D291" s="237"/>
      <c r="E291" s="35"/>
      <c r="F291" s="35"/>
      <c r="G291" s="35"/>
      <c r="H291" s="35"/>
      <c r="I291" s="35"/>
      <c r="J291" s="35"/>
      <c r="K291" s="35"/>
      <c r="L291" s="36"/>
    </row>
    <row r="292" spans="1:17" s="3" customFormat="1" x14ac:dyDescent="0.35">
      <c r="A292" s="13"/>
      <c r="B292" s="595"/>
      <c r="C292" s="596"/>
      <c r="D292" s="596"/>
      <c r="E292" s="596"/>
      <c r="F292" s="596"/>
      <c r="G292" s="596"/>
      <c r="H292" s="596"/>
      <c r="I292" s="596"/>
      <c r="J292" s="596"/>
      <c r="K292" s="596"/>
      <c r="L292" s="597"/>
      <c r="M292" s="176"/>
    </row>
    <row r="293" spans="1:17" s="175" customFormat="1" x14ac:dyDescent="0.35">
      <c r="A293" s="268"/>
      <c r="B293" s="595"/>
      <c r="C293" s="596"/>
      <c r="D293" s="596"/>
      <c r="E293" s="596"/>
      <c r="F293" s="596"/>
      <c r="G293" s="596"/>
      <c r="H293" s="596"/>
      <c r="I293" s="596"/>
      <c r="J293" s="596"/>
      <c r="K293" s="596"/>
      <c r="L293" s="597"/>
    </row>
    <row r="294" spans="1:17" s="175" customFormat="1" x14ac:dyDescent="0.35">
      <c r="A294" s="268"/>
      <c r="B294" s="595"/>
      <c r="C294" s="596"/>
      <c r="D294" s="596"/>
      <c r="E294" s="596"/>
      <c r="F294" s="596"/>
      <c r="G294" s="596"/>
      <c r="H294" s="596"/>
      <c r="I294" s="596"/>
      <c r="J294" s="596"/>
      <c r="K294" s="596"/>
      <c r="L294" s="597"/>
    </row>
    <row r="295" spans="1:17" s="175" customFormat="1" x14ac:dyDescent="0.35">
      <c r="A295" s="268"/>
      <c r="B295" s="595"/>
      <c r="C295" s="596"/>
      <c r="D295" s="596"/>
      <c r="E295" s="596"/>
      <c r="F295" s="596"/>
      <c r="G295" s="596"/>
      <c r="H295" s="596"/>
      <c r="I295" s="596"/>
      <c r="J295" s="596"/>
      <c r="K295" s="596"/>
      <c r="L295" s="597"/>
      <c r="O295" s="151"/>
      <c r="P295" s="151"/>
    </row>
    <row r="296" spans="1:17" s="175" customFormat="1" x14ac:dyDescent="0.35">
      <c r="A296" s="268"/>
      <c r="B296" s="595"/>
      <c r="C296" s="596"/>
      <c r="D296" s="596"/>
      <c r="E296" s="596"/>
      <c r="F296" s="596"/>
      <c r="G296" s="596"/>
      <c r="H296" s="596"/>
      <c r="I296" s="596"/>
      <c r="J296" s="596"/>
      <c r="K296" s="596"/>
      <c r="L296" s="597"/>
      <c r="O296" s="151"/>
      <c r="P296" s="151"/>
    </row>
    <row r="297" spans="1:17" s="175" customFormat="1" x14ac:dyDescent="0.35">
      <c r="A297" s="268"/>
      <c r="B297" s="595"/>
      <c r="C297" s="596"/>
      <c r="D297" s="596"/>
      <c r="E297" s="596"/>
      <c r="F297" s="596"/>
      <c r="G297" s="596"/>
      <c r="H297" s="596"/>
      <c r="I297" s="596"/>
      <c r="J297" s="596"/>
      <c r="K297" s="596"/>
      <c r="L297" s="597"/>
      <c r="O297" s="151"/>
      <c r="P297" s="151"/>
    </row>
    <row r="298" spans="1:17" s="3" customFormat="1" x14ac:dyDescent="0.35">
      <c r="A298" s="13"/>
      <c r="B298" s="595"/>
      <c r="C298" s="596"/>
      <c r="D298" s="596"/>
      <c r="E298" s="596"/>
      <c r="F298" s="596"/>
      <c r="G298" s="596"/>
      <c r="H298" s="596"/>
      <c r="I298" s="596"/>
      <c r="J298" s="596"/>
      <c r="K298" s="596"/>
      <c r="L298" s="597"/>
      <c r="M298" s="176"/>
      <c r="P298" s="151"/>
      <c r="Q298" s="151"/>
    </row>
    <row r="299" spans="1:17" s="3" customFormat="1" x14ac:dyDescent="0.35">
      <c r="A299" s="13"/>
      <c r="B299" s="595"/>
      <c r="C299" s="596"/>
      <c r="D299" s="596"/>
      <c r="E299" s="596"/>
      <c r="F299" s="596"/>
      <c r="G299" s="596"/>
      <c r="H299" s="596"/>
      <c r="I299" s="596"/>
      <c r="J299" s="596"/>
      <c r="K299" s="596"/>
      <c r="L299" s="597"/>
      <c r="M299" s="176"/>
      <c r="O299" s="151"/>
      <c r="P299" s="151"/>
      <c r="Q299" s="151"/>
    </row>
    <row r="300" spans="1:17" s="151" customFormat="1" x14ac:dyDescent="0.35">
      <c r="A300" s="261"/>
      <c r="B300" s="225"/>
      <c r="C300" s="212"/>
      <c r="D300" s="212"/>
      <c r="E300" s="212"/>
      <c r="F300" s="212"/>
      <c r="G300" s="212"/>
      <c r="H300" s="212"/>
      <c r="I300" s="212"/>
      <c r="J300" s="212"/>
      <c r="K300" s="212"/>
      <c r="L300" s="213"/>
    </row>
    <row r="301" spans="1:17" s="3" customFormat="1" x14ac:dyDescent="0.35">
      <c r="A301" s="12"/>
      <c r="B301" s="604" t="s">
        <v>33</v>
      </c>
      <c r="C301" s="605"/>
      <c r="D301" s="605"/>
      <c r="E301" s="605"/>
      <c r="F301" s="605"/>
      <c r="G301" s="605"/>
      <c r="H301" s="605"/>
      <c r="I301" s="605"/>
      <c r="J301" s="605"/>
      <c r="K301" s="605"/>
      <c r="L301" s="606"/>
      <c r="M301" s="270"/>
    </row>
    <row r="302" spans="1:17" s="151" customFormat="1" x14ac:dyDescent="0.35">
      <c r="A302" s="261"/>
      <c r="B302" s="225"/>
      <c r="C302" s="212"/>
      <c r="D302" s="212"/>
      <c r="E302" s="212"/>
      <c r="F302" s="212"/>
      <c r="G302" s="212"/>
      <c r="H302" s="212"/>
      <c r="I302" s="212"/>
      <c r="J302" s="212"/>
      <c r="K302" s="212"/>
      <c r="L302" s="213"/>
    </row>
    <row r="303" spans="1:17" s="151" customFormat="1" x14ac:dyDescent="0.35">
      <c r="A303" s="261"/>
      <c r="B303" s="598" t="str">
        <f>IF(Intro!$G$24="English",O303,P303)</f>
        <v>Describe how your firm allocated the following expenses in your response to the income statements provided in Question 7 of this tab:</v>
      </c>
      <c r="C303" s="599"/>
      <c r="D303" s="599"/>
      <c r="E303" s="599"/>
      <c r="F303" s="599"/>
      <c r="G303" s="599"/>
      <c r="H303" s="599"/>
      <c r="I303" s="599"/>
      <c r="J303" s="599"/>
      <c r="K303" s="599"/>
      <c r="L303" s="600"/>
      <c r="O303" s="151" t="s">
        <v>651</v>
      </c>
      <c r="P303" s="151" t="s">
        <v>652</v>
      </c>
    </row>
    <row r="304" spans="1:17" s="151" customFormat="1" x14ac:dyDescent="0.35">
      <c r="A304" s="261"/>
      <c r="B304" s="225"/>
      <c r="C304" s="212"/>
      <c r="D304" s="212"/>
      <c r="E304" s="212"/>
      <c r="F304" s="212"/>
      <c r="G304" s="212"/>
      <c r="H304" s="212"/>
      <c r="I304" s="212"/>
      <c r="J304" s="212"/>
      <c r="K304" s="212"/>
      <c r="L304" s="213"/>
    </row>
    <row r="305" spans="1:16" s="151" customFormat="1" x14ac:dyDescent="0.35">
      <c r="A305" s="261"/>
      <c r="B305" s="744" t="str">
        <f>IF(Intro!$G$24="English",O305,P305)</f>
        <v>General, Selling, and Administrative Expenses</v>
      </c>
      <c r="C305" s="745"/>
      <c r="D305" s="746"/>
      <c r="E305" s="486"/>
      <c r="F305" s="487"/>
      <c r="G305" s="487"/>
      <c r="H305" s="487"/>
      <c r="I305" s="487"/>
      <c r="J305" s="487"/>
      <c r="K305" s="487"/>
      <c r="L305" s="488"/>
      <c r="O305" s="11" t="s">
        <v>77</v>
      </c>
      <c r="P305" s="11" t="s">
        <v>78</v>
      </c>
    </row>
    <row r="306" spans="1:16" s="151" customFormat="1" x14ac:dyDescent="0.35">
      <c r="A306" s="261"/>
      <c r="B306" s="772"/>
      <c r="C306" s="773"/>
      <c r="D306" s="774"/>
      <c r="E306" s="620"/>
      <c r="F306" s="535"/>
      <c r="G306" s="535"/>
      <c r="H306" s="535"/>
      <c r="I306" s="535"/>
      <c r="J306" s="535"/>
      <c r="K306" s="535"/>
      <c r="L306" s="536"/>
      <c r="O306" s="11"/>
      <c r="P306" s="11"/>
    </row>
    <row r="307" spans="1:16" s="151" customFormat="1" x14ac:dyDescent="0.35">
      <c r="A307" s="261"/>
      <c r="B307" s="772"/>
      <c r="C307" s="773"/>
      <c r="D307" s="774"/>
      <c r="E307" s="620"/>
      <c r="F307" s="535"/>
      <c r="G307" s="535"/>
      <c r="H307" s="535"/>
      <c r="I307" s="535"/>
      <c r="J307" s="535"/>
      <c r="K307" s="535"/>
      <c r="L307" s="536"/>
      <c r="O307" s="11"/>
      <c r="P307" s="11"/>
    </row>
    <row r="308" spans="1:16" s="151" customFormat="1" x14ac:dyDescent="0.35">
      <c r="A308" s="261"/>
      <c r="B308" s="772"/>
      <c r="C308" s="773"/>
      <c r="D308" s="774"/>
      <c r="E308" s="620"/>
      <c r="F308" s="535"/>
      <c r="G308" s="535"/>
      <c r="H308" s="535"/>
      <c r="I308" s="535"/>
      <c r="J308" s="535"/>
      <c r="K308" s="535"/>
      <c r="L308" s="536"/>
      <c r="O308" s="11"/>
      <c r="P308" s="11"/>
    </row>
    <row r="309" spans="1:16" s="151" customFormat="1" x14ac:dyDescent="0.35">
      <c r="A309" s="261"/>
      <c r="B309" s="772"/>
      <c r="C309" s="773"/>
      <c r="D309" s="774"/>
      <c r="E309" s="620"/>
      <c r="F309" s="535"/>
      <c r="G309" s="535"/>
      <c r="H309" s="535"/>
      <c r="I309" s="535"/>
      <c r="J309" s="535"/>
      <c r="K309" s="535"/>
      <c r="L309" s="536"/>
      <c r="O309" s="11"/>
      <c r="P309" s="11"/>
    </row>
    <row r="310" spans="1:16" s="151" customFormat="1" x14ac:dyDescent="0.35">
      <c r="A310" s="261"/>
      <c r="B310" s="772"/>
      <c r="C310" s="773"/>
      <c r="D310" s="774"/>
      <c r="E310" s="620"/>
      <c r="F310" s="535"/>
      <c r="G310" s="535"/>
      <c r="H310" s="535"/>
      <c r="I310" s="535"/>
      <c r="J310" s="535"/>
      <c r="K310" s="535"/>
      <c r="L310" s="536"/>
      <c r="O310" s="11"/>
      <c r="P310" s="11"/>
    </row>
    <row r="311" spans="1:16" s="151" customFormat="1" x14ac:dyDescent="0.35">
      <c r="A311" s="261"/>
      <c r="B311" s="772"/>
      <c r="C311" s="773"/>
      <c r="D311" s="774"/>
      <c r="E311" s="620"/>
      <c r="F311" s="535"/>
      <c r="G311" s="535"/>
      <c r="H311" s="535"/>
      <c r="I311" s="535"/>
      <c r="J311" s="535"/>
      <c r="K311" s="535"/>
      <c r="L311" s="536"/>
      <c r="O311" s="11"/>
      <c r="P311" s="11"/>
    </row>
    <row r="312" spans="1:16" s="151" customFormat="1" x14ac:dyDescent="0.35">
      <c r="A312" s="261"/>
      <c r="B312" s="747"/>
      <c r="C312" s="748"/>
      <c r="D312" s="749"/>
      <c r="E312" s="489"/>
      <c r="F312" s="490"/>
      <c r="G312" s="490"/>
      <c r="H312" s="490"/>
      <c r="I312" s="490"/>
      <c r="J312" s="490"/>
      <c r="K312" s="490"/>
      <c r="L312" s="491"/>
      <c r="O312" s="11"/>
      <c r="P312" s="11"/>
    </row>
    <row r="313" spans="1:16" s="151" customFormat="1" x14ac:dyDescent="0.35">
      <c r="A313" s="261"/>
      <c r="B313" s="744" t="str">
        <f>IF(Intro!$G$24="English",O313,P313)</f>
        <v xml:space="preserve">Financial Expenses </v>
      </c>
      <c r="C313" s="745"/>
      <c r="D313" s="746"/>
      <c r="E313" s="486"/>
      <c r="F313" s="487"/>
      <c r="G313" s="487"/>
      <c r="H313" s="487"/>
      <c r="I313" s="487"/>
      <c r="J313" s="487"/>
      <c r="K313" s="487"/>
      <c r="L313" s="488"/>
      <c r="O313" s="11" t="s">
        <v>55</v>
      </c>
      <c r="P313" s="11" t="s">
        <v>56</v>
      </c>
    </row>
    <row r="314" spans="1:16" s="151" customFormat="1" x14ac:dyDescent="0.35">
      <c r="A314" s="261"/>
      <c r="B314" s="772"/>
      <c r="C314" s="773"/>
      <c r="D314" s="774"/>
      <c r="E314" s="620"/>
      <c r="F314" s="535"/>
      <c r="G314" s="535"/>
      <c r="H314" s="535"/>
      <c r="I314" s="535"/>
      <c r="J314" s="535"/>
      <c r="K314" s="535"/>
      <c r="L314" s="536"/>
      <c r="O314" s="11"/>
      <c r="P314" s="11"/>
    </row>
    <row r="315" spans="1:16" s="151" customFormat="1" x14ac:dyDescent="0.35">
      <c r="A315" s="261"/>
      <c r="B315" s="772"/>
      <c r="C315" s="773"/>
      <c r="D315" s="774"/>
      <c r="E315" s="620"/>
      <c r="F315" s="535"/>
      <c r="G315" s="535"/>
      <c r="H315" s="535"/>
      <c r="I315" s="535"/>
      <c r="J315" s="535"/>
      <c r="K315" s="535"/>
      <c r="L315" s="536"/>
      <c r="O315" s="11"/>
      <c r="P315" s="11"/>
    </row>
    <row r="316" spans="1:16" s="151" customFormat="1" x14ac:dyDescent="0.35">
      <c r="A316" s="261"/>
      <c r="B316" s="772"/>
      <c r="C316" s="773"/>
      <c r="D316" s="774"/>
      <c r="E316" s="620"/>
      <c r="F316" s="535"/>
      <c r="G316" s="535"/>
      <c r="H316" s="535"/>
      <c r="I316" s="535"/>
      <c r="J316" s="535"/>
      <c r="K316" s="535"/>
      <c r="L316" s="536"/>
      <c r="O316" s="11"/>
      <c r="P316" s="11"/>
    </row>
    <row r="317" spans="1:16" s="151" customFormat="1" x14ac:dyDescent="0.35">
      <c r="A317" s="261"/>
      <c r="B317" s="772"/>
      <c r="C317" s="773"/>
      <c r="D317" s="774"/>
      <c r="E317" s="620"/>
      <c r="F317" s="535"/>
      <c r="G317" s="535"/>
      <c r="H317" s="535"/>
      <c r="I317" s="535"/>
      <c r="J317" s="535"/>
      <c r="K317" s="535"/>
      <c r="L317" s="536"/>
      <c r="O317" s="11"/>
      <c r="P317" s="11"/>
    </row>
    <row r="318" spans="1:16" s="151" customFormat="1" x14ac:dyDescent="0.35">
      <c r="A318" s="261"/>
      <c r="B318" s="772"/>
      <c r="C318" s="773"/>
      <c r="D318" s="774"/>
      <c r="E318" s="620"/>
      <c r="F318" s="535"/>
      <c r="G318" s="535"/>
      <c r="H318" s="535"/>
      <c r="I318" s="535"/>
      <c r="J318" s="535"/>
      <c r="K318" s="535"/>
      <c r="L318" s="536"/>
      <c r="O318" s="11"/>
      <c r="P318" s="11"/>
    </row>
    <row r="319" spans="1:16" s="151" customFormat="1" x14ac:dyDescent="0.35">
      <c r="A319" s="261"/>
      <c r="B319" s="772"/>
      <c r="C319" s="773"/>
      <c r="D319" s="774"/>
      <c r="E319" s="620"/>
      <c r="F319" s="535"/>
      <c r="G319" s="535"/>
      <c r="H319" s="535"/>
      <c r="I319" s="535"/>
      <c r="J319" s="535"/>
      <c r="K319" s="535"/>
      <c r="L319" s="536"/>
      <c r="O319" s="11"/>
      <c r="P319" s="11"/>
    </row>
    <row r="320" spans="1:16" s="151" customFormat="1" x14ac:dyDescent="0.35">
      <c r="A320" s="261"/>
      <c r="B320" s="747"/>
      <c r="C320" s="748"/>
      <c r="D320" s="749"/>
      <c r="E320" s="489"/>
      <c r="F320" s="490"/>
      <c r="G320" s="490"/>
      <c r="H320" s="490"/>
      <c r="I320" s="490"/>
      <c r="J320" s="490"/>
      <c r="K320" s="490"/>
      <c r="L320" s="491"/>
      <c r="O320" s="11"/>
      <c r="P320" s="11"/>
    </row>
    <row r="321" spans="1:16" s="151" customFormat="1" x14ac:dyDescent="0.35">
      <c r="A321" s="261"/>
      <c r="B321" s="744" t="str">
        <f>IF(Intro!$G$24="English",O321,P321)</f>
        <v>Other Expenses</v>
      </c>
      <c r="C321" s="745"/>
      <c r="D321" s="746"/>
      <c r="E321" s="486"/>
      <c r="F321" s="487"/>
      <c r="G321" s="487"/>
      <c r="H321" s="487"/>
      <c r="I321" s="487"/>
      <c r="J321" s="487"/>
      <c r="K321" s="487"/>
      <c r="L321" s="488"/>
      <c r="O321" s="11" t="s">
        <v>100</v>
      </c>
      <c r="P321" s="11" t="s">
        <v>101</v>
      </c>
    </row>
    <row r="322" spans="1:16" s="151" customFormat="1" x14ac:dyDescent="0.35">
      <c r="A322" s="261"/>
      <c r="B322" s="772"/>
      <c r="C322" s="773"/>
      <c r="D322" s="774"/>
      <c r="E322" s="620"/>
      <c r="F322" s="535"/>
      <c r="G322" s="535"/>
      <c r="H322" s="535"/>
      <c r="I322" s="535"/>
      <c r="J322" s="535"/>
      <c r="K322" s="535"/>
      <c r="L322" s="536"/>
      <c r="O322" s="11"/>
      <c r="P322" s="11"/>
    </row>
    <row r="323" spans="1:16" s="151" customFormat="1" x14ac:dyDescent="0.35">
      <c r="A323" s="261"/>
      <c r="B323" s="772"/>
      <c r="C323" s="773"/>
      <c r="D323" s="774"/>
      <c r="E323" s="620"/>
      <c r="F323" s="535"/>
      <c r="G323" s="535"/>
      <c r="H323" s="535"/>
      <c r="I323" s="535"/>
      <c r="J323" s="535"/>
      <c r="K323" s="535"/>
      <c r="L323" s="536"/>
      <c r="O323" s="11"/>
      <c r="P323" s="11"/>
    </row>
    <row r="324" spans="1:16" s="151" customFormat="1" x14ac:dyDescent="0.35">
      <c r="A324" s="261"/>
      <c r="B324" s="772"/>
      <c r="C324" s="773"/>
      <c r="D324" s="774"/>
      <c r="E324" s="620"/>
      <c r="F324" s="535"/>
      <c r="G324" s="535"/>
      <c r="H324" s="535"/>
      <c r="I324" s="535"/>
      <c r="J324" s="535"/>
      <c r="K324" s="535"/>
      <c r="L324" s="536"/>
      <c r="O324" s="11"/>
      <c r="P324" s="11"/>
    </row>
    <row r="325" spans="1:16" s="151" customFormat="1" x14ac:dyDescent="0.35">
      <c r="A325" s="261"/>
      <c r="B325" s="772"/>
      <c r="C325" s="773"/>
      <c r="D325" s="774"/>
      <c r="E325" s="620"/>
      <c r="F325" s="535"/>
      <c r="G325" s="535"/>
      <c r="H325" s="535"/>
      <c r="I325" s="535"/>
      <c r="J325" s="535"/>
      <c r="K325" s="535"/>
      <c r="L325" s="536"/>
      <c r="O325" s="11"/>
      <c r="P325" s="11"/>
    </row>
    <row r="326" spans="1:16" s="151" customFormat="1" x14ac:dyDescent="0.35">
      <c r="A326" s="261"/>
      <c r="B326" s="772"/>
      <c r="C326" s="773"/>
      <c r="D326" s="774"/>
      <c r="E326" s="620"/>
      <c r="F326" s="535"/>
      <c r="G326" s="535"/>
      <c r="H326" s="535"/>
      <c r="I326" s="535"/>
      <c r="J326" s="535"/>
      <c r="K326" s="535"/>
      <c r="L326" s="536"/>
      <c r="O326" s="11"/>
      <c r="P326" s="11"/>
    </row>
    <row r="327" spans="1:16" s="151" customFormat="1" x14ac:dyDescent="0.35">
      <c r="A327" s="261"/>
      <c r="B327" s="772"/>
      <c r="C327" s="773"/>
      <c r="D327" s="774"/>
      <c r="E327" s="620"/>
      <c r="F327" s="535"/>
      <c r="G327" s="535"/>
      <c r="H327" s="535"/>
      <c r="I327" s="535"/>
      <c r="J327" s="535"/>
      <c r="K327" s="535"/>
      <c r="L327" s="536"/>
      <c r="O327" s="11"/>
      <c r="P327" s="11"/>
    </row>
    <row r="328" spans="1:16" s="151" customFormat="1" x14ac:dyDescent="0.35">
      <c r="A328" s="261"/>
      <c r="B328" s="747"/>
      <c r="C328" s="748"/>
      <c r="D328" s="749"/>
      <c r="E328" s="489"/>
      <c r="F328" s="490"/>
      <c r="G328" s="490"/>
      <c r="H328" s="490"/>
      <c r="I328" s="490"/>
      <c r="J328" s="490"/>
      <c r="K328" s="490"/>
      <c r="L328" s="491"/>
      <c r="O328" s="11"/>
      <c r="P328" s="11"/>
    </row>
    <row r="329" spans="1:16" s="151" customFormat="1" x14ac:dyDescent="0.35">
      <c r="A329" s="261"/>
      <c r="B329" s="256"/>
      <c r="C329" s="257"/>
      <c r="D329" s="257"/>
      <c r="E329" s="257"/>
      <c r="F329" s="257"/>
      <c r="G329" s="257"/>
      <c r="H329" s="257"/>
      <c r="I329" s="257"/>
      <c r="J329" s="257"/>
      <c r="K329" s="257"/>
      <c r="L329" s="258"/>
    </row>
    <row r="330" spans="1:16" s="3" customFormat="1" x14ac:dyDescent="0.35">
      <c r="A330" s="12"/>
      <c r="B330" s="604" t="s">
        <v>34</v>
      </c>
      <c r="C330" s="605"/>
      <c r="D330" s="605"/>
      <c r="E330" s="605"/>
      <c r="F330" s="605"/>
      <c r="G330" s="605"/>
      <c r="H330" s="605"/>
      <c r="I330" s="605"/>
      <c r="J330" s="605"/>
      <c r="K330" s="605"/>
      <c r="L330" s="606"/>
      <c r="M330" s="270"/>
    </row>
    <row r="331" spans="1:16" s="151" customFormat="1" x14ac:dyDescent="0.35">
      <c r="A331" s="261"/>
      <c r="B331" s="225"/>
      <c r="C331" s="212"/>
      <c r="D331" s="212"/>
      <c r="E331" s="212"/>
      <c r="F331" s="212"/>
      <c r="G331" s="212"/>
      <c r="H331" s="212"/>
      <c r="I331" s="212"/>
      <c r="J331" s="212"/>
      <c r="K331" s="212"/>
      <c r="L331" s="213"/>
    </row>
    <row r="332" spans="1:16" s="151" customFormat="1" x14ac:dyDescent="0.35">
      <c r="A332" s="261"/>
      <c r="B332" s="468" t="str">
        <f>IF(Intro!$G$24="English",O332,P332)</f>
        <v>Describe your firm's plans to manage financial performance in the next two years. Provide the rationale and assumptions underlying these strategies and objectives.</v>
      </c>
      <c r="C332" s="469"/>
      <c r="D332" s="469"/>
      <c r="E332" s="469"/>
      <c r="F332" s="469"/>
      <c r="G332" s="469"/>
      <c r="H332" s="469"/>
      <c r="I332" s="469"/>
      <c r="J332" s="469"/>
      <c r="K332" s="469"/>
      <c r="L332" s="470"/>
      <c r="O332" s="151" t="s">
        <v>320</v>
      </c>
      <c r="P332" s="151" t="s">
        <v>212</v>
      </c>
    </row>
    <row r="333" spans="1:16" s="151" customFormat="1" x14ac:dyDescent="0.35">
      <c r="A333" s="261"/>
      <c r="B333" s="225"/>
      <c r="C333" s="212"/>
      <c r="D333" s="212"/>
      <c r="E333" s="212"/>
      <c r="F333" s="212"/>
      <c r="G333" s="212"/>
      <c r="H333" s="212"/>
      <c r="I333" s="212"/>
      <c r="J333" s="212"/>
      <c r="K333" s="212"/>
      <c r="L333" s="213"/>
    </row>
    <row r="334" spans="1:16" s="3" customFormat="1" x14ac:dyDescent="0.35">
      <c r="A334" s="13"/>
      <c r="B334" s="595"/>
      <c r="C334" s="596"/>
      <c r="D334" s="596"/>
      <c r="E334" s="596"/>
      <c r="F334" s="596"/>
      <c r="G334" s="596"/>
      <c r="H334" s="596"/>
      <c r="I334" s="596"/>
      <c r="J334" s="596"/>
      <c r="K334" s="596"/>
      <c r="L334" s="597"/>
      <c r="M334" s="176"/>
    </row>
    <row r="335" spans="1:16" s="3" customFormat="1" x14ac:dyDescent="0.35">
      <c r="A335" s="13"/>
      <c r="B335" s="595"/>
      <c r="C335" s="596"/>
      <c r="D335" s="596"/>
      <c r="E335" s="596"/>
      <c r="F335" s="596"/>
      <c r="G335" s="596"/>
      <c r="H335" s="596"/>
      <c r="I335" s="596"/>
      <c r="J335" s="596"/>
      <c r="K335" s="596"/>
      <c r="L335" s="597"/>
      <c r="M335" s="176"/>
    </row>
    <row r="336" spans="1:16" s="3" customFormat="1" x14ac:dyDescent="0.35">
      <c r="A336" s="13"/>
      <c r="B336" s="595"/>
      <c r="C336" s="596"/>
      <c r="D336" s="596"/>
      <c r="E336" s="596"/>
      <c r="F336" s="596"/>
      <c r="G336" s="596"/>
      <c r="H336" s="596"/>
      <c r="I336" s="596"/>
      <c r="J336" s="596"/>
      <c r="K336" s="596"/>
      <c r="L336" s="597"/>
      <c r="M336" s="176"/>
    </row>
    <row r="337" spans="1:16" s="3" customFormat="1" x14ac:dyDescent="0.35">
      <c r="A337" s="13"/>
      <c r="B337" s="595"/>
      <c r="C337" s="596"/>
      <c r="D337" s="596"/>
      <c r="E337" s="596"/>
      <c r="F337" s="596"/>
      <c r="G337" s="596"/>
      <c r="H337" s="596"/>
      <c r="I337" s="596"/>
      <c r="J337" s="596"/>
      <c r="K337" s="596"/>
      <c r="L337" s="597"/>
      <c r="M337" s="176"/>
    </row>
    <row r="338" spans="1:16" s="3" customFormat="1" x14ac:dyDescent="0.35">
      <c r="A338" s="13"/>
      <c r="B338" s="595"/>
      <c r="C338" s="596"/>
      <c r="D338" s="596"/>
      <c r="E338" s="596"/>
      <c r="F338" s="596"/>
      <c r="G338" s="596"/>
      <c r="H338" s="596"/>
      <c r="I338" s="596"/>
      <c r="J338" s="596"/>
      <c r="K338" s="596"/>
      <c r="L338" s="597"/>
      <c r="M338" s="176"/>
    </row>
    <row r="339" spans="1:16" s="3" customFormat="1" x14ac:dyDescent="0.35">
      <c r="A339" s="13"/>
      <c r="B339" s="595"/>
      <c r="C339" s="596"/>
      <c r="D339" s="596"/>
      <c r="E339" s="596"/>
      <c r="F339" s="596"/>
      <c r="G339" s="596"/>
      <c r="H339" s="596"/>
      <c r="I339" s="596"/>
      <c r="J339" s="596"/>
      <c r="K339" s="596"/>
      <c r="L339" s="597"/>
      <c r="M339" s="176"/>
    </row>
    <row r="340" spans="1:16" s="3" customFormat="1" x14ac:dyDescent="0.35">
      <c r="A340" s="13"/>
      <c r="B340" s="595"/>
      <c r="C340" s="596"/>
      <c r="D340" s="596"/>
      <c r="E340" s="596"/>
      <c r="F340" s="596"/>
      <c r="G340" s="596"/>
      <c r="H340" s="596"/>
      <c r="I340" s="596"/>
      <c r="J340" s="596"/>
      <c r="K340" s="596"/>
      <c r="L340" s="597"/>
      <c r="M340" s="176"/>
    </row>
    <row r="341" spans="1:16" s="3" customFormat="1" x14ac:dyDescent="0.35">
      <c r="A341" s="13"/>
      <c r="B341" s="595"/>
      <c r="C341" s="596"/>
      <c r="D341" s="596"/>
      <c r="E341" s="596"/>
      <c r="F341" s="596"/>
      <c r="G341" s="596"/>
      <c r="H341" s="596"/>
      <c r="I341" s="596"/>
      <c r="J341" s="596"/>
      <c r="K341" s="596"/>
      <c r="L341" s="597"/>
      <c r="M341" s="176"/>
    </row>
    <row r="342" spans="1:16" s="151" customFormat="1" x14ac:dyDescent="0.35">
      <c r="A342" s="261"/>
      <c r="B342" s="256"/>
      <c r="C342" s="257"/>
      <c r="D342" s="257"/>
      <c r="E342" s="257"/>
      <c r="F342" s="257"/>
      <c r="G342" s="257"/>
      <c r="H342" s="257"/>
      <c r="I342" s="257"/>
      <c r="J342" s="257"/>
      <c r="K342" s="257"/>
      <c r="L342" s="258"/>
    </row>
    <row r="343" spans="1:16" s="10" customFormat="1" x14ac:dyDescent="0.35">
      <c r="A343" s="12"/>
      <c r="B343" s="199"/>
      <c r="C343" s="153"/>
      <c r="D343" s="39"/>
      <c r="E343" s="40"/>
      <c r="F343" s="40"/>
      <c r="G343" s="40"/>
      <c r="H343" s="40"/>
      <c r="I343" s="40"/>
      <c r="J343" s="40"/>
      <c r="K343" s="40"/>
      <c r="L343" s="47"/>
      <c r="O343" s="11"/>
    </row>
    <row r="344" spans="1:16" x14ac:dyDescent="0.35">
      <c r="B344" s="623" t="str">
        <f>UPPER(IF(Intro!$G$24="English",O344,P344))</f>
        <v>INVESTMENTS</v>
      </c>
      <c r="C344" s="624"/>
      <c r="D344" s="624"/>
      <c r="E344" s="624"/>
      <c r="F344" s="624"/>
      <c r="G344" s="624"/>
      <c r="H344" s="624"/>
      <c r="I344" s="624"/>
      <c r="J344" s="624"/>
      <c r="K344" s="624"/>
      <c r="L344" s="625"/>
      <c r="M344" s="151"/>
      <c r="O344" s="2" t="s">
        <v>80</v>
      </c>
      <c r="P344" s="2" t="s">
        <v>81</v>
      </c>
    </row>
    <row r="345" spans="1:16" s="3" customFormat="1" x14ac:dyDescent="0.35">
      <c r="A345" s="12"/>
      <c r="B345" s="604" t="s">
        <v>35</v>
      </c>
      <c r="C345" s="605"/>
      <c r="D345" s="605"/>
      <c r="E345" s="605"/>
      <c r="F345" s="605"/>
      <c r="G345" s="605"/>
      <c r="H345" s="605"/>
      <c r="I345" s="605"/>
      <c r="J345" s="605"/>
      <c r="K345" s="605"/>
      <c r="L345" s="606"/>
      <c r="M345" s="270"/>
    </row>
    <row r="346" spans="1:16" s="151" customFormat="1" x14ac:dyDescent="0.35">
      <c r="A346" s="261"/>
      <c r="B346" s="225"/>
      <c r="C346" s="212"/>
      <c r="D346" s="212"/>
      <c r="E346" s="212"/>
      <c r="F346" s="212"/>
      <c r="G346" s="212"/>
      <c r="H346" s="212"/>
      <c r="I346" s="212"/>
      <c r="J346" s="212"/>
      <c r="K346" s="212"/>
      <c r="L346" s="213"/>
    </row>
    <row r="347" spans="1:16" s="151" customFormat="1" x14ac:dyDescent="0.35">
      <c r="A347" s="261"/>
      <c r="B347" s="598" t="str">
        <f>IF(Intro!$G$24="English",O347,P347)</f>
        <v>Report your firm’s past and projected investments in facilities for the goods for each period specified.</v>
      </c>
      <c r="C347" s="599"/>
      <c r="D347" s="599"/>
      <c r="E347" s="599"/>
      <c r="F347" s="599"/>
      <c r="G347" s="599"/>
      <c r="H347" s="599"/>
      <c r="I347" s="599"/>
      <c r="J347" s="599"/>
      <c r="K347" s="599"/>
      <c r="L347" s="600"/>
      <c r="O347" s="151" t="s">
        <v>121</v>
      </c>
      <c r="P347" s="151" t="s">
        <v>122</v>
      </c>
    </row>
    <row r="348" spans="1:16" s="151" customFormat="1" x14ac:dyDescent="0.35">
      <c r="A348" s="261"/>
      <c r="B348" s="225"/>
      <c r="C348" s="212"/>
      <c r="D348" s="212"/>
      <c r="E348" s="212"/>
      <c r="F348" s="212"/>
      <c r="G348" s="212"/>
      <c r="H348" s="212"/>
      <c r="I348" s="212"/>
      <c r="J348" s="212"/>
      <c r="K348" s="212"/>
      <c r="L348" s="213"/>
    </row>
    <row r="349" spans="1:16" s="10" customFormat="1" x14ac:dyDescent="0.35">
      <c r="A349" s="12"/>
      <c r="B349" s="236"/>
      <c r="C349" s="237"/>
      <c r="D349" s="28"/>
      <c r="E349" s="248">
        <f>Variables!$B$6</f>
        <v>2023</v>
      </c>
      <c r="F349" s="248">
        <f>E349+1</f>
        <v>2024</v>
      </c>
      <c r="G349" s="248">
        <f>F349+1</f>
        <v>2025</v>
      </c>
      <c r="H349" s="248">
        <f>G349+1</f>
        <v>2026</v>
      </c>
      <c r="I349" s="248">
        <f>H349+1</f>
        <v>2027</v>
      </c>
      <c r="J349" s="248">
        <f>I349+1</f>
        <v>2028</v>
      </c>
      <c r="K349" s="278"/>
      <c r="L349" s="263"/>
      <c r="O349" s="11"/>
    </row>
    <row r="350" spans="1:16" s="151" customFormat="1" x14ac:dyDescent="0.35">
      <c r="A350" s="261"/>
      <c r="B350" s="635" t="str">
        <f>IF(Intro!$G$24="English",O350,P350)</f>
        <v>Investments</v>
      </c>
      <c r="C350" s="743"/>
      <c r="D350" s="197" t="s">
        <v>483</v>
      </c>
      <c r="E350" s="881"/>
      <c r="F350" s="881"/>
      <c r="G350" s="881"/>
      <c r="H350" s="881"/>
      <c r="I350" s="881"/>
      <c r="J350" s="881"/>
      <c r="K350" s="278"/>
      <c r="L350" s="263"/>
      <c r="O350" s="151" t="s">
        <v>209</v>
      </c>
      <c r="P350" s="151" t="s">
        <v>210</v>
      </c>
    </row>
    <row r="351" spans="1:16" s="151" customFormat="1" x14ac:dyDescent="0.35">
      <c r="A351" s="261"/>
      <c r="B351" s="256"/>
      <c r="C351" s="257"/>
      <c r="D351" s="257"/>
      <c r="E351" s="257"/>
      <c r="F351" s="257"/>
      <c r="G351" s="257"/>
      <c r="H351" s="257"/>
      <c r="I351" s="257"/>
      <c r="J351" s="257"/>
      <c r="K351" s="257"/>
      <c r="L351" s="258"/>
    </row>
    <row r="352" spans="1:16" s="3" customFormat="1" x14ac:dyDescent="0.35">
      <c r="A352" s="12"/>
      <c r="B352" s="604" t="s">
        <v>36</v>
      </c>
      <c r="C352" s="605"/>
      <c r="D352" s="605"/>
      <c r="E352" s="605"/>
      <c r="F352" s="605"/>
      <c r="G352" s="605"/>
      <c r="H352" s="605"/>
      <c r="I352" s="605"/>
      <c r="J352" s="605"/>
      <c r="K352" s="605"/>
      <c r="L352" s="606"/>
      <c r="M352" s="270"/>
    </row>
    <row r="353" spans="1:16" s="151" customFormat="1" x14ac:dyDescent="0.35">
      <c r="A353" s="261"/>
      <c r="B353" s="225"/>
      <c r="C353" s="212"/>
      <c r="D353" s="212"/>
      <c r="E353" s="212"/>
      <c r="F353" s="212"/>
      <c r="G353" s="212"/>
      <c r="H353" s="212"/>
      <c r="I353" s="212"/>
      <c r="J353" s="212"/>
      <c r="K353" s="212"/>
      <c r="L353" s="213"/>
    </row>
    <row r="354" spans="1:16" s="151" customFormat="1" x14ac:dyDescent="0.35">
      <c r="A354" s="261"/>
      <c r="B354" s="601" t="str">
        <f>IF(Intro!$G$24="English",O354,P354)</f>
        <v>Provide a description of your firm’s major past and projected investments, in which facilities they took or will take place and the reasons for those investments.</v>
      </c>
      <c r="C354" s="602"/>
      <c r="D354" s="602"/>
      <c r="E354" s="602"/>
      <c r="F354" s="602"/>
      <c r="G354" s="602"/>
      <c r="H354" s="602"/>
      <c r="I354" s="602"/>
      <c r="J354" s="602"/>
      <c r="K354" s="602"/>
      <c r="L354" s="603"/>
      <c r="O354" s="151" t="s">
        <v>123</v>
      </c>
      <c r="P354" s="151" t="s">
        <v>124</v>
      </c>
    </row>
    <row r="355" spans="1:16" s="151" customFormat="1" x14ac:dyDescent="0.35">
      <c r="A355" s="261"/>
      <c r="B355" s="601"/>
      <c r="C355" s="602"/>
      <c r="D355" s="602"/>
      <c r="E355" s="602"/>
      <c r="F355" s="602"/>
      <c r="G355" s="602"/>
      <c r="H355" s="602"/>
      <c r="I355" s="602"/>
      <c r="J355" s="602"/>
      <c r="K355" s="602"/>
      <c r="L355" s="603"/>
    </row>
    <row r="356" spans="1:16" s="151" customFormat="1" x14ac:dyDescent="0.35">
      <c r="A356" s="261"/>
      <c r="B356" s="225"/>
      <c r="C356" s="212"/>
      <c r="D356" s="212"/>
      <c r="E356" s="212"/>
      <c r="F356" s="212"/>
      <c r="G356" s="212"/>
      <c r="H356" s="212"/>
      <c r="I356" s="212"/>
      <c r="J356" s="212"/>
      <c r="K356" s="212"/>
      <c r="L356" s="213"/>
    </row>
    <row r="357" spans="1:16" s="3" customFormat="1" x14ac:dyDescent="0.35">
      <c r="A357" s="13"/>
      <c r="B357" s="595"/>
      <c r="C357" s="596"/>
      <c r="D357" s="596"/>
      <c r="E357" s="596"/>
      <c r="F357" s="596"/>
      <c r="G357" s="596"/>
      <c r="H357" s="596"/>
      <c r="I357" s="596"/>
      <c r="J357" s="596"/>
      <c r="K357" s="596"/>
      <c r="L357" s="597"/>
      <c r="M357" s="176"/>
    </row>
    <row r="358" spans="1:16" s="3" customFormat="1" x14ac:dyDescent="0.35">
      <c r="A358" s="13"/>
      <c r="B358" s="595"/>
      <c r="C358" s="596"/>
      <c r="D358" s="596"/>
      <c r="E358" s="596"/>
      <c r="F358" s="596"/>
      <c r="G358" s="596"/>
      <c r="H358" s="596"/>
      <c r="I358" s="596"/>
      <c r="J358" s="596"/>
      <c r="K358" s="596"/>
      <c r="L358" s="597"/>
      <c r="M358" s="176"/>
    </row>
    <row r="359" spans="1:16" s="3" customFormat="1" x14ac:dyDescent="0.35">
      <c r="A359" s="13"/>
      <c r="B359" s="595"/>
      <c r="C359" s="596"/>
      <c r="D359" s="596"/>
      <c r="E359" s="596"/>
      <c r="F359" s="596"/>
      <c r="G359" s="596"/>
      <c r="H359" s="596"/>
      <c r="I359" s="596"/>
      <c r="J359" s="596"/>
      <c r="K359" s="596"/>
      <c r="L359" s="597"/>
      <c r="M359" s="176"/>
    </row>
    <row r="360" spans="1:16" s="3" customFormat="1" x14ac:dyDescent="0.35">
      <c r="A360" s="13"/>
      <c r="B360" s="595"/>
      <c r="C360" s="596"/>
      <c r="D360" s="596"/>
      <c r="E360" s="596"/>
      <c r="F360" s="596"/>
      <c r="G360" s="596"/>
      <c r="H360" s="596"/>
      <c r="I360" s="596"/>
      <c r="J360" s="596"/>
      <c r="K360" s="596"/>
      <c r="L360" s="597"/>
      <c r="M360" s="176"/>
    </row>
    <row r="361" spans="1:16" s="3" customFormat="1" x14ac:dyDescent="0.35">
      <c r="A361" s="13"/>
      <c r="B361" s="595"/>
      <c r="C361" s="596"/>
      <c r="D361" s="596"/>
      <c r="E361" s="596"/>
      <c r="F361" s="596"/>
      <c r="G361" s="596"/>
      <c r="H361" s="596"/>
      <c r="I361" s="596"/>
      <c r="J361" s="596"/>
      <c r="K361" s="596"/>
      <c r="L361" s="597"/>
      <c r="M361" s="176"/>
    </row>
    <row r="362" spans="1:16" s="3" customFormat="1" x14ac:dyDescent="0.35">
      <c r="A362" s="13"/>
      <c r="B362" s="595"/>
      <c r="C362" s="596"/>
      <c r="D362" s="596"/>
      <c r="E362" s="596"/>
      <c r="F362" s="596"/>
      <c r="G362" s="596"/>
      <c r="H362" s="596"/>
      <c r="I362" s="596"/>
      <c r="J362" s="596"/>
      <c r="K362" s="596"/>
      <c r="L362" s="597"/>
      <c r="M362" s="176"/>
    </row>
    <row r="363" spans="1:16" s="3" customFormat="1" x14ac:dyDescent="0.35">
      <c r="A363" s="13"/>
      <c r="B363" s="595"/>
      <c r="C363" s="596"/>
      <c r="D363" s="596"/>
      <c r="E363" s="596"/>
      <c r="F363" s="596"/>
      <c r="G363" s="596"/>
      <c r="H363" s="596"/>
      <c r="I363" s="596"/>
      <c r="J363" s="596"/>
      <c r="K363" s="596"/>
      <c r="L363" s="597"/>
      <c r="M363" s="176"/>
    </row>
    <row r="364" spans="1:16" s="3" customFormat="1" x14ac:dyDescent="0.35">
      <c r="A364" s="13"/>
      <c r="B364" s="595"/>
      <c r="C364" s="596"/>
      <c r="D364" s="596"/>
      <c r="E364" s="596"/>
      <c r="F364" s="596"/>
      <c r="G364" s="596"/>
      <c r="H364" s="596"/>
      <c r="I364" s="596"/>
      <c r="J364" s="596"/>
      <c r="K364" s="596"/>
      <c r="L364" s="597"/>
      <c r="M364" s="176"/>
    </row>
    <row r="365" spans="1:16" s="151" customFormat="1" x14ac:dyDescent="0.35">
      <c r="A365" s="261"/>
      <c r="B365" s="256"/>
      <c r="C365" s="257"/>
      <c r="D365" s="257"/>
      <c r="E365" s="257"/>
      <c r="F365" s="257"/>
      <c r="G365" s="257"/>
      <c r="H365" s="257"/>
      <c r="I365" s="257"/>
      <c r="J365" s="257"/>
      <c r="K365" s="257"/>
      <c r="L365" s="258"/>
    </row>
    <row r="366" spans="1:16" s="3" customFormat="1" x14ac:dyDescent="0.35">
      <c r="A366" s="12"/>
      <c r="B366" s="604" t="s">
        <v>37</v>
      </c>
      <c r="C366" s="605"/>
      <c r="D366" s="605"/>
      <c r="E366" s="605"/>
      <c r="F366" s="605"/>
      <c r="G366" s="605"/>
      <c r="H366" s="605"/>
      <c r="I366" s="605"/>
      <c r="J366" s="605"/>
      <c r="K366" s="605"/>
      <c r="L366" s="606"/>
      <c r="M366" s="270"/>
    </row>
    <row r="367" spans="1:16" s="151" customFormat="1" x14ac:dyDescent="0.35">
      <c r="A367" s="261"/>
      <c r="B367" s="225"/>
      <c r="C367" s="212"/>
      <c r="D367" s="212"/>
      <c r="E367" s="212"/>
      <c r="F367" s="212"/>
      <c r="G367" s="212"/>
      <c r="H367" s="212"/>
      <c r="I367" s="212"/>
      <c r="J367" s="212"/>
      <c r="K367" s="212"/>
      <c r="L367" s="213"/>
    </row>
    <row r="368" spans="1:16" s="151" customFormat="1" x14ac:dyDescent="0.35">
      <c r="A368" s="261"/>
      <c r="B368" s="598" t="str">
        <f>IF(Intro!$G$24="English",O368,P368)</f>
        <v>Describe the impact of investments made by your firm since January 1, 2023 on the following:</v>
      </c>
      <c r="C368" s="599"/>
      <c r="D368" s="599"/>
      <c r="E368" s="599"/>
      <c r="F368" s="599"/>
      <c r="G368" s="599"/>
      <c r="H368" s="599"/>
      <c r="I368" s="599"/>
      <c r="J368" s="599"/>
      <c r="K368" s="599"/>
      <c r="L368" s="600"/>
      <c r="O368" s="151" t="str">
        <f>"Describe the impact of investments made by your firm since January 1, "&amp;Variables!B6&amp;" on the following:"</f>
        <v>Describe the impact of investments made by your firm since January 1, 2023 on the following:</v>
      </c>
      <c r="P368" s="151" t="str">
        <f>"Décrivez l’incidence des investissements faits par votre entreprise depuis le 1er janvier "&amp;Variables!B6&amp;" sur les aspects suivants :"</f>
        <v>Décrivez l’incidence des investissements faits par votre entreprise depuis le 1er janvier 2023 sur les aspects suivants :</v>
      </c>
    </row>
    <row r="369" spans="1:16" s="151" customFormat="1" x14ac:dyDescent="0.35">
      <c r="A369" s="261"/>
      <c r="B369" s="225"/>
      <c r="C369" s="212"/>
      <c r="D369" s="212"/>
      <c r="E369" s="212"/>
      <c r="F369" s="212"/>
      <c r="G369" s="212"/>
      <c r="H369" s="212"/>
      <c r="I369" s="212"/>
      <c r="J369" s="212"/>
      <c r="K369" s="212"/>
      <c r="L369" s="213"/>
    </row>
    <row r="370" spans="1:16" s="151" customFormat="1" x14ac:dyDescent="0.35">
      <c r="A370" s="261"/>
      <c r="B370" s="480" t="str">
        <f>IF(Intro!$G$24="English",O370,P370)</f>
        <v>Productivity</v>
      </c>
      <c r="C370" s="481"/>
      <c r="D370" s="486"/>
      <c r="E370" s="487"/>
      <c r="F370" s="487"/>
      <c r="G370" s="487"/>
      <c r="H370" s="487"/>
      <c r="I370" s="487"/>
      <c r="J370" s="487"/>
      <c r="K370" s="487"/>
      <c r="L370" s="488"/>
      <c r="O370" s="11" t="s">
        <v>82</v>
      </c>
      <c r="P370" s="11" t="s">
        <v>83</v>
      </c>
    </row>
    <row r="371" spans="1:16" s="151" customFormat="1" x14ac:dyDescent="0.35">
      <c r="A371" s="261"/>
      <c r="B371" s="508"/>
      <c r="C371" s="509"/>
      <c r="D371" s="620"/>
      <c r="E371" s="535"/>
      <c r="F371" s="535"/>
      <c r="G371" s="535"/>
      <c r="H371" s="535"/>
      <c r="I371" s="535"/>
      <c r="J371" s="535"/>
      <c r="K371" s="535"/>
      <c r="L371" s="536"/>
      <c r="O371" s="11"/>
      <c r="P371" s="11"/>
    </row>
    <row r="372" spans="1:16" s="151" customFormat="1" x14ac:dyDescent="0.35">
      <c r="A372" s="261"/>
      <c r="B372" s="508"/>
      <c r="C372" s="509"/>
      <c r="D372" s="620"/>
      <c r="E372" s="535"/>
      <c r="F372" s="535"/>
      <c r="G372" s="535"/>
      <c r="H372" s="535"/>
      <c r="I372" s="535"/>
      <c r="J372" s="535"/>
      <c r="K372" s="535"/>
      <c r="L372" s="536"/>
      <c r="O372" s="11"/>
      <c r="P372" s="11"/>
    </row>
    <row r="373" spans="1:16" s="151" customFormat="1" x14ac:dyDescent="0.35">
      <c r="A373" s="261"/>
      <c r="B373" s="508"/>
      <c r="C373" s="509"/>
      <c r="D373" s="620"/>
      <c r="E373" s="535"/>
      <c r="F373" s="535"/>
      <c r="G373" s="535"/>
      <c r="H373" s="535"/>
      <c r="I373" s="535"/>
      <c r="J373" s="535"/>
      <c r="K373" s="535"/>
      <c r="L373" s="536"/>
      <c r="O373" s="11"/>
      <c r="P373" s="11"/>
    </row>
    <row r="374" spans="1:16" s="151" customFormat="1" x14ac:dyDescent="0.35">
      <c r="A374" s="261"/>
      <c r="B374" s="508"/>
      <c r="C374" s="509"/>
      <c r="D374" s="620"/>
      <c r="E374" s="535"/>
      <c r="F374" s="535"/>
      <c r="G374" s="535"/>
      <c r="H374" s="535"/>
      <c r="I374" s="535"/>
      <c r="J374" s="535"/>
      <c r="K374" s="535"/>
      <c r="L374" s="536"/>
      <c r="O374" s="11"/>
      <c r="P374" s="11"/>
    </row>
    <row r="375" spans="1:16" s="151" customFormat="1" x14ac:dyDescent="0.35">
      <c r="A375" s="261"/>
      <c r="B375" s="508"/>
      <c r="C375" s="509"/>
      <c r="D375" s="620"/>
      <c r="E375" s="535"/>
      <c r="F375" s="535"/>
      <c r="G375" s="535"/>
      <c r="H375" s="535"/>
      <c r="I375" s="535"/>
      <c r="J375" s="535"/>
      <c r="K375" s="535"/>
      <c r="L375" s="536"/>
      <c r="O375" s="11"/>
      <c r="P375" s="11"/>
    </row>
    <row r="376" spans="1:16" s="151" customFormat="1" x14ac:dyDescent="0.35">
      <c r="A376" s="261"/>
      <c r="B376" s="508"/>
      <c r="C376" s="509"/>
      <c r="D376" s="620"/>
      <c r="E376" s="535"/>
      <c r="F376" s="535"/>
      <c r="G376" s="535"/>
      <c r="H376" s="535"/>
      <c r="I376" s="535"/>
      <c r="J376" s="535"/>
      <c r="K376" s="535"/>
      <c r="L376" s="536"/>
      <c r="O376" s="11"/>
      <c r="P376" s="11"/>
    </row>
    <row r="377" spans="1:16" s="151" customFormat="1" x14ac:dyDescent="0.35">
      <c r="A377" s="261"/>
      <c r="B377" s="508"/>
      <c r="C377" s="509"/>
      <c r="D377" s="620"/>
      <c r="E377" s="535"/>
      <c r="F377" s="535"/>
      <c r="G377" s="535"/>
      <c r="H377" s="535"/>
      <c r="I377" s="535"/>
      <c r="J377" s="535"/>
      <c r="K377" s="535"/>
      <c r="L377" s="536"/>
      <c r="O377" s="11"/>
      <c r="P377" s="11"/>
    </row>
    <row r="378" spans="1:16" s="151" customFormat="1" x14ac:dyDescent="0.35">
      <c r="A378" s="261"/>
      <c r="B378" s="508"/>
      <c r="C378" s="509"/>
      <c r="D378" s="620"/>
      <c r="E378" s="535"/>
      <c r="F378" s="535"/>
      <c r="G378" s="535"/>
      <c r="H378" s="535"/>
      <c r="I378" s="535"/>
      <c r="J378" s="535"/>
      <c r="K378" s="535"/>
      <c r="L378" s="536"/>
      <c r="O378" s="11"/>
      <c r="P378" s="11"/>
    </row>
    <row r="379" spans="1:16" s="151" customFormat="1" x14ac:dyDescent="0.35">
      <c r="A379" s="261"/>
      <c r="B379" s="483"/>
      <c r="C379" s="484"/>
      <c r="D379" s="489"/>
      <c r="E379" s="490"/>
      <c r="F379" s="490"/>
      <c r="G379" s="490"/>
      <c r="H379" s="490"/>
      <c r="I379" s="490"/>
      <c r="J379" s="490"/>
      <c r="K379" s="490"/>
      <c r="L379" s="491"/>
      <c r="O379" s="11"/>
      <c r="P379" s="11"/>
    </row>
    <row r="380" spans="1:16" s="151" customFormat="1" x14ac:dyDescent="0.35">
      <c r="A380" s="261"/>
      <c r="B380" s="480" t="str">
        <f>IF(Intro!$G$24="English",O380,P380)</f>
        <v>Employment</v>
      </c>
      <c r="C380" s="481"/>
      <c r="D380" s="486"/>
      <c r="E380" s="487"/>
      <c r="F380" s="487"/>
      <c r="G380" s="487"/>
      <c r="H380" s="487"/>
      <c r="I380" s="487"/>
      <c r="J380" s="487"/>
      <c r="K380" s="487"/>
      <c r="L380" s="488"/>
      <c r="O380" s="11" t="s">
        <v>84</v>
      </c>
      <c r="P380" s="11" t="s">
        <v>85</v>
      </c>
    </row>
    <row r="381" spans="1:16" s="151" customFormat="1" x14ac:dyDescent="0.35">
      <c r="A381" s="261"/>
      <c r="B381" s="508"/>
      <c r="C381" s="509"/>
      <c r="D381" s="620"/>
      <c r="E381" s="535"/>
      <c r="F381" s="535"/>
      <c r="G381" s="535"/>
      <c r="H381" s="535"/>
      <c r="I381" s="535"/>
      <c r="J381" s="535"/>
      <c r="K381" s="535"/>
      <c r="L381" s="536"/>
      <c r="O381" s="11"/>
      <c r="P381" s="11"/>
    </row>
    <row r="382" spans="1:16" s="151" customFormat="1" x14ac:dyDescent="0.35">
      <c r="A382" s="261"/>
      <c r="B382" s="508"/>
      <c r="C382" s="509"/>
      <c r="D382" s="620"/>
      <c r="E382" s="535"/>
      <c r="F382" s="535"/>
      <c r="G382" s="535"/>
      <c r="H382" s="535"/>
      <c r="I382" s="535"/>
      <c r="J382" s="535"/>
      <c r="K382" s="535"/>
      <c r="L382" s="536"/>
      <c r="O382" s="11"/>
      <c r="P382" s="11"/>
    </row>
    <row r="383" spans="1:16" s="151" customFormat="1" x14ac:dyDescent="0.35">
      <c r="A383" s="261"/>
      <c r="B383" s="508"/>
      <c r="C383" s="509"/>
      <c r="D383" s="620"/>
      <c r="E383" s="535"/>
      <c r="F383" s="535"/>
      <c r="G383" s="535"/>
      <c r="H383" s="535"/>
      <c r="I383" s="535"/>
      <c r="J383" s="535"/>
      <c r="K383" s="535"/>
      <c r="L383" s="536"/>
      <c r="O383" s="11"/>
      <c r="P383" s="11"/>
    </row>
    <row r="384" spans="1:16" s="151" customFormat="1" x14ac:dyDescent="0.35">
      <c r="A384" s="261"/>
      <c r="B384" s="508"/>
      <c r="C384" s="509"/>
      <c r="D384" s="620"/>
      <c r="E384" s="535"/>
      <c r="F384" s="535"/>
      <c r="G384" s="535"/>
      <c r="H384" s="535"/>
      <c r="I384" s="535"/>
      <c r="J384" s="535"/>
      <c r="K384" s="535"/>
      <c r="L384" s="536"/>
      <c r="O384" s="11"/>
      <c r="P384" s="11"/>
    </row>
    <row r="385" spans="1:16" s="151" customFormat="1" x14ac:dyDescent="0.35">
      <c r="A385" s="261"/>
      <c r="B385" s="508"/>
      <c r="C385" s="509"/>
      <c r="D385" s="620"/>
      <c r="E385" s="535"/>
      <c r="F385" s="535"/>
      <c r="G385" s="535"/>
      <c r="H385" s="535"/>
      <c r="I385" s="535"/>
      <c r="J385" s="535"/>
      <c r="K385" s="535"/>
      <c r="L385" s="536"/>
      <c r="O385" s="11"/>
      <c r="P385" s="11"/>
    </row>
    <row r="386" spans="1:16" s="151" customFormat="1" x14ac:dyDescent="0.35">
      <c r="A386" s="261"/>
      <c r="B386" s="508"/>
      <c r="C386" s="509"/>
      <c r="D386" s="620"/>
      <c r="E386" s="535"/>
      <c r="F386" s="535"/>
      <c r="G386" s="535"/>
      <c r="H386" s="535"/>
      <c r="I386" s="535"/>
      <c r="J386" s="535"/>
      <c r="K386" s="535"/>
      <c r="L386" s="536"/>
      <c r="O386" s="11"/>
      <c r="P386" s="11"/>
    </row>
    <row r="387" spans="1:16" s="151" customFormat="1" x14ac:dyDescent="0.35">
      <c r="A387" s="261"/>
      <c r="B387" s="508"/>
      <c r="C387" s="509"/>
      <c r="D387" s="620"/>
      <c r="E387" s="535"/>
      <c r="F387" s="535"/>
      <c r="G387" s="535"/>
      <c r="H387" s="535"/>
      <c r="I387" s="535"/>
      <c r="J387" s="535"/>
      <c r="K387" s="535"/>
      <c r="L387" s="536"/>
      <c r="O387" s="11"/>
      <c r="P387" s="11"/>
    </row>
    <row r="388" spans="1:16" s="151" customFormat="1" x14ac:dyDescent="0.35">
      <c r="A388" s="261"/>
      <c r="B388" s="508"/>
      <c r="C388" s="509"/>
      <c r="D388" s="620"/>
      <c r="E388" s="535"/>
      <c r="F388" s="535"/>
      <c r="G388" s="535"/>
      <c r="H388" s="535"/>
      <c r="I388" s="535"/>
      <c r="J388" s="535"/>
      <c r="K388" s="535"/>
      <c r="L388" s="536"/>
      <c r="O388" s="11"/>
      <c r="P388" s="11"/>
    </row>
    <row r="389" spans="1:16" s="151" customFormat="1" x14ac:dyDescent="0.35">
      <c r="A389" s="261"/>
      <c r="B389" s="483"/>
      <c r="C389" s="484"/>
      <c r="D389" s="489"/>
      <c r="E389" s="490"/>
      <c r="F389" s="490"/>
      <c r="G389" s="490"/>
      <c r="H389" s="490"/>
      <c r="I389" s="490"/>
      <c r="J389" s="490"/>
      <c r="K389" s="490"/>
      <c r="L389" s="491"/>
      <c r="O389" s="11"/>
      <c r="P389" s="11"/>
    </row>
    <row r="390" spans="1:16" s="151" customFormat="1" x14ac:dyDescent="0.35">
      <c r="A390" s="261"/>
      <c r="B390" s="480" t="str">
        <f>IF(Intro!$G$24="English",O390,P390)</f>
        <v>Wages</v>
      </c>
      <c r="C390" s="481"/>
      <c r="D390" s="486"/>
      <c r="E390" s="487"/>
      <c r="F390" s="487"/>
      <c r="G390" s="487"/>
      <c r="H390" s="487"/>
      <c r="I390" s="487"/>
      <c r="J390" s="487"/>
      <c r="K390" s="487"/>
      <c r="L390" s="488"/>
      <c r="O390" s="11" t="s">
        <v>86</v>
      </c>
      <c r="P390" s="11" t="s">
        <v>87</v>
      </c>
    </row>
    <row r="391" spans="1:16" s="151" customFormat="1" x14ac:dyDescent="0.35">
      <c r="A391" s="261"/>
      <c r="B391" s="508"/>
      <c r="C391" s="509"/>
      <c r="D391" s="620"/>
      <c r="E391" s="535"/>
      <c r="F391" s="535"/>
      <c r="G391" s="535"/>
      <c r="H391" s="535"/>
      <c r="I391" s="535"/>
      <c r="J391" s="535"/>
      <c r="K391" s="535"/>
      <c r="L391" s="536"/>
      <c r="O391" s="11"/>
      <c r="P391" s="11"/>
    </row>
    <row r="392" spans="1:16" s="151" customFormat="1" x14ac:dyDescent="0.35">
      <c r="A392" s="261"/>
      <c r="B392" s="508"/>
      <c r="C392" s="509"/>
      <c r="D392" s="620"/>
      <c r="E392" s="535"/>
      <c r="F392" s="535"/>
      <c r="G392" s="535"/>
      <c r="H392" s="535"/>
      <c r="I392" s="535"/>
      <c r="J392" s="535"/>
      <c r="K392" s="535"/>
      <c r="L392" s="536"/>
      <c r="O392" s="11"/>
      <c r="P392" s="11"/>
    </row>
    <row r="393" spans="1:16" s="151" customFormat="1" x14ac:dyDescent="0.35">
      <c r="A393" s="261"/>
      <c r="B393" s="508"/>
      <c r="C393" s="509"/>
      <c r="D393" s="620"/>
      <c r="E393" s="535"/>
      <c r="F393" s="535"/>
      <c r="G393" s="535"/>
      <c r="H393" s="535"/>
      <c r="I393" s="535"/>
      <c r="J393" s="535"/>
      <c r="K393" s="535"/>
      <c r="L393" s="536"/>
      <c r="O393" s="11"/>
      <c r="P393" s="11"/>
    </row>
    <row r="394" spans="1:16" s="151" customFormat="1" x14ac:dyDescent="0.35">
      <c r="A394" s="261"/>
      <c r="B394" s="508"/>
      <c r="C394" s="509"/>
      <c r="D394" s="620"/>
      <c r="E394" s="535"/>
      <c r="F394" s="535"/>
      <c r="G394" s="535"/>
      <c r="H394" s="535"/>
      <c r="I394" s="535"/>
      <c r="J394" s="535"/>
      <c r="K394" s="535"/>
      <c r="L394" s="536"/>
      <c r="O394" s="11"/>
      <c r="P394" s="11"/>
    </row>
    <row r="395" spans="1:16" s="151" customFormat="1" x14ac:dyDescent="0.35">
      <c r="A395" s="261"/>
      <c r="B395" s="508"/>
      <c r="C395" s="509"/>
      <c r="D395" s="620"/>
      <c r="E395" s="535"/>
      <c r="F395" s="535"/>
      <c r="G395" s="535"/>
      <c r="H395" s="535"/>
      <c r="I395" s="535"/>
      <c r="J395" s="535"/>
      <c r="K395" s="535"/>
      <c r="L395" s="536"/>
      <c r="O395" s="11"/>
      <c r="P395" s="11"/>
    </row>
    <row r="396" spans="1:16" s="151" customFormat="1" x14ac:dyDescent="0.35">
      <c r="A396" s="261"/>
      <c r="B396" s="508"/>
      <c r="C396" s="509"/>
      <c r="D396" s="620"/>
      <c r="E396" s="535"/>
      <c r="F396" s="535"/>
      <c r="G396" s="535"/>
      <c r="H396" s="535"/>
      <c r="I396" s="535"/>
      <c r="J396" s="535"/>
      <c r="K396" s="535"/>
      <c r="L396" s="536"/>
      <c r="O396" s="11"/>
      <c r="P396" s="11"/>
    </row>
    <row r="397" spans="1:16" s="151" customFormat="1" x14ac:dyDescent="0.35">
      <c r="A397" s="261"/>
      <c r="B397" s="508"/>
      <c r="C397" s="509"/>
      <c r="D397" s="620"/>
      <c r="E397" s="535"/>
      <c r="F397" s="535"/>
      <c r="G397" s="535"/>
      <c r="H397" s="535"/>
      <c r="I397" s="535"/>
      <c r="J397" s="535"/>
      <c r="K397" s="535"/>
      <c r="L397" s="536"/>
      <c r="O397" s="11"/>
      <c r="P397" s="11"/>
    </row>
    <row r="398" spans="1:16" s="151" customFormat="1" x14ac:dyDescent="0.35">
      <c r="A398" s="261"/>
      <c r="B398" s="508"/>
      <c r="C398" s="509"/>
      <c r="D398" s="620"/>
      <c r="E398" s="535"/>
      <c r="F398" s="535"/>
      <c r="G398" s="535"/>
      <c r="H398" s="535"/>
      <c r="I398" s="535"/>
      <c r="J398" s="535"/>
      <c r="K398" s="535"/>
      <c r="L398" s="536"/>
      <c r="O398" s="11"/>
      <c r="P398" s="11"/>
    </row>
    <row r="399" spans="1:16" s="151" customFormat="1" x14ac:dyDescent="0.35">
      <c r="A399" s="261"/>
      <c r="B399" s="779"/>
      <c r="C399" s="780"/>
      <c r="D399" s="781"/>
      <c r="E399" s="782"/>
      <c r="F399" s="782"/>
      <c r="G399" s="782"/>
      <c r="H399" s="782"/>
      <c r="I399" s="782"/>
      <c r="J399" s="782"/>
      <c r="K399" s="782"/>
      <c r="L399" s="783"/>
      <c r="O399" s="11"/>
      <c r="P399" s="11"/>
    </row>
    <row r="400" spans="1:16" s="177" customFormat="1" x14ac:dyDescent="0.35">
      <c r="A400" s="266"/>
      <c r="B400" s="281"/>
      <c r="C400" s="281"/>
      <c r="D400" s="282"/>
      <c r="E400" s="282"/>
      <c r="F400" s="282"/>
      <c r="G400" s="282"/>
      <c r="H400" s="282"/>
      <c r="I400" s="282"/>
      <c r="J400" s="282"/>
      <c r="K400" s="282"/>
      <c r="L400" s="282"/>
      <c r="N400" s="267"/>
    </row>
    <row r="401" spans="1:14" s="177" customFormat="1" x14ac:dyDescent="0.35">
      <c r="A401" s="266"/>
      <c r="B401" s="281"/>
      <c r="C401" s="281"/>
      <c r="D401" s="282"/>
      <c r="E401" s="282"/>
      <c r="F401" s="282"/>
      <c r="G401" s="282"/>
      <c r="H401" s="282"/>
      <c r="I401" s="282"/>
      <c r="J401" s="282"/>
      <c r="K401" s="282"/>
      <c r="L401" s="282"/>
      <c r="N401" s="267"/>
    </row>
    <row r="402" spans="1:14" s="177" customFormat="1" x14ac:dyDescent="0.35">
      <c r="A402" s="266"/>
      <c r="B402" s="281"/>
      <c r="C402" s="281"/>
      <c r="D402" s="282"/>
      <c r="E402" s="282"/>
      <c r="F402" s="282"/>
      <c r="G402" s="282"/>
      <c r="H402" s="282"/>
      <c r="I402" s="282"/>
      <c r="J402" s="282"/>
      <c r="K402" s="282"/>
      <c r="L402" s="282"/>
      <c r="N402" s="267"/>
    </row>
    <row r="403" spans="1:14" s="177" customFormat="1" x14ac:dyDescent="0.35">
      <c r="A403" s="266"/>
      <c r="B403" s="281"/>
      <c r="C403" s="281"/>
      <c r="D403" s="282"/>
      <c r="E403" s="282"/>
      <c r="F403" s="282"/>
      <c r="G403" s="282"/>
      <c r="H403" s="282"/>
      <c r="I403" s="282"/>
      <c r="J403" s="282"/>
      <c r="K403" s="282"/>
      <c r="L403" s="282"/>
      <c r="N403" s="267"/>
    </row>
  </sheetData>
  <sheetProtection algorithmName="SHA-512" hashValue="NdrpBo1oEyGzHatGoj8pnnnVowCx9EXNoJMDVb0gTa+t/feuPdWasNXcFvdQt8+Bec0o/E87VEf5op008WY05A==" saltValue="xwMmbNyFhZrSJPrI8X1uCA==" spinCount="100000" sheet="1" objects="1" scenarios="1" selectLockedCells="1"/>
  <mergeCells count="240">
    <mergeCell ref="B157:E157"/>
    <mergeCell ref="B158:E158"/>
    <mergeCell ref="G151:G152"/>
    <mergeCell ref="J142:J143"/>
    <mergeCell ref="I142:I143"/>
    <mergeCell ref="H142:H143"/>
    <mergeCell ref="G142:G143"/>
    <mergeCell ref="B142:F143"/>
    <mergeCell ref="B144:E144"/>
    <mergeCell ref="B145:E145"/>
    <mergeCell ref="B146:E146"/>
    <mergeCell ref="B147:E147"/>
    <mergeCell ref="B153:E153"/>
    <mergeCell ref="B154:E154"/>
    <mergeCell ref="B155:E155"/>
    <mergeCell ref="B156:E156"/>
    <mergeCell ref="G130:G131"/>
    <mergeCell ref="G136:G137"/>
    <mergeCell ref="B136:F137"/>
    <mergeCell ref="B138:E138"/>
    <mergeCell ref="B132:E132"/>
    <mergeCell ref="B133:E133"/>
    <mergeCell ref="B134:E134"/>
    <mergeCell ref="B139:E139"/>
    <mergeCell ref="B140:E140"/>
    <mergeCell ref="B91:E91"/>
    <mergeCell ref="B92:E92"/>
    <mergeCell ref="B93:E93"/>
    <mergeCell ref="B94:E94"/>
    <mergeCell ref="B95:E95"/>
    <mergeCell ref="B96:E96"/>
    <mergeCell ref="B97:E97"/>
    <mergeCell ref="B98:E98"/>
    <mergeCell ref="B130:F131"/>
    <mergeCell ref="B67:E67"/>
    <mergeCell ref="B68:E68"/>
    <mergeCell ref="B69:E69"/>
    <mergeCell ref="B70:E70"/>
    <mergeCell ref="B71:E71"/>
    <mergeCell ref="B72:E72"/>
    <mergeCell ref="B73:E73"/>
    <mergeCell ref="B74:E74"/>
    <mergeCell ref="B75:E75"/>
    <mergeCell ref="B344:L344"/>
    <mergeCell ref="I88:I89"/>
    <mergeCell ref="J88:J89"/>
    <mergeCell ref="K88:K89"/>
    <mergeCell ref="B100:L100"/>
    <mergeCell ref="B102:L109"/>
    <mergeCell ref="B79:L86"/>
    <mergeCell ref="H88:H89"/>
    <mergeCell ref="B16:L16"/>
    <mergeCell ref="B60:L60"/>
    <mergeCell ref="B220:L220"/>
    <mergeCell ref="K130:K131"/>
    <mergeCell ref="H136:H137"/>
    <mergeCell ref="I136:I137"/>
    <mergeCell ref="B34:L41"/>
    <mergeCell ref="B77:L77"/>
    <mergeCell ref="J136:J137"/>
    <mergeCell ref="K136:K137"/>
    <mergeCell ref="J130:J131"/>
    <mergeCell ref="B115:L122"/>
    <mergeCell ref="B113:L113"/>
    <mergeCell ref="B126:L127"/>
    <mergeCell ref="H130:H131"/>
    <mergeCell ref="B88:F89"/>
    <mergeCell ref="B63:L63"/>
    <mergeCell ref="B65:F66"/>
    <mergeCell ref="G65:G66"/>
    <mergeCell ref="B4:L4"/>
    <mergeCell ref="B5:L5"/>
    <mergeCell ref="B6:L6"/>
    <mergeCell ref="B9:L9"/>
    <mergeCell ref="B10:L10"/>
    <mergeCell ref="B12:L12"/>
    <mergeCell ref="B29:E29"/>
    <mergeCell ref="B30:E30"/>
    <mergeCell ref="B13:L13"/>
    <mergeCell ref="B14:L14"/>
    <mergeCell ref="B8:L8"/>
    <mergeCell ref="B198:B207"/>
    <mergeCell ref="B208:B217"/>
    <mergeCell ref="C198:C207"/>
    <mergeCell ref="D198:D207"/>
    <mergeCell ref="B128:L128"/>
    <mergeCell ref="I130:I131"/>
    <mergeCell ref="K142:K143"/>
    <mergeCell ref="I151:I152"/>
    <mergeCell ref="H151:H152"/>
    <mergeCell ref="B149:L150"/>
    <mergeCell ref="B162:L164"/>
    <mergeCell ref="J151:J152"/>
    <mergeCell ref="K151:K152"/>
    <mergeCell ref="C208:C217"/>
    <mergeCell ref="B166:B167"/>
    <mergeCell ref="C166:C167"/>
    <mergeCell ref="D166:D167"/>
    <mergeCell ref="E166:F167"/>
    <mergeCell ref="G166:L167"/>
    <mergeCell ref="B168:B177"/>
    <mergeCell ref="B178:B187"/>
    <mergeCell ref="B188:B197"/>
    <mergeCell ref="C168:C177"/>
    <mergeCell ref="D168:D177"/>
    <mergeCell ref="B234:E234"/>
    <mergeCell ref="B235:E235"/>
    <mergeCell ref="B236:E236"/>
    <mergeCell ref="B263:L263"/>
    <mergeCell ref="B265:L272"/>
    <mergeCell ref="B256:E256"/>
    <mergeCell ref="B257:E257"/>
    <mergeCell ref="B258:E258"/>
    <mergeCell ref="B223:L224"/>
    <mergeCell ref="B250:F251"/>
    <mergeCell ref="G250:G251"/>
    <mergeCell ref="H250:H251"/>
    <mergeCell ref="I250:I251"/>
    <mergeCell ref="J250:J251"/>
    <mergeCell ref="K250:K251"/>
    <mergeCell ref="B230:E230"/>
    <mergeCell ref="B231:E231"/>
    <mergeCell ref="B228:E228"/>
    <mergeCell ref="B229:E229"/>
    <mergeCell ref="B274:F275"/>
    <mergeCell ref="B226:F227"/>
    <mergeCell ref="G226:G227"/>
    <mergeCell ref="H226:H227"/>
    <mergeCell ref="I226:I227"/>
    <mergeCell ref="J226:J227"/>
    <mergeCell ref="K226:K227"/>
    <mergeCell ref="B237:E237"/>
    <mergeCell ref="B252:E252"/>
    <mergeCell ref="B239:L239"/>
    <mergeCell ref="B241:L248"/>
    <mergeCell ref="B253:E253"/>
    <mergeCell ref="B259:E259"/>
    <mergeCell ref="B260:E260"/>
    <mergeCell ref="B261:E261"/>
    <mergeCell ref="G274:G275"/>
    <mergeCell ref="H274:H275"/>
    <mergeCell ref="I274:I275"/>
    <mergeCell ref="J274:J275"/>
    <mergeCell ref="K274:K275"/>
    <mergeCell ref="B254:E254"/>
    <mergeCell ref="B255:E255"/>
    <mergeCell ref="B232:E232"/>
    <mergeCell ref="B233:E233"/>
    <mergeCell ref="B313:D320"/>
    <mergeCell ref="E313:L320"/>
    <mergeCell ref="K284:K287"/>
    <mergeCell ref="B288:F290"/>
    <mergeCell ref="G288:G290"/>
    <mergeCell ref="H288:H290"/>
    <mergeCell ref="I288:I290"/>
    <mergeCell ref="J288:J290"/>
    <mergeCell ref="K288:K290"/>
    <mergeCell ref="B303:L303"/>
    <mergeCell ref="I284:I287"/>
    <mergeCell ref="J284:J287"/>
    <mergeCell ref="B292:L299"/>
    <mergeCell ref="B301:L301"/>
    <mergeCell ref="H280:H283"/>
    <mergeCell ref="I280:I283"/>
    <mergeCell ref="J280:J283"/>
    <mergeCell ref="K280:K283"/>
    <mergeCell ref="B284:F287"/>
    <mergeCell ref="G284:G287"/>
    <mergeCell ref="H284:H287"/>
    <mergeCell ref="B305:D312"/>
    <mergeCell ref="E305:L312"/>
    <mergeCell ref="B368:L368"/>
    <mergeCell ref="B350:C350"/>
    <mergeCell ref="B354:L355"/>
    <mergeCell ref="B357:L364"/>
    <mergeCell ref="B370:C379"/>
    <mergeCell ref="B380:C389"/>
    <mergeCell ref="B390:C399"/>
    <mergeCell ref="D370:L379"/>
    <mergeCell ref="D380:L389"/>
    <mergeCell ref="D390:L399"/>
    <mergeCell ref="B330:L330"/>
    <mergeCell ref="B345:L345"/>
    <mergeCell ref="B352:L352"/>
    <mergeCell ref="B366:L366"/>
    <mergeCell ref="B17:L17"/>
    <mergeCell ref="B54:L54"/>
    <mergeCell ref="B61:L61"/>
    <mergeCell ref="B111:L111"/>
    <mergeCell ref="B124:L124"/>
    <mergeCell ref="B160:L160"/>
    <mergeCell ref="B221:L221"/>
    <mergeCell ref="B321:D328"/>
    <mergeCell ref="E321:L328"/>
    <mergeCell ref="B332:L332"/>
    <mergeCell ref="B334:L341"/>
    <mergeCell ref="B276:F279"/>
    <mergeCell ref="G276:G279"/>
    <mergeCell ref="H276:H279"/>
    <mergeCell ref="I276:I279"/>
    <mergeCell ref="J276:J279"/>
    <mergeCell ref="K276:K279"/>
    <mergeCell ref="B280:F283"/>
    <mergeCell ref="G280:G283"/>
    <mergeCell ref="B347:L347"/>
    <mergeCell ref="C178:C187"/>
    <mergeCell ref="D178:D187"/>
    <mergeCell ref="C188:C197"/>
    <mergeCell ref="D188:D197"/>
    <mergeCell ref="B19:L20"/>
    <mergeCell ref="G22:G23"/>
    <mergeCell ref="H22:H23"/>
    <mergeCell ref="I22:I23"/>
    <mergeCell ref="J22:J23"/>
    <mergeCell ref="K22:K23"/>
    <mergeCell ref="B56:L57"/>
    <mergeCell ref="H65:H66"/>
    <mergeCell ref="G88:G89"/>
    <mergeCell ref="B90:E90"/>
    <mergeCell ref="I65:I66"/>
    <mergeCell ref="J65:J66"/>
    <mergeCell ref="K65:K66"/>
    <mergeCell ref="B43:L43"/>
    <mergeCell ref="B24:E24"/>
    <mergeCell ref="B25:E25"/>
    <mergeCell ref="B26:E26"/>
    <mergeCell ref="B27:E27"/>
    <mergeCell ref="B45:L52"/>
    <mergeCell ref="B28:E28"/>
    <mergeCell ref="D208:D217"/>
    <mergeCell ref="E168:F177"/>
    <mergeCell ref="E178:F187"/>
    <mergeCell ref="E188:F197"/>
    <mergeCell ref="E198:F207"/>
    <mergeCell ref="E208:F217"/>
    <mergeCell ref="G168:L177"/>
    <mergeCell ref="G178:L187"/>
    <mergeCell ref="G188:L197"/>
    <mergeCell ref="G198:L207"/>
    <mergeCell ref="G208:L217"/>
  </mergeCells>
  <phoneticPr fontId="18" type="noConversion"/>
  <conditionalFormatting sqref="G276:K277 G280:K281 G284:K285 G288:K289 G291:K291">
    <cfRule type="cellIs" dxfId="18" priority="1" operator="equal">
      <formula>"Error"</formula>
    </cfRule>
  </conditionalFormatting>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178 B357:L357 B115:L115 E188 B334:L337 E321:L321 E178 E198 G168 E208 E305:L305 E313:L313 G208 G188 B292 B359:L361 D380 E168 G198 D370 D390" xr:uid="{F8D8A7E1-1179-4260-93AA-9A622DB12CD0}">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42:K42 G140:K140 G147:K147 G98:K98 G254:K254 H76:L76 G75:K75 G134:K134 G230:K230 G153:K158 G261:K261 G256:K257 G237:K237 G232:K233 G144:K144 G30:K31 G26:K26" xr:uid="{F77DE07A-E5BD-4DD9-9825-4423487DEE8D}">
      <formula1>1000</formula1>
    </dataValidation>
    <dataValidation type="decimal" operator="greaterThanOrEqual" allowBlank="1" showErrorMessage="1" errorTitle="Errror / Erreur" error="Please input only numerical values into these cells./SVP donnez uniquement des valeurs numériques dans ces cellules." prompt="1000 character limit/limite de 1000 caractères" sqref="G24:K25 G27:K29 G67:K74 G90:K97 G132:K133 G138:K139 G145:K146 G228:K229 G231:K231 G234:K236 G252:K253 G255:K255 G258:K260 E350:J350" xr:uid="{7F19DED6-D56F-4D44-A656-4A9C39D23CC7}">
      <formula1>0</formula1>
    </dataValidation>
  </dataValidations>
  <printOptions horizontalCentered="1"/>
  <pageMargins left="0.25" right="0.25" top="0.75" bottom="0.75" header="0.3" footer="0.3"/>
  <pageSetup scale="63" fitToHeight="0" orientation="portrait" r:id="rId1"/>
  <headerFooter>
    <oddFooter>&amp;L&amp;A</oddFooter>
  </headerFooter>
  <rowBreaks count="5" manualBreakCount="5">
    <brk id="59" min="1" max="11" man="1"/>
    <brk id="123" min="1" max="11" man="1"/>
    <brk id="159" min="1" max="11" man="1"/>
    <brk id="219" min="1" max="11" man="1"/>
    <brk id="273" min="1" max="11"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22</vt:i4>
      </vt:variant>
    </vt:vector>
  </HeadingPairs>
  <TitlesOfParts>
    <vt:vector size="37" baseType="lpstr">
      <vt:lpstr>Variables</vt:lpstr>
      <vt:lpstr>Intro</vt:lpstr>
      <vt:lpstr>Info</vt:lpstr>
      <vt:lpstr>Public</vt:lpstr>
      <vt:lpstr>Grades|Nuances</vt:lpstr>
      <vt:lpstr>AddPub</vt:lpstr>
      <vt:lpstr>Pro 1</vt:lpstr>
      <vt:lpstr>Pro 2</vt:lpstr>
      <vt:lpstr>Pro 3</vt:lpstr>
      <vt:lpstr>Pro 4</vt:lpstr>
      <vt:lpstr>AddPro</vt:lpstr>
      <vt:lpstr>Confirm</vt:lpstr>
      <vt:lpstr>MiniDB</vt:lpstr>
      <vt:lpstr>QualDB</vt:lpstr>
      <vt:lpstr>DataTab</vt:lpstr>
      <vt:lpstr>AddPro!Print_Area</vt:lpstr>
      <vt:lpstr>AddPub!Print_Area</vt:lpstr>
      <vt:lpstr>Confirm!Print_Area</vt:lpstr>
      <vt:lpstr>'Grades|Nuances'!Print_Area</vt:lpstr>
      <vt:lpstr>Info!Print_Area</vt:lpstr>
      <vt:lpstr>Intro!Print_Area</vt:lpstr>
      <vt:lpstr>'Pro 1'!Print_Area</vt:lpstr>
      <vt:lpstr>'Pro 2'!Print_Area</vt:lpstr>
      <vt:lpstr>'Pro 3'!Print_Area</vt:lpstr>
      <vt:lpstr>'Pro 4'!Print_Area</vt:lpstr>
      <vt:lpstr>Public!Print_Area</vt:lpstr>
      <vt:lpstr>AddPro!Print_Titles</vt:lpstr>
      <vt:lpstr>AddPub!Print_Titles</vt:lpstr>
      <vt:lpstr>Confirm!Print_Titles</vt:lpstr>
      <vt:lpstr>'Grades|Nuances'!Print_Titles</vt:lpstr>
      <vt:lpstr>Info!Print_Titles</vt:lpstr>
      <vt:lpstr>Intro!Print_Titles</vt:lpstr>
      <vt:lpstr>'Pro 1'!Print_Titles</vt:lpstr>
      <vt:lpstr>'Pro 2'!Print_Titles</vt:lpstr>
      <vt:lpstr>'Pro 3'!Print_Titles</vt:lpstr>
      <vt:lpstr>'Pro 4'!Print_Titles</vt:lpstr>
      <vt:lpstr>Public!Print_Titles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Place, Paula</dc:creator>
  <cp:lastModifiedBy>Paula Place</cp:lastModifiedBy>
  <cp:lastPrinted>2026-03-27T14:14:37Z</cp:lastPrinted>
  <dcterms:created xsi:type="dcterms:W3CDTF">2023-04-17T11:18:56Z</dcterms:created>
  <dcterms:modified xsi:type="dcterms:W3CDTF">2026-04-28T14:18:09Z</dcterms:modified>
</cp:coreProperties>
</file>