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afeguards\GC-2026-001\Working Files\Research\Questionnaires\1. Final Questionnaires\Final Cabinets\"/>
    </mc:Choice>
  </mc:AlternateContent>
  <xr:revisionPtr revIDLastSave="0" documentId="13_ncr:1_{F54062E0-2C84-4A3F-8D3F-508288F570AD}" xr6:coauthVersionLast="47" xr6:coauthVersionMax="47" xr10:uidLastSave="{00000000-0000-0000-0000-000000000000}"/>
  <workbookProtection workbookAlgorithmName="SHA-512" workbookHashValue="XKJkVbXjztxzP/8O60uVilHOw8T15Ef4fNnXYArutluZ/eZJLRrMP7+B7q31hHP+h1CfA2PevPm/lIsuqw0ukA==" workbookSaltValue="L6vwdQNZysZXbSlH0eLbWA==" workbookSpinCount="100000" lockStructure="1"/>
  <bookViews>
    <workbookView xWindow="-110" yWindow="-110" windowWidth="19420" windowHeight="11500" tabRatio="907" firstSheet="1" activeTab="1" xr2:uid="{C5891CD3-0E1B-4A35-B74B-8A6F66005F71}"/>
  </bookViews>
  <sheets>
    <sheet name="Variables" sheetId="80" state="hidden" r:id="rId1"/>
    <sheet name="Intro" sheetId="81" r:id="rId2"/>
    <sheet name="Info" sheetId="82" r:id="rId3"/>
    <sheet name="Public" sheetId="83" r:id="rId4"/>
    <sheet name="AddPub" sheetId="84" r:id="rId5"/>
    <sheet name="Begin" sheetId="93" state="hidden" r:id="rId6"/>
    <sheet name="Pro" sheetId="86" r:id="rId7"/>
    <sheet name="Cab-Arm Country-Pays 1-5 " sheetId="110" r:id="rId8"/>
    <sheet name="Cab-Arm Country-Pays 6-10" sheetId="111" r:id="rId9"/>
    <sheet name="Cab-Arm Country-Pays 11-15" sheetId="112" r:id="rId10"/>
    <sheet name="Cab-Arm Country-Pays 16-20" sheetId="113" r:id="rId11"/>
    <sheet name="Cab-Arm Country-Pays 21-25" sheetId="114" r:id="rId12"/>
    <sheet name="End" sheetId="94" state="hidden" r:id="rId13"/>
    <sheet name="Begin-2" sheetId="128" state="hidden" r:id="rId14"/>
    <sheet name="Sub-Sous Country-Pays 1-5 " sheetId="117" r:id="rId15"/>
    <sheet name="Sub-Sous Country-Pays 6-10" sheetId="122" r:id="rId16"/>
    <sheet name="Sub-Sous Country-Pays 11-15" sheetId="123" r:id="rId17"/>
    <sheet name="Sub-Sous Country-Pays 16-20" sheetId="124" r:id="rId18"/>
    <sheet name="Sub-Sous Country-Pays 21-25" sheetId="125" r:id="rId19"/>
    <sheet name="End2" sheetId="127" state="hidden" r:id="rId20"/>
    <sheet name="Export" sheetId="109" r:id="rId21"/>
    <sheet name="AddPro" sheetId="89" r:id="rId22"/>
    <sheet name="Cab-Arm - Confirm" sheetId="90" r:id="rId23"/>
    <sheet name="Sub-Sous - Confirm" sheetId="126" r:id="rId24"/>
    <sheet name="DBFirm" sheetId="115" state="hidden" r:id="rId25"/>
    <sheet name="DBSales" sheetId="116" state="hidden" r:id="rId26"/>
  </sheet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21">AddPro!$B$1:$L$62</definedName>
    <definedName name="_xlnm.Print_Area" localSheetId="4">AddPub!$B$1:$L$62</definedName>
    <definedName name="_xlnm.Print_Area" localSheetId="22">'Cab-Arm - Confirm'!$B$1:$L$65</definedName>
    <definedName name="_xlnm.Print_Area" localSheetId="9">'Cab-Arm Country-Pays 11-15'!$B$1:$L$87</definedName>
    <definedName name="_xlnm.Print_Area" localSheetId="7">'Cab-Arm Country-Pays 1-5 '!$B$1:$L$87</definedName>
    <definedName name="_xlnm.Print_Area" localSheetId="10">'Cab-Arm Country-Pays 16-20'!$B$1:$L$87</definedName>
    <definedName name="_xlnm.Print_Area" localSheetId="11">'Cab-Arm Country-Pays 21-25'!$B$1:$L$87</definedName>
    <definedName name="_xlnm.Print_Area" localSheetId="8">'Cab-Arm Country-Pays 6-10'!$B$1:$L$87</definedName>
    <definedName name="_xlnm.Print_Area" localSheetId="20">Export!$B$1:$L$35</definedName>
    <definedName name="_xlnm.Print_Area" localSheetId="2">Info!$B$1:$L$42</definedName>
    <definedName name="_xlnm.Print_Area" localSheetId="1">Intro!$B$1:$L$201</definedName>
    <definedName name="_xlnm.Print_Area" localSheetId="6">Pro!$B$1:$L$188</definedName>
    <definedName name="_xlnm.Print_Area" localSheetId="3">Public!$B$1:$L$260</definedName>
    <definedName name="_xlnm.Print_Area" localSheetId="23">'Sub-Sous - Confirm'!$B$1:$L$65</definedName>
    <definedName name="_xlnm.Print_Area" localSheetId="16">'Sub-Sous Country-Pays 11-15'!$B$1:$L$87</definedName>
    <definedName name="_xlnm.Print_Area" localSheetId="14">'Sub-Sous Country-Pays 1-5 '!$B$1:$L$87</definedName>
    <definedName name="_xlnm.Print_Area" localSheetId="17">'Sub-Sous Country-Pays 16-20'!$B$1:$L$87</definedName>
    <definedName name="_xlnm.Print_Area" localSheetId="18">'Sub-Sous Country-Pays 21-25'!$B$1:$L$87</definedName>
    <definedName name="_xlnm.Print_Area" localSheetId="15">'Sub-Sous Country-Pays 6-10'!$B$1:$L$87</definedName>
    <definedName name="_xlnm.Print_Titles" localSheetId="21">AddPro!$1:$7</definedName>
    <definedName name="_xlnm.Print_Titles" localSheetId="4">AddPub!$1:$7</definedName>
    <definedName name="_xlnm.Print_Titles" localSheetId="22">'Cab-Arm - Confirm'!$1:$7</definedName>
    <definedName name="_xlnm.Print_Titles" localSheetId="9">'Cab-Arm Country-Pays 11-15'!$1:$7</definedName>
    <definedName name="_xlnm.Print_Titles" localSheetId="7">'Cab-Arm Country-Pays 1-5 '!$1:$7</definedName>
    <definedName name="_xlnm.Print_Titles" localSheetId="10">'Cab-Arm Country-Pays 16-20'!$1:$7</definedName>
    <definedName name="_xlnm.Print_Titles" localSheetId="11">'Cab-Arm Country-Pays 21-25'!$1:$7</definedName>
    <definedName name="_xlnm.Print_Titles" localSheetId="8">'Cab-Arm Country-Pays 6-10'!$1:$7</definedName>
    <definedName name="_xlnm.Print_Titles" localSheetId="20">Export!$1:$7</definedName>
    <definedName name="_xlnm.Print_Titles" localSheetId="2">Info!$1:$7</definedName>
    <definedName name="_xlnm.Print_Titles" localSheetId="1">Intro!$1:$7</definedName>
    <definedName name="_xlnm.Print_Titles" localSheetId="6">Pro!$1:$7</definedName>
    <definedName name="_xlnm.Print_Titles" localSheetId="3">Public!$1:$7</definedName>
    <definedName name="_xlnm.Print_Titles" localSheetId="23">'Sub-Sous - Confirm'!$1:$7</definedName>
    <definedName name="_xlnm.Print_Titles" localSheetId="16">'Sub-Sous Country-Pays 11-15'!$1:$7</definedName>
    <definedName name="_xlnm.Print_Titles" localSheetId="14">'Sub-Sous Country-Pays 1-5 '!$1:$7</definedName>
    <definedName name="_xlnm.Print_Titles" localSheetId="17">'Sub-Sous Country-Pays 16-20'!$1:$7</definedName>
    <definedName name="_xlnm.Print_Titles" localSheetId="18">'Sub-Sous Country-Pays 21-25'!$1:$7</definedName>
    <definedName name="_xlnm.Print_Titles" localSheetId="15">'Sub-Sous Country-Pays 6-10'!$1:$7</definedName>
    <definedName name="quest8" localSheetId="21">AddPro!#REF!</definedName>
    <definedName name="quest8" localSheetId="4">AddPub!#REF!</definedName>
    <definedName name="quest8" localSheetId="22">'Cab-Arm - Confirm'!#REF!</definedName>
    <definedName name="quest8" localSheetId="9">'Cab-Arm Country-Pays 11-15'!#REF!</definedName>
    <definedName name="quest8" localSheetId="7">'Cab-Arm Country-Pays 1-5 '!#REF!</definedName>
    <definedName name="quest8" localSheetId="10">'Cab-Arm Country-Pays 16-20'!#REF!</definedName>
    <definedName name="quest8" localSheetId="11">'Cab-Arm Country-Pays 21-25'!#REF!</definedName>
    <definedName name="quest8" localSheetId="8">'Cab-Arm Country-Pays 6-10'!#REF!</definedName>
    <definedName name="quest8" localSheetId="20">Export!#REF!</definedName>
    <definedName name="quest8" localSheetId="2">Info!#REF!</definedName>
    <definedName name="quest8" localSheetId="1">Intro!#REF!</definedName>
    <definedName name="quest8" localSheetId="6">Pro!#REF!</definedName>
    <definedName name="quest8" localSheetId="3">Public!#REF!</definedName>
    <definedName name="quest8" localSheetId="23">'Sub-Sous - Confirm'!#REF!</definedName>
    <definedName name="quest8" localSheetId="16">'Sub-Sous Country-Pays 11-15'!#REF!</definedName>
    <definedName name="quest8" localSheetId="14">'Sub-Sous Country-Pays 1-5 '!#REF!</definedName>
    <definedName name="quest8" localSheetId="17">'Sub-Sous Country-Pays 16-20'!#REF!</definedName>
    <definedName name="quest8" localSheetId="18">'Sub-Sous Country-Pays 21-25'!#REF!</definedName>
    <definedName name="quest8" localSheetId="15">'Sub-Sous Country-Pays 6-10'!#REF!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4" i="116" l="1"/>
  <c r="C118" i="116"/>
  <c r="A64" i="116"/>
  <c r="L118" i="116"/>
  <c r="K118" i="116"/>
  <c r="J118" i="116"/>
  <c r="I118" i="116"/>
  <c r="H118" i="116"/>
  <c r="G118" i="116"/>
  <c r="L113" i="116"/>
  <c r="K113" i="116"/>
  <c r="J113" i="116"/>
  <c r="M113" i="116" s="1"/>
  <c r="I113" i="116"/>
  <c r="H113" i="116"/>
  <c r="N113" i="116" s="1"/>
  <c r="G113" i="116"/>
  <c r="L112" i="116"/>
  <c r="O112" i="116" s="1"/>
  <c r="K112" i="116"/>
  <c r="N112" i="116" s="1"/>
  <c r="J112" i="116"/>
  <c r="M112" i="116" s="1"/>
  <c r="I112" i="116"/>
  <c r="H112" i="116"/>
  <c r="G112" i="116"/>
  <c r="L111" i="116"/>
  <c r="O111" i="116" s="1"/>
  <c r="K111" i="116"/>
  <c r="N111" i="116" s="1"/>
  <c r="J111" i="116"/>
  <c r="I111" i="116"/>
  <c r="H111" i="116"/>
  <c r="G111" i="116"/>
  <c r="L110" i="116"/>
  <c r="K110" i="116"/>
  <c r="J110" i="116"/>
  <c r="I110" i="116"/>
  <c r="H110" i="116"/>
  <c r="G110" i="116"/>
  <c r="L109" i="116"/>
  <c r="O109" i="116" s="1"/>
  <c r="K109" i="116"/>
  <c r="N109" i="116" s="1"/>
  <c r="J109" i="116"/>
  <c r="I109" i="116"/>
  <c r="H109" i="116"/>
  <c r="G109" i="116"/>
  <c r="L108" i="116"/>
  <c r="K108" i="116"/>
  <c r="J108" i="116"/>
  <c r="I108" i="116"/>
  <c r="O108" i="116" s="1"/>
  <c r="H108" i="116"/>
  <c r="N108" i="116" s="1"/>
  <c r="G108" i="116"/>
  <c r="M108" i="116" s="1"/>
  <c r="L107" i="116"/>
  <c r="O107" i="116" s="1"/>
  <c r="K107" i="116"/>
  <c r="N107" i="116" s="1"/>
  <c r="J107" i="116"/>
  <c r="M107" i="116" s="1"/>
  <c r="I107" i="116"/>
  <c r="H107" i="116"/>
  <c r="G107" i="116"/>
  <c r="L106" i="116"/>
  <c r="K106" i="116"/>
  <c r="J106" i="116"/>
  <c r="I106" i="116"/>
  <c r="H106" i="116"/>
  <c r="G106" i="116"/>
  <c r="L105" i="116"/>
  <c r="K105" i="116"/>
  <c r="J105" i="116"/>
  <c r="I105" i="116"/>
  <c r="H105" i="116"/>
  <c r="G105" i="116"/>
  <c r="L104" i="116"/>
  <c r="K104" i="116"/>
  <c r="J104" i="116"/>
  <c r="I104" i="116"/>
  <c r="H104" i="116"/>
  <c r="G104" i="116"/>
  <c r="L103" i="116"/>
  <c r="K103" i="116"/>
  <c r="J103" i="116"/>
  <c r="I103" i="116"/>
  <c r="H103" i="116"/>
  <c r="G103" i="116"/>
  <c r="L102" i="116"/>
  <c r="K102" i="116"/>
  <c r="J102" i="116"/>
  <c r="I102" i="116"/>
  <c r="H102" i="116"/>
  <c r="G102" i="116"/>
  <c r="L101" i="116"/>
  <c r="K101" i="116"/>
  <c r="J101" i="116"/>
  <c r="I101" i="116"/>
  <c r="H101" i="116"/>
  <c r="G101" i="116"/>
  <c r="L100" i="116"/>
  <c r="K100" i="116"/>
  <c r="N100" i="116" s="1"/>
  <c r="J100" i="116"/>
  <c r="I100" i="116"/>
  <c r="H100" i="116"/>
  <c r="G100" i="116"/>
  <c r="L99" i="116"/>
  <c r="O99" i="116" s="1"/>
  <c r="K99" i="116"/>
  <c r="J99" i="116"/>
  <c r="I99" i="116"/>
  <c r="H99" i="116"/>
  <c r="N99" i="116" s="1"/>
  <c r="G99" i="116"/>
  <c r="M99" i="116" s="1"/>
  <c r="L98" i="116"/>
  <c r="O98" i="116" s="1"/>
  <c r="K98" i="116"/>
  <c r="N98" i="116" s="1"/>
  <c r="J98" i="116"/>
  <c r="M98" i="116" s="1"/>
  <c r="I98" i="116"/>
  <c r="H98" i="116"/>
  <c r="G98" i="116"/>
  <c r="L97" i="116"/>
  <c r="O97" i="116" s="1"/>
  <c r="K97" i="116"/>
  <c r="N97" i="116" s="1"/>
  <c r="J97" i="116"/>
  <c r="I97" i="116"/>
  <c r="H97" i="116"/>
  <c r="G97" i="116"/>
  <c r="L96" i="116"/>
  <c r="K96" i="116"/>
  <c r="J96" i="116"/>
  <c r="I96" i="116"/>
  <c r="H96" i="116"/>
  <c r="G96" i="116"/>
  <c r="L95" i="116"/>
  <c r="O95" i="116" s="1"/>
  <c r="K95" i="116"/>
  <c r="N95" i="116" s="1"/>
  <c r="J95" i="116"/>
  <c r="M95" i="116" s="1"/>
  <c r="I95" i="116"/>
  <c r="H95" i="116"/>
  <c r="G95" i="116"/>
  <c r="L94" i="116"/>
  <c r="K94" i="116"/>
  <c r="J94" i="116"/>
  <c r="I94" i="116"/>
  <c r="O94" i="116" s="1"/>
  <c r="H94" i="116"/>
  <c r="N94" i="116" s="1"/>
  <c r="G94" i="116"/>
  <c r="M94" i="116" s="1"/>
  <c r="L93" i="116"/>
  <c r="O93" i="116" s="1"/>
  <c r="K93" i="116"/>
  <c r="N93" i="116" s="1"/>
  <c r="J93" i="116"/>
  <c r="M93" i="116" s="1"/>
  <c r="I93" i="116"/>
  <c r="H93" i="116"/>
  <c r="G93" i="116"/>
  <c r="L92" i="116"/>
  <c r="K92" i="116"/>
  <c r="J92" i="116"/>
  <c r="I92" i="116"/>
  <c r="H92" i="116"/>
  <c r="G92" i="116"/>
  <c r="L91" i="116"/>
  <c r="K91" i="116"/>
  <c r="J91" i="116"/>
  <c r="M91" i="116" s="1"/>
  <c r="I91" i="116"/>
  <c r="H91" i="116"/>
  <c r="G91" i="116"/>
  <c r="L90" i="116"/>
  <c r="O90" i="116" s="1"/>
  <c r="K90" i="116"/>
  <c r="N90" i="116" s="1"/>
  <c r="J90" i="116"/>
  <c r="I90" i="116"/>
  <c r="H90" i="116"/>
  <c r="G90" i="116"/>
  <c r="L89" i="116"/>
  <c r="K89" i="116"/>
  <c r="J89" i="116"/>
  <c r="I89" i="116"/>
  <c r="O89" i="116" s="1"/>
  <c r="H89" i="116"/>
  <c r="G89" i="116"/>
  <c r="L88" i="116"/>
  <c r="O88" i="116" s="1"/>
  <c r="K88" i="116"/>
  <c r="N88" i="116" s="1"/>
  <c r="J88" i="116"/>
  <c r="I88" i="116"/>
  <c r="H88" i="116"/>
  <c r="G88" i="116"/>
  <c r="L87" i="116"/>
  <c r="K87" i="116"/>
  <c r="J87" i="116"/>
  <c r="I87" i="116"/>
  <c r="H87" i="116"/>
  <c r="G87" i="116"/>
  <c r="L86" i="116"/>
  <c r="K86" i="116"/>
  <c r="J86" i="116"/>
  <c r="I86" i="116"/>
  <c r="O86" i="116" s="1"/>
  <c r="H86" i="116"/>
  <c r="N86" i="116" s="1"/>
  <c r="G86" i="116"/>
  <c r="L85" i="116"/>
  <c r="K85" i="116"/>
  <c r="J85" i="116"/>
  <c r="I85" i="116"/>
  <c r="H85" i="116"/>
  <c r="G85" i="116"/>
  <c r="L84" i="116"/>
  <c r="K84" i="116"/>
  <c r="N84" i="116" s="1"/>
  <c r="J84" i="116"/>
  <c r="M84" i="116" s="1"/>
  <c r="I84" i="116"/>
  <c r="O84" i="116" s="1"/>
  <c r="H84" i="116"/>
  <c r="G84" i="116"/>
  <c r="L83" i="116"/>
  <c r="O83" i="116" s="1"/>
  <c r="K83" i="116"/>
  <c r="N83" i="116" s="1"/>
  <c r="J83" i="116"/>
  <c r="I83" i="116"/>
  <c r="H83" i="116"/>
  <c r="G83" i="116"/>
  <c r="L82" i="116"/>
  <c r="K82" i="116"/>
  <c r="J82" i="116"/>
  <c r="I82" i="116"/>
  <c r="H82" i="116"/>
  <c r="N82" i="116" s="1"/>
  <c r="G82" i="116"/>
  <c r="M82" i="116" s="1"/>
  <c r="L81" i="116"/>
  <c r="K81" i="116"/>
  <c r="J81" i="116"/>
  <c r="M81" i="116" s="1"/>
  <c r="I81" i="116"/>
  <c r="O81" i="116" s="1"/>
  <c r="H81" i="116"/>
  <c r="G81" i="116"/>
  <c r="L80" i="116"/>
  <c r="K80" i="116"/>
  <c r="N80" i="116" s="1"/>
  <c r="J80" i="116"/>
  <c r="M80" i="116" s="1"/>
  <c r="I80" i="116"/>
  <c r="O80" i="116" s="1"/>
  <c r="H80" i="116"/>
  <c r="G80" i="116"/>
  <c r="L79" i="116"/>
  <c r="O79" i="116" s="1"/>
  <c r="K79" i="116"/>
  <c r="N79" i="116" s="1"/>
  <c r="J79" i="116"/>
  <c r="M79" i="116" s="1"/>
  <c r="I79" i="116"/>
  <c r="H79" i="116"/>
  <c r="G79" i="116"/>
  <c r="L78" i="116"/>
  <c r="K78" i="116"/>
  <c r="J78" i="116"/>
  <c r="I78" i="116"/>
  <c r="H78" i="116"/>
  <c r="G78" i="116"/>
  <c r="L77" i="116"/>
  <c r="K77" i="116"/>
  <c r="J77" i="116"/>
  <c r="I77" i="116"/>
  <c r="H77" i="116"/>
  <c r="G77" i="116"/>
  <c r="M77" i="116" s="1"/>
  <c r="L76" i="116"/>
  <c r="K76" i="116"/>
  <c r="N76" i="116" s="1"/>
  <c r="J76" i="116"/>
  <c r="I76" i="116"/>
  <c r="H76" i="116"/>
  <c r="G76" i="116"/>
  <c r="L75" i="116"/>
  <c r="K75" i="116"/>
  <c r="N75" i="116" s="1"/>
  <c r="J75" i="116"/>
  <c r="I75" i="116"/>
  <c r="H75" i="116"/>
  <c r="G75" i="116"/>
  <c r="L74" i="116"/>
  <c r="K74" i="116"/>
  <c r="N74" i="116" s="1"/>
  <c r="J74" i="116"/>
  <c r="M74" i="116" s="1"/>
  <c r="I74" i="116"/>
  <c r="H74" i="116"/>
  <c r="G74" i="116"/>
  <c r="L73" i="116"/>
  <c r="K73" i="116"/>
  <c r="J73" i="116"/>
  <c r="I73" i="116"/>
  <c r="H73" i="116"/>
  <c r="G73" i="116"/>
  <c r="L72" i="116"/>
  <c r="O72" i="116" s="1"/>
  <c r="K72" i="116"/>
  <c r="N72" i="116" s="1"/>
  <c r="J72" i="116"/>
  <c r="M72" i="116" s="1"/>
  <c r="I72" i="116"/>
  <c r="H72" i="116"/>
  <c r="G72" i="116"/>
  <c r="L71" i="116"/>
  <c r="K71" i="116"/>
  <c r="J71" i="116"/>
  <c r="I71" i="116"/>
  <c r="H71" i="116"/>
  <c r="G71" i="116"/>
  <c r="L70" i="116"/>
  <c r="K70" i="116"/>
  <c r="J70" i="116"/>
  <c r="I70" i="116"/>
  <c r="H70" i="116"/>
  <c r="G70" i="116"/>
  <c r="L69" i="116"/>
  <c r="O69" i="116" s="1"/>
  <c r="K69" i="116"/>
  <c r="N69" i="116" s="1"/>
  <c r="J69" i="116"/>
  <c r="I69" i="116"/>
  <c r="H69" i="116"/>
  <c r="G69" i="116"/>
  <c r="M69" i="116" s="1"/>
  <c r="L68" i="116"/>
  <c r="K68" i="116"/>
  <c r="J68" i="116"/>
  <c r="I68" i="116"/>
  <c r="H68" i="116"/>
  <c r="N68" i="116" s="1"/>
  <c r="G68" i="116"/>
  <c r="M68" i="116" s="1"/>
  <c r="L67" i="116"/>
  <c r="K67" i="116"/>
  <c r="J67" i="116"/>
  <c r="M67" i="116" s="1"/>
  <c r="I67" i="116"/>
  <c r="O67" i="116" s="1"/>
  <c r="H67" i="116"/>
  <c r="G67" i="116"/>
  <c r="L66" i="116"/>
  <c r="K66" i="116"/>
  <c r="J66" i="116"/>
  <c r="I66" i="116"/>
  <c r="O66" i="116" s="1"/>
  <c r="H66" i="116"/>
  <c r="N66" i="116" s="1"/>
  <c r="G66" i="116"/>
  <c r="M66" i="116" s="1"/>
  <c r="L65" i="116"/>
  <c r="K65" i="116"/>
  <c r="J65" i="116"/>
  <c r="I65" i="116"/>
  <c r="O65" i="116" s="1"/>
  <c r="H65" i="116"/>
  <c r="N65" i="116" s="1"/>
  <c r="G65" i="116"/>
  <c r="M65" i="116" s="1"/>
  <c r="L64" i="116"/>
  <c r="K64" i="116"/>
  <c r="J64" i="116"/>
  <c r="I64" i="116"/>
  <c r="O64" i="116" s="1"/>
  <c r="H64" i="116"/>
  <c r="N64" i="116" s="1"/>
  <c r="G64" i="116"/>
  <c r="M64" i="116" s="1"/>
  <c r="D112" i="116"/>
  <c r="D110" i="116"/>
  <c r="D108" i="116"/>
  <c r="D106" i="116"/>
  <c r="D104" i="116"/>
  <c r="D102" i="116"/>
  <c r="D103" i="116" s="1"/>
  <c r="D100" i="116"/>
  <c r="D101" i="116" s="1"/>
  <c r="D98" i="116"/>
  <c r="D99" i="116" s="1"/>
  <c r="D96" i="116"/>
  <c r="D94" i="116"/>
  <c r="D92" i="116"/>
  <c r="D90" i="116"/>
  <c r="D91" i="116" s="1"/>
  <c r="D88" i="116"/>
  <c r="D89" i="116" s="1"/>
  <c r="D86" i="116"/>
  <c r="D84" i="116"/>
  <c r="D82" i="116"/>
  <c r="D80" i="116"/>
  <c r="D78" i="116"/>
  <c r="D79" i="116" s="1"/>
  <c r="D76" i="116"/>
  <c r="D74" i="116"/>
  <c r="D72" i="116"/>
  <c r="D73" i="116" s="1"/>
  <c r="D70" i="116"/>
  <c r="D71" i="116" s="1"/>
  <c r="D68" i="116"/>
  <c r="D66" i="116"/>
  <c r="D67" i="116" s="1"/>
  <c r="D64" i="116"/>
  <c r="D65" i="116" s="1"/>
  <c r="O118" i="116"/>
  <c r="M116" i="116"/>
  <c r="J116" i="116"/>
  <c r="G116" i="116"/>
  <c r="O113" i="116"/>
  <c r="D113" i="116"/>
  <c r="M111" i="116"/>
  <c r="D111" i="116"/>
  <c r="N110" i="116"/>
  <c r="M110" i="116"/>
  <c r="O110" i="116"/>
  <c r="M109" i="116"/>
  <c r="D109" i="116"/>
  <c r="D107" i="116"/>
  <c r="M106" i="116"/>
  <c r="M105" i="116"/>
  <c r="D105" i="116"/>
  <c r="O100" i="116"/>
  <c r="M97" i="116"/>
  <c r="D97" i="116"/>
  <c r="N96" i="116"/>
  <c r="M96" i="116"/>
  <c r="O96" i="116"/>
  <c r="D95" i="116"/>
  <c r="D93" i="116"/>
  <c r="M92" i="116"/>
  <c r="O92" i="116"/>
  <c r="N92" i="116"/>
  <c r="M90" i="116"/>
  <c r="D87" i="116"/>
  <c r="O85" i="116"/>
  <c r="N85" i="116"/>
  <c r="M85" i="116"/>
  <c r="D85" i="116"/>
  <c r="M83" i="116"/>
  <c r="D83" i="116"/>
  <c r="O82" i="116"/>
  <c r="N81" i="116"/>
  <c r="D81" i="116"/>
  <c r="N78" i="116"/>
  <c r="M78" i="116"/>
  <c r="O77" i="116"/>
  <c r="M76" i="116"/>
  <c r="D77" i="116"/>
  <c r="O75" i="116"/>
  <c r="D75" i="116"/>
  <c r="O71" i="116"/>
  <c r="N71" i="116"/>
  <c r="M71" i="116"/>
  <c r="O70" i="116"/>
  <c r="N70" i="116"/>
  <c r="M70" i="116"/>
  <c r="D69" i="116"/>
  <c r="B69" i="116"/>
  <c r="B70" i="116" s="1"/>
  <c r="B71" i="116" s="1"/>
  <c r="B72" i="116" s="1"/>
  <c r="B73" i="116" s="1"/>
  <c r="B74" i="116" s="1"/>
  <c r="B75" i="116" s="1"/>
  <c r="B76" i="116" s="1"/>
  <c r="B77" i="116" s="1"/>
  <c r="B78" i="116" s="1"/>
  <c r="B79" i="116" s="1"/>
  <c r="B80" i="116" s="1"/>
  <c r="B81" i="116" s="1"/>
  <c r="B82" i="116" s="1"/>
  <c r="B83" i="116" s="1"/>
  <c r="B84" i="116" s="1"/>
  <c r="B85" i="116" s="1"/>
  <c r="B86" i="116" s="1"/>
  <c r="B87" i="116" s="1"/>
  <c r="B88" i="116" s="1"/>
  <c r="B89" i="116" s="1"/>
  <c r="B90" i="116" s="1"/>
  <c r="B91" i="116" s="1"/>
  <c r="B92" i="116" s="1"/>
  <c r="B93" i="116" s="1"/>
  <c r="B94" i="116" s="1"/>
  <c r="B95" i="116" s="1"/>
  <c r="B96" i="116" s="1"/>
  <c r="B97" i="116" s="1"/>
  <c r="B98" i="116" s="1"/>
  <c r="B99" i="116" s="1"/>
  <c r="B100" i="116" s="1"/>
  <c r="B101" i="116" s="1"/>
  <c r="B102" i="116" s="1"/>
  <c r="B103" i="116" s="1"/>
  <c r="B104" i="116" s="1"/>
  <c r="B105" i="116" s="1"/>
  <c r="B106" i="116" s="1"/>
  <c r="B107" i="116" s="1"/>
  <c r="B108" i="116" s="1"/>
  <c r="B109" i="116" s="1"/>
  <c r="B110" i="116" s="1"/>
  <c r="B111" i="116" s="1"/>
  <c r="B112" i="116" s="1"/>
  <c r="B113" i="116" s="1"/>
  <c r="O68" i="116"/>
  <c r="B68" i="116"/>
  <c r="N67" i="116"/>
  <c r="C67" i="116"/>
  <c r="C68" i="116" s="1"/>
  <c r="C69" i="116" s="1"/>
  <c r="C70" i="116" s="1"/>
  <c r="C71" i="116" s="1"/>
  <c r="C72" i="116" s="1"/>
  <c r="C73" i="116" s="1"/>
  <c r="C74" i="116" s="1"/>
  <c r="C75" i="116" s="1"/>
  <c r="C76" i="116" s="1"/>
  <c r="C77" i="116" s="1"/>
  <c r="C78" i="116" s="1"/>
  <c r="C79" i="116" s="1"/>
  <c r="C80" i="116" s="1"/>
  <c r="C81" i="116" s="1"/>
  <c r="C82" i="116" s="1"/>
  <c r="C83" i="116" s="1"/>
  <c r="C84" i="116" s="1"/>
  <c r="C85" i="116" s="1"/>
  <c r="C86" i="116" s="1"/>
  <c r="C87" i="116" s="1"/>
  <c r="C88" i="116" s="1"/>
  <c r="C89" i="116" s="1"/>
  <c r="C90" i="116" s="1"/>
  <c r="C91" i="116" s="1"/>
  <c r="C92" i="116" s="1"/>
  <c r="C93" i="116" s="1"/>
  <c r="C94" i="116" s="1"/>
  <c r="C95" i="116" s="1"/>
  <c r="C96" i="116" s="1"/>
  <c r="C97" i="116" s="1"/>
  <c r="C98" i="116" s="1"/>
  <c r="C99" i="116" s="1"/>
  <c r="C100" i="116" s="1"/>
  <c r="C101" i="116" s="1"/>
  <c r="C102" i="116" s="1"/>
  <c r="C103" i="116" s="1"/>
  <c r="C104" i="116" s="1"/>
  <c r="C105" i="116" s="1"/>
  <c r="C106" i="116" s="1"/>
  <c r="C107" i="116" s="1"/>
  <c r="C108" i="116" s="1"/>
  <c r="C109" i="116" s="1"/>
  <c r="C110" i="116" s="1"/>
  <c r="C111" i="116" s="1"/>
  <c r="C112" i="116" s="1"/>
  <c r="C113" i="116" s="1"/>
  <c r="B67" i="116"/>
  <c r="C66" i="116"/>
  <c r="B66" i="116"/>
  <c r="C65" i="116"/>
  <c r="B65" i="116"/>
  <c r="A65" i="116"/>
  <c r="A66" i="116" s="1"/>
  <c r="A67" i="116" s="1"/>
  <c r="A68" i="116" s="1"/>
  <c r="A69" i="116" s="1"/>
  <c r="A70" i="116" s="1"/>
  <c r="A71" i="116" s="1"/>
  <c r="A72" i="116" s="1"/>
  <c r="A73" i="116" s="1"/>
  <c r="A74" i="116" s="1"/>
  <c r="A75" i="116" s="1"/>
  <c r="A76" i="116" s="1"/>
  <c r="A77" i="116" s="1"/>
  <c r="A78" i="116" s="1"/>
  <c r="A79" i="116" s="1"/>
  <c r="A80" i="116" s="1"/>
  <c r="A81" i="116" s="1"/>
  <c r="A82" i="116" s="1"/>
  <c r="A83" i="116" s="1"/>
  <c r="A84" i="116" s="1"/>
  <c r="A85" i="116" s="1"/>
  <c r="A86" i="116" s="1"/>
  <c r="A87" i="116" s="1"/>
  <c r="A88" i="116" s="1"/>
  <c r="A89" i="116" s="1"/>
  <c r="A90" i="116" s="1"/>
  <c r="A91" i="116" s="1"/>
  <c r="A92" i="116" s="1"/>
  <c r="A93" i="116" s="1"/>
  <c r="A94" i="116" s="1"/>
  <c r="A95" i="116" s="1"/>
  <c r="A96" i="116" s="1"/>
  <c r="A97" i="116" s="1"/>
  <c r="A98" i="116" s="1"/>
  <c r="A99" i="116" s="1"/>
  <c r="A100" i="116" s="1"/>
  <c r="A101" i="116" s="1"/>
  <c r="A102" i="116" s="1"/>
  <c r="A103" i="116" s="1"/>
  <c r="A104" i="116" s="1"/>
  <c r="A105" i="116" s="1"/>
  <c r="A106" i="116" s="1"/>
  <c r="A107" i="116" s="1"/>
  <c r="A108" i="116" s="1"/>
  <c r="A109" i="116" s="1"/>
  <c r="A110" i="116" s="1"/>
  <c r="A111" i="116" s="1"/>
  <c r="A112" i="116" s="1"/>
  <c r="A113" i="116" s="1"/>
  <c r="C8" i="116"/>
  <c r="C9" i="116" s="1"/>
  <c r="C10" i="116" s="1"/>
  <c r="C11" i="116" s="1"/>
  <c r="C12" i="116" s="1"/>
  <c r="C13" i="116" s="1"/>
  <c r="C14" i="116" s="1"/>
  <c r="C15" i="116" s="1"/>
  <c r="C16" i="116" s="1"/>
  <c r="C17" i="116" s="1"/>
  <c r="C18" i="116" s="1"/>
  <c r="C19" i="116" s="1"/>
  <c r="C20" i="116" s="1"/>
  <c r="C21" i="116" s="1"/>
  <c r="C22" i="116" s="1"/>
  <c r="C23" i="116" s="1"/>
  <c r="C24" i="116" s="1"/>
  <c r="C25" i="116" s="1"/>
  <c r="C26" i="116" s="1"/>
  <c r="C27" i="116" s="1"/>
  <c r="C28" i="116" s="1"/>
  <c r="C29" i="116" s="1"/>
  <c r="C30" i="116" s="1"/>
  <c r="C31" i="116" s="1"/>
  <c r="C32" i="116" s="1"/>
  <c r="C33" i="116" s="1"/>
  <c r="C34" i="116" s="1"/>
  <c r="C35" i="116" s="1"/>
  <c r="C36" i="116" s="1"/>
  <c r="C37" i="116" s="1"/>
  <c r="C38" i="116" s="1"/>
  <c r="C39" i="116" s="1"/>
  <c r="C40" i="116" s="1"/>
  <c r="C41" i="116" s="1"/>
  <c r="C42" i="116" s="1"/>
  <c r="C43" i="116" s="1"/>
  <c r="C44" i="116" s="1"/>
  <c r="C45" i="116" s="1"/>
  <c r="C46" i="116" s="1"/>
  <c r="C47" i="116" s="1"/>
  <c r="C48" i="116" s="1"/>
  <c r="C49" i="116" s="1"/>
  <c r="C50" i="116" s="1"/>
  <c r="C51" i="116" s="1"/>
  <c r="C52" i="116" s="1"/>
  <c r="C53" i="116" s="1"/>
  <c r="C54" i="116" s="1"/>
  <c r="C55" i="116" s="1"/>
  <c r="B8" i="116"/>
  <c r="B9" i="116" s="1"/>
  <c r="B10" i="116" s="1"/>
  <c r="B11" i="116" s="1"/>
  <c r="B12" i="116" s="1"/>
  <c r="B13" i="116" s="1"/>
  <c r="B14" i="116" s="1"/>
  <c r="B15" i="116" s="1"/>
  <c r="B16" i="116" s="1"/>
  <c r="B17" i="116" s="1"/>
  <c r="B18" i="116" s="1"/>
  <c r="B19" i="116" s="1"/>
  <c r="B20" i="116" s="1"/>
  <c r="B21" i="116" s="1"/>
  <c r="B22" i="116" s="1"/>
  <c r="B23" i="116" s="1"/>
  <c r="B24" i="116" s="1"/>
  <c r="B25" i="116" s="1"/>
  <c r="B26" i="116" s="1"/>
  <c r="B27" i="116" s="1"/>
  <c r="B28" i="116" s="1"/>
  <c r="B29" i="116" s="1"/>
  <c r="B30" i="116" s="1"/>
  <c r="B31" i="116" s="1"/>
  <c r="B32" i="116" s="1"/>
  <c r="B33" i="116" s="1"/>
  <c r="B34" i="116" s="1"/>
  <c r="B35" i="116" s="1"/>
  <c r="B36" i="116" s="1"/>
  <c r="B37" i="116" s="1"/>
  <c r="B38" i="116" s="1"/>
  <c r="B39" i="116" s="1"/>
  <c r="B40" i="116" s="1"/>
  <c r="B41" i="116" s="1"/>
  <c r="B42" i="116" s="1"/>
  <c r="B43" i="116" s="1"/>
  <c r="B44" i="116" s="1"/>
  <c r="B45" i="116" s="1"/>
  <c r="B46" i="116" s="1"/>
  <c r="B47" i="116" s="1"/>
  <c r="B48" i="116" s="1"/>
  <c r="B49" i="116" s="1"/>
  <c r="B50" i="116" s="1"/>
  <c r="B51" i="116" s="1"/>
  <c r="B52" i="116" s="1"/>
  <c r="B53" i="116" s="1"/>
  <c r="B54" i="116" s="1"/>
  <c r="B55" i="116" s="1"/>
  <c r="A54" i="116"/>
  <c r="A52" i="116"/>
  <c r="A50" i="116"/>
  <c r="A48" i="116"/>
  <c r="A46" i="116"/>
  <c r="A44" i="116"/>
  <c r="A42" i="116"/>
  <c r="A40" i="116"/>
  <c r="A38" i="116"/>
  <c r="A36" i="116"/>
  <c r="A34" i="116"/>
  <c r="A32" i="116"/>
  <c r="A30" i="116"/>
  <c r="A28" i="116"/>
  <c r="A26" i="116"/>
  <c r="A24" i="116"/>
  <c r="A22" i="116"/>
  <c r="A20" i="116"/>
  <c r="A18" i="116"/>
  <c r="A16" i="116"/>
  <c r="A14" i="116"/>
  <c r="A12" i="116"/>
  <c r="A10" i="116"/>
  <c r="A8" i="116"/>
  <c r="M102" i="116" l="1"/>
  <c r="N102" i="116"/>
  <c r="M104" i="116"/>
  <c r="N106" i="116"/>
  <c r="O102" i="116"/>
  <c r="N104" i="116"/>
  <c r="O106" i="116"/>
  <c r="O104" i="116"/>
  <c r="O76" i="116"/>
  <c r="M88" i="116"/>
  <c r="O74" i="116"/>
  <c r="O78" i="116"/>
  <c r="M87" i="116"/>
  <c r="M101" i="116"/>
  <c r="M73" i="116"/>
  <c r="N87" i="116"/>
  <c r="N101" i="116"/>
  <c r="N73" i="116"/>
  <c r="O87" i="116"/>
  <c r="O101" i="116"/>
  <c r="O73" i="116"/>
  <c r="M89" i="116"/>
  <c r="N91" i="116"/>
  <c r="M103" i="116"/>
  <c r="N105" i="116"/>
  <c r="M118" i="116"/>
  <c r="M75" i="116"/>
  <c r="N77" i="116"/>
  <c r="M86" i="116"/>
  <c r="N89" i="116"/>
  <c r="O91" i="116"/>
  <c r="M100" i="116"/>
  <c r="N103" i="116"/>
  <c r="O105" i="116"/>
  <c r="N118" i="116"/>
  <c r="O103" i="116"/>
  <c r="I61" i="115"/>
  <c r="H61" i="115"/>
  <c r="I60" i="115"/>
  <c r="H60" i="115"/>
  <c r="I59" i="115"/>
  <c r="H59" i="115"/>
  <c r="I58" i="115"/>
  <c r="H58" i="115"/>
  <c r="I57" i="115"/>
  <c r="H57" i="115"/>
  <c r="I56" i="115"/>
  <c r="H56" i="115"/>
  <c r="I55" i="115"/>
  <c r="H55" i="115"/>
  <c r="I54" i="115"/>
  <c r="H54" i="115"/>
  <c r="I53" i="115"/>
  <c r="H53" i="115"/>
  <c r="I52" i="115"/>
  <c r="H52" i="115"/>
  <c r="I51" i="115"/>
  <c r="H51" i="115"/>
  <c r="I50" i="115"/>
  <c r="H50" i="115"/>
  <c r="I49" i="115"/>
  <c r="H49" i="115"/>
  <c r="I48" i="115"/>
  <c r="H48" i="115"/>
  <c r="I47" i="115"/>
  <c r="H47" i="115"/>
  <c r="I46" i="115"/>
  <c r="H46" i="115"/>
  <c r="I45" i="115"/>
  <c r="H45" i="115"/>
  <c r="I44" i="115"/>
  <c r="H44" i="115"/>
  <c r="I43" i="115"/>
  <c r="H43" i="115"/>
  <c r="I42" i="115"/>
  <c r="H42" i="115"/>
  <c r="I41" i="115"/>
  <c r="H41" i="115"/>
  <c r="I40" i="115"/>
  <c r="H40" i="115"/>
  <c r="I39" i="115"/>
  <c r="H39" i="115"/>
  <c r="I38" i="115"/>
  <c r="H38" i="115"/>
  <c r="I37" i="115"/>
  <c r="H37" i="115"/>
  <c r="I36" i="115"/>
  <c r="H36" i="115"/>
  <c r="I35" i="115"/>
  <c r="H35" i="115"/>
  <c r="G61" i="115"/>
  <c r="G60" i="115"/>
  <c r="G59" i="115"/>
  <c r="G58" i="115"/>
  <c r="G57" i="115"/>
  <c r="G56" i="115"/>
  <c r="G55" i="115"/>
  <c r="G54" i="115"/>
  <c r="G53" i="115"/>
  <c r="G52" i="115"/>
  <c r="G51" i="115"/>
  <c r="G50" i="115"/>
  <c r="G49" i="115"/>
  <c r="G48" i="115"/>
  <c r="G47" i="115"/>
  <c r="G46" i="115"/>
  <c r="G45" i="115"/>
  <c r="G44" i="115"/>
  <c r="G43" i="115"/>
  <c r="G42" i="115"/>
  <c r="G41" i="115"/>
  <c r="G40" i="115"/>
  <c r="G39" i="115"/>
  <c r="G38" i="115"/>
  <c r="G37" i="115"/>
  <c r="G36" i="115"/>
  <c r="G35" i="115"/>
  <c r="D59" i="115"/>
  <c r="D58" i="115"/>
  <c r="D57" i="115"/>
  <c r="D56" i="115"/>
  <c r="D55" i="115"/>
  <c r="D54" i="115"/>
  <c r="D53" i="115"/>
  <c r="D52" i="115"/>
  <c r="D51" i="115"/>
  <c r="D50" i="115"/>
  <c r="D49" i="115"/>
  <c r="D48" i="115"/>
  <c r="D47" i="115"/>
  <c r="D46" i="115"/>
  <c r="D45" i="115"/>
  <c r="D44" i="115"/>
  <c r="D43" i="115"/>
  <c r="D42" i="115"/>
  <c r="D41" i="115"/>
  <c r="D40" i="115"/>
  <c r="D39" i="115"/>
  <c r="D38" i="115"/>
  <c r="D37" i="115"/>
  <c r="D36" i="115"/>
  <c r="D35" i="115"/>
  <c r="A35" i="115"/>
  <c r="E36" i="115"/>
  <c r="E37" i="115" s="1"/>
  <c r="E38" i="115" s="1"/>
  <c r="E39" i="115" s="1"/>
  <c r="E40" i="115" s="1"/>
  <c r="E41" i="115" s="1"/>
  <c r="E42" i="115" s="1"/>
  <c r="E43" i="115" s="1"/>
  <c r="E44" i="115" s="1"/>
  <c r="E45" i="115" s="1"/>
  <c r="E46" i="115" s="1"/>
  <c r="E47" i="115" s="1"/>
  <c r="E48" i="115" s="1"/>
  <c r="E49" i="115" s="1"/>
  <c r="E50" i="115" s="1"/>
  <c r="E51" i="115" s="1"/>
  <c r="E52" i="115" s="1"/>
  <c r="E53" i="115" s="1"/>
  <c r="E54" i="115" s="1"/>
  <c r="E55" i="115" s="1"/>
  <c r="E56" i="115" s="1"/>
  <c r="E57" i="115" s="1"/>
  <c r="E58" i="115" s="1"/>
  <c r="E59" i="115" s="1"/>
  <c r="E60" i="115" s="1"/>
  <c r="E61" i="115" s="1"/>
  <c r="A36" i="115"/>
  <c r="A37" i="115" s="1"/>
  <c r="A38" i="115" s="1"/>
  <c r="A39" i="115" s="1"/>
  <c r="A40" i="115" s="1"/>
  <c r="A41" i="115" s="1"/>
  <c r="A42" i="115" s="1"/>
  <c r="A43" i="115" s="1"/>
  <c r="A44" i="115" s="1"/>
  <c r="A45" i="115" s="1"/>
  <c r="A46" i="115" s="1"/>
  <c r="A47" i="115" s="1"/>
  <c r="A48" i="115" s="1"/>
  <c r="A49" i="115" s="1"/>
  <c r="A50" i="115" s="1"/>
  <c r="A51" i="115" s="1"/>
  <c r="A52" i="115" s="1"/>
  <c r="A53" i="115" s="1"/>
  <c r="A54" i="115" s="1"/>
  <c r="A55" i="115" s="1"/>
  <c r="A56" i="115" s="1"/>
  <c r="A57" i="115" s="1"/>
  <c r="A58" i="115" s="1"/>
  <c r="A59" i="115" s="1"/>
  <c r="A60" i="115" s="1"/>
  <c r="A61" i="115" s="1"/>
  <c r="E35" i="115"/>
  <c r="E32" i="115"/>
  <c r="A32" i="115"/>
  <c r="A6" i="115"/>
  <c r="A7" i="115" s="1"/>
  <c r="A8" i="115" s="1"/>
  <c r="A9" i="115" s="1"/>
  <c r="A10" i="115" s="1"/>
  <c r="A11" i="115" s="1"/>
  <c r="A12" i="115" s="1"/>
  <c r="A13" i="115" s="1"/>
  <c r="A14" i="115" s="1"/>
  <c r="A15" i="115" s="1"/>
  <c r="A16" i="115" s="1"/>
  <c r="A17" i="115" s="1"/>
  <c r="A18" i="115" s="1"/>
  <c r="A19" i="115" s="1"/>
  <c r="A20" i="115" s="1"/>
  <c r="A21" i="115" s="1"/>
  <c r="A22" i="115" s="1"/>
  <c r="A23" i="115" s="1"/>
  <c r="A24" i="115" s="1"/>
  <c r="A25" i="115" s="1"/>
  <c r="A26" i="115" s="1"/>
  <c r="A27" i="115" s="1"/>
  <c r="A28" i="115" s="1"/>
  <c r="A29" i="115" s="1"/>
  <c r="A30" i="115" s="1"/>
  <c r="A31" i="115" s="1"/>
  <c r="D6" i="115"/>
  <c r="E6" i="115"/>
  <c r="E7" i="115" s="1"/>
  <c r="E8" i="115" s="1"/>
  <c r="E9" i="115" s="1"/>
  <c r="E10" i="115" s="1"/>
  <c r="E11" i="115" s="1"/>
  <c r="E12" i="115" s="1"/>
  <c r="E13" i="115" s="1"/>
  <c r="E14" i="115" s="1"/>
  <c r="E15" i="115" s="1"/>
  <c r="E16" i="115" s="1"/>
  <c r="E17" i="115" s="1"/>
  <c r="E18" i="115" s="1"/>
  <c r="E19" i="115" s="1"/>
  <c r="E20" i="115" s="1"/>
  <c r="E21" i="115" s="1"/>
  <c r="E22" i="115" s="1"/>
  <c r="E23" i="115" s="1"/>
  <c r="E24" i="115" s="1"/>
  <c r="E25" i="115" s="1"/>
  <c r="E26" i="115" s="1"/>
  <c r="E27" i="115" s="1"/>
  <c r="E28" i="115" s="1"/>
  <c r="E29" i="115" s="1"/>
  <c r="E30" i="115" s="1"/>
  <c r="E31" i="115" s="1"/>
  <c r="G6" i="115"/>
  <c r="H6" i="115"/>
  <c r="I6" i="115"/>
  <c r="D7" i="115"/>
  <c r="G7" i="115"/>
  <c r="H7" i="115"/>
  <c r="I7" i="115"/>
  <c r="D8" i="115"/>
  <c r="G8" i="115"/>
  <c r="H8" i="115"/>
  <c r="I8" i="115"/>
  <c r="D9" i="115"/>
  <c r="G9" i="115"/>
  <c r="H9" i="115"/>
  <c r="I9" i="115"/>
  <c r="D10" i="115"/>
  <c r="G10" i="115"/>
  <c r="H10" i="115"/>
  <c r="I10" i="115"/>
  <c r="D11" i="115"/>
  <c r="G11" i="115"/>
  <c r="H11" i="115"/>
  <c r="I11" i="115"/>
  <c r="D12" i="115"/>
  <c r="G12" i="115"/>
  <c r="H12" i="115"/>
  <c r="I12" i="115"/>
  <c r="D13" i="115"/>
  <c r="G13" i="115"/>
  <c r="H13" i="115"/>
  <c r="I13" i="115"/>
  <c r="D14" i="115"/>
  <c r="G14" i="115"/>
  <c r="H14" i="115"/>
  <c r="I14" i="115"/>
  <c r="D15" i="115"/>
  <c r="G15" i="115"/>
  <c r="H15" i="115"/>
  <c r="I15" i="115"/>
  <c r="D16" i="115"/>
  <c r="G16" i="115"/>
  <c r="H16" i="115"/>
  <c r="I16" i="115"/>
  <c r="D17" i="115"/>
  <c r="G17" i="115"/>
  <c r="H17" i="115"/>
  <c r="I17" i="115"/>
  <c r="D18" i="115"/>
  <c r="G18" i="115"/>
  <c r="H18" i="115"/>
  <c r="I18" i="115"/>
  <c r="D19" i="115"/>
  <c r="G19" i="115"/>
  <c r="H19" i="115"/>
  <c r="I19" i="115"/>
  <c r="D20" i="115"/>
  <c r="G20" i="115"/>
  <c r="H20" i="115"/>
  <c r="I20" i="115"/>
  <c r="D21" i="115"/>
  <c r="G21" i="115"/>
  <c r="H21" i="115"/>
  <c r="I21" i="115"/>
  <c r="D22" i="115"/>
  <c r="G22" i="115"/>
  <c r="H22" i="115"/>
  <c r="I22" i="115"/>
  <c r="D23" i="115"/>
  <c r="G23" i="115"/>
  <c r="H23" i="115"/>
  <c r="I23" i="115"/>
  <c r="D24" i="115"/>
  <c r="G24" i="115"/>
  <c r="H24" i="115"/>
  <c r="I24" i="115"/>
  <c r="D25" i="115"/>
  <c r="G25" i="115"/>
  <c r="H25" i="115"/>
  <c r="I25" i="115"/>
  <c r="D26" i="115"/>
  <c r="G26" i="115"/>
  <c r="H26" i="115"/>
  <c r="I26" i="115"/>
  <c r="D27" i="115"/>
  <c r="G27" i="115"/>
  <c r="H27" i="115"/>
  <c r="I27" i="115"/>
  <c r="D28" i="115"/>
  <c r="G28" i="115"/>
  <c r="H28" i="115"/>
  <c r="I28" i="115"/>
  <c r="D29" i="115"/>
  <c r="G29" i="115"/>
  <c r="H29" i="115"/>
  <c r="I29" i="115"/>
  <c r="D30" i="115"/>
  <c r="G30" i="115"/>
  <c r="H30" i="115"/>
  <c r="I30" i="115"/>
  <c r="G31" i="115"/>
  <c r="H31" i="115"/>
  <c r="I31" i="115"/>
  <c r="G32" i="115"/>
  <c r="H32" i="115"/>
  <c r="I32" i="115"/>
  <c r="D2" i="94"/>
  <c r="C2" i="94"/>
  <c r="E63" i="90" s="1"/>
  <c r="C2" i="127"/>
  <c r="G30" i="124"/>
  <c r="I86" i="111"/>
  <c r="H86" i="111"/>
  <c r="G86" i="111"/>
  <c r="I82" i="111"/>
  <c r="H82" i="111"/>
  <c r="G82" i="111"/>
  <c r="I73" i="111"/>
  <c r="H73" i="111"/>
  <c r="G73" i="111"/>
  <c r="I69" i="111"/>
  <c r="H69" i="111"/>
  <c r="G69" i="111"/>
  <c r="I60" i="111"/>
  <c r="H60" i="111"/>
  <c r="G60" i="111"/>
  <c r="I56" i="111"/>
  <c r="H56" i="111"/>
  <c r="G56" i="111"/>
  <c r="I47" i="111"/>
  <c r="G47" i="111"/>
  <c r="I43" i="111"/>
  <c r="H43" i="111"/>
  <c r="G43" i="111"/>
  <c r="I34" i="111"/>
  <c r="H34" i="111"/>
  <c r="G34" i="111"/>
  <c r="I30" i="111"/>
  <c r="H30" i="111"/>
  <c r="G30" i="111"/>
  <c r="I86" i="110"/>
  <c r="H86" i="110"/>
  <c r="G86" i="110"/>
  <c r="I82" i="110"/>
  <c r="H82" i="110"/>
  <c r="G82" i="110"/>
  <c r="I73" i="110"/>
  <c r="H73" i="110"/>
  <c r="G73" i="110"/>
  <c r="I69" i="110"/>
  <c r="H69" i="110"/>
  <c r="G69" i="110"/>
  <c r="I60" i="110"/>
  <c r="H60" i="110"/>
  <c r="G60" i="110"/>
  <c r="I56" i="110"/>
  <c r="H56" i="110"/>
  <c r="G56" i="110"/>
  <c r="I47" i="110"/>
  <c r="H47" i="110"/>
  <c r="G47" i="110"/>
  <c r="I43" i="110"/>
  <c r="H43" i="110"/>
  <c r="G43" i="110"/>
  <c r="I34" i="110"/>
  <c r="H34" i="110"/>
  <c r="G34" i="110"/>
  <c r="I30" i="110"/>
  <c r="H30" i="110"/>
  <c r="G30" i="110"/>
  <c r="I97" i="86"/>
  <c r="G97" i="86"/>
  <c r="F97" i="86"/>
  <c r="I89" i="86"/>
  <c r="G89" i="86"/>
  <c r="F89" i="86"/>
  <c r="B19" i="114"/>
  <c r="B19" i="113"/>
  <c r="B19" i="112"/>
  <c r="B19" i="111"/>
  <c r="B43" i="86" l="1"/>
  <c r="O15" i="83"/>
  <c r="B17" i="109"/>
  <c r="B18" i="109"/>
  <c r="B18" i="122"/>
  <c r="B18" i="123"/>
  <c r="B18" i="124"/>
  <c r="B18" i="125"/>
  <c r="B18" i="117"/>
  <c r="B18" i="111"/>
  <c r="B18" i="112"/>
  <c r="B18" i="113"/>
  <c r="B18" i="114"/>
  <c r="B18" i="110"/>
  <c r="B18" i="86"/>
  <c r="B19" i="86"/>
  <c r="B17" i="86"/>
  <c r="B38" i="86" l="1"/>
  <c r="G39" i="86"/>
  <c r="H39" i="86" s="1"/>
  <c r="I39" i="86" s="1"/>
  <c r="E6" i="127"/>
  <c r="D6" i="127"/>
  <c r="C6" i="127"/>
  <c r="E5" i="127"/>
  <c r="D5" i="127"/>
  <c r="C5" i="127"/>
  <c r="E4" i="127"/>
  <c r="D4" i="127"/>
  <c r="C4" i="127"/>
  <c r="E3" i="127"/>
  <c r="D3" i="127"/>
  <c r="C3" i="127"/>
  <c r="E2" i="127"/>
  <c r="D2" i="127"/>
  <c r="G61" i="126"/>
  <c r="F61" i="126"/>
  <c r="E61" i="126"/>
  <c r="G60" i="126"/>
  <c r="F60" i="126"/>
  <c r="E60" i="126"/>
  <c r="G59" i="126"/>
  <c r="F59" i="126"/>
  <c r="E59" i="126"/>
  <c r="G58" i="126"/>
  <c r="F58" i="126"/>
  <c r="E58" i="126"/>
  <c r="G57" i="126"/>
  <c r="F57" i="126"/>
  <c r="E57" i="126"/>
  <c r="G56" i="126"/>
  <c r="F56" i="126"/>
  <c r="E56" i="126"/>
  <c r="G55" i="126"/>
  <c r="F55" i="126"/>
  <c r="E55" i="126"/>
  <c r="G54" i="126"/>
  <c r="F54" i="126"/>
  <c r="E54" i="126"/>
  <c r="G53" i="126"/>
  <c r="F53" i="126"/>
  <c r="E53" i="126"/>
  <c r="G52" i="126"/>
  <c r="F52" i="126"/>
  <c r="E52" i="126"/>
  <c r="G51" i="126"/>
  <c r="F51" i="126"/>
  <c r="E51" i="126"/>
  <c r="G50" i="126"/>
  <c r="F50" i="126"/>
  <c r="E50" i="126"/>
  <c r="G49" i="126"/>
  <c r="F49" i="126"/>
  <c r="E49" i="126"/>
  <c r="G48" i="126"/>
  <c r="F48" i="126"/>
  <c r="E48" i="126"/>
  <c r="G47" i="126"/>
  <c r="F47" i="126"/>
  <c r="E47" i="126"/>
  <c r="G46" i="126"/>
  <c r="F46" i="126"/>
  <c r="E46" i="126"/>
  <c r="G45" i="126"/>
  <c r="F45" i="126"/>
  <c r="E45" i="126"/>
  <c r="G44" i="126"/>
  <c r="F44" i="126"/>
  <c r="E44" i="126"/>
  <c r="G43" i="126"/>
  <c r="F43" i="126"/>
  <c r="E43" i="126"/>
  <c r="G42" i="126"/>
  <c r="F42" i="126"/>
  <c r="E42" i="126"/>
  <c r="F64" i="126"/>
  <c r="G64" i="126"/>
  <c r="E64" i="126"/>
  <c r="F41" i="126"/>
  <c r="G41" i="126"/>
  <c r="F40" i="126"/>
  <c r="G40" i="126"/>
  <c r="E41" i="126"/>
  <c r="F39" i="126"/>
  <c r="G39" i="126"/>
  <c r="F38" i="126"/>
  <c r="G38" i="126"/>
  <c r="E40" i="126"/>
  <c r="E39" i="126"/>
  <c r="E38" i="126"/>
  <c r="F37" i="126"/>
  <c r="G37" i="126"/>
  <c r="E37" i="126"/>
  <c r="C61" i="126"/>
  <c r="C60" i="126"/>
  <c r="C59" i="126"/>
  <c r="C58" i="126"/>
  <c r="C57" i="126"/>
  <c r="C56" i="126"/>
  <c r="C55" i="126"/>
  <c r="C54" i="126"/>
  <c r="C53" i="126"/>
  <c r="C52" i="126"/>
  <c r="C51" i="126"/>
  <c r="C50" i="126"/>
  <c r="C49" i="126"/>
  <c r="C48" i="126"/>
  <c r="C47" i="126"/>
  <c r="C46" i="126"/>
  <c r="C45" i="126"/>
  <c r="C44" i="126"/>
  <c r="C43" i="126"/>
  <c r="C42" i="126"/>
  <c r="C41" i="126"/>
  <c r="C40" i="126"/>
  <c r="C39" i="126"/>
  <c r="C38" i="126"/>
  <c r="C37" i="126"/>
  <c r="B52" i="86"/>
  <c r="B51" i="86"/>
  <c r="B50" i="86"/>
  <c r="B49" i="86"/>
  <c r="B48" i="86"/>
  <c r="B47" i="86"/>
  <c r="B42" i="86"/>
  <c r="B41" i="86"/>
  <c r="B40" i="86"/>
  <c r="B19" i="110"/>
  <c r="G63" i="126" l="1"/>
  <c r="F63" i="126"/>
  <c r="E63" i="126"/>
  <c r="G45" i="86"/>
  <c r="H45" i="86" s="1"/>
  <c r="I45" i="86" s="1"/>
  <c r="B20" i="86"/>
  <c r="B249" i="83"/>
  <c r="B235" i="83"/>
  <c r="B208" i="83"/>
  <c r="B180" i="83"/>
  <c r="B70" i="83"/>
  <c r="B91" i="86" l="1"/>
  <c r="B8" i="126"/>
  <c r="D97" i="86" l="1"/>
  <c r="D95" i="86"/>
  <c r="B34" i="109"/>
  <c r="B32" i="109"/>
  <c r="I34" i="109"/>
  <c r="H34" i="109"/>
  <c r="G34" i="109"/>
  <c r="B33" i="109"/>
  <c r="I86" i="125"/>
  <c r="H86" i="125"/>
  <c r="G86" i="125"/>
  <c r="D85" i="125"/>
  <c r="P84" i="125"/>
  <c r="O84" i="125"/>
  <c r="B83" i="125"/>
  <c r="B84" i="125" s="1"/>
  <c r="I82" i="125"/>
  <c r="H82" i="125"/>
  <c r="G82" i="125"/>
  <c r="D82" i="125"/>
  <c r="D86" i="125" s="1"/>
  <c r="D81" i="125"/>
  <c r="D80" i="125"/>
  <c r="D84" i="125" s="1"/>
  <c r="B80" i="125"/>
  <c r="B79" i="125"/>
  <c r="G78" i="125"/>
  <c r="H78" i="125" s="1"/>
  <c r="I78" i="125" s="1"/>
  <c r="B76" i="125"/>
  <c r="B75" i="125"/>
  <c r="I73" i="125"/>
  <c r="H73" i="125"/>
  <c r="G73" i="125"/>
  <c r="D72" i="125"/>
  <c r="P71" i="125"/>
  <c r="O71" i="125"/>
  <c r="B70" i="125"/>
  <c r="B71" i="125" s="1"/>
  <c r="I69" i="125"/>
  <c r="H69" i="125"/>
  <c r="G69" i="125"/>
  <c r="D69" i="125"/>
  <c r="D73" i="125" s="1"/>
  <c r="D68" i="125"/>
  <c r="D67" i="125"/>
  <c r="D71" i="125" s="1"/>
  <c r="B67" i="125"/>
  <c r="B66" i="125"/>
  <c r="G65" i="125"/>
  <c r="H65" i="125" s="1"/>
  <c r="I65" i="125" s="1"/>
  <c r="B63" i="125"/>
  <c r="B62" i="125"/>
  <c r="I60" i="125"/>
  <c r="H60" i="125"/>
  <c r="G60" i="125"/>
  <c r="D59" i="125"/>
  <c r="P58" i="125"/>
  <c r="O58" i="125"/>
  <c r="B57" i="125"/>
  <c r="B58" i="125" s="1"/>
  <c r="I56" i="125"/>
  <c r="H56" i="125"/>
  <c r="G56" i="125"/>
  <c r="D56" i="125"/>
  <c r="D60" i="125" s="1"/>
  <c r="D55" i="125"/>
  <c r="D54" i="125"/>
  <c r="D58" i="125" s="1"/>
  <c r="B54" i="125"/>
  <c r="B53" i="125"/>
  <c r="G52" i="125"/>
  <c r="H52" i="125" s="1"/>
  <c r="I52" i="125" s="1"/>
  <c r="B50" i="125"/>
  <c r="B49" i="125"/>
  <c r="I47" i="125"/>
  <c r="H47" i="125"/>
  <c r="G47" i="125"/>
  <c r="D46" i="125"/>
  <c r="P45" i="125"/>
  <c r="O45" i="125"/>
  <c r="B44" i="125"/>
  <c r="B45" i="125" s="1"/>
  <c r="I43" i="125"/>
  <c r="H43" i="125"/>
  <c r="G43" i="125"/>
  <c r="D43" i="125"/>
  <c r="D47" i="125" s="1"/>
  <c r="D42" i="125"/>
  <c r="D41" i="125"/>
  <c r="D45" i="125" s="1"/>
  <c r="B41" i="125"/>
  <c r="B40" i="125"/>
  <c r="G39" i="125"/>
  <c r="H39" i="125" s="1"/>
  <c r="I39" i="125" s="1"/>
  <c r="B37" i="125"/>
  <c r="B36" i="125"/>
  <c r="I34" i="125"/>
  <c r="H34" i="125"/>
  <c r="G34" i="125"/>
  <c r="D33" i="125"/>
  <c r="B31" i="125"/>
  <c r="B32" i="125" s="1"/>
  <c r="I30" i="125"/>
  <c r="H30" i="125"/>
  <c r="G30" i="125"/>
  <c r="D30" i="125"/>
  <c r="D34" i="125" s="1"/>
  <c r="D29" i="125"/>
  <c r="D28" i="125"/>
  <c r="D32" i="125" s="1"/>
  <c r="B28" i="125"/>
  <c r="B27" i="125"/>
  <c r="G26" i="125"/>
  <c r="H26" i="125" s="1"/>
  <c r="I26" i="125" s="1"/>
  <c r="B24" i="125"/>
  <c r="B23" i="125"/>
  <c r="B22" i="125"/>
  <c r="I86" i="124"/>
  <c r="H86" i="124"/>
  <c r="G86" i="124"/>
  <c r="D85" i="124"/>
  <c r="P84" i="124"/>
  <c r="O84" i="124"/>
  <c r="B83" i="124"/>
  <c r="B84" i="124" s="1"/>
  <c r="I82" i="124"/>
  <c r="H82" i="124"/>
  <c r="G82" i="124"/>
  <c r="D82" i="124"/>
  <c r="D86" i="124" s="1"/>
  <c r="D81" i="124"/>
  <c r="D80" i="124"/>
  <c r="D84" i="124" s="1"/>
  <c r="B80" i="124"/>
  <c r="B79" i="124"/>
  <c r="G78" i="124"/>
  <c r="H78" i="124" s="1"/>
  <c r="I78" i="124" s="1"/>
  <c r="B76" i="124"/>
  <c r="B75" i="124"/>
  <c r="I73" i="124"/>
  <c r="H73" i="124"/>
  <c r="G73" i="124"/>
  <c r="D72" i="124"/>
  <c r="P71" i="124"/>
  <c r="O71" i="124"/>
  <c r="B70" i="124"/>
  <c r="B71" i="124" s="1"/>
  <c r="I69" i="124"/>
  <c r="H69" i="124"/>
  <c r="G69" i="124"/>
  <c r="D69" i="124"/>
  <c r="D73" i="124" s="1"/>
  <c r="D68" i="124"/>
  <c r="D67" i="124"/>
  <c r="D71" i="124" s="1"/>
  <c r="B67" i="124"/>
  <c r="B66" i="124"/>
  <c r="G65" i="124"/>
  <c r="H65" i="124" s="1"/>
  <c r="I65" i="124" s="1"/>
  <c r="B63" i="124"/>
  <c r="B62" i="124"/>
  <c r="I60" i="124"/>
  <c r="H60" i="124"/>
  <c r="G60" i="124"/>
  <c r="D59" i="124"/>
  <c r="P58" i="124"/>
  <c r="O58" i="124"/>
  <c r="B57" i="124"/>
  <c r="B58" i="124" s="1"/>
  <c r="I56" i="124"/>
  <c r="H56" i="124"/>
  <c r="G56" i="124"/>
  <c r="D56" i="124"/>
  <c r="D60" i="124" s="1"/>
  <c r="D55" i="124"/>
  <c r="D54" i="124"/>
  <c r="D58" i="124" s="1"/>
  <c r="B54" i="124"/>
  <c r="B53" i="124"/>
  <c r="G52" i="124"/>
  <c r="H52" i="124" s="1"/>
  <c r="I52" i="124" s="1"/>
  <c r="B50" i="124"/>
  <c r="B49" i="124"/>
  <c r="I47" i="124"/>
  <c r="H47" i="124"/>
  <c r="G47" i="124"/>
  <c r="D46" i="124"/>
  <c r="P45" i="124"/>
  <c r="O45" i="124"/>
  <c r="B44" i="124"/>
  <c r="B45" i="124" s="1"/>
  <c r="I43" i="124"/>
  <c r="H43" i="124"/>
  <c r="G43" i="124"/>
  <c r="D43" i="124"/>
  <c r="D47" i="124" s="1"/>
  <c r="D42" i="124"/>
  <c r="D41" i="124"/>
  <c r="D45" i="124" s="1"/>
  <c r="B41" i="124"/>
  <c r="B40" i="124"/>
  <c r="G39" i="124"/>
  <c r="H39" i="124" s="1"/>
  <c r="I39" i="124" s="1"/>
  <c r="B37" i="124"/>
  <c r="B36" i="124"/>
  <c r="I34" i="124"/>
  <c r="H34" i="124"/>
  <c r="G34" i="124"/>
  <c r="D33" i="124"/>
  <c r="B31" i="124"/>
  <c r="B32" i="124" s="1"/>
  <c r="I30" i="124"/>
  <c r="H30" i="124"/>
  <c r="D30" i="124"/>
  <c r="D34" i="124" s="1"/>
  <c r="D29" i="124"/>
  <c r="D28" i="124"/>
  <c r="D32" i="124" s="1"/>
  <c r="B28" i="124"/>
  <c r="B27" i="124"/>
  <c r="G26" i="124"/>
  <c r="H26" i="124" s="1"/>
  <c r="I26" i="124" s="1"/>
  <c r="B24" i="124"/>
  <c r="B23" i="124"/>
  <c r="B22" i="124"/>
  <c r="I86" i="123"/>
  <c r="H86" i="123"/>
  <c r="G86" i="123"/>
  <c r="D85" i="123"/>
  <c r="P84" i="123"/>
  <c r="O84" i="123"/>
  <c r="B83" i="123"/>
  <c r="B84" i="123" s="1"/>
  <c r="I82" i="123"/>
  <c r="H82" i="123"/>
  <c r="G82" i="123"/>
  <c r="D82" i="123"/>
  <c r="D86" i="123" s="1"/>
  <c r="D81" i="123"/>
  <c r="D80" i="123"/>
  <c r="D84" i="123" s="1"/>
  <c r="B80" i="123"/>
  <c r="B79" i="123"/>
  <c r="G78" i="123"/>
  <c r="H78" i="123" s="1"/>
  <c r="I78" i="123" s="1"/>
  <c r="B76" i="123"/>
  <c r="B75" i="123"/>
  <c r="I73" i="123"/>
  <c r="H73" i="123"/>
  <c r="G73" i="123"/>
  <c r="D72" i="123"/>
  <c r="P71" i="123"/>
  <c r="O71" i="123"/>
  <c r="B70" i="123"/>
  <c r="B71" i="123" s="1"/>
  <c r="I69" i="123"/>
  <c r="H69" i="123"/>
  <c r="G69" i="123"/>
  <c r="D69" i="123"/>
  <c r="D73" i="123" s="1"/>
  <c r="D68" i="123"/>
  <c r="D67" i="123"/>
  <c r="D71" i="123" s="1"/>
  <c r="B67" i="123"/>
  <c r="B66" i="123"/>
  <c r="G65" i="123"/>
  <c r="H65" i="123" s="1"/>
  <c r="I65" i="123" s="1"/>
  <c r="B63" i="123"/>
  <c r="B62" i="123"/>
  <c r="I60" i="123"/>
  <c r="H60" i="123"/>
  <c r="G60" i="123"/>
  <c r="D59" i="123"/>
  <c r="P58" i="123"/>
  <c r="O58" i="123"/>
  <c r="B57" i="123"/>
  <c r="B58" i="123" s="1"/>
  <c r="I56" i="123"/>
  <c r="H56" i="123"/>
  <c r="G56" i="123"/>
  <c r="D56" i="123"/>
  <c r="D60" i="123" s="1"/>
  <c r="D55" i="123"/>
  <c r="D54" i="123"/>
  <c r="D58" i="123" s="1"/>
  <c r="B54" i="123"/>
  <c r="B53" i="123"/>
  <c r="G52" i="123"/>
  <c r="H52" i="123" s="1"/>
  <c r="I52" i="123" s="1"/>
  <c r="B50" i="123"/>
  <c r="B49" i="123"/>
  <c r="I47" i="123"/>
  <c r="H47" i="123"/>
  <c r="G47" i="123"/>
  <c r="D46" i="123"/>
  <c r="P45" i="123"/>
  <c r="O45" i="123"/>
  <c r="B44" i="123"/>
  <c r="B45" i="123" s="1"/>
  <c r="I43" i="123"/>
  <c r="H43" i="123"/>
  <c r="G43" i="123"/>
  <c r="D43" i="123"/>
  <c r="D47" i="123" s="1"/>
  <c r="D42" i="123"/>
  <c r="D41" i="123"/>
  <c r="D45" i="123" s="1"/>
  <c r="B41" i="123"/>
  <c r="B40" i="123"/>
  <c r="G39" i="123"/>
  <c r="H39" i="123" s="1"/>
  <c r="I39" i="123" s="1"/>
  <c r="B37" i="123"/>
  <c r="B36" i="123"/>
  <c r="I34" i="123"/>
  <c r="H34" i="123"/>
  <c r="G34" i="123"/>
  <c r="D33" i="123"/>
  <c r="B31" i="123"/>
  <c r="B32" i="123" s="1"/>
  <c r="I30" i="123"/>
  <c r="H30" i="123"/>
  <c r="G30" i="123"/>
  <c r="D30" i="123"/>
  <c r="D34" i="123" s="1"/>
  <c r="D29" i="123"/>
  <c r="D28" i="123"/>
  <c r="D32" i="123" s="1"/>
  <c r="B28" i="123"/>
  <c r="B27" i="123"/>
  <c r="G26" i="123"/>
  <c r="H26" i="123" s="1"/>
  <c r="I26" i="123" s="1"/>
  <c r="B24" i="123"/>
  <c r="B23" i="123"/>
  <c r="B22" i="123"/>
  <c r="I86" i="122"/>
  <c r="H86" i="122"/>
  <c r="G86" i="122"/>
  <c r="D85" i="122"/>
  <c r="P84" i="122"/>
  <c r="O84" i="122"/>
  <c r="B83" i="122"/>
  <c r="B84" i="122" s="1"/>
  <c r="I82" i="122"/>
  <c r="H82" i="122"/>
  <c r="G82" i="122"/>
  <c r="D82" i="122"/>
  <c r="D86" i="122" s="1"/>
  <c r="D81" i="122"/>
  <c r="D80" i="122"/>
  <c r="D84" i="122" s="1"/>
  <c r="B80" i="122"/>
  <c r="B79" i="122"/>
  <c r="G78" i="122"/>
  <c r="H78" i="122" s="1"/>
  <c r="I78" i="122" s="1"/>
  <c r="B76" i="122"/>
  <c r="B75" i="122"/>
  <c r="I73" i="122"/>
  <c r="H73" i="122"/>
  <c r="G73" i="122"/>
  <c r="D72" i="122"/>
  <c r="P71" i="122"/>
  <c r="O71" i="122"/>
  <c r="B70" i="122"/>
  <c r="B71" i="122" s="1"/>
  <c r="I69" i="122"/>
  <c r="H69" i="122"/>
  <c r="G69" i="122"/>
  <c r="D69" i="122"/>
  <c r="D73" i="122" s="1"/>
  <c r="D68" i="122"/>
  <c r="D67" i="122"/>
  <c r="D71" i="122" s="1"/>
  <c r="B67" i="122"/>
  <c r="B66" i="122"/>
  <c r="G65" i="122"/>
  <c r="H65" i="122" s="1"/>
  <c r="I65" i="122" s="1"/>
  <c r="B63" i="122"/>
  <c r="B62" i="122"/>
  <c r="I60" i="122"/>
  <c r="H60" i="122"/>
  <c r="G60" i="122"/>
  <c r="D59" i="122"/>
  <c r="P58" i="122"/>
  <c r="O58" i="122"/>
  <c r="B57" i="122"/>
  <c r="B58" i="122" s="1"/>
  <c r="I56" i="122"/>
  <c r="H56" i="122"/>
  <c r="G56" i="122"/>
  <c r="D56" i="122"/>
  <c r="D60" i="122" s="1"/>
  <c r="D55" i="122"/>
  <c r="D54" i="122"/>
  <c r="D58" i="122" s="1"/>
  <c r="B54" i="122"/>
  <c r="B53" i="122"/>
  <c r="G52" i="122"/>
  <c r="H52" i="122" s="1"/>
  <c r="I52" i="122" s="1"/>
  <c r="B50" i="122"/>
  <c r="B49" i="122"/>
  <c r="I47" i="122"/>
  <c r="H47" i="122"/>
  <c r="G47" i="122"/>
  <c r="D46" i="122"/>
  <c r="P45" i="122"/>
  <c r="O45" i="122"/>
  <c r="B44" i="122"/>
  <c r="B45" i="122" s="1"/>
  <c r="I43" i="122"/>
  <c r="H43" i="122"/>
  <c r="G43" i="122"/>
  <c r="D43" i="122"/>
  <c r="D47" i="122" s="1"/>
  <c r="D42" i="122"/>
  <c r="D41" i="122"/>
  <c r="D45" i="122" s="1"/>
  <c r="B41" i="122"/>
  <c r="B40" i="122"/>
  <c r="G39" i="122"/>
  <c r="H39" i="122" s="1"/>
  <c r="I39" i="122" s="1"/>
  <c r="B37" i="122"/>
  <c r="B36" i="122"/>
  <c r="I34" i="122"/>
  <c r="H34" i="122"/>
  <c r="G34" i="122"/>
  <c r="D33" i="122"/>
  <c r="B31" i="122"/>
  <c r="B32" i="122" s="1"/>
  <c r="I30" i="122"/>
  <c r="H30" i="122"/>
  <c r="G30" i="122"/>
  <c r="D30" i="122"/>
  <c r="D34" i="122" s="1"/>
  <c r="D29" i="122"/>
  <c r="D28" i="122"/>
  <c r="D32" i="122" s="1"/>
  <c r="B28" i="122"/>
  <c r="B27" i="122"/>
  <c r="G26" i="122"/>
  <c r="H26" i="122" s="1"/>
  <c r="I26" i="122" s="1"/>
  <c r="B24" i="122"/>
  <c r="B23" i="122"/>
  <c r="B22" i="122"/>
  <c r="D82" i="117"/>
  <c r="D86" i="117" s="1"/>
  <c r="D69" i="117"/>
  <c r="D73" i="117" s="1"/>
  <c r="D56" i="117"/>
  <c r="D60" i="117" s="1"/>
  <c r="D43" i="117"/>
  <c r="D47" i="117" s="1"/>
  <c r="D30" i="117"/>
  <c r="D34" i="117" s="1"/>
  <c r="D80" i="117"/>
  <c r="D84" i="117" s="1"/>
  <c r="D67" i="117"/>
  <c r="D71" i="117" s="1"/>
  <c r="D54" i="117"/>
  <c r="D58" i="117" s="1"/>
  <c r="D41" i="117"/>
  <c r="D45" i="117" s="1"/>
  <c r="D28" i="117"/>
  <c r="D32" i="117" s="1"/>
  <c r="I86" i="117"/>
  <c r="H86" i="117"/>
  <c r="G86" i="117"/>
  <c r="D85" i="117"/>
  <c r="P84" i="117"/>
  <c r="O84" i="117"/>
  <c r="B83" i="117"/>
  <c r="B84" i="117" s="1"/>
  <c r="I82" i="117"/>
  <c r="H82" i="117"/>
  <c r="G82" i="117"/>
  <c r="D81" i="117"/>
  <c r="B80" i="117"/>
  <c r="B79" i="117"/>
  <c r="G78" i="117"/>
  <c r="H78" i="117" s="1"/>
  <c r="I78" i="117" s="1"/>
  <c r="B76" i="117"/>
  <c r="B75" i="117"/>
  <c r="I73" i="117"/>
  <c r="H73" i="117"/>
  <c r="G73" i="117"/>
  <c r="D72" i="117"/>
  <c r="P71" i="117"/>
  <c r="O71" i="117"/>
  <c r="B70" i="117"/>
  <c r="B71" i="117" s="1"/>
  <c r="I69" i="117"/>
  <c r="H69" i="117"/>
  <c r="G69" i="117"/>
  <c r="D68" i="117"/>
  <c r="B67" i="117"/>
  <c r="B66" i="117"/>
  <c r="G65" i="117"/>
  <c r="H65" i="117" s="1"/>
  <c r="I65" i="117" s="1"/>
  <c r="B63" i="117"/>
  <c r="B62" i="117"/>
  <c r="I60" i="117"/>
  <c r="H60" i="117"/>
  <c r="G60" i="117"/>
  <c r="D59" i="117"/>
  <c r="P58" i="117"/>
  <c r="O58" i="117"/>
  <c r="B57" i="117"/>
  <c r="B58" i="117" s="1"/>
  <c r="I56" i="117"/>
  <c r="H56" i="117"/>
  <c r="G56" i="117"/>
  <c r="D55" i="117"/>
  <c r="B54" i="117"/>
  <c r="B53" i="117"/>
  <c r="G52" i="117"/>
  <c r="H52" i="117" s="1"/>
  <c r="I52" i="117" s="1"/>
  <c r="B50" i="117"/>
  <c r="B49" i="117"/>
  <c r="I47" i="117"/>
  <c r="H47" i="117"/>
  <c r="G47" i="117"/>
  <c r="D46" i="117"/>
  <c r="P45" i="117"/>
  <c r="O45" i="117"/>
  <c r="B44" i="117"/>
  <c r="B45" i="117" s="1"/>
  <c r="I43" i="117"/>
  <c r="H43" i="117"/>
  <c r="G43" i="117"/>
  <c r="D42" i="117"/>
  <c r="B41" i="117"/>
  <c r="B40" i="117"/>
  <c r="G39" i="117"/>
  <c r="H39" i="117" s="1"/>
  <c r="I39" i="117" s="1"/>
  <c r="B37" i="117"/>
  <c r="B36" i="117"/>
  <c r="I34" i="117"/>
  <c r="H34" i="117"/>
  <c r="G34" i="117"/>
  <c r="D33" i="117"/>
  <c r="B31" i="117"/>
  <c r="B32" i="117" s="1"/>
  <c r="I30" i="117"/>
  <c r="H30" i="117"/>
  <c r="G30" i="117"/>
  <c r="D29" i="117"/>
  <c r="B28" i="117"/>
  <c r="B27" i="117"/>
  <c r="G26" i="117"/>
  <c r="H26" i="117" s="1"/>
  <c r="I26" i="117" s="1"/>
  <c r="B24" i="117"/>
  <c r="B23" i="117"/>
  <c r="H97" i="86"/>
  <c r="B95" i="86"/>
  <c r="C172" i="86" l="1"/>
  <c r="C170" i="86"/>
  <c r="C168" i="86"/>
  <c r="C166" i="86"/>
  <c r="C164" i="86"/>
  <c r="C162" i="86"/>
  <c r="B176" i="86"/>
  <c r="B159" i="86"/>
  <c r="J160" i="86"/>
  <c r="C160" i="86"/>
  <c r="B145" i="86"/>
  <c r="B16" i="109" l="1"/>
  <c r="B22" i="109"/>
  <c r="P19" i="125" l="1"/>
  <c r="O19" i="125"/>
  <c r="P19" i="124"/>
  <c r="O19" i="124"/>
  <c r="P19" i="123"/>
  <c r="O19" i="123"/>
  <c r="P19" i="122"/>
  <c r="O19" i="122"/>
  <c r="P19" i="117"/>
  <c r="O19" i="117"/>
  <c r="B36" i="126"/>
  <c r="E35" i="126"/>
  <c r="F35" i="126" s="1"/>
  <c r="G35" i="126" s="1"/>
  <c r="B31" i="126"/>
  <c r="B29" i="126"/>
  <c r="B18" i="126"/>
  <c r="G16" i="126"/>
  <c r="F16" i="126"/>
  <c r="E16" i="126"/>
  <c r="D16" i="126"/>
  <c r="C16" i="126"/>
  <c r="B16" i="126"/>
  <c r="G15" i="126"/>
  <c r="F15" i="126"/>
  <c r="E15" i="126"/>
  <c r="D15" i="126"/>
  <c r="C15" i="126"/>
  <c r="B15" i="126"/>
  <c r="P14" i="126"/>
  <c r="O14" i="126"/>
  <c r="B14" i="126" s="1"/>
  <c r="B13" i="126"/>
  <c r="B12" i="126"/>
  <c r="J11" i="126"/>
  <c r="B9" i="126"/>
  <c r="B31" i="109"/>
  <c r="G30" i="109"/>
  <c r="H30" i="109" s="1"/>
  <c r="I30" i="109" s="1"/>
  <c r="B20" i="125"/>
  <c r="B17" i="125"/>
  <c r="B20" i="124"/>
  <c r="B17" i="124"/>
  <c r="B20" i="123"/>
  <c r="B17" i="123"/>
  <c r="B20" i="122"/>
  <c r="B17" i="122"/>
  <c r="B22" i="117"/>
  <c r="B20" i="117"/>
  <c r="B17" i="117"/>
  <c r="B94" i="86"/>
  <c r="B30" i="109" s="1"/>
  <c r="B86" i="86"/>
  <c r="B24" i="109" s="1"/>
  <c r="G93" i="86"/>
  <c r="H93" i="86" s="1"/>
  <c r="I93" i="86" s="1"/>
  <c r="F92" i="86"/>
  <c r="C2" i="80"/>
  <c r="L60" i="116"/>
  <c r="K60" i="116"/>
  <c r="J60" i="116"/>
  <c r="I60" i="116"/>
  <c r="H60" i="116"/>
  <c r="G60" i="116"/>
  <c r="M58" i="116"/>
  <c r="J58" i="116"/>
  <c r="G58" i="116"/>
  <c r="C60" i="116"/>
  <c r="F93" i="86" l="1"/>
  <c r="B19" i="124"/>
  <c r="B19" i="125"/>
  <c r="B19" i="117"/>
  <c r="B19" i="122"/>
  <c r="B19" i="123"/>
  <c r="E34" i="90"/>
  <c r="E34" i="126"/>
  <c r="O60" i="116"/>
  <c r="N60" i="116"/>
  <c r="M60" i="116"/>
  <c r="L55" i="116"/>
  <c r="R55" i="116" s="1"/>
  <c r="K55" i="116"/>
  <c r="Q55" i="116" s="1"/>
  <c r="L54" i="116"/>
  <c r="R54" i="116" s="1"/>
  <c r="K54" i="116"/>
  <c r="Q54" i="116" s="1"/>
  <c r="L53" i="116"/>
  <c r="R53" i="116" s="1"/>
  <c r="K53" i="116"/>
  <c r="Q53" i="116" s="1"/>
  <c r="L52" i="116"/>
  <c r="R52" i="116" s="1"/>
  <c r="K52" i="116"/>
  <c r="Q52" i="116" s="1"/>
  <c r="L51" i="116"/>
  <c r="R51" i="116" s="1"/>
  <c r="K51" i="116"/>
  <c r="Q51" i="116" s="1"/>
  <c r="L50" i="116"/>
  <c r="R50" i="116" s="1"/>
  <c r="K50" i="116"/>
  <c r="Q50" i="116" s="1"/>
  <c r="L49" i="116"/>
  <c r="R49" i="116" s="1"/>
  <c r="K49" i="116"/>
  <c r="Q49" i="116" s="1"/>
  <c r="L48" i="116"/>
  <c r="R48" i="116" s="1"/>
  <c r="K48" i="116"/>
  <c r="Q48" i="116" s="1"/>
  <c r="L47" i="116"/>
  <c r="R47" i="116" s="1"/>
  <c r="K47" i="116"/>
  <c r="Q47" i="116" s="1"/>
  <c r="L46" i="116"/>
  <c r="R46" i="116" s="1"/>
  <c r="K46" i="116"/>
  <c r="Q46" i="116" s="1"/>
  <c r="L45" i="116"/>
  <c r="R45" i="116" s="1"/>
  <c r="K45" i="116"/>
  <c r="L44" i="116"/>
  <c r="R44" i="116" s="1"/>
  <c r="K44" i="116"/>
  <c r="Q44" i="116" s="1"/>
  <c r="L43" i="116"/>
  <c r="R43" i="116" s="1"/>
  <c r="K43" i="116"/>
  <c r="Q43" i="116" s="1"/>
  <c r="L42" i="116"/>
  <c r="R42" i="116" s="1"/>
  <c r="K42" i="116"/>
  <c r="Q42" i="116" s="1"/>
  <c r="L41" i="116"/>
  <c r="R41" i="116" s="1"/>
  <c r="K41" i="116"/>
  <c r="Q41" i="116" s="1"/>
  <c r="L40" i="116"/>
  <c r="R40" i="116" s="1"/>
  <c r="K40" i="116"/>
  <c r="Q40" i="116" s="1"/>
  <c r="L39" i="116"/>
  <c r="K39" i="116"/>
  <c r="Q39" i="116" s="1"/>
  <c r="L38" i="116"/>
  <c r="R38" i="116" s="1"/>
  <c r="K38" i="116"/>
  <c r="Q38" i="116" s="1"/>
  <c r="L37" i="116"/>
  <c r="R37" i="116" s="1"/>
  <c r="K37" i="116"/>
  <c r="L36" i="116"/>
  <c r="R36" i="116" s="1"/>
  <c r="K36" i="116"/>
  <c r="L35" i="116"/>
  <c r="R35" i="116" s="1"/>
  <c r="K35" i="116"/>
  <c r="Q35" i="116" s="1"/>
  <c r="L34" i="116"/>
  <c r="R34" i="116" s="1"/>
  <c r="K34" i="116"/>
  <c r="Q34" i="116" s="1"/>
  <c r="L33" i="116"/>
  <c r="R33" i="116" s="1"/>
  <c r="K33" i="116"/>
  <c r="Q33" i="116" s="1"/>
  <c r="L32" i="116"/>
  <c r="K32" i="116"/>
  <c r="Q32" i="116" s="1"/>
  <c r="L31" i="116"/>
  <c r="R31" i="116" s="1"/>
  <c r="K31" i="116"/>
  <c r="Q31" i="116" s="1"/>
  <c r="L30" i="116"/>
  <c r="R30" i="116" s="1"/>
  <c r="K30" i="116"/>
  <c r="Q30" i="116" s="1"/>
  <c r="L29" i="116"/>
  <c r="R29" i="116" s="1"/>
  <c r="K29" i="116"/>
  <c r="Q29" i="116" s="1"/>
  <c r="L28" i="116"/>
  <c r="K28" i="116"/>
  <c r="Q28" i="116" s="1"/>
  <c r="L27" i="116"/>
  <c r="R27" i="116" s="1"/>
  <c r="K27" i="116"/>
  <c r="Q27" i="116" s="1"/>
  <c r="L26" i="116"/>
  <c r="R26" i="116" s="1"/>
  <c r="K26" i="116"/>
  <c r="Q26" i="116" s="1"/>
  <c r="L25" i="116"/>
  <c r="R25" i="116" s="1"/>
  <c r="K25" i="116"/>
  <c r="Q25" i="116" s="1"/>
  <c r="L24" i="116"/>
  <c r="R24" i="116" s="1"/>
  <c r="K24" i="116"/>
  <c r="Q24" i="116" s="1"/>
  <c r="L23" i="116"/>
  <c r="R23" i="116" s="1"/>
  <c r="K23" i="116"/>
  <c r="Q23" i="116" s="1"/>
  <c r="L22" i="116"/>
  <c r="R22" i="116" s="1"/>
  <c r="K22" i="116"/>
  <c r="Q22" i="116" s="1"/>
  <c r="L21" i="116"/>
  <c r="R21" i="116" s="1"/>
  <c r="K21" i="116"/>
  <c r="Q21" i="116" s="1"/>
  <c r="L20" i="116"/>
  <c r="R20" i="116" s="1"/>
  <c r="K20" i="116"/>
  <c r="Q20" i="116" s="1"/>
  <c r="L19" i="116"/>
  <c r="K19" i="116"/>
  <c r="L18" i="116"/>
  <c r="R18" i="116" s="1"/>
  <c r="K18" i="116"/>
  <c r="Q18" i="116" s="1"/>
  <c r="L17" i="116"/>
  <c r="R17" i="116" s="1"/>
  <c r="K17" i="116"/>
  <c r="Q17" i="116" s="1"/>
  <c r="L16" i="116"/>
  <c r="R16" i="116" s="1"/>
  <c r="K16" i="116"/>
  <c r="Q16" i="116" s="1"/>
  <c r="L15" i="116"/>
  <c r="R15" i="116" s="1"/>
  <c r="K15" i="116"/>
  <c r="Q15" i="116" s="1"/>
  <c r="L14" i="116"/>
  <c r="R14" i="116" s="1"/>
  <c r="K14" i="116"/>
  <c r="Q14" i="116" s="1"/>
  <c r="L13" i="116"/>
  <c r="R13" i="116" s="1"/>
  <c r="K13" i="116"/>
  <c r="Q13" i="116" s="1"/>
  <c r="L12" i="116"/>
  <c r="R12" i="116" s="1"/>
  <c r="K12" i="116"/>
  <c r="Q12" i="116" s="1"/>
  <c r="L11" i="116"/>
  <c r="R11" i="116" s="1"/>
  <c r="K11" i="116"/>
  <c r="Q11" i="116" s="1"/>
  <c r="L10" i="116"/>
  <c r="R10" i="116" s="1"/>
  <c r="K10" i="116"/>
  <c r="Q10" i="116" s="1"/>
  <c r="L9" i="116"/>
  <c r="R9" i="116" s="1"/>
  <c r="K9" i="116"/>
  <c r="Q9" i="116" s="1"/>
  <c r="L8" i="116"/>
  <c r="R8" i="116" s="1"/>
  <c r="K8" i="116"/>
  <c r="Q8" i="116" s="1"/>
  <c r="L7" i="116"/>
  <c r="R7" i="116" s="1"/>
  <c r="K7" i="116"/>
  <c r="Q7" i="116" s="1"/>
  <c r="L6" i="116"/>
  <c r="R6" i="116" s="1"/>
  <c r="K6" i="116"/>
  <c r="Q6" i="116" s="1"/>
  <c r="I55" i="116"/>
  <c r="H55" i="116"/>
  <c r="I54" i="116"/>
  <c r="H54" i="116"/>
  <c r="I53" i="116"/>
  <c r="H53" i="116"/>
  <c r="I52" i="116"/>
  <c r="H52" i="116"/>
  <c r="I51" i="116"/>
  <c r="H51" i="116"/>
  <c r="I50" i="116"/>
  <c r="H50" i="116"/>
  <c r="I49" i="116"/>
  <c r="H49" i="116"/>
  <c r="I48" i="116"/>
  <c r="H48" i="116"/>
  <c r="I47" i="116"/>
  <c r="H47" i="116"/>
  <c r="I46" i="116"/>
  <c r="H46" i="116"/>
  <c r="I45" i="116"/>
  <c r="H45" i="116"/>
  <c r="I44" i="116"/>
  <c r="H44" i="116"/>
  <c r="I43" i="116"/>
  <c r="H43" i="116"/>
  <c r="I42" i="116"/>
  <c r="H42" i="116"/>
  <c r="I41" i="116"/>
  <c r="H41" i="116"/>
  <c r="I40" i="116"/>
  <c r="H40" i="116"/>
  <c r="I39" i="116"/>
  <c r="H39" i="116"/>
  <c r="I38" i="116"/>
  <c r="H38" i="116"/>
  <c r="I37" i="116"/>
  <c r="H37" i="116"/>
  <c r="I36" i="116"/>
  <c r="H36" i="116"/>
  <c r="I35" i="116"/>
  <c r="H35" i="116"/>
  <c r="I34" i="116"/>
  <c r="H34" i="116"/>
  <c r="I33" i="116"/>
  <c r="H33" i="116"/>
  <c r="I32" i="116"/>
  <c r="H32" i="116"/>
  <c r="I31" i="116"/>
  <c r="H31" i="116"/>
  <c r="I30" i="116"/>
  <c r="H30" i="116"/>
  <c r="I29" i="116"/>
  <c r="H29" i="116"/>
  <c r="I28" i="116"/>
  <c r="H28" i="116"/>
  <c r="I27" i="116"/>
  <c r="H27" i="116"/>
  <c r="I26" i="116"/>
  <c r="H26" i="116"/>
  <c r="I25" i="116"/>
  <c r="H25" i="116"/>
  <c r="I24" i="116"/>
  <c r="H24" i="116"/>
  <c r="I23" i="116"/>
  <c r="H23" i="116"/>
  <c r="I22" i="116"/>
  <c r="H22" i="116"/>
  <c r="I21" i="116"/>
  <c r="H21" i="116"/>
  <c r="I20" i="116"/>
  <c r="H20" i="116"/>
  <c r="I19" i="116"/>
  <c r="H19" i="116"/>
  <c r="I18" i="116"/>
  <c r="H18" i="116"/>
  <c r="I17" i="116"/>
  <c r="H17" i="116"/>
  <c r="I16" i="116"/>
  <c r="H16" i="116"/>
  <c r="I15" i="116"/>
  <c r="H15" i="116"/>
  <c r="I14" i="116"/>
  <c r="H14" i="116"/>
  <c r="I13" i="116"/>
  <c r="H13" i="116"/>
  <c r="I12" i="116"/>
  <c r="H12" i="116"/>
  <c r="I11" i="116"/>
  <c r="H11" i="116"/>
  <c r="I10" i="116"/>
  <c r="H10" i="116"/>
  <c r="I9" i="116"/>
  <c r="H9" i="116"/>
  <c r="I8" i="116"/>
  <c r="H8" i="116"/>
  <c r="I7" i="116"/>
  <c r="H7" i="116"/>
  <c r="I6" i="116"/>
  <c r="H6" i="116"/>
  <c r="J55" i="116"/>
  <c r="G55" i="116"/>
  <c r="J54" i="116"/>
  <c r="G54" i="116"/>
  <c r="J53" i="116"/>
  <c r="P53" i="116" s="1"/>
  <c r="G53" i="116"/>
  <c r="J52" i="116"/>
  <c r="P52" i="116" s="1"/>
  <c r="G52" i="116"/>
  <c r="J51" i="116"/>
  <c r="P51" i="116" s="1"/>
  <c r="G51" i="116"/>
  <c r="J50" i="116"/>
  <c r="P50" i="116" s="1"/>
  <c r="G50" i="116"/>
  <c r="M50" i="116" s="1"/>
  <c r="J49" i="116"/>
  <c r="P49" i="116" s="1"/>
  <c r="G49" i="116"/>
  <c r="J48" i="116"/>
  <c r="P48" i="116" s="1"/>
  <c r="G48" i="116"/>
  <c r="J47" i="116"/>
  <c r="P47" i="116" s="1"/>
  <c r="G47" i="116"/>
  <c r="J46" i="116"/>
  <c r="P46" i="116" s="1"/>
  <c r="G46" i="116"/>
  <c r="J45" i="116"/>
  <c r="P45" i="116" s="1"/>
  <c r="G45" i="116"/>
  <c r="J44" i="116"/>
  <c r="P44" i="116" s="1"/>
  <c r="G44" i="116"/>
  <c r="J43" i="116"/>
  <c r="P43" i="116" s="1"/>
  <c r="G43" i="116"/>
  <c r="M43" i="116" s="1"/>
  <c r="J42" i="116"/>
  <c r="P42" i="116" s="1"/>
  <c r="G42" i="116"/>
  <c r="J41" i="116"/>
  <c r="P41" i="116" s="1"/>
  <c r="G41" i="116"/>
  <c r="J40" i="116"/>
  <c r="G40" i="116"/>
  <c r="J39" i="116"/>
  <c r="P39" i="116" s="1"/>
  <c r="G39" i="116"/>
  <c r="J38" i="116"/>
  <c r="P38" i="116" s="1"/>
  <c r="G38" i="116"/>
  <c r="J37" i="116"/>
  <c r="P37" i="116" s="1"/>
  <c r="G37" i="116"/>
  <c r="J36" i="116"/>
  <c r="P36" i="116" s="1"/>
  <c r="G36" i="116"/>
  <c r="J35" i="116"/>
  <c r="P35" i="116" s="1"/>
  <c r="G35" i="116"/>
  <c r="J34" i="116"/>
  <c r="P34" i="116" s="1"/>
  <c r="G34" i="116"/>
  <c r="J33" i="116"/>
  <c r="P33" i="116" s="1"/>
  <c r="G33" i="116"/>
  <c r="J32" i="116"/>
  <c r="P32" i="116" s="1"/>
  <c r="G32" i="116"/>
  <c r="J31" i="116"/>
  <c r="P31" i="116" s="1"/>
  <c r="G31" i="116"/>
  <c r="J30" i="116"/>
  <c r="P30" i="116" s="1"/>
  <c r="G30" i="116"/>
  <c r="J29" i="116"/>
  <c r="P29" i="116" s="1"/>
  <c r="G29" i="116"/>
  <c r="J28" i="116"/>
  <c r="P28" i="116" s="1"/>
  <c r="G28" i="116"/>
  <c r="J27" i="116"/>
  <c r="P27" i="116" s="1"/>
  <c r="G27" i="116"/>
  <c r="J26" i="116"/>
  <c r="P26" i="116" s="1"/>
  <c r="G26" i="116"/>
  <c r="J25" i="116"/>
  <c r="P25" i="116" s="1"/>
  <c r="J24" i="116"/>
  <c r="P24" i="116" s="1"/>
  <c r="J23" i="116"/>
  <c r="P23" i="116" s="1"/>
  <c r="J22" i="116"/>
  <c r="P22" i="116" s="1"/>
  <c r="J21" i="116"/>
  <c r="P21" i="116" s="1"/>
  <c r="J20" i="116"/>
  <c r="P20" i="116" s="1"/>
  <c r="J19" i="116"/>
  <c r="P19" i="116" s="1"/>
  <c r="J18" i="116"/>
  <c r="P18" i="116" s="1"/>
  <c r="J17" i="116"/>
  <c r="P17" i="116" s="1"/>
  <c r="J16" i="116"/>
  <c r="G25" i="116"/>
  <c r="G24" i="116"/>
  <c r="G23" i="116"/>
  <c r="G22" i="116"/>
  <c r="G21" i="116"/>
  <c r="G20" i="116"/>
  <c r="G19" i="116"/>
  <c r="G18" i="116"/>
  <c r="G17" i="116"/>
  <c r="G16" i="116"/>
  <c r="J15" i="116"/>
  <c r="P15" i="116" s="1"/>
  <c r="J14" i="116"/>
  <c r="P14" i="116" s="1"/>
  <c r="J13" i="116"/>
  <c r="P13" i="116" s="1"/>
  <c r="J12" i="116"/>
  <c r="P12" i="116" s="1"/>
  <c r="J11" i="116"/>
  <c r="P11" i="116" s="1"/>
  <c r="J10" i="116"/>
  <c r="P10" i="116" s="1"/>
  <c r="J9" i="116"/>
  <c r="P9" i="116" s="1"/>
  <c r="J8" i="116"/>
  <c r="P8" i="116" s="1"/>
  <c r="G15" i="116"/>
  <c r="G14" i="116"/>
  <c r="G13" i="116"/>
  <c r="G12" i="116"/>
  <c r="G11" i="116"/>
  <c r="G10" i="116"/>
  <c r="G9" i="116"/>
  <c r="G8" i="116"/>
  <c r="J7" i="116"/>
  <c r="P7" i="116" s="1"/>
  <c r="J6" i="116"/>
  <c r="P6" i="116" s="1"/>
  <c r="G7" i="116"/>
  <c r="G6" i="116"/>
  <c r="B7" i="116"/>
  <c r="D54" i="116"/>
  <c r="D55" i="116" s="1"/>
  <c r="D52" i="116"/>
  <c r="D53" i="116" s="1"/>
  <c r="D50" i="116"/>
  <c r="D51" i="116" s="1"/>
  <c r="D48" i="116"/>
  <c r="D49" i="116" s="1"/>
  <c r="D46" i="116"/>
  <c r="D47" i="116" s="1"/>
  <c r="D44" i="116"/>
  <c r="D45" i="116" s="1"/>
  <c r="D42" i="116"/>
  <c r="D43" i="116" s="1"/>
  <c r="D40" i="116"/>
  <c r="D41" i="116" s="1"/>
  <c r="D38" i="116"/>
  <c r="D39" i="116" s="1"/>
  <c r="D36" i="116"/>
  <c r="D37" i="116" s="1"/>
  <c r="D34" i="116"/>
  <c r="D35" i="116" s="1"/>
  <c r="D32" i="116"/>
  <c r="D33" i="116" s="1"/>
  <c r="D30" i="116"/>
  <c r="D31" i="116" s="1"/>
  <c r="D28" i="116"/>
  <c r="D29" i="116" s="1"/>
  <c r="D26" i="116"/>
  <c r="D27" i="116" s="1"/>
  <c r="D24" i="116"/>
  <c r="D25" i="116" s="1"/>
  <c r="D22" i="116"/>
  <c r="D23" i="116" s="1"/>
  <c r="D20" i="116"/>
  <c r="D21" i="116" s="1"/>
  <c r="D18" i="116"/>
  <c r="D19" i="116" s="1"/>
  <c r="D16" i="116"/>
  <c r="D17" i="116" s="1"/>
  <c r="D14" i="116"/>
  <c r="D15" i="116" s="1"/>
  <c r="D12" i="116"/>
  <c r="D13" i="116" s="1"/>
  <c r="D10" i="116"/>
  <c r="D11" i="116" s="1"/>
  <c r="D8" i="116"/>
  <c r="D9" i="116" s="1"/>
  <c r="D6" i="116"/>
  <c r="D7" i="116" s="1"/>
  <c r="A6" i="116"/>
  <c r="A7" i="116" s="1"/>
  <c r="C6" i="116"/>
  <c r="C7" i="116" s="1"/>
  <c r="A9" i="116" l="1"/>
  <c r="M42" i="116"/>
  <c r="M39" i="116"/>
  <c r="M51" i="116"/>
  <c r="M30" i="116"/>
  <c r="O23" i="116"/>
  <c r="M36" i="116"/>
  <c r="O39" i="116"/>
  <c r="M44" i="116"/>
  <c r="M55" i="116"/>
  <c r="N38" i="116"/>
  <c r="N46" i="116"/>
  <c r="N36" i="116"/>
  <c r="N47" i="116"/>
  <c r="M40" i="116"/>
  <c r="O38" i="116"/>
  <c r="O42" i="116"/>
  <c r="O46" i="116"/>
  <c r="O50" i="116"/>
  <c r="O54" i="116"/>
  <c r="M54" i="116"/>
  <c r="N55" i="116"/>
  <c r="N37" i="116"/>
  <c r="O43" i="116"/>
  <c r="O51" i="116"/>
  <c r="O55" i="116"/>
  <c r="P54" i="116"/>
  <c r="O30" i="116"/>
  <c r="O32" i="116"/>
  <c r="M26" i="116"/>
  <c r="O28" i="116"/>
  <c r="O35" i="116"/>
  <c r="N27" i="116"/>
  <c r="O27" i="116"/>
  <c r="N35" i="116"/>
  <c r="N34" i="116"/>
  <c r="O26" i="116"/>
  <c r="M22" i="116"/>
  <c r="M23" i="116"/>
  <c r="O22" i="116"/>
  <c r="O19" i="116"/>
  <c r="M16" i="116"/>
  <c r="N19" i="116"/>
  <c r="N22" i="116"/>
  <c r="N10" i="116"/>
  <c r="N15" i="116"/>
  <c r="N25" i="116"/>
  <c r="N45" i="116"/>
  <c r="O15" i="116"/>
  <c r="O25" i="116"/>
  <c r="M35" i="116"/>
  <c r="Q45" i="116"/>
  <c r="O14" i="116"/>
  <c r="O34" i="116"/>
  <c r="M33" i="116"/>
  <c r="N23" i="116"/>
  <c r="N43" i="116"/>
  <c r="N33" i="116"/>
  <c r="R32" i="116"/>
  <c r="O11" i="116"/>
  <c r="N11" i="116"/>
  <c r="N31" i="116"/>
  <c r="O31" i="116"/>
  <c r="P40" i="116"/>
  <c r="O10" i="116"/>
  <c r="Q19" i="116"/>
  <c r="R19" i="116"/>
  <c r="R39" i="116"/>
  <c r="N39" i="116"/>
  <c r="N29" i="116"/>
  <c r="O29" i="116"/>
  <c r="M29" i="116"/>
  <c r="O18" i="116"/>
  <c r="R28" i="116"/>
  <c r="Q37" i="116"/>
  <c r="O6" i="116"/>
  <c r="O36" i="116"/>
  <c r="Q36" i="116"/>
  <c r="P16" i="116"/>
  <c r="P55" i="116"/>
  <c r="N54" i="116"/>
  <c r="N51" i="116"/>
  <c r="M49" i="116"/>
  <c r="O47" i="116"/>
  <c r="M47" i="116"/>
  <c r="M46" i="116"/>
  <c r="M53" i="116"/>
  <c r="M52" i="116"/>
  <c r="N50" i="116"/>
  <c r="M48" i="116"/>
  <c r="M45" i="116"/>
  <c r="N42" i="116"/>
  <c r="N41" i="116"/>
  <c r="M41" i="116"/>
  <c r="M38" i="116"/>
  <c r="M37" i="116"/>
  <c r="M34" i="116"/>
  <c r="M32" i="116"/>
  <c r="M31" i="116"/>
  <c r="N30" i="116"/>
  <c r="M28" i="116"/>
  <c r="M27" i="116"/>
  <c r="N26" i="116"/>
  <c r="M25" i="116"/>
  <c r="M24" i="116"/>
  <c r="M21" i="116"/>
  <c r="M20" i="116"/>
  <c r="N18" i="116"/>
  <c r="M17" i="116"/>
  <c r="N14" i="116"/>
  <c r="M10" i="116"/>
  <c r="O7" i="116"/>
  <c r="N7" i="116"/>
  <c r="N6" i="116"/>
  <c r="N8" i="116"/>
  <c r="N12" i="116"/>
  <c r="N16" i="116"/>
  <c r="N32" i="116"/>
  <c r="N40" i="116"/>
  <c r="N44" i="116"/>
  <c r="N48" i="116"/>
  <c r="N52" i="116"/>
  <c r="O8" i="116"/>
  <c r="O12" i="116"/>
  <c r="O16" i="116"/>
  <c r="O20" i="116"/>
  <c r="O24" i="116"/>
  <c r="O40" i="116"/>
  <c r="O44" i="116"/>
  <c r="O48" i="116"/>
  <c r="O52" i="116"/>
  <c r="N28" i="116"/>
  <c r="N9" i="116"/>
  <c r="N13" i="116"/>
  <c r="N17" i="116"/>
  <c r="N21" i="116"/>
  <c r="N49" i="116"/>
  <c r="N53" i="116"/>
  <c r="N24" i="116"/>
  <c r="O9" i="116"/>
  <c r="O13" i="116"/>
  <c r="O17" i="116"/>
  <c r="O21" i="116"/>
  <c r="O33" i="116"/>
  <c r="O37" i="116"/>
  <c r="O41" i="116"/>
  <c r="O45" i="116"/>
  <c r="O49" i="116"/>
  <c r="O53" i="116"/>
  <c r="N20" i="116"/>
  <c r="M18" i="116"/>
  <c r="M19" i="116"/>
  <c r="M9" i="116"/>
  <c r="M8" i="116"/>
  <c r="M15" i="116"/>
  <c r="M14" i="116"/>
  <c r="M13" i="116"/>
  <c r="M12" i="116"/>
  <c r="M11" i="116"/>
  <c r="M7" i="116"/>
  <c r="M6" i="116"/>
  <c r="A11" i="116" l="1"/>
  <c r="B142" i="86"/>
  <c r="A13" i="116" l="1"/>
  <c r="F61" i="90"/>
  <c r="G61" i="90"/>
  <c r="F60" i="90"/>
  <c r="G60" i="90"/>
  <c r="F59" i="90"/>
  <c r="G59" i="90"/>
  <c r="E61" i="90"/>
  <c r="E60" i="90"/>
  <c r="E59" i="90"/>
  <c r="F58" i="90"/>
  <c r="G58" i="90"/>
  <c r="E58" i="90"/>
  <c r="F57" i="90"/>
  <c r="G57" i="90"/>
  <c r="E57" i="90"/>
  <c r="F56" i="90"/>
  <c r="G56" i="90"/>
  <c r="E56" i="90"/>
  <c r="F55" i="90"/>
  <c r="G55" i="90"/>
  <c r="E55" i="90"/>
  <c r="F54" i="90"/>
  <c r="G54" i="90"/>
  <c r="E54" i="90"/>
  <c r="F53" i="90"/>
  <c r="G53" i="90"/>
  <c r="E53" i="90"/>
  <c r="F52" i="90"/>
  <c r="G52" i="90"/>
  <c r="E52" i="90"/>
  <c r="F51" i="90"/>
  <c r="G51" i="90"/>
  <c r="E51" i="90"/>
  <c r="F50" i="90"/>
  <c r="G50" i="90"/>
  <c r="E50" i="90"/>
  <c r="F49" i="90"/>
  <c r="G49" i="90"/>
  <c r="E49" i="90"/>
  <c r="F48" i="90"/>
  <c r="G48" i="90"/>
  <c r="E48" i="90"/>
  <c r="F47" i="90"/>
  <c r="G47" i="90"/>
  <c r="E47" i="90"/>
  <c r="F46" i="90"/>
  <c r="G46" i="90"/>
  <c r="F45" i="90"/>
  <c r="G45" i="90"/>
  <c r="E46" i="90"/>
  <c r="E45" i="90"/>
  <c r="F44" i="90"/>
  <c r="G44" i="90"/>
  <c r="E44" i="90"/>
  <c r="F43" i="90"/>
  <c r="G43" i="90"/>
  <c r="E43" i="90"/>
  <c r="F42" i="90"/>
  <c r="G42" i="90"/>
  <c r="E42" i="90"/>
  <c r="F41" i="90"/>
  <c r="G41" i="90"/>
  <c r="E41" i="90"/>
  <c r="F40" i="90"/>
  <c r="G40" i="90"/>
  <c r="E40" i="90"/>
  <c r="A15" i="116" l="1"/>
  <c r="C61" i="90"/>
  <c r="C60" i="90"/>
  <c r="C59" i="90"/>
  <c r="C58" i="90"/>
  <c r="C57" i="90"/>
  <c r="C56" i="90"/>
  <c r="C55" i="90"/>
  <c r="C54" i="90"/>
  <c r="C53" i="90"/>
  <c r="C52" i="90"/>
  <c r="C51" i="90"/>
  <c r="C50" i="90"/>
  <c r="C49" i="90"/>
  <c r="C48" i="90"/>
  <c r="C47" i="90"/>
  <c r="C46" i="90"/>
  <c r="C45" i="90"/>
  <c r="C44" i="90"/>
  <c r="C43" i="90"/>
  <c r="C42" i="90"/>
  <c r="C41" i="90"/>
  <c r="C37" i="90"/>
  <c r="E6" i="94"/>
  <c r="D6" i="94"/>
  <c r="E5" i="94"/>
  <c r="D5" i="94"/>
  <c r="E4" i="94"/>
  <c r="D4" i="94"/>
  <c r="E3" i="94"/>
  <c r="D3" i="94"/>
  <c r="C6" i="94"/>
  <c r="C5" i="94"/>
  <c r="C4" i="94"/>
  <c r="C3" i="94"/>
  <c r="A17" i="116" l="1"/>
  <c r="I86" i="114"/>
  <c r="H86" i="114"/>
  <c r="G86" i="114"/>
  <c r="D85" i="114"/>
  <c r="P84" i="114"/>
  <c r="O84" i="114"/>
  <c r="B83" i="114"/>
  <c r="B84" i="114" s="1"/>
  <c r="I82" i="114"/>
  <c r="H82" i="114"/>
  <c r="G82" i="114"/>
  <c r="D82" i="114"/>
  <c r="D86" i="114" s="1"/>
  <c r="D81" i="114"/>
  <c r="D80" i="114"/>
  <c r="D84" i="114" s="1"/>
  <c r="B80" i="114"/>
  <c r="B79" i="114"/>
  <c r="G78" i="114"/>
  <c r="H78" i="114" s="1"/>
  <c r="I78" i="114" s="1"/>
  <c r="B76" i="114"/>
  <c r="B75" i="114"/>
  <c r="I73" i="114"/>
  <c r="H73" i="114"/>
  <c r="G73" i="114"/>
  <c r="D72" i="114"/>
  <c r="P71" i="114"/>
  <c r="O71" i="114"/>
  <c r="B70" i="114"/>
  <c r="B71" i="114" s="1"/>
  <c r="I69" i="114"/>
  <c r="H69" i="114"/>
  <c r="G69" i="114"/>
  <c r="D69" i="114"/>
  <c r="D73" i="114" s="1"/>
  <c r="D68" i="114"/>
  <c r="D67" i="114"/>
  <c r="D71" i="114" s="1"/>
  <c r="B67" i="114"/>
  <c r="B66" i="114"/>
  <c r="G65" i="114"/>
  <c r="H65" i="114" s="1"/>
  <c r="I65" i="114" s="1"/>
  <c r="B63" i="114"/>
  <c r="B62" i="114"/>
  <c r="I60" i="114"/>
  <c r="H60" i="114"/>
  <c r="G60" i="114"/>
  <c r="D59" i="114"/>
  <c r="P58" i="114"/>
  <c r="O58" i="114"/>
  <c r="B57" i="114"/>
  <c r="B58" i="114" s="1"/>
  <c r="I56" i="114"/>
  <c r="H56" i="114"/>
  <c r="G56" i="114"/>
  <c r="D56" i="114"/>
  <c r="D60" i="114" s="1"/>
  <c r="D55" i="114"/>
  <c r="D54" i="114"/>
  <c r="D58" i="114" s="1"/>
  <c r="B54" i="114"/>
  <c r="B53" i="114"/>
  <c r="G52" i="114"/>
  <c r="H52" i="114" s="1"/>
  <c r="I52" i="114" s="1"/>
  <c r="B50" i="114"/>
  <c r="B49" i="114"/>
  <c r="I47" i="114"/>
  <c r="H47" i="114"/>
  <c r="G47" i="114"/>
  <c r="D46" i="114"/>
  <c r="P45" i="114"/>
  <c r="O45" i="114"/>
  <c r="B44" i="114"/>
  <c r="B45" i="114" s="1"/>
  <c r="I43" i="114"/>
  <c r="H43" i="114"/>
  <c r="G43" i="114"/>
  <c r="D43" i="114"/>
  <c r="D47" i="114" s="1"/>
  <c r="D42" i="114"/>
  <c r="D41" i="114"/>
  <c r="D45" i="114" s="1"/>
  <c r="B41" i="114"/>
  <c r="B40" i="114"/>
  <c r="G39" i="114"/>
  <c r="H39" i="114" s="1"/>
  <c r="I39" i="114" s="1"/>
  <c r="B37" i="114"/>
  <c r="B36" i="114"/>
  <c r="I34" i="114"/>
  <c r="H34" i="114"/>
  <c r="G34" i="114"/>
  <c r="D33" i="114"/>
  <c r="P32" i="114"/>
  <c r="O32" i="114"/>
  <c r="B31" i="114"/>
  <c r="B32" i="114" s="1"/>
  <c r="I30" i="114"/>
  <c r="H30" i="114"/>
  <c r="G30" i="114"/>
  <c r="D30" i="114"/>
  <c r="D34" i="114" s="1"/>
  <c r="D29" i="114"/>
  <c r="D28" i="114"/>
  <c r="D32" i="114" s="1"/>
  <c r="B28" i="114"/>
  <c r="B27" i="114"/>
  <c r="G26" i="114"/>
  <c r="H26" i="114" s="1"/>
  <c r="I26" i="114" s="1"/>
  <c r="B24" i="114"/>
  <c r="B23" i="114"/>
  <c r="B22" i="114"/>
  <c r="B20" i="114"/>
  <c r="B17" i="114"/>
  <c r="I86" i="113"/>
  <c r="H86" i="113"/>
  <c r="G86" i="113"/>
  <c r="D85" i="113"/>
  <c r="P84" i="113"/>
  <c r="O84" i="113"/>
  <c r="B83" i="113"/>
  <c r="B84" i="113" s="1"/>
  <c r="I82" i="113"/>
  <c r="H82" i="113"/>
  <c r="G82" i="113"/>
  <c r="D82" i="113"/>
  <c r="D86" i="113" s="1"/>
  <c r="D81" i="113"/>
  <c r="D80" i="113"/>
  <c r="D84" i="113" s="1"/>
  <c r="B80" i="113"/>
  <c r="B79" i="113"/>
  <c r="G78" i="113"/>
  <c r="H78" i="113" s="1"/>
  <c r="I78" i="113" s="1"/>
  <c r="B76" i="113"/>
  <c r="B75" i="113"/>
  <c r="I73" i="113"/>
  <c r="H73" i="113"/>
  <c r="G73" i="113"/>
  <c r="D72" i="113"/>
  <c r="P71" i="113"/>
  <c r="O71" i="113"/>
  <c r="B70" i="113"/>
  <c r="B71" i="113" s="1"/>
  <c r="I69" i="113"/>
  <c r="H69" i="113"/>
  <c r="G69" i="113"/>
  <c r="D69" i="113"/>
  <c r="D73" i="113" s="1"/>
  <c r="D68" i="113"/>
  <c r="D67" i="113"/>
  <c r="D71" i="113" s="1"/>
  <c r="B67" i="113"/>
  <c r="B66" i="113"/>
  <c r="G65" i="113"/>
  <c r="H65" i="113" s="1"/>
  <c r="I65" i="113" s="1"/>
  <c r="B63" i="113"/>
  <c r="B62" i="113"/>
  <c r="I60" i="113"/>
  <c r="H60" i="113"/>
  <c r="G60" i="113"/>
  <c r="D59" i="113"/>
  <c r="P58" i="113"/>
  <c r="O58" i="113"/>
  <c r="B57" i="113"/>
  <c r="B58" i="113" s="1"/>
  <c r="I56" i="113"/>
  <c r="H56" i="113"/>
  <c r="G56" i="113"/>
  <c r="D56" i="113"/>
  <c r="D60" i="113" s="1"/>
  <c r="D55" i="113"/>
  <c r="D54" i="113"/>
  <c r="D58" i="113" s="1"/>
  <c r="B54" i="113"/>
  <c r="B53" i="113"/>
  <c r="G52" i="113"/>
  <c r="H52" i="113" s="1"/>
  <c r="I52" i="113" s="1"/>
  <c r="B50" i="113"/>
  <c r="B49" i="113"/>
  <c r="I47" i="113"/>
  <c r="H47" i="113"/>
  <c r="G47" i="113"/>
  <c r="D46" i="113"/>
  <c r="P45" i="113"/>
  <c r="O45" i="113"/>
  <c r="B44" i="113"/>
  <c r="B45" i="113" s="1"/>
  <c r="I43" i="113"/>
  <c r="H43" i="113"/>
  <c r="G43" i="113"/>
  <c r="D43" i="113"/>
  <c r="D47" i="113" s="1"/>
  <c r="D42" i="113"/>
  <c r="D41" i="113"/>
  <c r="D45" i="113" s="1"/>
  <c r="B41" i="113"/>
  <c r="B40" i="113"/>
  <c r="G39" i="113"/>
  <c r="H39" i="113" s="1"/>
  <c r="I39" i="113" s="1"/>
  <c r="B37" i="113"/>
  <c r="B36" i="113"/>
  <c r="I34" i="113"/>
  <c r="H34" i="113"/>
  <c r="G34" i="113"/>
  <c r="D33" i="113"/>
  <c r="P32" i="113"/>
  <c r="O32" i="113"/>
  <c r="B31" i="113"/>
  <c r="B32" i="113" s="1"/>
  <c r="I30" i="113"/>
  <c r="H30" i="113"/>
  <c r="G30" i="113"/>
  <c r="D30" i="113"/>
  <c r="D34" i="113" s="1"/>
  <c r="D29" i="113"/>
  <c r="D28" i="113"/>
  <c r="D32" i="113" s="1"/>
  <c r="B28" i="113"/>
  <c r="B27" i="113"/>
  <c r="G26" i="113"/>
  <c r="H26" i="113" s="1"/>
  <c r="I26" i="113" s="1"/>
  <c r="B24" i="113"/>
  <c r="B23" i="113"/>
  <c r="B22" i="113"/>
  <c r="B20" i="113"/>
  <c r="B17" i="113"/>
  <c r="I86" i="112"/>
  <c r="H86" i="112"/>
  <c r="G86" i="112"/>
  <c r="D85" i="112"/>
  <c r="P84" i="112"/>
  <c r="O84" i="112"/>
  <c r="B83" i="112"/>
  <c r="B84" i="112" s="1"/>
  <c r="I82" i="112"/>
  <c r="H82" i="112"/>
  <c r="G82" i="112"/>
  <c r="D82" i="112"/>
  <c r="D86" i="112" s="1"/>
  <c r="D81" i="112"/>
  <c r="D80" i="112"/>
  <c r="D84" i="112" s="1"/>
  <c r="B80" i="112"/>
  <c r="B79" i="112"/>
  <c r="G78" i="112"/>
  <c r="H78" i="112" s="1"/>
  <c r="I78" i="112" s="1"/>
  <c r="B76" i="112"/>
  <c r="B75" i="112"/>
  <c r="I73" i="112"/>
  <c r="H73" i="112"/>
  <c r="G73" i="112"/>
  <c r="D72" i="112"/>
  <c r="P71" i="112"/>
  <c r="O71" i="112"/>
  <c r="B70" i="112"/>
  <c r="B71" i="112" s="1"/>
  <c r="I69" i="112"/>
  <c r="H69" i="112"/>
  <c r="G69" i="112"/>
  <c r="D69" i="112"/>
  <c r="D73" i="112" s="1"/>
  <c r="D68" i="112"/>
  <c r="D67" i="112"/>
  <c r="D71" i="112" s="1"/>
  <c r="B67" i="112"/>
  <c r="B66" i="112"/>
  <c r="G65" i="112"/>
  <c r="H65" i="112" s="1"/>
  <c r="I65" i="112" s="1"/>
  <c r="B63" i="112"/>
  <c r="B62" i="112"/>
  <c r="I60" i="112"/>
  <c r="H60" i="112"/>
  <c r="G60" i="112"/>
  <c r="D59" i="112"/>
  <c r="P58" i="112"/>
  <c r="O58" i="112"/>
  <c r="B57" i="112"/>
  <c r="B58" i="112" s="1"/>
  <c r="I56" i="112"/>
  <c r="H56" i="112"/>
  <c r="G56" i="112"/>
  <c r="D56" i="112"/>
  <c r="D60" i="112" s="1"/>
  <c r="D55" i="112"/>
  <c r="D54" i="112"/>
  <c r="D58" i="112" s="1"/>
  <c r="B54" i="112"/>
  <c r="B53" i="112"/>
  <c r="G52" i="112"/>
  <c r="H52" i="112" s="1"/>
  <c r="I52" i="112" s="1"/>
  <c r="B50" i="112"/>
  <c r="B49" i="112"/>
  <c r="I47" i="112"/>
  <c r="H47" i="112"/>
  <c r="G47" i="112"/>
  <c r="D46" i="112"/>
  <c r="P45" i="112"/>
  <c r="O45" i="112"/>
  <c r="B44" i="112"/>
  <c r="B45" i="112" s="1"/>
  <c r="I43" i="112"/>
  <c r="H43" i="112"/>
  <c r="G43" i="112"/>
  <c r="D43" i="112"/>
  <c r="D47" i="112" s="1"/>
  <c r="D42" i="112"/>
  <c r="D41" i="112"/>
  <c r="D45" i="112" s="1"/>
  <c r="B41" i="112"/>
  <c r="B40" i="112"/>
  <c r="G39" i="112"/>
  <c r="H39" i="112" s="1"/>
  <c r="I39" i="112" s="1"/>
  <c r="B37" i="112"/>
  <c r="B36" i="112"/>
  <c r="I34" i="112"/>
  <c r="H34" i="112"/>
  <c r="G34" i="112"/>
  <c r="D33" i="112"/>
  <c r="P32" i="112"/>
  <c r="O32" i="112"/>
  <c r="B31" i="112"/>
  <c r="B32" i="112" s="1"/>
  <c r="I30" i="112"/>
  <c r="H30" i="112"/>
  <c r="G30" i="112"/>
  <c r="D30" i="112"/>
  <c r="D34" i="112" s="1"/>
  <c r="D29" i="112"/>
  <c r="D28" i="112"/>
  <c r="D32" i="112" s="1"/>
  <c r="B28" i="112"/>
  <c r="B27" i="112"/>
  <c r="G26" i="112"/>
  <c r="H26" i="112" s="1"/>
  <c r="I26" i="112" s="1"/>
  <c r="B24" i="112"/>
  <c r="B23" i="112"/>
  <c r="B22" i="112"/>
  <c r="B20" i="112"/>
  <c r="B17" i="112"/>
  <c r="D85" i="111"/>
  <c r="P84" i="111"/>
  <c r="O84" i="111"/>
  <c r="B83" i="111"/>
  <c r="B84" i="111" s="1"/>
  <c r="D82" i="111"/>
  <c r="D86" i="111" s="1"/>
  <c r="D81" i="111"/>
  <c r="D80" i="111"/>
  <c r="D84" i="111" s="1"/>
  <c r="B80" i="111"/>
  <c r="B79" i="111"/>
  <c r="G78" i="111"/>
  <c r="H78" i="111" s="1"/>
  <c r="I78" i="111" s="1"/>
  <c r="B76" i="111"/>
  <c r="B75" i="111"/>
  <c r="D72" i="111"/>
  <c r="P71" i="111"/>
  <c r="O71" i="111"/>
  <c r="B70" i="111"/>
  <c r="B71" i="111" s="1"/>
  <c r="D69" i="111"/>
  <c r="D73" i="111" s="1"/>
  <c r="D68" i="111"/>
  <c r="D67" i="111"/>
  <c r="D71" i="111" s="1"/>
  <c r="B67" i="111"/>
  <c r="B66" i="111"/>
  <c r="G65" i="111"/>
  <c r="H65" i="111" s="1"/>
  <c r="I65" i="111" s="1"/>
  <c r="B63" i="111"/>
  <c r="B62" i="111"/>
  <c r="D59" i="111"/>
  <c r="P58" i="111"/>
  <c r="O58" i="111"/>
  <c r="B57" i="111"/>
  <c r="B58" i="111" s="1"/>
  <c r="D56" i="111"/>
  <c r="D60" i="111" s="1"/>
  <c r="D55" i="111"/>
  <c r="D54" i="111"/>
  <c r="D58" i="111" s="1"/>
  <c r="B54" i="111"/>
  <c r="B53" i="111"/>
  <c r="G52" i="111"/>
  <c r="H52" i="111" s="1"/>
  <c r="I52" i="111" s="1"/>
  <c r="B50" i="111"/>
  <c r="B49" i="111"/>
  <c r="H47" i="111"/>
  <c r="D46" i="111"/>
  <c r="P45" i="111"/>
  <c r="O45" i="111"/>
  <c r="B44" i="111"/>
  <c r="B45" i="111" s="1"/>
  <c r="D43" i="111"/>
  <c r="D47" i="111" s="1"/>
  <c r="D42" i="111"/>
  <c r="D41" i="111"/>
  <c r="D45" i="111" s="1"/>
  <c r="B41" i="111"/>
  <c r="B40" i="111"/>
  <c r="G39" i="111"/>
  <c r="H39" i="111" s="1"/>
  <c r="I39" i="111" s="1"/>
  <c r="B37" i="111"/>
  <c r="B36" i="111"/>
  <c r="D33" i="111"/>
  <c r="P32" i="111"/>
  <c r="O32" i="111"/>
  <c r="B31" i="111"/>
  <c r="B32" i="111" s="1"/>
  <c r="D30" i="111"/>
  <c r="D34" i="111" s="1"/>
  <c r="D29" i="111"/>
  <c r="D28" i="111"/>
  <c r="D32" i="111" s="1"/>
  <c r="B28" i="111"/>
  <c r="B27" i="111"/>
  <c r="G26" i="111"/>
  <c r="H26" i="111" s="1"/>
  <c r="I26" i="111" s="1"/>
  <c r="B24" i="111"/>
  <c r="B23" i="111"/>
  <c r="B22" i="111"/>
  <c r="B20" i="111"/>
  <c r="B17" i="111"/>
  <c r="A19" i="116" l="1"/>
  <c r="J146" i="86"/>
  <c r="C146" i="86"/>
  <c r="A21" i="116" l="1"/>
  <c r="B198" i="81"/>
  <c r="A23" i="116" l="1"/>
  <c r="B36" i="90"/>
  <c r="A25" i="116" l="1"/>
  <c r="C40" i="90"/>
  <c r="C39" i="90"/>
  <c r="C38" i="90"/>
  <c r="F63" i="90"/>
  <c r="E2" i="94"/>
  <c r="G63" i="90" s="1"/>
  <c r="B66" i="110"/>
  <c r="P84" i="110"/>
  <c r="O84" i="110"/>
  <c r="P71" i="110"/>
  <c r="O71" i="110"/>
  <c r="P58" i="110"/>
  <c r="O58" i="110"/>
  <c r="P45" i="110"/>
  <c r="O45" i="110"/>
  <c r="G39" i="110"/>
  <c r="B80" i="110"/>
  <c r="B79" i="110"/>
  <c r="G78" i="110"/>
  <c r="B76" i="110"/>
  <c r="B75" i="110"/>
  <c r="G65" i="110"/>
  <c r="B63" i="110"/>
  <c r="B62" i="110"/>
  <c r="B54" i="110"/>
  <c r="B53" i="110"/>
  <c r="G52" i="110"/>
  <c r="B50" i="110"/>
  <c r="B49" i="110"/>
  <c r="B41" i="110"/>
  <c r="B40" i="110"/>
  <c r="B37" i="110"/>
  <c r="B17" i="110"/>
  <c r="B20" i="110"/>
  <c r="B27" i="110"/>
  <c r="G26" i="110"/>
  <c r="B23" i="110"/>
  <c r="B36" i="110"/>
  <c r="B67" i="110"/>
  <c r="B31" i="110"/>
  <c r="B32" i="110" s="1"/>
  <c r="B44" i="110"/>
  <c r="B45" i="110" s="1"/>
  <c r="B57" i="110"/>
  <c r="B58" i="110" s="1"/>
  <c r="B70" i="110"/>
  <c r="B71" i="110" s="1"/>
  <c r="B83" i="110"/>
  <c r="B84" i="110" s="1"/>
  <c r="D85" i="110"/>
  <c r="D72" i="110"/>
  <c r="D59" i="110"/>
  <c r="D46" i="110"/>
  <c r="D82" i="110"/>
  <c r="D86" i="110" s="1"/>
  <c r="D81" i="110"/>
  <c r="D80" i="110"/>
  <c r="D84" i="110" s="1"/>
  <c r="D69" i="110"/>
  <c r="D73" i="110" s="1"/>
  <c r="D68" i="110"/>
  <c r="D67" i="110"/>
  <c r="D71" i="110" s="1"/>
  <c r="D56" i="110"/>
  <c r="D60" i="110" s="1"/>
  <c r="D55" i="110"/>
  <c r="D54" i="110"/>
  <c r="D58" i="110" s="1"/>
  <c r="D43" i="110"/>
  <c r="D47" i="110" s="1"/>
  <c r="D42" i="110"/>
  <c r="D41" i="110"/>
  <c r="D45" i="110" s="1"/>
  <c r="D33" i="110"/>
  <c r="D30" i="110"/>
  <c r="D29" i="110"/>
  <c r="D28" i="110"/>
  <c r="A27" i="116" l="1"/>
  <c r="A29" i="116" s="1"/>
  <c r="A31" i="116" s="1"/>
  <c r="A33" i="116" s="1"/>
  <c r="A35" i="116" s="1"/>
  <c r="A37" i="116" s="1"/>
  <c r="A39" i="116" s="1"/>
  <c r="A41" i="116" s="1"/>
  <c r="A43" i="116" s="1"/>
  <c r="A45" i="116" s="1"/>
  <c r="A47" i="116" s="1"/>
  <c r="A49" i="116" s="1"/>
  <c r="A51" i="116" s="1"/>
  <c r="A53" i="116" s="1"/>
  <c r="A55" i="116" s="1"/>
  <c r="B28" i="110"/>
  <c r="B24" i="110"/>
  <c r="B22" i="110"/>
  <c r="G39" i="90"/>
  <c r="F39" i="90"/>
  <c r="E39" i="90"/>
  <c r="G38" i="90" l="1"/>
  <c r="F38" i="90"/>
  <c r="E38" i="90"/>
  <c r="G37" i="90"/>
  <c r="F37" i="90"/>
  <c r="E37" i="90"/>
  <c r="D81" i="80"/>
  <c r="H78" i="110" l="1"/>
  <c r="I78" i="110" s="1"/>
  <c r="H65" i="110"/>
  <c r="I65" i="110" s="1"/>
  <c r="H52" i="110"/>
  <c r="I52" i="110" s="1"/>
  <c r="H39" i="110"/>
  <c r="I39" i="110" s="1"/>
  <c r="D34" i="110"/>
  <c r="D32" i="110"/>
  <c r="H26" i="110"/>
  <c r="I26" i="110" s="1"/>
  <c r="B63" i="90" l="1"/>
  <c r="B63" i="126"/>
  <c r="F64" i="90"/>
  <c r="G64" i="90"/>
  <c r="E64" i="90"/>
  <c r="B27" i="109"/>
  <c r="I28" i="109"/>
  <c r="H28" i="109"/>
  <c r="G28" i="109"/>
  <c r="B28" i="109"/>
  <c r="B26" i="109"/>
  <c r="B25" i="109"/>
  <c r="B64" i="90" s="1"/>
  <c r="G24" i="109"/>
  <c r="H24" i="109" s="1"/>
  <c r="I24" i="109" s="1"/>
  <c r="B20" i="109"/>
  <c r="B64" i="126" l="1"/>
  <c r="O129" i="86"/>
  <c r="B129" i="86" s="1"/>
  <c r="P129" i="86"/>
  <c r="P70" i="86"/>
  <c r="O70" i="86"/>
  <c r="B68" i="86"/>
  <c r="E66" i="86"/>
  <c r="F66" i="86" s="1"/>
  <c r="G66" i="86" s="1"/>
  <c r="B63" i="86"/>
  <c r="B84" i="83"/>
  <c r="O125" i="83" l="1"/>
  <c r="P125" i="83"/>
  <c r="D83" i="80" l="1"/>
  <c r="D84" i="80"/>
  <c r="D85" i="80"/>
  <c r="D86" i="80"/>
  <c r="D87" i="80"/>
  <c r="D88" i="80"/>
  <c r="D89" i="80"/>
  <c r="D90" i="80"/>
  <c r="D91" i="80"/>
  <c r="D92" i="80"/>
  <c r="D93" i="80"/>
  <c r="D94" i="80"/>
  <c r="D95" i="80"/>
  <c r="D96" i="80"/>
  <c r="D97" i="80"/>
  <c r="D98" i="80"/>
  <c r="D99" i="80"/>
  <c r="D100" i="80"/>
  <c r="D101" i="80"/>
  <c r="D102" i="80"/>
  <c r="D103" i="80"/>
  <c r="D104" i="80"/>
  <c r="D105" i="80"/>
  <c r="D106" i="80"/>
  <c r="D107" i="80"/>
  <c r="D108" i="80"/>
  <c r="D109" i="80"/>
  <c r="D110" i="80"/>
  <c r="D111" i="80"/>
  <c r="D112" i="80"/>
  <c r="D113" i="80"/>
  <c r="D114" i="80"/>
  <c r="D115" i="80"/>
  <c r="D116" i="80"/>
  <c r="D117" i="80"/>
  <c r="D118" i="80"/>
  <c r="D119" i="80"/>
  <c r="D120" i="80"/>
  <c r="D121" i="80"/>
  <c r="D122" i="80"/>
  <c r="D123" i="80"/>
  <c r="D124" i="80"/>
  <c r="D125" i="80"/>
  <c r="D126" i="80"/>
  <c r="D127" i="80"/>
  <c r="D128" i="80"/>
  <c r="D129" i="80"/>
  <c r="D130" i="80"/>
  <c r="D131" i="80"/>
  <c r="D132" i="80"/>
  <c r="D133" i="80"/>
  <c r="D134" i="80"/>
  <c r="D135" i="80"/>
  <c r="D136" i="80"/>
  <c r="D137" i="80"/>
  <c r="D138" i="80"/>
  <c r="D139" i="80"/>
  <c r="D140" i="80"/>
  <c r="D141" i="80"/>
  <c r="D142" i="80"/>
  <c r="D143" i="80"/>
  <c r="D144" i="80"/>
  <c r="D145" i="80"/>
  <c r="D146" i="80"/>
  <c r="D147" i="80"/>
  <c r="D148" i="80"/>
  <c r="D149" i="80"/>
  <c r="D150" i="80"/>
  <c r="D151" i="80"/>
  <c r="D152" i="80"/>
  <c r="D153" i="80"/>
  <c r="D154" i="80"/>
  <c r="D155" i="80"/>
  <c r="D156" i="80"/>
  <c r="D157" i="80"/>
  <c r="D158" i="80"/>
  <c r="D159" i="80"/>
  <c r="D160" i="80"/>
  <c r="D161" i="80"/>
  <c r="D162" i="80"/>
  <c r="D163" i="80"/>
  <c r="D164" i="80"/>
  <c r="D165" i="80"/>
  <c r="D166" i="80"/>
  <c r="D167" i="80"/>
  <c r="D168" i="80"/>
  <c r="D169" i="80"/>
  <c r="D170" i="80"/>
  <c r="D171" i="80"/>
  <c r="D172" i="80"/>
  <c r="D173" i="80"/>
  <c r="D174" i="80"/>
  <c r="D175" i="80"/>
  <c r="D176" i="80"/>
  <c r="D177" i="80"/>
  <c r="D178" i="80"/>
  <c r="D179" i="80"/>
  <c r="D180" i="80"/>
  <c r="D181" i="80"/>
  <c r="D182" i="80"/>
  <c r="D183" i="80"/>
  <c r="D184" i="80"/>
  <c r="D185" i="80"/>
  <c r="D186" i="80"/>
  <c r="D187" i="80"/>
  <c r="D188" i="80"/>
  <c r="D189" i="80"/>
  <c r="D190" i="80"/>
  <c r="D191" i="80"/>
  <c r="D192" i="80"/>
  <c r="D193" i="80"/>
  <c r="D194" i="80"/>
  <c r="D195" i="80"/>
  <c r="D196" i="80"/>
  <c r="D197" i="80"/>
  <c r="D198" i="80"/>
  <c r="D199" i="80"/>
  <c r="D200" i="80"/>
  <c r="D201" i="80"/>
  <c r="D202" i="80"/>
  <c r="D203" i="80"/>
  <c r="D204" i="80"/>
  <c r="D205" i="80"/>
  <c r="D206" i="80"/>
  <c r="D207" i="80"/>
  <c r="D208" i="80"/>
  <c r="D209" i="80"/>
  <c r="D210" i="80"/>
  <c r="D211" i="80"/>
  <c r="D212" i="80"/>
  <c r="D213" i="80"/>
  <c r="D214" i="80"/>
  <c r="D215" i="80"/>
  <c r="D216" i="80"/>
  <c r="D217" i="80"/>
  <c r="D218" i="80"/>
  <c r="D219" i="80"/>
  <c r="D220" i="80"/>
  <c r="D221" i="80"/>
  <c r="D222" i="80"/>
  <c r="D223" i="80"/>
  <c r="D224" i="80"/>
  <c r="D225" i="80"/>
  <c r="D226" i="80"/>
  <c r="D227" i="80"/>
  <c r="D228" i="80"/>
  <c r="D229" i="80"/>
  <c r="D230" i="80"/>
  <c r="D231" i="80"/>
  <c r="D232" i="80"/>
  <c r="D233" i="80"/>
  <c r="D234" i="80"/>
  <c r="D235" i="80"/>
  <c r="D236" i="80"/>
  <c r="D237" i="80"/>
  <c r="D238" i="80"/>
  <c r="D239" i="80"/>
  <c r="D240" i="80"/>
  <c r="D241" i="80"/>
  <c r="D242" i="80"/>
  <c r="D243" i="80"/>
  <c r="D244" i="80"/>
  <c r="D245" i="80"/>
  <c r="D246" i="80"/>
  <c r="D247" i="80"/>
  <c r="D248" i="80"/>
  <c r="D249" i="80"/>
  <c r="D250" i="80"/>
  <c r="D251" i="80"/>
  <c r="D252" i="80"/>
  <c r="D253" i="80"/>
  <c r="D254" i="80"/>
  <c r="D255" i="80"/>
  <c r="D256" i="80"/>
  <c r="D257" i="80"/>
  <c r="D258" i="80"/>
  <c r="D259" i="80"/>
  <c r="D260" i="80"/>
  <c r="D261" i="80"/>
  <c r="D262" i="80"/>
  <c r="D263" i="80"/>
  <c r="D264" i="80"/>
  <c r="D265" i="80"/>
  <c r="D266" i="80"/>
  <c r="D267" i="80"/>
  <c r="D268" i="80"/>
  <c r="D269" i="80"/>
  <c r="D270" i="80"/>
  <c r="D271" i="80"/>
  <c r="D272" i="80"/>
  <c r="D273" i="80"/>
  <c r="D274" i="80"/>
  <c r="D275" i="80"/>
  <c r="D276" i="80"/>
  <c r="D277" i="80"/>
  <c r="D278" i="80"/>
  <c r="D279" i="80"/>
  <c r="D280" i="80"/>
  <c r="D281" i="80"/>
  <c r="D282" i="80"/>
  <c r="D283" i="80"/>
  <c r="D284" i="80"/>
  <c r="D285" i="80"/>
  <c r="D286" i="80"/>
  <c r="D287" i="80"/>
  <c r="D288" i="80"/>
  <c r="D289" i="80"/>
  <c r="D290" i="80"/>
  <c r="D291" i="80"/>
  <c r="D292" i="80"/>
  <c r="D293" i="80"/>
  <c r="D294" i="80"/>
  <c r="D295" i="80"/>
  <c r="D296" i="80"/>
  <c r="D297" i="80"/>
  <c r="D298" i="80"/>
  <c r="D299" i="80"/>
  <c r="D300" i="80"/>
  <c r="D301" i="80"/>
  <c r="D302" i="80"/>
  <c r="D303" i="80"/>
  <c r="D304" i="80"/>
  <c r="D305" i="80"/>
  <c r="D306" i="80"/>
  <c r="D307" i="80"/>
  <c r="D308" i="80"/>
  <c r="D309" i="80"/>
  <c r="D310" i="80"/>
  <c r="D311" i="80"/>
  <c r="D312" i="80"/>
  <c r="D313" i="80"/>
  <c r="D314" i="80"/>
  <c r="D315" i="80"/>
  <c r="D316" i="80"/>
  <c r="D317" i="80"/>
  <c r="D318" i="80"/>
  <c r="D319" i="80"/>
  <c r="D320" i="80"/>
  <c r="D321" i="80"/>
  <c r="D322" i="80"/>
  <c r="D323" i="80"/>
  <c r="D324" i="80"/>
  <c r="D325" i="80"/>
  <c r="D326" i="80"/>
  <c r="D327" i="80"/>
  <c r="D328" i="80"/>
  <c r="D329" i="80"/>
  <c r="D330" i="80"/>
  <c r="D82" i="80"/>
  <c r="F84" i="86"/>
  <c r="B87" i="86"/>
  <c r="D87" i="86"/>
  <c r="D89" i="86"/>
  <c r="H89" i="86"/>
  <c r="G85" i="86"/>
  <c r="H85" i="86" s="1"/>
  <c r="I85" i="86" s="1"/>
  <c r="B83" i="86"/>
  <c r="F85" i="86" l="1"/>
  <c r="P115" i="86" l="1"/>
  <c r="P101" i="86"/>
  <c r="O115" i="86"/>
  <c r="B115" i="86" s="1"/>
  <c r="O101" i="86"/>
  <c r="B101" i="86" s="1"/>
  <c r="B25" i="82" l="1"/>
  <c r="B13" i="90" l="1"/>
  <c r="O121" i="81"/>
  <c r="P121" i="81"/>
  <c r="P120" i="81"/>
  <c r="O120" i="81"/>
  <c r="O151" i="83"/>
  <c r="O138" i="83"/>
  <c r="B21" i="83"/>
  <c r="B19" i="83"/>
  <c r="B18" i="83"/>
  <c r="B17" i="83"/>
  <c r="B15" i="83"/>
  <c r="J11" i="90"/>
  <c r="P151" i="83" l="1"/>
  <c r="D72" i="80" l="1"/>
  <c r="D71" i="80"/>
  <c r="D70" i="80"/>
  <c r="P55" i="83"/>
  <c r="D29" i="82"/>
  <c r="B29" i="82"/>
  <c r="D12" i="89" l="1"/>
  <c r="E12" i="89"/>
  <c r="D12" i="84"/>
  <c r="E12" i="84"/>
  <c r="P98" i="83"/>
  <c r="P194" i="83" l="1"/>
  <c r="P8" i="83"/>
  <c r="O8" i="83" l="1"/>
  <c r="P138" i="83" l="1"/>
  <c r="B43" i="80" l="1"/>
  <c r="B44" i="80" s="1"/>
  <c r="J17" i="80"/>
  <c r="K17" i="80" s="1"/>
  <c r="J16" i="80"/>
  <c r="K16" i="80" s="1"/>
  <c r="J15" i="80"/>
  <c r="K15" i="80" s="1"/>
  <c r="J18" i="80"/>
  <c r="K18" i="80" s="1"/>
  <c r="J19" i="80"/>
  <c r="K19" i="80" s="1"/>
  <c r="J20" i="80"/>
  <c r="K20" i="80" s="1"/>
  <c r="J21" i="80"/>
  <c r="K21" i="80" s="1"/>
  <c r="J22" i="80"/>
  <c r="K22" i="80" s="1"/>
  <c r="J23" i="80"/>
  <c r="K23" i="80" s="1"/>
  <c r="J24" i="80"/>
  <c r="K24" i="80" s="1"/>
  <c r="J27" i="80"/>
  <c r="K27" i="80" s="1"/>
  <c r="J14" i="80"/>
  <c r="K14" i="80" s="1"/>
  <c r="B45" i="80"/>
  <c r="B18" i="90"/>
  <c r="E120" i="81"/>
  <c r="B6" i="82"/>
  <c r="B6" i="81"/>
  <c r="B6" i="126" l="1"/>
  <c r="B6" i="122"/>
  <c r="B6" i="125"/>
  <c r="B6" i="124"/>
  <c r="B6" i="117"/>
  <c r="B6" i="123"/>
  <c r="B6" i="110"/>
  <c r="B6" i="114"/>
  <c r="B6" i="113"/>
  <c r="B6" i="111"/>
  <c r="B6" i="112"/>
  <c r="B6" i="109"/>
  <c r="B46" i="80"/>
  <c r="B6" i="89"/>
  <c r="B6" i="84"/>
  <c r="B6" i="83"/>
  <c r="B6" i="90"/>
  <c r="B6" i="86"/>
  <c r="D59" i="80" l="1"/>
  <c r="D58" i="80"/>
  <c r="O222" i="83"/>
  <c r="O194" i="83"/>
  <c r="O118" i="81"/>
  <c r="O25" i="86"/>
  <c r="B53" i="89"/>
  <c r="B43" i="89"/>
  <c r="B33" i="89"/>
  <c r="B23" i="89"/>
  <c r="B13" i="89"/>
  <c r="B23" i="84"/>
  <c r="B33" i="84"/>
  <c r="B43" i="84"/>
  <c r="B53" i="84"/>
  <c r="D66" i="80"/>
  <c r="D50" i="80"/>
  <c r="D51" i="80"/>
  <c r="D52" i="80"/>
  <c r="D53" i="80"/>
  <c r="D54" i="80"/>
  <c r="D49" i="80"/>
  <c r="B29" i="90" l="1"/>
  <c r="B9" i="90"/>
  <c r="B8" i="90"/>
  <c r="B8" i="89" l="1"/>
  <c r="D67" i="80"/>
  <c r="D68" i="80"/>
  <c r="B2" i="86"/>
  <c r="D62" i="80"/>
  <c r="D63" i="80"/>
  <c r="D64" i="80"/>
  <c r="D61" i="80"/>
  <c r="B164" i="83"/>
  <c r="B67" i="83"/>
  <c r="B12" i="83"/>
  <c r="B4" i="82"/>
  <c r="B187" i="81"/>
  <c r="B169" i="81"/>
  <c r="B147" i="81"/>
  <c r="B141" i="81"/>
  <c r="B4" i="125" l="1"/>
  <c r="B4" i="126"/>
  <c r="B4" i="124"/>
  <c r="B4" i="122"/>
  <c r="B4" i="123"/>
  <c r="B4" i="117"/>
  <c r="B2" i="123"/>
  <c r="B2" i="117"/>
  <c r="B2" i="125"/>
  <c r="B2" i="122"/>
  <c r="B2" i="124"/>
  <c r="B4" i="110"/>
  <c r="B4" i="113"/>
  <c r="B4" i="112"/>
  <c r="B4" i="111"/>
  <c r="B4" i="114"/>
  <c r="B2" i="112"/>
  <c r="B2" i="113"/>
  <c r="B2" i="111"/>
  <c r="B2" i="114"/>
  <c r="B2" i="109"/>
  <c r="B2" i="110"/>
  <c r="B4" i="109"/>
  <c r="B2" i="89"/>
  <c r="B116" i="81"/>
  <c r="C37" i="81"/>
  <c r="B33" i="81"/>
  <c r="B5" i="81"/>
  <c r="P15" i="83"/>
  <c r="P25" i="86" l="1"/>
  <c r="P118" i="81"/>
  <c r="H184" i="81"/>
  <c r="B123" i="81" l="1"/>
  <c r="B12" i="90" l="1"/>
  <c r="J30" i="83"/>
  <c r="G30" i="83"/>
  <c r="E30" i="83"/>
  <c r="C30" i="83"/>
  <c r="P14" i="90" l="1"/>
  <c r="O14" i="90"/>
  <c r="O98" i="83" l="1"/>
  <c r="O112" i="83" l="1"/>
  <c r="O55" i="83"/>
  <c r="P222" i="83"/>
  <c r="P112" i="83"/>
  <c r="B25" i="86" l="1"/>
  <c r="B64" i="86" l="1"/>
  <c r="D36" i="82" l="1"/>
  <c r="B36" i="82"/>
  <c r="D32" i="82"/>
  <c r="B32" i="82"/>
  <c r="D39" i="82"/>
  <c r="B39" i="82"/>
  <c r="B28" i="82"/>
  <c r="E35" i="90" l="1"/>
  <c r="B31" i="90"/>
  <c r="B16" i="90"/>
  <c r="G15" i="90"/>
  <c r="F15" i="90"/>
  <c r="E15" i="90"/>
  <c r="D15" i="90"/>
  <c r="C15" i="90"/>
  <c r="B15" i="90"/>
  <c r="B70" i="86"/>
  <c r="B61" i="86"/>
  <c r="E59" i="86"/>
  <c r="B56" i="86"/>
  <c r="B24" i="86"/>
  <c r="B21" i="86"/>
  <c r="B16" i="86"/>
  <c r="B15" i="86"/>
  <c r="B14" i="86"/>
  <c r="B13" i="86"/>
  <c r="B12" i="86"/>
  <c r="P10" i="86"/>
  <c r="B10" i="86" s="1"/>
  <c r="B13" i="84"/>
  <c r="B10" i="84"/>
  <c r="B10" i="89" s="1"/>
  <c r="B8" i="84"/>
  <c r="B222" i="83"/>
  <c r="B194" i="83"/>
  <c r="B167" i="83"/>
  <c r="B151" i="83"/>
  <c r="B138" i="83"/>
  <c r="B125" i="83"/>
  <c r="B112" i="83"/>
  <c r="B98" i="83"/>
  <c r="B55" i="83"/>
  <c r="B26" i="83"/>
  <c r="B10" i="83"/>
  <c r="B9" i="83"/>
  <c r="B8" i="83"/>
  <c r="B21" i="82"/>
  <c r="L19" i="82"/>
  <c r="K19" i="82"/>
  <c r="J19" i="82"/>
  <c r="I19" i="82"/>
  <c r="H19" i="82"/>
  <c r="G19" i="82"/>
  <c r="F19" i="82"/>
  <c r="E19" i="82"/>
  <c r="D19" i="82"/>
  <c r="B19" i="82"/>
  <c r="B15" i="82"/>
  <c r="B12" i="82"/>
  <c r="B10" i="82"/>
  <c r="L8" i="82"/>
  <c r="K8" i="82"/>
  <c r="J8" i="82"/>
  <c r="I8" i="82"/>
  <c r="H8" i="82"/>
  <c r="G8" i="82"/>
  <c r="F8" i="82"/>
  <c r="E8" i="82"/>
  <c r="D8" i="82"/>
  <c r="B8" i="82"/>
  <c r="L196" i="81"/>
  <c r="K196" i="81"/>
  <c r="J196" i="81"/>
  <c r="I196" i="81"/>
  <c r="H196" i="81"/>
  <c r="F196" i="81"/>
  <c r="E196" i="81"/>
  <c r="D196" i="81"/>
  <c r="C196" i="81"/>
  <c r="B191" i="81"/>
  <c r="B193" i="81"/>
  <c r="B190" i="81"/>
  <c r="B189" i="81"/>
  <c r="L187" i="81"/>
  <c r="K187" i="81"/>
  <c r="J187" i="81"/>
  <c r="I187" i="81"/>
  <c r="H187" i="81"/>
  <c r="F187" i="81"/>
  <c r="E187" i="81"/>
  <c r="D187" i="81"/>
  <c r="C187" i="81"/>
  <c r="B179" i="81"/>
  <c r="B177" i="81"/>
  <c r="B175" i="81"/>
  <c r="B173" i="81"/>
  <c r="B171" i="81"/>
  <c r="B157" i="81"/>
  <c r="B156" i="81"/>
  <c r="B153" i="81"/>
  <c r="B151" i="81"/>
  <c r="B149" i="81"/>
  <c r="B143" i="81"/>
  <c r="L141" i="81"/>
  <c r="K141" i="81"/>
  <c r="J141" i="81"/>
  <c r="I141" i="81"/>
  <c r="H141" i="81"/>
  <c r="F141" i="81"/>
  <c r="E141" i="81"/>
  <c r="D141" i="81"/>
  <c r="C141" i="81"/>
  <c r="P137" i="81"/>
  <c r="O137" i="81"/>
  <c r="L135" i="81"/>
  <c r="K135" i="81"/>
  <c r="J135" i="81"/>
  <c r="I135" i="81"/>
  <c r="H135" i="81"/>
  <c r="F135" i="81"/>
  <c r="E135" i="81"/>
  <c r="D135" i="81"/>
  <c r="C135" i="81"/>
  <c r="B135" i="81"/>
  <c r="B118" i="81"/>
  <c r="B120" i="81"/>
  <c r="B113" i="81"/>
  <c r="B35" i="81"/>
  <c r="L33" i="81"/>
  <c r="K33" i="81"/>
  <c r="J33" i="81"/>
  <c r="I33" i="81"/>
  <c r="H33" i="81"/>
  <c r="F33" i="81"/>
  <c r="E33" i="81"/>
  <c r="D33" i="81"/>
  <c r="C33" i="81"/>
  <c r="B12" i="117" l="1"/>
  <c r="B12" i="122"/>
  <c r="B12" i="124"/>
  <c r="B12" i="123"/>
  <c r="B12" i="125"/>
  <c r="B14" i="124"/>
  <c r="B14" i="123"/>
  <c r="B14" i="125"/>
  <c r="B14" i="117"/>
  <c r="B14" i="122"/>
  <c r="B15" i="124"/>
  <c r="B15" i="123"/>
  <c r="B15" i="122"/>
  <c r="B15" i="125"/>
  <c r="B15" i="117"/>
  <c r="B16" i="123"/>
  <c r="B16" i="122"/>
  <c r="B16" i="124"/>
  <c r="B16" i="125"/>
  <c r="B16" i="117"/>
  <c r="B13" i="124"/>
  <c r="B13" i="125"/>
  <c r="B13" i="117"/>
  <c r="B13" i="123"/>
  <c r="B13" i="122"/>
  <c r="B9" i="117"/>
  <c r="B9" i="123"/>
  <c r="B9" i="122"/>
  <c r="B9" i="124"/>
  <c r="B9" i="125"/>
  <c r="B8" i="122"/>
  <c r="B8" i="117"/>
  <c r="B8" i="124"/>
  <c r="B8" i="123"/>
  <c r="B8" i="125"/>
  <c r="B9" i="112"/>
  <c r="B9" i="111"/>
  <c r="B9" i="113"/>
  <c r="B9" i="114"/>
  <c r="B12" i="112"/>
  <c r="B12" i="111"/>
  <c r="B12" i="114"/>
  <c r="B12" i="113"/>
  <c r="B8" i="113"/>
  <c r="B8" i="114"/>
  <c r="B8" i="112"/>
  <c r="B8" i="111"/>
  <c r="B13" i="112"/>
  <c r="B13" i="111"/>
  <c r="B13" i="114"/>
  <c r="B13" i="113"/>
  <c r="B14" i="111"/>
  <c r="B14" i="112"/>
  <c r="B14" i="114"/>
  <c r="B14" i="113"/>
  <c r="B15" i="113"/>
  <c r="B15" i="111"/>
  <c r="B15" i="114"/>
  <c r="B15" i="112"/>
  <c r="B16" i="112"/>
  <c r="B16" i="114"/>
  <c r="B16" i="111"/>
  <c r="B16" i="113"/>
  <c r="B13" i="109"/>
  <c r="B14" i="110"/>
  <c r="B9" i="109"/>
  <c r="B9" i="110"/>
  <c r="B14" i="109"/>
  <c r="B15" i="110"/>
  <c r="B8" i="109"/>
  <c r="B8" i="110"/>
  <c r="B12" i="109"/>
  <c r="B13" i="110"/>
  <c r="B15" i="109"/>
  <c r="B16" i="110"/>
  <c r="B11" i="109"/>
  <c r="B12" i="110"/>
  <c r="B4" i="86"/>
  <c r="B4" i="89"/>
  <c r="B4" i="84"/>
  <c r="B4" i="90"/>
  <c r="B4" i="83"/>
  <c r="B8" i="86"/>
  <c r="B9" i="86"/>
  <c r="D137" i="81"/>
  <c r="B14" i="90"/>
  <c r="B5" i="82"/>
  <c r="C16" i="90"/>
  <c r="G16" i="90"/>
  <c r="F16" i="90"/>
  <c r="E16" i="90"/>
  <c r="D16" i="90"/>
  <c r="F59" i="86"/>
  <c r="G59" i="86" s="1"/>
  <c r="F35" i="90"/>
  <c r="G35" i="90" s="1"/>
  <c r="B5" i="124" l="1"/>
  <c r="B5" i="122"/>
  <c r="B5" i="123"/>
  <c r="B5" i="126"/>
  <c r="B5" i="125"/>
  <c r="B5" i="117"/>
  <c r="B5" i="110"/>
  <c r="B5" i="113"/>
  <c r="B5" i="114"/>
  <c r="B5" i="112"/>
  <c r="B5" i="111"/>
  <c r="B5" i="109"/>
  <c r="B5" i="90"/>
  <c r="B5" i="83"/>
  <c r="B5" i="84"/>
  <c r="B5" i="86"/>
  <c r="B5" i="8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D717962A-D7A8-4C00-8763-CDE397445B30}">
      <text>
        <r>
          <rPr>
            <b/>
            <sz val="9"/>
            <color indexed="81"/>
            <rFont val="Tahoma"/>
            <family val="2"/>
          </rPr>
          <t>Link to specific CBSA SOR or MIF page</t>
        </r>
      </text>
    </comment>
  </commentList>
</comments>
</file>

<file path=xl/sharedStrings.xml><?xml version="1.0" encoding="utf-8"?>
<sst xmlns="http://schemas.openxmlformats.org/spreadsheetml/2006/main" count="2471" uniqueCount="1019">
  <si>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</si>
  <si>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</si>
  <si>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</si>
  <si>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</si>
  <si>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</si>
  <si>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</si>
  <si>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</si>
  <si>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</si>
  <si>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</si>
  <si>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</si>
  <si>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</si>
  <si>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</si>
  <si>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</si>
  <si>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</si>
  <si>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</si>
  <si>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</si>
  <si>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</si>
  <si>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</si>
  <si>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</si>
  <si>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</si>
  <si>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</si>
  <si>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9</t>
  </si>
  <si>
    <t>Question 11</t>
  </si>
  <si>
    <t>Provide the names and addresses of other locations, facilities, and outlets in Canada on behalf of which your company is responding.</t>
  </si>
  <si>
    <t>Question 12</t>
  </si>
  <si>
    <t>FIRM INFORMATION</t>
  </si>
  <si>
    <t>RENSEIGNEMENTS SUR L’ENTREPRISE</t>
  </si>
  <si>
    <t>CERTIFICATION</t>
  </si>
  <si>
    <t>ATTESTATION</t>
  </si>
  <si>
    <t>Website Address</t>
  </si>
  <si>
    <t>PUBLIC COMMENTS</t>
  </si>
  <si>
    <t>QUESTIONNAIRE DUE DATE</t>
  </si>
  <si>
    <t>DATE D'ÉCHÉANCE DU QUESTIONNAIRE</t>
  </si>
  <si>
    <t>I understand that checking this box constitutes my legally binding signature.</t>
  </si>
  <si>
    <t>Je comprends que le fait de cocher cette case constitue ma signature juridiquement contraignante.</t>
  </si>
  <si>
    <t>Utilisateur final</t>
  </si>
  <si>
    <t>Rôle dans l'industrie</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</si>
  <si>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</si>
  <si>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</si>
  <si>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</si>
  <si>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</si>
  <si>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</si>
  <si>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</si>
  <si>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</si>
  <si>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End user</t>
  </si>
  <si>
    <t>COMMENTAIRES PUBLICS</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</si>
  <si>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</si>
  <si>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</si>
  <si>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</si>
  <si>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</si>
  <si>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</si>
  <si>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</si>
  <si>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</si>
  <si>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</si>
  <si>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</si>
  <si>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</si>
  <si>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</si>
  <si>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</si>
  <si>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</si>
  <si>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</si>
  <si>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</si>
  <si>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</si>
  <si>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</si>
  <si>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</si>
  <si>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</si>
  <si>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</si>
  <si>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</si>
  <si>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</si>
  <si>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</si>
  <si>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</si>
  <si>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</si>
  <si>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</si>
  <si>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</si>
  <si>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</si>
  <si>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</si>
  <si>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</si>
  <si>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</si>
  <si>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</si>
  <si>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</si>
  <si>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</si>
  <si>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</si>
  <si>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</si>
  <si>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Sales</t>
  </si>
  <si>
    <t>Ventes</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</si>
  <si>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</si>
  <si>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</si>
  <si>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</si>
  <si>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</si>
  <si>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</si>
  <si>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</si>
  <si>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</si>
  <si>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</si>
  <si>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</si>
  <si>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</si>
  <si>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</si>
  <si>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</si>
  <si>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</si>
  <si>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</si>
  <si>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</si>
  <si>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Ventes à l'exportation</t>
  </si>
  <si>
    <t>Ending inventory</t>
  </si>
  <si>
    <t>Delivery Cost</t>
  </si>
  <si>
    <t>Coût de livraison</t>
  </si>
  <si>
    <t>For additional details, view the Info tab.</t>
  </si>
  <si>
    <t>Pour plus de détails, consultez l'onglet Info.</t>
  </si>
  <si>
    <t>References to "the goods" in this questionnaire refer to:</t>
  </si>
  <si>
    <t>Les références aux « marchandises » dans ce questionnaire font référence à :</t>
  </si>
  <si>
    <t>Type</t>
  </si>
  <si>
    <t>Importations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</si>
  <si>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</si>
  <si>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</si>
  <si>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</si>
  <si>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</si>
  <si>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</si>
  <si>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</si>
  <si>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</si>
  <si>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</si>
  <si>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</si>
  <si>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Error</t>
  </si>
  <si>
    <t>Erreur</t>
  </si>
  <si>
    <t>Okay</t>
  </si>
  <si>
    <t>GLOSSAIRE</t>
  </si>
  <si>
    <t/>
  </si>
  <si>
    <t>Benchmark Products 6</t>
  </si>
  <si>
    <t>Dénomination sociale 
(en français et en anglais, le cas échéant)</t>
  </si>
  <si>
    <t>Dans quelle langue préférez-vous remplir ce questionnaire?</t>
  </si>
  <si>
    <t>Nature of association</t>
  </si>
  <si>
    <t>Si votre entreprise désire ajouter des commentaires concernant vos réponses, vous les inscrivez ici. Indiquez à quelle question se rapportent vos commentaires.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</si>
  <si>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</si>
  <si>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</si>
  <si>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</si>
  <si>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</si>
  <si>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</si>
  <si>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</si>
  <si>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Broker or trader</t>
  </si>
  <si>
    <t>Courtier ou commerçant</t>
  </si>
  <si>
    <t>Benchmark Products 7</t>
  </si>
  <si>
    <t>Benchmark Products 8</t>
  </si>
  <si>
    <t>Int period 1</t>
  </si>
  <si>
    <t>Int period 2</t>
  </si>
  <si>
    <t>Should your firm wish to add any comments related to its responses, submit them here. Be sure to indicate the applicable question number.</t>
  </si>
  <si>
    <t>Imports in Canada</t>
  </si>
  <si>
    <t>Importations au Canada</t>
  </si>
  <si>
    <t>CAD</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</si>
  <si>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</si>
  <si>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</si>
  <si>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</si>
  <si>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</si>
  <si>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</si>
  <si>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BMP1</t>
  </si>
  <si>
    <t>BMP2</t>
  </si>
  <si>
    <t>BMP3</t>
  </si>
  <si>
    <t>BMP4</t>
  </si>
  <si>
    <t>BMP5</t>
  </si>
  <si>
    <t>BMP6</t>
  </si>
  <si>
    <t>BMP7</t>
  </si>
  <si>
    <t>BMP8</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</si>
  <si>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</si>
  <si>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</si>
  <si>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</si>
  <si>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</si>
  <si>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</si>
  <si>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</si>
  <si>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</si>
  <si>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</si>
  <si>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</si>
  <si>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</si>
  <si>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</si>
  <si>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</si>
  <si>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</si>
  <si>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</si>
  <si>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</si>
  <si>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</si>
  <si>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</si>
  <si>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</si>
  <si>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</si>
  <si>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</si>
  <si>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</si>
  <si>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</si>
  <si>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</si>
  <si>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</si>
  <si>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</si>
  <si>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</si>
  <si>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</si>
  <si>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</si>
  <si>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</si>
  <si>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</si>
  <si>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</si>
  <si>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Additional Product Info</t>
  </si>
  <si>
    <t>Analyst 1</t>
  </si>
  <si>
    <t>Analyst 2</t>
  </si>
  <si>
    <t>Unit of measure (plural)</t>
  </si>
  <si>
    <t>Unit of measure (singular)</t>
  </si>
  <si>
    <t>distributors</t>
  </si>
  <si>
    <t>distributeurs</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</si>
  <si>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</si>
  <si>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</si>
  <si>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</si>
  <si>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</si>
  <si>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</si>
  <si>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</si>
  <si>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</si>
  <si>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</si>
  <si>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</si>
  <si>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</si>
  <si>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</si>
  <si>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</si>
  <si>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IMPORTERS' QUESTIONNAIRE</t>
  </si>
  <si>
    <t>QUESTIONNAIRE À L'INTENTION DES IMPORTATEURS</t>
  </si>
  <si>
    <t>QUESTIONNAIRE OUTLINE</t>
  </si>
  <si>
    <t>APERÇU DU QUESTIONNAIRE</t>
  </si>
  <si>
    <t>GLOSSARY</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</si>
  <si>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</si>
  <si>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</si>
  <si>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</si>
  <si>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MARKET CHARACTERISTICS OF THE GOODS</t>
  </si>
  <si>
    <t>CARACTÉRISTIQUES DU MARCHÉ DES MARCHANDISES</t>
  </si>
  <si>
    <t>SALES</t>
  </si>
  <si>
    <t>VENTES</t>
  </si>
  <si>
    <t>Other</t>
  </si>
  <si>
    <t>Autre</t>
  </si>
  <si>
    <t>PROTECTED</t>
  </si>
  <si>
    <t>PROTÉGÉ</t>
  </si>
  <si>
    <t>IMPORTS AND SALES</t>
  </si>
  <si>
    <t>IMPORTATIONS ET VENTES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</si>
  <si>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</si>
  <si>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</si>
  <si>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</si>
  <si>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</si>
  <si>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</si>
  <si>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</si>
  <si>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</si>
  <si>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</si>
  <si>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</si>
  <si>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</si>
  <si>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</si>
  <si>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</si>
  <si>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Subject country 1</t>
  </si>
  <si>
    <t>Pays sujet 1</t>
  </si>
  <si>
    <t>Other country 3</t>
  </si>
  <si>
    <t>Autre pays 3</t>
  </si>
  <si>
    <t>Other country 4</t>
  </si>
  <si>
    <t>Autre pays 4</t>
  </si>
  <si>
    <t>Other country 5</t>
  </si>
  <si>
    <t>Autre pays 5</t>
  </si>
  <si>
    <t>Imp-Exp Question 1</t>
  </si>
  <si>
    <t>Imp-Exp Questions 2, 3, 4</t>
  </si>
  <si>
    <t>• Report only sales from your firm’s imports. Sales of goods purchased from Canadian producers must be excluded.</t>
  </si>
  <si>
    <t>Distributor</t>
  </si>
  <si>
    <t>Distributeur</t>
  </si>
  <si>
    <t>Drop down lists (MODIFY AS PER CASE SPECIFICS)</t>
  </si>
  <si>
    <t>Intro</t>
  </si>
  <si>
    <t>Yes</t>
  </si>
  <si>
    <t>No</t>
  </si>
  <si>
    <t>Oui</t>
  </si>
  <si>
    <t>Non</t>
  </si>
  <si>
    <t>If no, explain.</t>
  </si>
  <si>
    <t>Si non, expliquez.</t>
  </si>
  <si>
    <t>Q1</t>
  </si>
  <si>
    <t>T1</t>
  </si>
  <si>
    <t>Jan 2024 - Dec 2024</t>
  </si>
  <si>
    <t>janv 2024 - déc 2024</t>
  </si>
  <si>
    <t>Other Countries</t>
  </si>
  <si>
    <t>Autre pays</t>
  </si>
  <si>
    <t>Massive Importation Dates:</t>
  </si>
  <si>
    <t>Jan</t>
  </si>
  <si>
    <t>Feb</t>
  </si>
  <si>
    <t>Mar</t>
  </si>
  <si>
    <t>Apr</t>
  </si>
  <si>
    <t>May</t>
  </si>
  <si>
    <t>Jun</t>
  </si>
  <si>
    <t>Jul</t>
  </si>
  <si>
    <t>Aug</t>
  </si>
  <si>
    <t>Sep</t>
  </si>
  <si>
    <t>Oct</t>
  </si>
  <si>
    <t>Nov</t>
  </si>
  <si>
    <t>Dec</t>
  </si>
  <si>
    <t>Last Q requested</t>
  </si>
  <si>
    <t>Q3</t>
  </si>
  <si>
    <t>Q4</t>
  </si>
  <si>
    <t>Q2</t>
  </si>
  <si>
    <t>Months left</t>
  </si>
  <si>
    <t>Oct-Dec</t>
  </si>
  <si>
    <t>Jan-Feb</t>
  </si>
  <si>
    <t>Jan-Mar</t>
  </si>
  <si>
    <t>Apr-May</t>
  </si>
  <si>
    <t>Apr-Jun</t>
  </si>
  <si>
    <t>Jul-Aug</t>
  </si>
  <si>
    <t>Jul-Sept</t>
  </si>
  <si>
    <t>Oct-Nov</t>
  </si>
  <si>
    <t>Month Q posted</t>
  </si>
  <si>
    <t>Date for massive importation</t>
  </si>
  <si>
    <t>Year</t>
  </si>
  <si>
    <t>n/a</t>
  </si>
  <si>
    <t>CBSA Determination Date</t>
  </si>
  <si>
    <t>90 Days Prior</t>
  </si>
  <si>
    <t>Last Q to request</t>
  </si>
  <si>
    <t>Quest Posted</t>
  </si>
  <si>
    <t>Last Q</t>
  </si>
  <si>
    <t>DEVEZ-VOUS REMPLIR CE QUESTIONNAIRE?</t>
  </si>
  <si>
    <t>Valeur d’achat nette rendue (coût de revient)</t>
  </si>
  <si>
    <t>les pays sujets</t>
  </si>
  <si>
    <t>Sélectionnez oui ou non</t>
  </si>
  <si>
    <t>Stock de clôture</t>
  </si>
  <si>
    <t>oct.-déc.</t>
  </si>
  <si>
    <t>janv.</t>
  </si>
  <si>
    <t>janv.-févr.</t>
  </si>
  <si>
    <t>janv.-mars</t>
  </si>
  <si>
    <t>avr.</t>
  </si>
  <si>
    <t>avr.-mai</t>
  </si>
  <si>
    <t>avr.-juin</t>
  </si>
  <si>
    <t>juill.</t>
  </si>
  <si>
    <t>juill.-août</t>
  </si>
  <si>
    <t>oct.-nov.</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</si>
  <si>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</si>
  <si>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</si>
  <si>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</si>
  <si>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</si>
  <si>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juill.-sept.</t>
  </si>
  <si>
    <t>dumping</t>
  </si>
  <si>
    <t>le dumping</t>
  </si>
  <si>
    <t>i.e. columns B-L should be 160 pixels each.</t>
  </si>
  <si>
    <t>When adding or modifying columns, please ensure the total of all column widths in a tab equals 1760 pixels to allow for consistent scaling when exported to PDF.</t>
  </si>
  <si>
    <t>Pro Questions 2, 3, 4</t>
  </si>
  <si>
    <t>hiddenc</t>
  </si>
  <si>
    <t>https://www.cbsa-asfc.gc.ca/sima-lmsi/mif-mev/mif-mev-stats-eng.html</t>
  </si>
  <si>
    <t>https://www.cbsa-asfc.gc.ca/sima-lmsi/mif-mev/mif-mev-stats-fra.html</t>
  </si>
  <si>
    <t>Delivery costs</t>
  </si>
  <si>
    <t>Coûts de livraison</t>
  </si>
  <si>
    <t>The costs of freight, handling, and insurance to your Canadian warehouse and, where applicable, all import costs such as customs and other duties (including anti-dumping and countervailing duties), brokerage fees and surcharges.</t>
  </si>
  <si>
    <t xml:space="preserve">Les coûts de fret, manutention et assurance à votre entrepôt canadien et, le cas échéant, tous les frais d’importation, comme les droits de douane et autres (y compris les droits antidumping et compensateurs), les frais de courtage et les suppléments. </t>
  </si>
  <si>
    <t>The value of your sales net of all discounts (cash, quantity or deferred), allowances, taxes, rebates and incentives, whether or not shown on the invoice. It includes all delivery costs.</t>
  </si>
  <si>
    <t>Verification - volume</t>
  </si>
  <si>
    <t>Vérification - volume</t>
  </si>
  <si>
    <t>Verification - value</t>
  </si>
  <si>
    <t>Vérification - valeur</t>
  </si>
  <si>
    <t>If no, explain why CBSA import data indicates that you imported using the HS numbers listed on the Info tab during this period.</t>
  </si>
  <si>
    <t>Si non, expliquez pourquoi les données d'importation de l'ASFC indiquent que vous avez importé en utilisant les numéros SH énumérés dans l'onglet Info au cours de cette période.</t>
  </si>
  <si>
    <t>Confirm that all the sources of imports (countries) of the goods have been reported in this questionnaire.</t>
  </si>
  <si>
    <t>Confirmez que toutes les sources d'importations (pays) des marchandises ont été déclarées dans ce questionnaire.</t>
  </si>
  <si>
    <t>These tariff classification numbers may include other products than the goods, and the goods may also fall under additional tariff classification numbers.</t>
  </si>
  <si>
    <t>Ces numéros de classement tarifaire peuvent inclure des produits autres que les marchandises, et les marchandises peuvent également relever d'autres numéros de classement tarifaire.</t>
  </si>
  <si>
    <t>COUNTRY 1</t>
  </si>
  <si>
    <t>PAYS 1</t>
  </si>
  <si>
    <t>Sales of imports in Canada</t>
  </si>
  <si>
    <t>Ventes des importations au Canada</t>
  </si>
  <si>
    <t>Country List:</t>
  </si>
  <si>
    <t>Afghanistan</t>
  </si>
  <si>
    <t>Angola</t>
  </si>
  <si>
    <t>Anguilla</t>
  </si>
  <si>
    <t>Aruba</t>
  </si>
  <si>
    <t>Bahamas</t>
  </si>
  <si>
    <t>Bangladesh</t>
  </si>
  <si>
    <t>Belize</t>
  </si>
  <si>
    <t>Burundi</t>
  </si>
  <si>
    <t>Canada</t>
  </si>
  <si>
    <t>Chile</t>
  </si>
  <si>
    <t>Costa Rica</t>
  </si>
  <si>
    <t>Cuba</t>
  </si>
  <si>
    <t>Djibouti</t>
  </si>
  <si>
    <t>France</t>
  </si>
  <si>
    <t>Gabon</t>
  </si>
  <si>
    <t>Ghana</t>
  </si>
  <si>
    <t>Gibraltar</t>
  </si>
  <si>
    <t>Guadeloupe</t>
  </si>
  <si>
    <t>Guam</t>
  </si>
  <si>
    <t>Guatemala</t>
  </si>
  <si>
    <t>Guyana</t>
  </si>
  <si>
    <t>Honduras</t>
  </si>
  <si>
    <t>Iraq</t>
  </si>
  <si>
    <t>Kenya</t>
  </si>
  <si>
    <t>Kiribati</t>
  </si>
  <si>
    <t>Kosovo</t>
  </si>
  <si>
    <t>Lesotho</t>
  </si>
  <si>
    <t>Luxembourg</t>
  </si>
  <si>
    <t>Madagascar</t>
  </si>
  <si>
    <t>Malawi</t>
  </si>
  <si>
    <t>Maldives</t>
  </si>
  <si>
    <t>Martinique</t>
  </si>
  <si>
    <t>Mayotte</t>
  </si>
  <si>
    <t>Montserrat</t>
  </si>
  <si>
    <t>Myanmar</t>
  </si>
  <si>
    <t>Nauru</t>
  </si>
  <si>
    <t>Nicaragua</t>
  </si>
  <si>
    <t>Niger</t>
  </si>
  <si>
    <t>Oman</t>
  </si>
  <si>
    <t>Pakistan</t>
  </si>
  <si>
    <t>Panama</t>
  </si>
  <si>
    <t>Paraguay</t>
  </si>
  <si>
    <t>Philippines</t>
  </si>
  <si>
    <t>Portugal</t>
  </si>
  <si>
    <t>Qatar</t>
  </si>
  <si>
    <t>Rwanda</t>
  </si>
  <si>
    <t>Samoa</t>
  </si>
  <si>
    <t>Seychelles</t>
  </si>
  <si>
    <t>Sierra Leone</t>
  </si>
  <si>
    <t>Suriname</t>
  </si>
  <si>
    <t>Togo</t>
  </si>
  <si>
    <t>Tokelau</t>
  </si>
  <si>
    <t>Tonga</t>
  </si>
  <si>
    <t>Tuvalu</t>
  </si>
  <si>
    <t>Ukraine</t>
  </si>
  <si>
    <t>Uruguay</t>
  </si>
  <si>
    <t>Vanuatu</t>
  </si>
  <si>
    <t>Zimbabwe</t>
  </si>
  <si>
    <t>Albanie</t>
  </si>
  <si>
    <t>Algérie</t>
  </si>
  <si>
    <t>Albania</t>
  </si>
  <si>
    <t>Algeria</t>
  </si>
  <si>
    <t>American Samoa</t>
  </si>
  <si>
    <t>Andorra</t>
  </si>
  <si>
    <t>Andorre</t>
  </si>
  <si>
    <t>Antarctique</t>
  </si>
  <si>
    <t>Antarctica</t>
  </si>
  <si>
    <t>Antigua and Barbuda</t>
  </si>
  <si>
    <t>Antigua-et-Barbuda</t>
  </si>
  <si>
    <t>Argentine</t>
  </si>
  <si>
    <t>Argentina</t>
  </si>
  <si>
    <t>Arménie</t>
  </si>
  <si>
    <t>Armenia</t>
  </si>
  <si>
    <t>Australie</t>
  </si>
  <si>
    <t>Australia</t>
  </si>
  <si>
    <t>Austria</t>
  </si>
  <si>
    <t>Azerbaijan</t>
  </si>
  <si>
    <t>Bahrain</t>
  </si>
  <si>
    <t>Bahreïn</t>
  </si>
  <si>
    <t>Barbados</t>
  </si>
  <si>
    <t>Barbade</t>
  </si>
  <si>
    <t>Belarus</t>
  </si>
  <si>
    <t>Bélarus</t>
  </si>
  <si>
    <t>Belgium</t>
  </si>
  <si>
    <t>Belgique</t>
  </si>
  <si>
    <t>Benin</t>
  </si>
  <si>
    <t>Bénin</t>
  </si>
  <si>
    <t>Bermuda</t>
  </si>
  <si>
    <t>Bermudes</t>
  </si>
  <si>
    <t>Bhutan</t>
  </si>
  <si>
    <t>Bhoutan</t>
  </si>
  <si>
    <t>Bolivia</t>
  </si>
  <si>
    <t>Bolivie</t>
  </si>
  <si>
    <t>Bonaire, Sint Eustatius and Saba</t>
  </si>
  <si>
    <t>Bosnia and Herzegovina</t>
  </si>
  <si>
    <t>Bosnie-Herzégovine</t>
  </si>
  <si>
    <t>Autriche</t>
  </si>
  <si>
    <t>Azerbaïdjan</t>
  </si>
  <si>
    <t>COUNTRY 2</t>
  </si>
  <si>
    <t>PAYS 2</t>
  </si>
  <si>
    <t>Samoa américaines</t>
  </si>
  <si>
    <t>Bélize</t>
  </si>
  <si>
    <t>Bonaire, Saint-Eustache et Saba</t>
  </si>
  <si>
    <t>Botswana</t>
  </si>
  <si>
    <t>Bouvet Island</t>
  </si>
  <si>
    <t>Île Bouvet</t>
  </si>
  <si>
    <t>Brazil</t>
  </si>
  <si>
    <t>Brésil</t>
  </si>
  <si>
    <t>British Indian Ocean Territory</t>
  </si>
  <si>
    <t>Territoire britannique de l’océan Indien</t>
  </si>
  <si>
    <t>Brunei Darussalam</t>
  </si>
  <si>
    <t>Brunéi Darussalam</t>
  </si>
  <si>
    <t>Bulgaria</t>
  </si>
  <si>
    <t>Bulgarie</t>
  </si>
  <si>
    <t>Burkina Faso</t>
  </si>
  <si>
    <t>Cambodia</t>
  </si>
  <si>
    <t>Cambodge</t>
  </si>
  <si>
    <t>Cameroon</t>
  </si>
  <si>
    <t>Cameroun</t>
  </si>
  <si>
    <t>Cape Verde</t>
  </si>
  <si>
    <t>Cap-Vert</t>
  </si>
  <si>
    <t>Cayman Islands</t>
  </si>
  <si>
    <t>Caïmanes, Îles</t>
  </si>
  <si>
    <t>Central African Republic</t>
  </si>
  <si>
    <t>République centrafricaine</t>
  </si>
  <si>
    <t>Ceuta and Melilla</t>
  </si>
  <si>
    <t xml:space="preserve">Ceuta et Melila </t>
  </si>
  <si>
    <t>Chad</t>
  </si>
  <si>
    <t>Tchad</t>
  </si>
  <si>
    <t>Chili</t>
  </si>
  <si>
    <t>China</t>
  </si>
  <si>
    <t>Chine</t>
  </si>
  <si>
    <t>Chinese Taipei</t>
  </si>
  <si>
    <t>Taipei chinois</t>
  </si>
  <si>
    <t>Christmas Island</t>
  </si>
  <si>
    <t>Île Christmas</t>
  </si>
  <si>
    <t>Cocos (Keeling) Islands</t>
  </si>
  <si>
    <t>Îles Cocos (Keeling)</t>
  </si>
  <si>
    <t>Colombia</t>
  </si>
  <si>
    <t>Colombie</t>
  </si>
  <si>
    <t>Comoros</t>
  </si>
  <si>
    <t>Comores</t>
  </si>
  <si>
    <t>Congo</t>
  </si>
  <si>
    <t>Congo (Democratic Republic of)</t>
  </si>
  <si>
    <t>Congo, La république démocratique du</t>
  </si>
  <si>
    <t>Cook Islands</t>
  </si>
  <si>
    <t>Îles Cook</t>
  </si>
  <si>
    <t>Croatia</t>
  </si>
  <si>
    <t>Croatie</t>
  </si>
  <si>
    <t>Curacao</t>
  </si>
  <si>
    <t>Curaçao</t>
  </si>
  <si>
    <t>Cyprus</t>
  </si>
  <si>
    <t>Chypre</t>
  </si>
  <si>
    <t>Czech Republic</t>
  </si>
  <si>
    <t>République tchèque</t>
  </si>
  <si>
    <t>Denmark</t>
  </si>
  <si>
    <t>Danemark</t>
  </si>
  <si>
    <t>Dominica</t>
  </si>
  <si>
    <t>Dominique</t>
  </si>
  <si>
    <t>Dominican Republic</t>
  </si>
  <si>
    <t>République dominicaine</t>
  </si>
  <si>
    <t>East Timor</t>
  </si>
  <si>
    <t>Timor-Leste (Timor Oriental)</t>
  </si>
  <si>
    <t>Ecuador</t>
  </si>
  <si>
    <t>Équateur</t>
  </si>
  <si>
    <t>Egypt</t>
  </si>
  <si>
    <t>Égypte</t>
  </si>
  <si>
    <t>El Salvador</t>
  </si>
  <si>
    <t>Salvador</t>
  </si>
  <si>
    <t>Equatorial Guinea</t>
  </si>
  <si>
    <t>Guinée équatoriale</t>
  </si>
  <si>
    <t>Eritrea</t>
  </si>
  <si>
    <t>Érythrée</t>
  </si>
  <si>
    <t>Estonia</t>
  </si>
  <si>
    <t>Estonie</t>
  </si>
  <si>
    <t>Ethiopia</t>
  </si>
  <si>
    <t>Éthiopie</t>
  </si>
  <si>
    <t>Falkland Islands (Malvinas) </t>
  </si>
  <si>
    <t>Falkland, Îles (Malvinas)</t>
  </si>
  <si>
    <t>Faroe Islands</t>
  </si>
  <si>
    <t>Îles Féroé</t>
  </si>
  <si>
    <t>Fiji</t>
  </si>
  <si>
    <t>Fidji</t>
  </si>
  <si>
    <t>Finland</t>
  </si>
  <si>
    <t>Finlande</t>
  </si>
  <si>
    <t>French Guiana</t>
  </si>
  <si>
    <t>Guyane française</t>
  </si>
  <si>
    <t>French Polynesia</t>
  </si>
  <si>
    <t>Polynésie française</t>
  </si>
  <si>
    <t>French Southern Territories</t>
  </si>
  <si>
    <t>Terres australes françaises</t>
  </si>
  <si>
    <t>Gambia</t>
  </si>
  <si>
    <t>Gambie</t>
  </si>
  <si>
    <t>Georgia</t>
  </si>
  <si>
    <t>Géorgie</t>
  </si>
  <si>
    <t>Germany</t>
  </si>
  <si>
    <t>Allemagne</t>
  </si>
  <si>
    <t>Greece</t>
  </si>
  <si>
    <t>Grèce</t>
  </si>
  <si>
    <t>Greenland</t>
  </si>
  <si>
    <t>Groenland</t>
  </si>
  <si>
    <t>Grenada</t>
  </si>
  <si>
    <t>Grenade</t>
  </si>
  <si>
    <t>Guernsey</t>
  </si>
  <si>
    <t>Guernesey</t>
  </si>
  <si>
    <t>Guinea</t>
  </si>
  <si>
    <t>Guinée</t>
  </si>
  <si>
    <t>Guinea-Bissau</t>
  </si>
  <si>
    <t>Guinée-Bissau</t>
  </si>
  <si>
    <t>Guyane</t>
  </si>
  <si>
    <t>Haiti</t>
  </si>
  <si>
    <t>Haïti</t>
  </si>
  <si>
    <t>Heard Islands and McDonald</t>
  </si>
  <si>
    <t> Îles Heard-et-MacDonald</t>
  </si>
  <si>
    <t>Holy See (Vatican City State)</t>
  </si>
  <si>
    <t>Saint-Siège (État de la cité du Vatican)</t>
  </si>
  <si>
    <t>Hong Kong</t>
  </si>
  <si>
    <t>Hungary</t>
  </si>
  <si>
    <t>Hongrie</t>
  </si>
  <si>
    <t>Iceland</t>
  </si>
  <si>
    <t>Islande</t>
  </si>
  <si>
    <t>India</t>
  </si>
  <si>
    <t>Inde</t>
  </si>
  <si>
    <t>Indonesia</t>
  </si>
  <si>
    <t>Indonésie</t>
  </si>
  <si>
    <t>Iran (Islamic Republic of)</t>
  </si>
  <si>
    <t>Iran (République islamique d')</t>
  </si>
  <si>
    <t>Irak</t>
  </si>
  <si>
    <t>Ireland</t>
  </si>
  <si>
    <t>Irlande</t>
  </si>
  <si>
    <t>Isle of Man</t>
  </si>
  <si>
    <t>Île de Man</t>
  </si>
  <si>
    <t>Israel</t>
  </si>
  <si>
    <t>Israël</t>
  </si>
  <si>
    <t>Italy</t>
  </si>
  <si>
    <t>Italie</t>
  </si>
  <si>
    <t>Ivory Coast</t>
  </si>
  <si>
    <t>Côte d'Ivoire</t>
  </si>
  <si>
    <t>Jamaica</t>
  </si>
  <si>
    <t>Jamaïque</t>
  </si>
  <si>
    <t>Japan</t>
  </si>
  <si>
    <t>Japon</t>
  </si>
  <si>
    <t>Jersey</t>
  </si>
  <si>
    <t>Jordan</t>
  </si>
  <si>
    <t>Jordanie</t>
  </si>
  <si>
    <t>Kazakhstan</t>
  </si>
  <si>
    <t>Korea</t>
  </si>
  <si>
    <t>Corée</t>
  </si>
  <si>
    <t>Korea, Democratic People's Republic of</t>
  </si>
  <si>
    <t>Corée, République populaire démocratique de</t>
  </si>
  <si>
    <t>Kuwait</t>
  </si>
  <si>
    <t>Koweït</t>
  </si>
  <si>
    <t>Kyrgyzstan</t>
  </si>
  <si>
    <t>Kirghizistan</t>
  </si>
  <si>
    <t>Lao, People's Democratic Republic</t>
  </si>
  <si>
    <t>République démocratique populaire lao</t>
  </si>
  <si>
    <t>Latvia</t>
  </si>
  <si>
    <t>Lettonie</t>
  </si>
  <si>
    <t>Lebanon</t>
  </si>
  <si>
    <t>Liban</t>
  </si>
  <si>
    <t>Liberia</t>
  </si>
  <si>
    <t>Libéria</t>
  </si>
  <si>
    <t>Libyan, Arab Jamahiriya</t>
  </si>
  <si>
    <t>Libye</t>
  </si>
  <si>
    <t>Liechtenstein</t>
  </si>
  <si>
    <t>Lithuania</t>
  </si>
  <si>
    <t>Lituanie</t>
  </si>
  <si>
    <t>Macau</t>
  </si>
  <si>
    <t>Macao</t>
  </si>
  <si>
    <t>Macedonia, Republic of</t>
  </si>
  <si>
    <t>Macédoine, l'ex-République yougoslave de</t>
  </si>
  <si>
    <t>Malaysia</t>
  </si>
  <si>
    <t>Malaisie</t>
  </si>
  <si>
    <t>Mali</t>
  </si>
  <si>
    <t>Malta</t>
  </si>
  <si>
    <t>Malte</t>
  </si>
  <si>
    <t>Marshall Islands</t>
  </si>
  <si>
    <t>Îles Marshall</t>
  </si>
  <si>
    <t>Mauritania</t>
  </si>
  <si>
    <t>Mauritanie</t>
  </si>
  <si>
    <t>Mauritius</t>
  </si>
  <si>
    <t>Maurice</t>
  </si>
  <si>
    <t>Mexico</t>
  </si>
  <si>
    <t>Mexique</t>
  </si>
  <si>
    <t>Micronesia, Federated States of</t>
  </si>
  <si>
    <t>Micronésie (États fédérés de)</t>
  </si>
  <si>
    <t>Moldova, Republic of </t>
  </si>
  <si>
    <t>Moldova, République de</t>
  </si>
  <si>
    <t>Monaco</t>
  </si>
  <si>
    <t>Mongolia</t>
  </si>
  <si>
    <t>Mongolie</t>
  </si>
  <si>
    <t>Montenegro</t>
  </si>
  <si>
    <t>Monténégro</t>
  </si>
  <si>
    <t>Morocco</t>
  </si>
  <si>
    <t>Maroc</t>
  </si>
  <si>
    <t>Mozambique</t>
  </si>
  <si>
    <t>Namibia </t>
  </si>
  <si>
    <t>Namibie</t>
  </si>
  <si>
    <t>Nepal</t>
  </si>
  <si>
    <t>Népal</t>
  </si>
  <si>
    <t>Netherlands</t>
  </si>
  <si>
    <t>Pays-Bas</t>
  </si>
  <si>
    <t>Netherlands Antilles</t>
  </si>
  <si>
    <t>Antilles néerlandaises</t>
  </si>
  <si>
    <t>New Caledonia</t>
  </si>
  <si>
    <t>Nouvelle-Calédonie</t>
  </si>
  <si>
    <t>New Zealand</t>
  </si>
  <si>
    <t>Nouvelle-Zélande</t>
  </si>
  <si>
    <t>Nigeria</t>
  </si>
  <si>
    <t>Nigéria</t>
  </si>
  <si>
    <t>Niue</t>
  </si>
  <si>
    <t>Nioué</t>
  </si>
  <si>
    <t>Norfolk Island</t>
  </si>
  <si>
    <t>Norfolk, Ile de</t>
  </si>
  <si>
    <t>Northern Mariana Islands</t>
  </si>
  <si>
    <t>Îles Mariannes du Nord</t>
  </si>
  <si>
    <t>Norway</t>
  </si>
  <si>
    <t>Norvège</t>
  </si>
  <si>
    <t>Palau</t>
  </si>
  <si>
    <t>Palaos</t>
  </si>
  <si>
    <t>Papua New Guinea</t>
  </si>
  <si>
    <t>Papouasie-Nouvelle-Guinée</t>
  </si>
  <si>
    <t>Peru</t>
  </si>
  <si>
    <t>Pérou</t>
  </si>
  <si>
    <t>Pitcairn</t>
  </si>
  <si>
    <t>Poland</t>
  </si>
  <si>
    <t>Pologne</t>
  </si>
  <si>
    <t>Puerto Rico</t>
  </si>
  <si>
    <t>Porto Rico</t>
  </si>
  <si>
    <t>Reunion Island</t>
  </si>
  <si>
    <t>Ile de la Réunion</t>
  </si>
  <si>
    <t>Romania</t>
  </si>
  <si>
    <t>Roumanie</t>
  </si>
  <si>
    <t>Russian Federation</t>
  </si>
  <si>
    <t>Fédération de Russie</t>
  </si>
  <si>
    <t>Saint Helena</t>
  </si>
  <si>
    <t>Sainte-Hélène</t>
  </si>
  <si>
    <t>Saint Kitts and Nevis</t>
  </si>
  <si>
    <t>Saint-Kitts-et-Nevis</t>
  </si>
  <si>
    <t>Saint Lucia</t>
  </si>
  <si>
    <t>Sainte-Lucie</t>
  </si>
  <si>
    <t>Saint Pierre and Miquelon </t>
  </si>
  <si>
    <t>Saint Vincent and the Grenadines</t>
  </si>
  <si>
    <t>Saint-Vincent-et-les Grenadines</t>
  </si>
  <si>
    <t>San Marino</t>
  </si>
  <si>
    <t>Saint-Marin</t>
  </si>
  <si>
    <t>Sao Tome and Principe</t>
  </si>
  <si>
    <t>Sao Tomé-et-Principe</t>
  </si>
  <si>
    <t>Saudi Arabia</t>
  </si>
  <si>
    <t>Arabie saoudite</t>
  </si>
  <si>
    <t>Senegal</t>
  </si>
  <si>
    <t>Sénégal</t>
  </si>
  <si>
    <t>Serbia</t>
  </si>
  <si>
    <t>Serbie</t>
  </si>
  <si>
    <t>Singapore</t>
  </si>
  <si>
    <t>Singapour</t>
  </si>
  <si>
    <t>Saint Maarten </t>
  </si>
  <si>
    <t>Île de Saint-Martin</t>
  </si>
  <si>
    <t>Slovakia</t>
  </si>
  <si>
    <t>Slovaquie</t>
  </si>
  <si>
    <t>Slovenia</t>
  </si>
  <si>
    <t>Slovénie</t>
  </si>
  <si>
    <t>Solomon Islands</t>
  </si>
  <si>
    <t>Îles Salomon</t>
  </si>
  <si>
    <t>Somalia</t>
  </si>
  <si>
    <t>Somalie</t>
  </si>
  <si>
    <t>South Africa</t>
  </si>
  <si>
    <t>Afrique du Sud</t>
  </si>
  <si>
    <t>South Georgia </t>
  </si>
  <si>
    <t>Géorgie du Sud</t>
  </si>
  <si>
    <t>South Sudan</t>
  </si>
  <si>
    <t>Soudan du Sud</t>
  </si>
  <si>
    <t>Spain</t>
  </si>
  <si>
    <t>Espagne</t>
  </si>
  <si>
    <t>Sri Lanka</t>
  </si>
  <si>
    <t>Sudan</t>
  </si>
  <si>
    <t>Soudan</t>
  </si>
  <si>
    <t>Svalbard and Jan Mayen Islands</t>
  </si>
  <si>
    <t>Svalbard et Île Jan Mayen</t>
  </si>
  <si>
    <t>Swaziland</t>
  </si>
  <si>
    <t>Sweden</t>
  </si>
  <si>
    <t>Suède</t>
  </si>
  <si>
    <t>Switzerland</t>
  </si>
  <si>
    <t>Suisse</t>
  </si>
  <si>
    <t>Syria Arab Republic</t>
  </si>
  <si>
    <t>République arabe syrienne</t>
  </si>
  <si>
    <t>Tajikistan</t>
  </si>
  <si>
    <t>Tadjikistan</t>
  </si>
  <si>
    <t>Tanzania, United Republic of</t>
  </si>
  <si>
    <t>Tanzanie, République-Unie de</t>
  </si>
  <si>
    <t>Thailand</t>
  </si>
  <si>
    <t>Thaïlande</t>
  </si>
  <si>
    <t>Trinidad and Tobago</t>
  </si>
  <si>
    <t>Trinité-et-Tobago</t>
  </si>
  <si>
    <t>Tunisia</t>
  </si>
  <si>
    <t>Tunisie</t>
  </si>
  <si>
    <t>Turkmenistan</t>
  </si>
  <si>
    <t>Turkménistan</t>
  </si>
  <si>
    <t>Turks and Caicos Islands</t>
  </si>
  <si>
    <t>Turks et Caïques, Îles</t>
  </si>
  <si>
    <t>Uganda</t>
  </si>
  <si>
    <t>Ouganda</t>
  </si>
  <si>
    <t>United Arab Emirates</t>
  </si>
  <si>
    <t>Émirats arabes unis</t>
  </si>
  <si>
    <t>United Kingdom</t>
  </si>
  <si>
    <t>Royaume-Uni</t>
  </si>
  <si>
    <t>United States</t>
  </si>
  <si>
    <t xml:space="preserve">États-Unis </t>
  </si>
  <si>
    <t>Uzbekistan</t>
  </si>
  <si>
    <t>Ouzbékistan</t>
  </si>
  <si>
    <t>Venezuela</t>
  </si>
  <si>
    <t>Venezuela (République bolivarienne du)</t>
  </si>
  <si>
    <t>Vietnam</t>
  </si>
  <si>
    <t>Virgin Islands, British</t>
  </si>
  <si>
    <t>Îles Vierges Britanniques</t>
  </si>
  <si>
    <t>Virgin Islands, U.S.</t>
  </si>
  <si>
    <t>Îles Vierges des États-Unis</t>
  </si>
  <si>
    <t>Wallis and Futuna </t>
  </si>
  <si>
    <t>Wallis et Futuna</t>
  </si>
  <si>
    <t>West Bank and Gaza Strip </t>
  </si>
  <si>
    <t>Cisjordanie et la bande de Gaza</t>
  </si>
  <si>
    <t>Western Sahara</t>
  </si>
  <si>
    <t>Sahara Occidental</t>
  </si>
  <si>
    <t>Yemen</t>
  </si>
  <si>
    <t>Yémen</t>
  </si>
  <si>
    <t>Yugoslavia</t>
  </si>
  <si>
    <t>République yougoslave de Macédoine</t>
  </si>
  <si>
    <t>Zambia</t>
  </si>
  <si>
    <t>Zambie</t>
  </si>
  <si>
    <t>December 31</t>
  </si>
  <si>
    <t>31 décembre</t>
  </si>
  <si>
    <t>March 31</t>
  </si>
  <si>
    <t>31 mars</t>
  </si>
  <si>
    <t xml:space="preserve">Provide your firm's imports and sales of imports of the goods, by country. </t>
  </si>
  <si>
    <t xml:space="preserve">Indiquez les importations et les ventes de marchandises de votre entreprise, par pays. </t>
  </si>
  <si>
    <t>Türkiye</t>
  </si>
  <si>
    <t>Jan-Mar 2025</t>
  </si>
  <si>
    <t>janv.-mars 2026</t>
  </si>
  <si>
    <t>janv.-mars 2025</t>
  </si>
  <si>
    <t>Jan-Mar 2026</t>
  </si>
  <si>
    <t>citt-tcce@tribunal.gc.ca</t>
  </si>
  <si>
    <t>Question 8</t>
  </si>
  <si>
    <t>Question 10</t>
  </si>
  <si>
    <t>des autres pays</t>
  </si>
  <si>
    <t>end users/retailers</t>
  </si>
  <si>
    <t>utilisateurs finals/détaillants</t>
  </si>
  <si>
    <t>other countries</t>
  </si>
  <si>
    <t>Provide the proportion of your import net delivered purchase value that is represented by delivery costs.</t>
  </si>
  <si>
    <t>Indiquez la proportion de la valeur d'achat nette rendue de vos importations qui est représentée par les frais de livraison.</t>
  </si>
  <si>
    <t>Provide the proportion of your sales of import net delivered selling value that is represented by delivery costs.</t>
  </si>
  <si>
    <t>Note: Public/non-confidential information in this table is automatically generated from the information provided in the "Country-Pays" tabs and "Export" tab. Any changes to this public summary must therefore be made in those tabs.</t>
  </si>
  <si>
    <t>Les informations publiques/non confidentielles de ce tableau sont automatiquement générées à partir des informations fournies dans les onglets "Country-Pays" et l'onglet "Export". Toute modification de ce résumé public doit donc être effectuée dans ces onglets.</t>
  </si>
  <si>
    <t>EXPORT SALES</t>
  </si>
  <si>
    <t>VENTES DE EXPORTATION</t>
  </si>
  <si>
    <t>COUNTRY 3</t>
  </si>
  <si>
    <t>PAYS 3</t>
  </si>
  <si>
    <t>COUNTRY 4</t>
  </si>
  <si>
    <t>PAYS 4</t>
  </si>
  <si>
    <t>COUNTRY 5</t>
  </si>
  <si>
    <t>PAYS 5</t>
  </si>
  <si>
    <t>Please specify country here</t>
  </si>
  <si>
    <t>Veuillez spécifier pays ici</t>
  </si>
  <si>
    <t>Country 1-5</t>
  </si>
  <si>
    <t>Country 6-10</t>
  </si>
  <si>
    <t>Country 11-15</t>
  </si>
  <si>
    <t>Country 16-20</t>
  </si>
  <si>
    <t>Country 21-25</t>
  </si>
  <si>
    <t>Importations de :</t>
  </si>
  <si>
    <t>Describe how recent trade measures on the goods in major global markets, like the United States and European Union, will affect your firm's sources, volume, and prices of imports of the goods. (e.g., user preferences, government policy, economic conditions, exchange rate)?</t>
  </si>
  <si>
    <t>Question 13</t>
  </si>
  <si>
    <t>Please specify the country of origin here:</t>
  </si>
  <si>
    <t>Provide your firm's export sales of imports of the goods.</t>
  </si>
  <si>
    <t>Fournissez les ventes à l'exportation des marchandises importées.</t>
  </si>
  <si>
    <t>Veuillez spécifier le pays d'origine ici :</t>
  </si>
  <si>
    <t>Product</t>
  </si>
  <si>
    <t>Produit</t>
  </si>
  <si>
    <t>Identify any significant price differential between the different products that your firm sells. Describe the main factors that contribute to those price differences.</t>
  </si>
  <si>
    <t>Identifiez toute différence de prix significative entre les différents produits vendus par votre entreprise. Décrivez les principaux facteurs qui contribuent à ces différences de prix.</t>
  </si>
  <si>
    <t>COUNTRY 6</t>
  </si>
  <si>
    <t>PAYS 6</t>
  </si>
  <si>
    <t>COUNTRY 7</t>
  </si>
  <si>
    <t>PAYS 7</t>
  </si>
  <si>
    <t>COUNTRY 8</t>
  </si>
  <si>
    <t>PAYS 8</t>
  </si>
  <si>
    <t>COUNTRY 9</t>
  </si>
  <si>
    <t>PAYS 9</t>
  </si>
  <si>
    <t>COUNTRY 10</t>
  </si>
  <si>
    <t>PAYS 10</t>
  </si>
  <si>
    <t>COUNTRY 11</t>
  </si>
  <si>
    <t>PAYS 11</t>
  </si>
  <si>
    <t>COUNTRY 12</t>
  </si>
  <si>
    <t>PAYS 12</t>
  </si>
  <si>
    <t>COUNTRY 13</t>
  </si>
  <si>
    <t>PAYS 13</t>
  </si>
  <si>
    <t>COUNTRY 14</t>
  </si>
  <si>
    <t>PAYS 14</t>
  </si>
  <si>
    <t>COUNTRY 15</t>
  </si>
  <si>
    <t>PAYS 15</t>
  </si>
  <si>
    <t>COUNTRY 16</t>
  </si>
  <si>
    <t>PAYS 16</t>
  </si>
  <si>
    <t>COUNTRY 17</t>
  </si>
  <si>
    <t>PAYS 17</t>
  </si>
  <si>
    <t>COUNTRY 18</t>
  </si>
  <si>
    <t>PAYS 18</t>
  </si>
  <si>
    <t>COUNTRY 19</t>
  </si>
  <si>
    <t>PAYS 19</t>
  </si>
  <si>
    <t>COUNTRY 20</t>
  </si>
  <si>
    <t>PAYS 20</t>
  </si>
  <si>
    <t>COUNTRY 21</t>
  </si>
  <si>
    <t>PAYS 21</t>
  </si>
  <si>
    <t>COUNTRY 22</t>
  </si>
  <si>
    <t>PAYS 22</t>
  </si>
  <si>
    <t>COUNTRY 23</t>
  </si>
  <si>
    <t>PAYS 23</t>
  </si>
  <si>
    <t>COUNTRY 24</t>
  </si>
  <si>
    <t>PAYS 24</t>
  </si>
  <si>
    <t>COUNTRY 25</t>
  </si>
  <si>
    <t>PAYS 25</t>
  </si>
  <si>
    <t>Indiquez la proportion de la valeur de vente nette rendue de vos ventes d'importations qui est représentée par les frais de livraison.</t>
  </si>
  <si>
    <t xml:space="preserve">Questions relating to this questionnaire should be directed to the Tribunal's safeguard inquiry phone lines:  
1-855-307-2488 (North American Toll-Free Number) or 613-993-3595 (Local and International Callers), or by email at citt-tcce@tribunal.gc.ca.
</t>
  </si>
  <si>
    <t>Toutes les questions relatives au présent questionnaire doivent être adressées à une des lignes téléphoniques du Tribunal pour son enquête de sauvegarde:  
1-855-307-2488 (numéro sans frais d’interurbain pour l’Amérique du Nord), 613-993-3595 (pour les appels locaux et internationaux) ou par courrier électronique à l’adresse courriel tcce-citt@tribunal.gc.ca.</t>
  </si>
  <si>
    <t>Indiquez les produits les plus importants (en volume) vendus par votre entreprise en 2025 et indiquez la part (%) de chaque produit par rapport aux ventes totales des marchandises de votre entreprise au Canada en 2025.</t>
  </si>
  <si>
    <t>Company:</t>
  </si>
  <si>
    <t>Respondent Type:</t>
  </si>
  <si>
    <t>Activity:</t>
  </si>
  <si>
    <t>Other Country:</t>
  </si>
  <si>
    <t>Trade Level:</t>
  </si>
  <si>
    <t>Importer   |  Importateurs</t>
  </si>
  <si>
    <t>Imports from  |  Importations de</t>
  </si>
  <si>
    <t>Sales to | Ventes à</t>
  </si>
  <si>
    <t>Export Sales |  Ventes à l'exportation</t>
  </si>
  <si>
    <t>Respondent</t>
  </si>
  <si>
    <t>Resp. Type</t>
  </si>
  <si>
    <t>Transaction</t>
  </si>
  <si>
    <t>VOL  - 2023</t>
  </si>
  <si>
    <t>VOL  - 2024</t>
  </si>
  <si>
    <t>VOL  - 2025</t>
  </si>
  <si>
    <t>VAL  - 2023</t>
  </si>
  <si>
    <t>VAL  - 2024</t>
  </si>
  <si>
    <t>VAL  - 2025</t>
  </si>
  <si>
    <t>UV  - 2023</t>
  </si>
  <si>
    <t>UV  - 2024</t>
  </si>
  <si>
    <t>UV  - 2025</t>
  </si>
  <si>
    <t>Trade Level</t>
  </si>
  <si>
    <t>2 - Importer</t>
  </si>
  <si>
    <t>Imp</t>
  </si>
  <si>
    <t>Imp-Sls</t>
  </si>
  <si>
    <t>VOLUME (kg)</t>
  </si>
  <si>
    <t>VALUE ($000)</t>
  </si>
  <si>
    <t>UNIT VALUE ($/kg)</t>
  </si>
  <si>
    <t>DELIVERY COST VALUE (000$)</t>
  </si>
  <si>
    <t>DEL - 2023</t>
  </si>
  <si>
    <t>DEL - 2024</t>
  </si>
  <si>
    <t>DEL - 2025</t>
  </si>
  <si>
    <t>Firm type</t>
  </si>
  <si>
    <t>Importer</t>
  </si>
  <si>
    <t>INVENTORIES</t>
  </si>
  <si>
    <t>GC-2026-001</t>
  </si>
  <si>
    <t>TBD</t>
  </si>
  <si>
    <t>TBD@tribunal.gc.ca</t>
  </si>
  <si>
    <t>wood goods - Solid and engineered wood cabinets and vanities</t>
  </si>
  <si>
    <t>produits du bois - Armoires et vanités en bois massif et en bois d'ingénierie</t>
  </si>
  <si>
    <t>full units</t>
  </si>
  <si>
    <t>9403.40.00.10, 9403.60.10.31, 9403.60.10.39</t>
  </si>
  <si>
    <t>unité complète</t>
  </si>
  <si>
    <t>unités complètes</t>
  </si>
  <si>
    <t>Provide your firm's volume and value of finished inventory of imports of full units.</t>
  </si>
  <si>
    <t>Fournissez le volume et la valeur des stock des unités complètes importées par votre entreprise.</t>
  </si>
  <si>
    <t>Provide your firm's value of finished inventory of imports of subassemblies.</t>
  </si>
  <si>
    <t>Fournissez t la valeur des stock des sous-ensembles importés par votre entreprise.</t>
  </si>
  <si>
    <t>subassemblies</t>
  </si>
  <si>
    <t>sous-ensembles</t>
  </si>
  <si>
    <t>subassembly</t>
  </si>
  <si>
    <t>sous-ensemble</t>
  </si>
  <si>
    <t>IMPORTS AND SALES - FULL UNITS</t>
  </si>
  <si>
    <t>IMPORTATIONS ET VENTES - UNITÉS COMPLÈTES</t>
  </si>
  <si>
    <t>IMPORTS AND SALES - SUBASSEMBLIES</t>
  </si>
  <si>
    <t>IMPORTATIONS ET VENTES - SUBASSEMBLIES</t>
  </si>
  <si>
    <t>CONFIRMATION OF REPORTED DATA - SUBASSEMBLIES</t>
  </si>
  <si>
    <t>CONFIRMATION DES DONNÉES DÉCLARÉES - SOUS-ENSEMBLES</t>
  </si>
  <si>
    <t>CONFIRMATION OF REPORTED DATA - FULL UNITS</t>
  </si>
  <si>
    <t>CONFIRMATION DES DONNÉES DÉCLARÉES - UNITÉS COMPLÈTES</t>
  </si>
  <si>
    <t>DO NOT INCLUDE THE VALUE OF ANY COMMERCIAL SERVICES SUCH AS INSTALLATION IN YOUR RESPONSE</t>
  </si>
  <si>
    <t>N'INCLUEZ PAS DANS VOTRE RÉPONSE LA VALEUR DE TOUT SERVICE COMMERCIAL, TEL QUE L'INSTALLATION</t>
  </si>
  <si>
    <t>• Certain information is to be reported separately for full units and subassemblies.</t>
  </si>
  <si>
    <t>• Certaines informations doivent être déclarées séparément pour les unités complètes et les sous-ensembles.</t>
  </si>
  <si>
    <t>% of total sales of full units in 2025</t>
  </si>
  <si>
    <t>% of total sales of subassemblies in 2025</t>
  </si>
  <si>
    <t>% des ventes totales des sous-ensembles en 2025</t>
  </si>
  <si>
    <t>wood cabinet and vanity frames</t>
  </si>
  <si>
    <t>wood cabinet and vanity boxes (which typically include a top, bottom, sides, back, base blockers, ends or end panels, stretcher rails, toe kicks or shelves)</t>
  </si>
  <si>
    <t>wood cabinet or vanity doors</t>
  </si>
  <si>
    <t>wood cabinet or vanity drawers and drawer components (which typically include sides, backs, bottoms and faces)</t>
  </si>
  <si>
    <t>back panels and end panels</t>
  </si>
  <si>
    <t> desks, shelves and tables that are attached to or incorporated in wood cabinets.</t>
  </si>
  <si>
    <t>les cadres d’armoires et de meubles-lavabos en bois</t>
  </si>
  <si>
    <t> les caissons d’armoires et de meubles-lavabos en bois, comprenant généralement un dessus, un dessous, des côtés, un panneau arrière, des blocs de chambranle, des extrémités ou des panneaux d’extrémité, des traverses, des coups-de-pied ou des tablettes)</t>
  </si>
  <si>
    <t>les portes d’armoires ou de meubles-lavabos en bois</t>
  </si>
  <si>
    <t>les tiroirs d’armoires ou de meubles-lavabos en bois et composants de tiroirs en bois, comprenant généralement les côtés, le dos, le fond et la façade</t>
  </si>
  <si>
    <t>les panneaux arrière et panneaux d’extrémité</t>
  </si>
  <si>
    <t xml:space="preserve"> les bureaux, tablettes et tables fixés ou intégrés à des armoires en bois</t>
  </si>
  <si>
    <t>units</t>
  </si>
  <si>
    <t>unit</t>
  </si>
  <si>
    <t>unité</t>
  </si>
  <si>
    <t>unités</t>
  </si>
  <si>
    <t xml:space="preserve">PAYS 8 </t>
  </si>
  <si>
    <r>
      <t>The Canadian International Trade Tribunal (the Tribunal) is conducting a safeguard inquiry to determine whether certain</t>
    </r>
    <r>
      <rPr>
        <sz val="10.5"/>
        <color theme="4"/>
        <rFont val="Calibri"/>
        <family val="2"/>
        <scheme val="minor"/>
      </rPr>
      <t xml:space="preserve"> </t>
    </r>
    <r>
      <rPr>
        <sz val="10.5"/>
        <rFont val="Calibri"/>
        <family val="2"/>
        <scheme val="minor"/>
      </rPr>
      <t>wood goods are being imported into Canada, from all sources, in such increased quantities and under such conditions as to be a principal cause of serious injury or threat thereof to domestic producers of like or directly competitive goods.  This inquiry is being conducted pursuant to paragraph 20(2)(a) of the Canadian International Trade Tribunal Act, further to the referral of the matter to the Tribunal by the Governor in Council by Order in Council No. P.C. 2026-0340.
Your firm's knowledge and experience would aid the Tribunal in the proper conduct of its safeguard inquiry by helping it better understand the Canadian market for certain wood goods. The Tribunal therefore requests a response to this questionnaire from your firm.</t>
    </r>
  </si>
  <si>
    <r>
      <t>Le Tribunal canadien du commerce extérieur (le Tribunal) mène une enquête de sauvegarde afin de déterminer si certains produits du bois sont importés au Canada, en provenance de toutes les sources, en quantité tellement accrue et dans des conditions telles que leur importation constitue une cause principale du dommage grave porté aux producteurs nationaux de marchandises similaires ou directement concurrentes, ou de la menace de dommage grave. Le Tribunal, sur saisine par le gouverneur en conseil par l’entremise du décret n</t>
    </r>
    <r>
      <rPr>
        <sz val="10.5"/>
        <rFont val="Calibri"/>
        <family val="2"/>
        <scheme val="minor"/>
      </rPr>
      <t>º C.P. 2026-0340</t>
    </r>
    <r>
      <rPr>
        <sz val="10.5"/>
        <color theme="1"/>
        <rFont val="Calibri"/>
        <family val="2"/>
        <scheme val="minor"/>
      </rPr>
      <t>, procède à la présente enquête aux termes de l’alinéa 20(2)a) de la Loi sur le Tribunal canadien du commerce extérieur. 
Les connaissances et l'expérience de votre entreprise aideraient le Tribunal à mener correctement son enquête de sauvegarde en lui permettant de mieux comprendre le marché canadien de certains produits du bois. Le Tribunal demande donc à votre entreprise de répondre à ce questionnaire.</t>
    </r>
  </si>
  <si>
    <t>Describe whether there is seasonality in the Canadian market for the goods. Describe any seasonal patterns in your firm's production, inventory or sales of production in Canada.</t>
  </si>
  <si>
    <t>Décrivez s'il y a une saisonnalité sur le marché canadien pour les marchandises. Décrivez toute variation saisonnière de la production, du volume des stocks ou des ventes de la production de votre entreprise au Canada.</t>
  </si>
  <si>
    <t>Describe your firm’s channels of distribution as they pertain to the goods and explain if there have been any changes in these channels of distribution since Jan 1,2023.</t>
  </si>
  <si>
    <t>Décrivez les canaux de distribution de votre entreprise pour les marchandises concernées et expliquer si des changements sont survenus dans ces canaux depuis le 1er janvier  2023.</t>
  </si>
  <si>
    <t>How does your firm promote sales of the goods in the Canadian market? Have these methods changed since January 1, 2023?</t>
  </si>
  <si>
    <t>Comment votre entreprise favorise-t-elle les ventes des marchandises sur le marché canadien? Vos méthodes ont-elles changées depuis le 1er janvier 2023?</t>
  </si>
  <si>
    <t>Question 14</t>
  </si>
  <si>
    <t>Provide details of any factors other than material costs (for example, exchange rate fluctuations) that have affected the prices of the goods in the Canadian market since January 1, 2023.</t>
  </si>
  <si>
    <t>Fournissez des détails sur tous les facteurs autres que les coûts des matériaux (par exemple, les fluctuations du taux de change) qui ont affecté les prix des marchandises sur le marché canadien depuis le 1er janvier 2023.</t>
  </si>
  <si>
    <t>Question 15</t>
  </si>
  <si>
    <t>Question 16</t>
  </si>
  <si>
    <t>Question 17</t>
  </si>
  <si>
    <t>Describe the method used to value your firm's sales to Canadian or foreign related firms.</t>
  </si>
  <si>
    <t>Décrivez la méthode utilisée pour déterminer la valeur des ventes de votre entreprise à ses entreprises affiliées au Canada et/ou à l’étranger.</t>
  </si>
  <si>
    <t>Wood cabinets and vanities, and their subassemblies, for permanent installation, including any installation that is floor-mounted, wall-mounted, built-in, ceiling-hung or connected to the plumbing system, made in whole or in part of wood products, including solid wood or engineered wood products, typically made from wood particles, fibres or other wood materials such as plywood, strand board, block board, particle board or fibreboard or from bamboo – with or without wood veneers, wood, paper or other overlays or laminates, or non-wood components or trim such as metal, marble, glass, plastic or resin – whether surface-finished or unfinished, completed or uncompleted or sold in an assembled, flat-pack or ready-to-assemble format, whether attached to, or in conjunction with, faucets, metal plumbing, sinks or sink bowls or countertops.
The term “for permanent installation” means that the goods are designed and intended to be installed in a fixed location as an integral part of a building or structure. The term “permanent” refers to the intended fixed installation and does not mean that the goods cannot be removed, relocated or replaced. Goods are included in this class based on their use, regardless of whether they are marketed or packaged as “permanent”, “semi-permanent” or “modular”.
Wood cabinets and vanities consist of a box (which typically includes a top, a bottom, sides, a back, base blockers, ends or end panels, stretcher rails, toe kicks or shelves) and may include a frame, a door, drawers or shelves. They are generally used for permanent installation in kitchens or bathrooms but can also include “built-in” closet units.
The class of goods include the following wood subassemblies of cabinets and vanities:
(a) wood cabinet and vanity frames,
(b) wood cabinet and vanity boxes (which typically include a top, bottom, sides, back, base blockers, ends or end panels, stretcher rails, toe kicks or shelves),
(c) wood cabinet or vanity doors,
(d) wood cabinet or vanity drawers and drawer components (which typically include sides, backs, bottoms and faces),
(e) back panels and end panels, and
(f) desks, shelves and tables that are attached to or incorporated in wood cabinets.
The class of goods include all unassembled, assembled or ready to assemble wood cabinets and vanities, which are also commonly known as “flat packs”. Ready-to-assemble goods may be imported in one or in multiple packages. Ready-to-assemble wood cabinets and vanities are defined as packaged cabinets or vanities so that, at the time of importation, they may include
(a) wood components required to assemble a cabinet or vanity (including drawer faces and doors), and
(b) parts (for example, screws, washers, dowels, nails, handles, knobs and adhesive glues) required to assemble a cabinet or vanity.
For greater certainty, the subject goods do not include:
(a) freestanding furniture not designed for kitchen or bathroom use, including office furniture or retail display fixtures,
(b) the following, if imported separately from a wood cabinet or vanity,
(i) aftermarket accessory items that may be added to or installed inside the interior of a cabinet, that are not considered a structural or core component of a wood cabinet or vanity, that may be made of wood, metal, plastic, composite material or a combination of these materials that may be inserted into a cabinet, that are used for organizational or accessibility purposes in the interior of a cabinet, and that include
(A) inserts or dividers that are placed into drawer boxes to organize or divide the internal portion of a drawer into multiple areas for the purpose of containing smaller items such as cutlery, utensils and bathroom essentials, and
(B) round or oblong inserts that rotate internally in a cabinet for the purpose of improving access to cabinet contents;
(ii) solid wood accessories including corbels and rosettes, which serve the primary purpose of decoration and personalization; and
(iii) non-wood cabinet hardware components including metal hinges, brackets, catches, locks, drawer slides, fasteners (nails, screws, tacks, staples), handles, and knobs; and
(c) medicine cabinets that meet the following criteria:
(i) are intended to be wall-mounted,
(ii) are assembled at the time of entry into Canada,
(iii) contain one or more mirrors,
(iv) are packaged for retail sale at the time of entry into Canada, and
(v) have a maximum depth of seven inches.</t>
  </si>
  <si>
    <t>Armoires et meubles-lavabos en bois, ainsi que leurs sous-ensembles, destinés à une installation permanente, notamment au sol ou au mur, encastrés ou suspendus au plafond ou par raccordement à la plomberie, fabriqués en tout ou en partie de produits du bois, notamment en bois massif ou en produits de bois d’ingénierie, typiquement fait de particules de bois, de fibres ou d’autres matériaux ligneux tels que les contreplaqués, les panneaux de copeaux orientés, les panneaux lattés, les panneaux de particules ou les panneaux de fibres, ou en bambou; qu’ils soient fabriqués avec ou sans placages de bois, revêtements de bois, de papier ou autres revêtements, ou placages; qu’ils soient fabriqués avec ou sans composants ou garnitures non ligneux tels que le métal, le marbre, le verre, le plastique ou les résines; qu’ils soient finis ou non finis; qu’ils soient complétés ou non; qu’ils soient vendus assemblés, en colis à plat ou prêts-à-assembler; qu’ils soient ou non fixés à des robinets, à de la plomberie métallique, à des éviers ou cuves, ou à des comptoirs, ou utilisés conjointement avec ces éléments.
L’expression « installation permanente » s’entend des marchandises qui sont conçues et qui sont destinées à être installées à un emplacement fixe comme partie intégrante d’un bâtiment ou d’une structure. Le terme « permanente » se rapporte à l’intention que l’installation soit fixe et ne signifie pas que les marchandises ne peuvent pas être retirées, déplacées ou remplacées. Les marchandises sont incluses dans cette catégorie sur la base de leur utilisation, indépendamment du fait qu’elles sont commercialisées ou emballées comme étant « permanentes », « semi-permanentes » ou « modulaires ».
Les armoires et meubles-lavabos en bois sont composés d’un caisson, qui comprend généralement un dessus, un dessous, des côtés, un panneau arrière, des blocs de chambranle, des extrémités ou des panneaux d’extrémité, des traverses, des coups-de-pied ou des tablettes, et peuvent ou non inclure un cadre, une porte, des tiroirs ou des tablettes. Ils sont généralement installés de façon permanente dans des cuisines ou des salles de bain, mais peuvent aussi comprendre les unités encastrées de garde-robe.
La catégorie de marchandises comprend les sous-ensembles suivants :
a) les cadres d’armoires et de meubles-lavabos en bois;
b) les caissons d’armoires et de meubles-lavabos en bois, comprenant généralement un dessus, un dessous, des côtés, un panneau arrière, des blocs de chambranle, des extrémités ou des panneaux d’extrémité, des traverses, des coups-de-pied ou des tablettes),
c) les portes d’armoires ou de meubles-lavabos en bois,
d) les tiroirs d’armoires ou de meubles-lavabos en bois et composants de tiroirs en bois, comprenant généralement les côtés, le dos, le fond et la façade,
e) les panneaux arrière et panneaux d’extrémité,
f) les bureaux, tablettes et tables fixés ou intégrés à des armoires en bois.
Cette catégorie de marchandises comprend les armoires et meubles-lavabos en bois non assemblés, assemblés ou « prêts-à-assembler », également appelés « colis à plat ». Les prêts-à-assembler peuvent être importés dans un ou plusieurs colis. Les armoires et meubles-lavabos prêts-à-assembler en bois sont définis comme des armoires ou meubles-lavabos emballés de manière à ce qu’au moment de l’importation, ils puissent comprendre :
a) les composantes en bois nécessaires à l’assemblage d’une armoire ou d’un meuble-lavabo, notamment les façades de tiroirs et les portes;
b) les pièces, par exemple, les vis, les rondelles, les goujons, les clous, les poignées, les boutons et les adhésifs nécessaires à l’assemblage d’une armoire ou d’un meuble-lavabo.
Il est entendu que les marchandises visées n’incluent pas :
a) les meubles autoportants non conçus pour une utilisation dans une cuisine ou une salle de bain, notamment le mobilier de bureau et les présentoirs commerciaux,
b) les éléments ci-après, s’ils sont importés séparément d’une armoire ou d’un meuble-lavabo en bois :
(i) les accessoires de rechange qui peuvent être ajoutés ou installés à l’intérieur d’une armoire et qui ne sont pas considérés comme une composante structurelle ou essentielle d’une armoire ou d’un meuble-lavabo en bois. Les accessoires de rechange peuvent être fabriqués en bois, en métal, en plastique, de matériaux composites ou en une combinaison de ces matériaux; ils peuvent être installés à l’intérieur d’une armoire; ils sont utilisés pour l’organisation ou l’accessibilité à l’intérieur d’une armoire et incluent :
(A) les accessoires compartimentés placés dans les tiroirs destinés à contenir de petits articles, tels que couverts, ustensiles et articles de toilette,
(B) les plateaux tournants ronds ou oblongs insérés dans une armoire afin de faciliter l’accessibilité au contenu de l’armoire;
(ii) les accessoires en bois massif, notamment les consoles décoratives et les rosaces, dont la fonction principale est la décoration ou la personnalisation;
(iii) les composantes de quincaillerie non ligneuse, notamment les charnières, supports, loquets, serrures, glissières de tiroirs, fixations (clous, vis et agrafes), poignées et boutons métalliques;
c) les armoires à pharmacie qui satisfont aux critères suivants :
(i) elles sont sous forme de modèles muraux;
(ii) elles sont assemblées au moment de l’importation au Canada;
(iii) elles comportent un ou plusieurs miroirs;
(iv) elles sont emballées pour la vente au détail au moment de l’importation au Canada;
(v) elles ont une profondeur maximale de sept pouces.</t>
  </si>
  <si>
    <t>For the goods as defined in the product description on the Intro tab, indicate your firm's top products (by volume) sold in 2025 and each products' proportion (%) of your firm's total sales of the goods in Canada in 2025.</t>
  </si>
  <si>
    <t>Provide the following ratios for your sales in Canada and export sales</t>
  </si>
  <si>
    <t>Veuillez indiquer les ratios suivants pour vos ventes au Canada et vos ventes à l'exportation.</t>
  </si>
  <si>
    <t>Sales to related firms in Canada  / Total sales in Canada - Volume</t>
  </si>
  <si>
    <t>Ventes aux entreprises affiliées au Canada / Ventes totales au Canada - Volume</t>
  </si>
  <si>
    <t>Sales to related firms in Canada  / Total sales in Canada - Value</t>
  </si>
  <si>
    <t>Ventes aux entreprises affiliées au Canada / Ventes totales au Canada - Valeur</t>
  </si>
  <si>
    <t>Sales to foreign related firms/ Total export sales - Volume</t>
  </si>
  <si>
    <t>Ventes aux filiales étrangères / Total des ventes à l'exportation - Volume</t>
  </si>
  <si>
    <t>Sales to foreign related firms/ Total export sales - Value</t>
  </si>
  <si>
    <t>Sales to distributors in Canada / Total sales in Canada - Volume</t>
  </si>
  <si>
    <t>Ventes aux distributeurs au Canada / Ventes totales au Canada - Volume</t>
  </si>
  <si>
    <t>Sales to distributors in Canada / Total sales in Canada - Value</t>
  </si>
  <si>
    <t>Ventes aux distributeurs au Canada / Ventes totales au Canada - Valeur</t>
  </si>
  <si>
    <t>Sales to retailers in Canada / Total sales in Canada - Volume</t>
  </si>
  <si>
    <t>Ventes aux détaillants au Canada / Ventes totales au Canada - Volume</t>
  </si>
  <si>
    <t>Sales to retailers in Canada / Total sales in Canada - Value</t>
  </si>
  <si>
    <t>Ventes aux détaillants au Canada / Ventes totales au Canada - Valeur</t>
  </si>
  <si>
    <t>Sales to end users in Canada / Total sales in Canada - Volume</t>
  </si>
  <si>
    <t>Ventes aux utilisateurs finals au Canada / Ventes totales au Canada - Volume</t>
  </si>
  <si>
    <t>Sales to end users in Canada / Total sales in Canada - Value</t>
  </si>
  <si>
    <t>Ventes aux utilisateurs finals au Canada / Ventes totales au Canada - Valeur</t>
  </si>
  <si>
    <t>ˆ</t>
  </si>
  <si>
    <t>Full units include unassembled, assembled or ready to assemble wood cabinets and vanities, including “flat packs” and "complete knock down (CKD)" kits.</t>
  </si>
  <si>
    <r>
      <t>Les unités complètes comprennent des armoires et des meubles-lavabos en bois non assemblés, assemblés ou prêts à assembler, y compris les</t>
    </r>
    <r>
      <rPr>
        <sz val="11.5"/>
        <color rgb="FF000000"/>
        <rFont val="Aptos"/>
        <family val="2"/>
      </rPr>
      <t xml:space="preserve"> « colis à plat »</t>
    </r>
    <r>
      <rPr>
        <sz val="12"/>
        <color theme="1"/>
        <rFont val="Aptos"/>
        <family val="2"/>
      </rPr>
      <t xml:space="preserve"> et les « nécessaires non assemblés ».</t>
    </r>
  </si>
  <si>
    <t>Included subassemblies are listed in the product definition on the “Intro” tab.</t>
  </si>
  <si>
    <t>Les sous-ensembles inclus sont indiqués dans la définition du produit, dan l'onglet « Intro » .</t>
  </si>
  <si>
    <t>Your firm sold the goods, without modification, to members of the public (i.e.you are a retailer)?</t>
  </si>
  <si>
    <t>Your firm sold the goods, without modification, to other businesses (i.e. you are a distributor of the goods)?</t>
  </si>
  <si>
    <t>Your firm used the goods in the production of a different product which you then sold (i.e. you are an end user of the goods)?</t>
  </si>
  <si>
    <t>Your firm used the goods for its own purposes and the goods were not sold in any capacity (i.e.you are an end user of the goods)?</t>
  </si>
  <si>
    <t>Votre entreprise a vendu les marchandises, sans modification, à des particuliers (c'est-à-dire vous êtes un détaillant) ?</t>
  </si>
  <si>
    <t>Votre entreprise a vendu les marchandises, sans modification, à d'autres entreprises (c'est-à-dire vous êtes un distributeur des marchandises) ?</t>
  </si>
  <si>
    <t>Votre entreprise a utilisé les marchandises dans la production d'un produit différent que vous avez ensuite vendu (c'est-à-dire vous êtes un utilisateur final des marchandises) ?</t>
  </si>
  <si>
    <t>Votre entreprise a utilisé les marchandises à ses propres fins et les marchandises n'ont été vendues sous aucune forme (c'est-à-dire vous êtes un utilisateur final des marchandises) ?</t>
  </si>
  <si>
    <t>Describe the markets for the goods in Canada and globally since January 1, 2023. Factors to consider in your response include, but are not limited to, demand, sales, prices, and import volumes of the goods.</t>
  </si>
  <si>
    <t>Décrivez les marchés des marchandises au Canada et dans le monde depuis le 1er janvier 2023. Les facteurs à prendre en compte dans votre réponse comprennent, sans s'y limiter, la demande, les ventes, les prix,  et les volumes d'importations des marchandises.</t>
  </si>
  <si>
    <t>Explain any changes you expect to see in the Canadian market and in other markets globally for the goods over the next two years with respect to demand, prices, import volumes or any other factor.</t>
  </si>
  <si>
    <t>Expliquez les changements que vous prévoyez voir sur le marché canadien et sur d’autres marchés mondiaux pour les marchandises au cours des deux prochaines années en ce qui concerne la demande, les prix, les volumes d’importations ou tout autre facteur.</t>
  </si>
  <si>
    <t>Ventes aux filiales étrangères / Total des ventes à l'exportation - Valeur</t>
  </si>
  <si>
    <t>Full units</t>
  </si>
  <si>
    <t>Subassemblies</t>
  </si>
  <si>
    <t>GoodsCat</t>
  </si>
  <si>
    <t>Décrivez de quelle manière les récentes mesures commerciales sur les marchandises dans les principaux marchés mondiaux, comme les États-Unis et l’Union européenne, auront une incidence sur la source, le volume et les prix des importations des marchandises de votre entreprise.</t>
  </si>
  <si>
    <t>% des ventes totales des unités complètes en 2025</t>
  </si>
  <si>
    <t>full unit</t>
  </si>
  <si>
    <t>June 5, 2026</t>
  </si>
  <si>
    <t>5 juin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</si>
</sst>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s>
  <fonts count="74"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sz val="9"/>
      <color indexed="81"/>
      <name val="Tahoma"/>
      <family val="2"/>
    </font>
    <font>
      <sz val="12"/>
      <color rgb="FF000000"/>
      <name val="Calibri"/>
      <family val="2"/>
      <scheme val="minor"/>
    </font>
    <font>
      <sz val="10.5"/>
      <color theme="4"/>
      <name val="Calibri"/>
      <family val="2"/>
      <scheme val="minor"/>
    </font>
    <font>
      <b/>
      <u/>
      <sz val="10"/>
      <color theme="0"/>
      <name val="Cambria"/>
      <family val="2"/>
      <scheme val="major"/>
    </font>
    <font>
      <b/>
      <sz val="9"/>
      <color theme="0"/>
      <name val="Cambria"/>
      <family val="2"/>
      <scheme val="major"/>
    </font>
    <font>
      <b/>
      <sz val="9"/>
      <name val="Calibri"/>
      <family val="2"/>
      <scheme val="minor"/>
    </font>
    <font>
      <sz val="9"/>
      <name val="Calibri"/>
      <family val="2"/>
      <scheme val="minor"/>
    </font>
    <font>
      <b/>
      <sz val="11"/>
      <color theme="1"/>
      <name val="Calibri"/>
      <family val="2"/>
      <scheme val="minor"/>
    </font>
    <font>
      <sz val="11"/>
      <color theme="0"/>
      <name val="Calibri"/>
      <family val="2"/>
      <scheme val="minor"/>
    </font>
    <font>
      <b/>
      <sz val="11"/>
      <color theme="0"/>
      <name val="Calibri"/>
      <family val="2"/>
      <scheme val="minor"/>
    </font>
    <font>
      <b/>
      <sz val="10"/>
      <name val="Calibri"/>
      <family val="2"/>
      <scheme val="minor"/>
    </font>
    <font>
      <sz val="10.5"/>
      <color rgb="FFFF0000"/>
      <name val="Calibri"/>
      <family val="2"/>
    </font>
    <font>
      <b/>
      <sz val="10.5"/>
      <color rgb="FFFF0000"/>
      <name val="Calibri"/>
      <family val="2"/>
      <scheme val="minor"/>
    </font>
    <font>
      <b/>
      <sz val="10.5"/>
      <color rgb="FF7030A0"/>
      <name val="Calibri"/>
      <family val="2"/>
      <scheme val="minor"/>
    </font>
    <font>
      <sz val="9"/>
      <color theme="1"/>
      <name val="Calibri"/>
      <family val="2"/>
      <scheme val="minor"/>
    </font>
    <font>
      <i/>
      <sz val="10.5"/>
      <color theme="0"/>
      <name val="Calibri"/>
      <family val="2"/>
      <scheme val="minor"/>
    </font>
    <font>
      <i/>
      <sz val="10.5"/>
      <name val="Calibri"/>
      <family val="2"/>
      <scheme val="minor"/>
    </font>
    <font>
      <i/>
      <sz val="10.5"/>
      <color theme="1"/>
      <name val="Calibri"/>
      <family val="2"/>
      <scheme val="minor"/>
    </font>
    <font>
      <b/>
      <sz val="10.5"/>
      <color rgb="FFFFFF00"/>
      <name val="Calibri"/>
      <family val="2"/>
      <scheme val="minor"/>
    </font>
    <font>
      <sz val="12"/>
      <color theme="1"/>
      <name val="Aptos"/>
      <family val="2"/>
    </font>
    <font>
      <sz val="11.5"/>
      <color rgb="FF000000"/>
      <name val="Aptos"/>
      <family val="2"/>
    </font>
    <font>
      <sz val="10.5"/>
      <color rgb="FFFFFF00"/>
      <name val="Calibri"/>
      <family val="2"/>
    </font>
    <font>
      <sz val="12"/>
      <color rgb="FFFFFF00"/>
      <name val="Aptos"/>
      <family val="2"/>
    </font>
  </fonts>
  <fills count="4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rgb="FFFFFFFF"/>
        <bgColor indexed="64"/>
      </patternFill>
    </fill>
    <fill>
      <patternFill patternType="solid">
        <fgColor theme="8" tint="0.79998168889431442"/>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3" tint="0.39997558519241921"/>
        <bgColor indexed="64"/>
      </patternFill>
    </fill>
  </fills>
  <borders count="85">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auto="1"/>
      </right>
      <top style="thin">
        <color indexed="64"/>
      </top>
      <bottom style="thin">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top style="thin">
        <color theme="0" tint="-0.499984740745262"/>
      </top>
      <bottom style="medium">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indexed="64"/>
      </left>
      <right/>
      <top style="medium">
        <color theme="0" tint="-0.499984740745262"/>
      </top>
      <bottom/>
      <diagonal/>
    </border>
    <border>
      <left/>
      <right style="thin">
        <color theme="0" tint="-0.499984740745262"/>
      </right>
      <top style="medium">
        <color theme="0" tint="-0.499984740745262"/>
      </top>
      <bottom/>
      <diagonal/>
    </border>
    <border>
      <left style="thin">
        <color indexed="64"/>
      </left>
      <right/>
      <top/>
      <bottom style="medium">
        <color theme="0" tint="-0.499984740745262"/>
      </bottom>
      <diagonal/>
    </border>
    <border>
      <left/>
      <right style="thin">
        <color theme="0" tint="-0.499984740745262"/>
      </right>
      <top/>
      <bottom style="medium">
        <color theme="0" tint="-0.499984740745262"/>
      </bottom>
      <diagonal/>
    </border>
    <border>
      <left style="thin">
        <color theme="0" tint="-0.499984740745262"/>
      </left>
      <right/>
      <top style="thin">
        <color indexed="64"/>
      </top>
      <bottom style="thin">
        <color theme="0" tint="-0.499984740745262"/>
      </bottom>
      <diagonal/>
    </border>
    <border>
      <left/>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25689">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9" fontId="1" fillId="0" borderId="0" applyFont="0" applyFill="0" applyBorder="0" applyAlignment="0" applyProtection="0"/>
    <xf numFmtId="0" fontId="29" fillId="0" borderId="0"/>
  </cellStyleXfs>
  <cellXfs count="600">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0" fontId="41" fillId="0" borderId="0" xfId="0" applyFont="1" applyFill="1" applyAlignment="1">
      <alignment vertical="top" wrapText="1"/>
    </xf>
    <xf numFmtId="0" fontId="3" fillId="0" borderId="0" xfId="0" applyFont="1" applyFill="1" applyAlignment="1">
      <alignmen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34" borderId="0" xfId="0" applyFont="1" applyFill="1" applyAlignment="1">
      <alignment horizontal="lef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0" xfId="0" applyFont="1" applyBorder="1" applyAlignment="1">
      <alignment horizontal="right" vertical="top" wrapText="1" indent="1"/>
    </xf>
    <xf numFmtId="0" fontId="4" fillId="37" borderId="0" xfId="0" applyFont="1" applyFill="1" applyAlignment="1">
      <alignment vertical="top"/>
    </xf>
    <xf numFmtId="15" fontId="4" fillId="0" borderId="0" xfId="0" quotePrefix="1" applyNumberFormat="1" applyFont="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4" fillId="37" borderId="0" xfId="0" applyFont="1" applyFill="1" applyAlignment="1">
      <alignment vertical="top" wrapText="1"/>
    </xf>
    <xf numFmtId="49" fontId="4" fillId="0" borderId="0" xfId="0" quotePrefix="1" applyNumberFormat="1" applyFont="1" applyAlignment="1">
      <alignment vertical="top"/>
    </xf>
    <xf numFmtId="0" fontId="4" fillId="37" borderId="0" xfId="0" applyFont="1" applyFill="1"/>
    <xf numFmtId="0" fontId="47" fillId="0" borderId="0" xfId="0" applyFont="1"/>
    <xf numFmtId="0" fontId="4" fillId="0" borderId="0" xfId="0" applyFont="1" applyAlignment="1">
      <alignment horizontal="left"/>
    </xf>
    <xf numFmtId="0" fontId="4" fillId="37" borderId="0" xfId="0" applyFont="1" applyFill="1" applyAlignment="1">
      <alignment wrapText="1"/>
    </xf>
    <xf numFmtId="0" fontId="47" fillId="37" borderId="0" xfId="0" applyFont="1" applyFill="1" applyAlignment="1">
      <alignment vertical="top"/>
    </xf>
    <xf numFmtId="0" fontId="5" fillId="0" borderId="0" xfId="0" applyFont="1" applyBorder="1" applyAlignment="1">
      <alignment horizontal="left" vertical="top" wrapText="1"/>
    </xf>
    <xf numFmtId="0" fontId="5" fillId="0" borderId="8" xfId="0" applyFont="1" applyBorder="1" applyAlignment="1">
      <alignment vertical="top" wrapText="1"/>
    </xf>
    <xf numFmtId="0" fontId="5" fillId="0" borderId="0" xfId="0" applyFont="1" applyAlignment="1">
      <alignment vertical="top" wrapText="1"/>
    </xf>
    <xf numFmtId="0" fontId="49" fillId="0" borderId="0" xfId="0" applyFont="1" applyAlignment="1">
      <alignment vertical="center"/>
    </xf>
    <xf numFmtId="0" fontId="39" fillId="0" borderId="0" xfId="0" applyFont="1"/>
    <xf numFmtId="0" fontId="49" fillId="40" borderId="0" xfId="0" applyFont="1" applyFill="1" applyAlignment="1">
      <alignment vertical="center"/>
    </xf>
    <xf numFmtId="0" fontId="45" fillId="0" borderId="0" xfId="0" applyFont="1" applyAlignment="1">
      <alignment vertical="top"/>
    </xf>
    <xf numFmtId="0" fontId="4" fillId="34" borderId="7" xfId="0" applyFont="1" applyFill="1" applyBorder="1" applyAlignment="1">
      <alignment horizontal="lef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48" fillId="35" borderId="20" xfId="183" applyNumberFormat="1" applyFont="1" applyFill="1" applyBorder="1" applyAlignment="1" applyProtection="1">
      <alignment horizontal="center" vertical="center" wrapText="1"/>
      <protection locked="0"/>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0" fontId="46" fillId="0" borderId="7" xfId="0" applyFont="1" applyBorder="1" applyAlignment="1">
      <alignment vertical="top" wrapText="1"/>
    </xf>
    <xf numFmtId="0" fontId="46" fillId="0" borderId="0" xfId="0" applyFont="1" applyBorder="1" applyAlignment="1">
      <alignment vertical="top" wrapText="1"/>
    </xf>
    <xf numFmtId="167" fontId="39" fillId="35" borderId="20" xfId="25686" applyNumberFormat="1" applyFont="1" applyFill="1" applyBorder="1" applyAlignment="1" applyProtection="1">
      <alignment horizontal="right" vertical="top"/>
      <protection locked="0"/>
    </xf>
    <xf numFmtId="1" fontId="39" fillId="36" borderId="20" xfId="183" applyNumberFormat="1" applyFont="1" applyFill="1" applyBorder="1" applyAlignment="1" applyProtection="1">
      <alignment horizontal="center" vertical="top" wrapText="1"/>
    </xf>
    <xf numFmtId="0" fontId="39" fillId="35" borderId="20" xfId="183" applyNumberFormat="1" applyFont="1" applyFill="1" applyBorder="1" applyAlignment="1" applyProtection="1">
      <alignment horizontal="center" vertical="top" wrapText="1"/>
      <protection locked="0"/>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14" fontId="4" fillId="0" borderId="0" xfId="0" applyNumberFormat="1" applyFont="1" applyAlignment="1">
      <alignment vertical="top"/>
    </xf>
    <xf numFmtId="0" fontId="4" fillId="0" borderId="0" xfId="0" quotePrefix="1" applyFont="1" applyAlignment="1">
      <alignment vertical="top"/>
    </xf>
    <xf numFmtId="165" fontId="39" fillId="36" borderId="20" xfId="25686" applyNumberFormat="1" applyFont="1" applyFill="1" applyBorder="1" applyAlignment="1" applyProtection="1">
      <alignment horizontal="right" vertical="top"/>
    </xf>
    <xf numFmtId="0" fontId="4" fillId="0" borderId="0" xfId="0" applyFont="1" applyFill="1" applyAlignment="1">
      <alignment vertical="top"/>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2" fillId="34" borderId="0" xfId="0" applyFont="1" applyFill="1" applyAlignment="1">
      <alignment vertical="top" wrapText="1"/>
    </xf>
    <xf numFmtId="0" fontId="4" fillId="34" borderId="8" xfId="0" applyFont="1" applyFill="1" applyBorder="1" applyAlignment="1">
      <alignment vertical="top" wrapText="1"/>
    </xf>
    <xf numFmtId="0" fontId="7" fillId="0" borderId="0" xfId="0" applyFont="1" applyAlignment="1">
      <alignment vertical="top"/>
    </xf>
    <xf numFmtId="0" fontId="39" fillId="35" borderId="20" xfId="183" applyNumberFormat="1" applyFont="1" applyFill="1" applyBorder="1" applyAlignment="1" applyProtection="1">
      <alignment horizontal="center" vertical="top" wrapText="1"/>
      <protection locked="0"/>
    </xf>
    <xf numFmtId="15" fontId="4" fillId="0" borderId="0" xfId="0" quotePrefix="1" applyNumberFormat="1" applyFont="1" applyAlignment="1">
      <alignment horizontal="left" vertical="top"/>
    </xf>
    <xf numFmtId="15" fontId="4" fillId="37" borderId="0" xfId="0" quotePrefix="1" applyNumberFormat="1" applyFont="1" applyFill="1" applyAlignment="1">
      <alignment horizontal="left" vertical="top"/>
    </xf>
    <xf numFmtId="0" fontId="4" fillId="37" borderId="0" xfId="0" quotePrefix="1" applyNumberFormat="1" applyFont="1" applyFill="1" applyAlignment="1">
      <alignment horizontal="left" vertical="top"/>
    </xf>
    <xf numFmtId="14" fontId="4" fillId="37" borderId="0" xfId="0" quotePrefix="1" applyNumberFormat="1" applyFont="1" applyFill="1" applyAlignment="1">
      <alignment horizontal="left" vertical="top"/>
    </xf>
    <xf numFmtId="0" fontId="45" fillId="37" borderId="0" xfId="0" applyFont="1" applyFill="1" applyAlignment="1">
      <alignment vertical="top"/>
    </xf>
    <xf numFmtId="167" fontId="39" fillId="35" borderId="20" xfId="25686" applyNumberFormat="1" applyFont="1" applyFill="1" applyBorder="1" applyAlignment="1" applyProtection="1">
      <alignment vertical="center"/>
      <protection locked="0"/>
    </xf>
    <xf numFmtId="167" fontId="39" fillId="35" borderId="45" xfId="25686" applyNumberFormat="1" applyFont="1" applyFill="1" applyBorder="1" applyAlignment="1" applyProtection="1">
      <alignment vertical="center"/>
      <protection locked="0"/>
    </xf>
    <xf numFmtId="167" fontId="39" fillId="35" borderId="20" xfId="25686" applyNumberFormat="1" applyFont="1" applyFill="1" applyBorder="1" applyAlignment="1" applyProtection="1">
      <alignment horizontal="center" vertical="top"/>
      <protection locked="0"/>
    </xf>
    <xf numFmtId="0" fontId="4" fillId="34" borderId="7" xfId="0" applyFont="1" applyFill="1" applyBorder="1" applyAlignment="1">
      <alignment vertical="top" wrapText="1"/>
    </xf>
    <xf numFmtId="1" fontId="4" fillId="0" borderId="0" xfId="0" applyNumberFormat="1" applyFont="1" applyAlignment="1">
      <alignment horizontal="left" vertical="top"/>
    </xf>
    <xf numFmtId="0" fontId="4" fillId="0" borderId="0" xfId="0" applyFont="1" applyAlignment="1">
      <alignment vertical="top" wrapText="1"/>
    </xf>
    <xf numFmtId="0" fontId="4" fillId="0" borderId="8" xfId="0" applyFont="1" applyBorder="1" applyAlignment="1">
      <alignment vertical="top" wrapText="1"/>
    </xf>
    <xf numFmtId="0" fontId="7" fillId="34" borderId="0" xfId="0" applyFont="1" applyFill="1" applyAlignment="1">
      <alignment horizontal="center" vertical="center"/>
    </xf>
    <xf numFmtId="0" fontId="4" fillId="0" borderId="8" xfId="0" applyFont="1" applyBorder="1" applyAlignment="1">
      <alignment vertical="top" wrapText="1"/>
    </xf>
    <xf numFmtId="0" fontId="4" fillId="0" borderId="0" xfId="0" applyFont="1" applyAlignment="1">
      <alignment vertical="center"/>
    </xf>
    <xf numFmtId="0" fontId="4" fillId="35" borderId="20" xfId="0"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7" fillId="0" borderId="0" xfId="0" applyFont="1" applyAlignment="1">
      <alignment vertical="top"/>
    </xf>
    <xf numFmtId="0" fontId="5" fillId="34" borderId="0" xfId="0" applyFont="1" applyFill="1" applyAlignment="1">
      <alignment vertical="top" wrapText="1"/>
    </xf>
    <xf numFmtId="0" fontId="4" fillId="0" borderId="8" xfId="0" applyFont="1" applyBorder="1" applyAlignment="1">
      <alignment vertical="top" wrapText="1"/>
    </xf>
    <xf numFmtId="0" fontId="4" fillId="0" borderId="0" xfId="0" applyFont="1" applyFill="1"/>
    <xf numFmtId="0" fontId="5" fillId="0" borderId="7" xfId="0" applyFont="1" applyBorder="1" applyAlignment="1">
      <alignment horizontal="left" vertical="top" wrapText="1"/>
    </xf>
    <xf numFmtId="0" fontId="5" fillId="0" borderId="0" xfId="14583" applyFont="1"/>
    <xf numFmtId="3" fontId="5" fillId="0" borderId="0" xfId="14583" applyNumberFormat="1" applyFont="1"/>
    <xf numFmtId="49" fontId="5" fillId="0" borderId="0" xfId="0" applyNumberFormat="1" applyFont="1" applyAlignment="1">
      <alignment horizontal="left" vertical="top"/>
    </xf>
    <xf numFmtId="0" fontId="5" fillId="34" borderId="0" xfId="14583" applyFont="1" applyFill="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7" fillId="38" borderId="22" xfId="0" applyFont="1" applyFill="1" applyBorder="1" applyAlignment="1">
      <alignment horizontal="center" vertical="center" wrapText="1"/>
    </xf>
    <xf numFmtId="0" fontId="4" fillId="39" borderId="0" xfId="0" applyFont="1" applyFill="1" applyAlignment="1">
      <alignment vertical="top"/>
    </xf>
    <xf numFmtId="0" fontId="5" fillId="0" borderId="8" xfId="0" applyFont="1" applyBorder="1" applyAlignment="1">
      <alignmen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2" xfId="0" applyFont="1" applyFill="1" applyBorder="1" applyAlignment="1">
      <alignment horizontal="center" vertical="center" wrapText="1"/>
    </xf>
    <xf numFmtId="0" fontId="5" fillId="0" borderId="0" xfId="0" applyFont="1" applyBorder="1" applyAlignment="1">
      <alignment vertical="top" wrapText="1"/>
    </xf>
    <xf numFmtId="0" fontId="36" fillId="33" borderId="0" xfId="0" applyFont="1" applyFill="1" applyAlignment="1">
      <alignment vertical="top" wrapText="1"/>
    </xf>
    <xf numFmtId="0" fontId="4" fillId="0" borderId="0" xfId="0" applyFont="1" applyAlignment="1">
      <alignment horizontal="centerContinuous" vertical="top" wrapText="1"/>
    </xf>
    <xf numFmtId="0" fontId="46" fillId="0" borderId="0" xfId="0" applyFont="1" applyAlignment="1">
      <alignment vertical="top" wrapText="1"/>
    </xf>
    <xf numFmtId="0" fontId="41" fillId="0" borderId="0" xfId="0" applyFont="1" applyAlignment="1">
      <alignment vertical="top" wrapText="1"/>
    </xf>
    <xf numFmtId="0" fontId="0" fillId="34" borderId="0" xfId="0" applyFill="1"/>
    <xf numFmtId="0" fontId="0" fillId="43" borderId="0" xfId="0" applyFill="1"/>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2" xfId="0" applyFont="1" applyFill="1" applyBorder="1" applyAlignment="1">
      <alignment horizontal="center" vertical="center" wrapText="1"/>
    </xf>
    <xf numFmtId="165" fontId="39" fillId="36" borderId="44" xfId="25686" applyNumberFormat="1" applyFont="1" applyFill="1" applyBorder="1" applyAlignment="1" applyProtection="1">
      <alignment vertical="center"/>
    </xf>
    <xf numFmtId="0" fontId="4" fillId="0" borderId="0" xfId="0" applyFont="1" applyAlignment="1">
      <alignment horizontal="left" indent="1"/>
    </xf>
    <xf numFmtId="0" fontId="4" fillId="0" borderId="7" xfId="0" applyFont="1" applyBorder="1" applyAlignment="1" applyProtection="1">
      <alignment vertical="top" wrapText="1"/>
    </xf>
    <xf numFmtId="0" fontId="4" fillId="0" borderId="0" xfId="0" applyFont="1" applyBorder="1" applyAlignment="1" applyProtection="1">
      <alignment vertical="top" wrapText="1"/>
    </xf>
    <xf numFmtId="0" fontId="5" fillId="0" borderId="7" xfId="0" applyFont="1" applyBorder="1" applyAlignment="1" applyProtection="1">
      <alignment horizontal="left" vertical="top" wrapText="1"/>
    </xf>
    <xf numFmtId="0" fontId="4" fillId="34" borderId="0" xfId="0" applyFont="1" applyFill="1" applyAlignment="1" applyProtection="1">
      <alignment vertical="top" wrapText="1"/>
    </xf>
    <xf numFmtId="0" fontId="4" fillId="34" borderId="0" xfId="0" applyFont="1" applyFill="1" applyAlignment="1" applyProtection="1">
      <alignment horizontal="right" vertical="top" indent="1"/>
    </xf>
    <xf numFmtId="0" fontId="5" fillId="0" borderId="7" xfId="0" applyFont="1" applyBorder="1" applyAlignment="1" applyProtection="1">
      <alignment horizontal="left" vertical="top" indent="2"/>
    </xf>
    <xf numFmtId="0" fontId="5" fillId="0" borderId="0" xfId="0" applyFont="1" applyBorder="1" applyAlignment="1" applyProtection="1">
      <alignment horizontal="right" vertical="top" wrapText="1" indent="1"/>
    </xf>
    <xf numFmtId="0" fontId="4" fillId="0" borderId="9" xfId="0" applyFont="1" applyBorder="1" applyAlignment="1" applyProtection="1">
      <alignment vertical="top" wrapText="1"/>
    </xf>
    <xf numFmtId="0" fontId="4" fillId="0" borderId="16" xfId="0" applyFont="1" applyBorder="1" applyAlignment="1" applyProtection="1">
      <alignment vertical="top" wrapText="1"/>
    </xf>
    <xf numFmtId="0" fontId="50" fillId="34" borderId="0" xfId="0" applyFont="1" applyFill="1" applyAlignment="1">
      <alignment vertical="top" wrapText="1"/>
    </xf>
    <xf numFmtId="0" fontId="10" fillId="44" borderId="17" xfId="0" applyFont="1" applyFill="1" applyBorder="1"/>
    <xf numFmtId="0" fontId="9" fillId="34" borderId="0" xfId="0" applyFont="1" applyFill="1" applyBorder="1"/>
    <xf numFmtId="0" fontId="9" fillId="45" borderId="0" xfId="0" applyFont="1" applyFill="1" applyBorder="1"/>
    <xf numFmtId="0" fontId="54" fillId="33" borderId="67" xfId="0" applyFont="1" applyFill="1" applyBorder="1"/>
    <xf numFmtId="0" fontId="54" fillId="33" borderId="68" xfId="0" applyFont="1" applyFill="1" applyBorder="1"/>
    <xf numFmtId="167" fontId="54" fillId="33" borderId="68" xfId="25686" applyNumberFormat="1" applyFont="1" applyFill="1" applyBorder="1"/>
    <xf numFmtId="167" fontId="54" fillId="33" borderId="68" xfId="25686" applyNumberFormat="1" applyFont="1" applyFill="1" applyBorder="1" applyAlignment="1">
      <alignment horizontal="left"/>
    </xf>
    <xf numFmtId="167" fontId="54" fillId="33" borderId="66" xfId="25686" applyNumberFormat="1" applyFont="1" applyFill="1" applyBorder="1"/>
    <xf numFmtId="0" fontId="9" fillId="34" borderId="73" xfId="0" applyFont="1" applyFill="1" applyBorder="1"/>
    <xf numFmtId="0" fontId="54" fillId="33" borderId="75" xfId="0" applyFont="1" applyFill="1" applyBorder="1" applyAlignment="1">
      <alignment horizontal="center"/>
    </xf>
    <xf numFmtId="0" fontId="54" fillId="33" borderId="76" xfId="0" applyFont="1" applyFill="1" applyBorder="1" applyAlignment="1">
      <alignment horizontal="center"/>
    </xf>
    <xf numFmtId="0" fontId="55" fillId="33" borderId="0" xfId="25688" applyFont="1" applyFill="1" applyAlignment="1">
      <alignment wrapText="1"/>
    </xf>
    <xf numFmtId="167" fontId="56" fillId="42" borderId="77" xfId="25686" applyNumberFormat="1" applyFont="1" applyFill="1" applyBorder="1"/>
    <xf numFmtId="0" fontId="56" fillId="42" borderId="75" xfId="25688" applyFont="1" applyFill="1" applyBorder="1"/>
    <xf numFmtId="0" fontId="57" fillId="42" borderId="0" xfId="25688" applyFont="1" applyFill="1" applyBorder="1"/>
    <xf numFmtId="0" fontId="56" fillId="42" borderId="77" xfId="25688" applyFont="1" applyFill="1" applyBorder="1"/>
    <xf numFmtId="0" fontId="56" fillId="35" borderId="75" xfId="25688" applyFont="1" applyFill="1" applyBorder="1"/>
    <xf numFmtId="0" fontId="57" fillId="0" borderId="70" xfId="25688" applyFont="1" applyBorder="1"/>
    <xf numFmtId="0" fontId="57" fillId="0" borderId="0" xfId="25688" applyFont="1" applyBorder="1"/>
    <xf numFmtId="165" fontId="56" fillId="35" borderId="75" xfId="25686" applyFont="1" applyFill="1" applyBorder="1"/>
    <xf numFmtId="165" fontId="56" fillId="35" borderId="76" xfId="25686" applyFont="1" applyFill="1" applyBorder="1"/>
    <xf numFmtId="165" fontId="57" fillId="0" borderId="0" xfId="25688" applyNumberFormat="1" applyFont="1" applyBorder="1"/>
    <xf numFmtId="165" fontId="57" fillId="0" borderId="71" xfId="25688" applyNumberFormat="1" applyFont="1" applyBorder="1"/>
    <xf numFmtId="167" fontId="56" fillId="42" borderId="75" xfId="25686" applyNumberFormat="1" applyFont="1" applyFill="1" applyBorder="1"/>
    <xf numFmtId="167" fontId="56" fillId="42" borderId="81" xfId="25686" applyNumberFormat="1" applyFont="1" applyFill="1" applyBorder="1"/>
    <xf numFmtId="167" fontId="56" fillId="42" borderId="82" xfId="25686" applyNumberFormat="1" applyFont="1" applyFill="1" applyBorder="1"/>
    <xf numFmtId="167" fontId="56" fillId="42" borderId="76" xfId="25686" applyNumberFormat="1" applyFont="1" applyFill="1" applyBorder="1"/>
    <xf numFmtId="167" fontId="57" fillId="42" borderId="70" xfId="25686" applyNumberFormat="1" applyFont="1" applyFill="1" applyBorder="1"/>
    <xf numFmtId="167" fontId="57" fillId="42" borderId="7" xfId="25686" applyNumberFormat="1" applyFont="1" applyFill="1" applyBorder="1"/>
    <xf numFmtId="167" fontId="57" fillId="42" borderId="0" xfId="25686" applyNumberFormat="1" applyFont="1" applyFill="1" applyBorder="1"/>
    <xf numFmtId="167" fontId="57" fillId="42" borderId="8" xfId="25686" applyNumberFormat="1" applyFont="1" applyFill="1" applyBorder="1"/>
    <xf numFmtId="167" fontId="57" fillId="42" borderId="71" xfId="25686" applyNumberFormat="1" applyFont="1" applyFill="1" applyBorder="1"/>
    <xf numFmtId="1" fontId="10" fillId="42" borderId="77" xfId="0" applyNumberFormat="1" applyFont="1" applyFill="1" applyBorder="1" applyAlignment="1">
      <alignment horizontal="center"/>
    </xf>
    <xf numFmtId="0" fontId="10" fillId="42" borderId="75" xfId="0" applyFont="1" applyFill="1" applyBorder="1" applyAlignment="1">
      <alignment horizontal="center"/>
    </xf>
    <xf numFmtId="0" fontId="10" fillId="42" borderId="76" xfId="0" applyFont="1" applyFill="1" applyBorder="1" applyAlignment="1">
      <alignment horizontal="center"/>
    </xf>
    <xf numFmtId="0" fontId="9" fillId="42" borderId="70" xfId="0" applyFont="1" applyFill="1" applyBorder="1" applyAlignment="1">
      <alignment horizontal="center"/>
    </xf>
    <xf numFmtId="0" fontId="9" fillId="42" borderId="0" xfId="0" applyFont="1" applyFill="1" applyBorder="1" applyAlignment="1">
      <alignment horizontal="center"/>
    </xf>
    <xf numFmtId="0" fontId="9" fillId="42" borderId="71" xfId="0" applyFont="1" applyFill="1" applyBorder="1" applyAlignment="1">
      <alignment horizontal="center"/>
    </xf>
    <xf numFmtId="1" fontId="9" fillId="42" borderId="70" xfId="0" applyNumberFormat="1" applyFont="1" applyFill="1" applyBorder="1" applyAlignment="1">
      <alignment horizontal="center"/>
    </xf>
    <xf numFmtId="0" fontId="9" fillId="42" borderId="72" xfId="0" applyFont="1" applyFill="1" applyBorder="1" applyAlignment="1">
      <alignment horizontal="center"/>
    </xf>
    <xf numFmtId="0" fontId="9" fillId="42" borderId="73" xfId="0" applyFont="1" applyFill="1" applyBorder="1" applyAlignment="1">
      <alignment horizontal="center"/>
    </xf>
    <xf numFmtId="0" fontId="9" fillId="42" borderId="74" xfId="0" applyFont="1" applyFill="1" applyBorder="1" applyAlignment="1">
      <alignment horizontal="center"/>
    </xf>
    <xf numFmtId="0" fontId="10" fillId="42" borderId="17" xfId="0" applyFont="1" applyFill="1" applyBorder="1" applyAlignment="1">
      <alignment horizontal="left"/>
    </xf>
    <xf numFmtId="0" fontId="9" fillId="42" borderId="0" xfId="0" applyFont="1" applyFill="1" applyBorder="1" applyAlignment="1">
      <alignment horizontal="left"/>
    </xf>
    <xf numFmtId="0" fontId="10" fillId="42" borderId="69" xfId="0" applyFont="1" applyFill="1" applyBorder="1" applyAlignment="1">
      <alignment horizontal="left"/>
    </xf>
    <xf numFmtId="0" fontId="9" fillId="34" borderId="70" xfId="0" applyFont="1" applyFill="1" applyBorder="1" applyAlignment="1">
      <alignment horizontal="left"/>
    </xf>
    <xf numFmtId="0" fontId="9" fillId="45" borderId="70" xfId="0" applyFont="1" applyFill="1" applyBorder="1" applyAlignment="1">
      <alignment horizontal="left"/>
    </xf>
    <xf numFmtId="0" fontId="9" fillId="34" borderId="72" xfId="0" applyFont="1" applyFill="1" applyBorder="1" applyAlignment="1">
      <alignment horizontal="left"/>
    </xf>
    <xf numFmtId="0" fontId="0" fillId="0" borderId="0" xfId="0" applyBorder="1"/>
    <xf numFmtId="167" fontId="0" fillId="42" borderId="77" xfId="25686" applyNumberFormat="1" applyFont="1" applyFill="1" applyBorder="1"/>
    <xf numFmtId="167" fontId="0" fillId="42" borderId="75" xfId="25686" applyNumberFormat="1" applyFont="1" applyFill="1" applyBorder="1"/>
    <xf numFmtId="167" fontId="0" fillId="42" borderId="76" xfId="25686" applyNumberFormat="1" applyFont="1" applyFill="1" applyBorder="1"/>
    <xf numFmtId="0" fontId="0" fillId="42" borderId="78" xfId="0" applyFill="1" applyBorder="1"/>
    <xf numFmtId="0" fontId="0" fillId="42" borderId="79" xfId="0" applyFill="1" applyBorder="1"/>
    <xf numFmtId="0" fontId="0" fillId="42" borderId="80" xfId="0" applyFill="1" applyBorder="1"/>
    <xf numFmtId="0" fontId="0" fillId="42" borderId="83" xfId="0" applyFill="1" applyBorder="1"/>
    <xf numFmtId="0" fontId="0" fillId="42" borderId="84" xfId="0" applyFill="1" applyBorder="1"/>
    <xf numFmtId="0" fontId="0" fillId="34" borderId="79" xfId="0" applyFill="1" applyBorder="1"/>
    <xf numFmtId="0" fontId="0" fillId="34" borderId="80" xfId="0" applyFill="1" applyBorder="1"/>
    <xf numFmtId="0" fontId="59" fillId="33" borderId="70" xfId="0" applyFont="1" applyFill="1" applyBorder="1"/>
    <xf numFmtId="0" fontId="59" fillId="33" borderId="0" xfId="0" applyFont="1" applyFill="1" applyBorder="1"/>
    <xf numFmtId="0" fontId="60" fillId="33" borderId="0" xfId="0" applyFont="1" applyFill="1" applyBorder="1" applyAlignment="1">
      <alignment horizontal="center"/>
    </xf>
    <xf numFmtId="0" fontId="60" fillId="33" borderId="71" xfId="0" applyFont="1" applyFill="1" applyBorder="1" applyAlignment="1">
      <alignment horizontal="center"/>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2" fillId="34" borderId="0" xfId="0" applyFont="1" applyFill="1" applyAlignment="1">
      <alignment wrapText="1"/>
    </xf>
    <xf numFmtId="0" fontId="5" fillId="34" borderId="8" xfId="0" applyFont="1" applyFill="1" applyBorder="1" applyAlignment="1">
      <alignment vertical="top" wrapText="1"/>
    </xf>
    <xf numFmtId="0" fontId="4" fillId="34" borderId="0" xfId="0" applyFont="1" applyFill="1"/>
    <xf numFmtId="0" fontId="5" fillId="0" borderId="7" xfId="0" applyFont="1" applyBorder="1" applyAlignment="1">
      <alignment horizontal="left" vertical="top" wrapText="1"/>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0" xfId="0" applyFont="1" applyBorder="1" applyAlignment="1">
      <alignment vertical="top" wrapText="1"/>
    </xf>
    <xf numFmtId="0" fontId="5" fillId="0" borderId="8" xfId="0" applyFont="1" applyBorder="1" applyAlignment="1">
      <alignment vertical="top" wrapText="1"/>
    </xf>
    <xf numFmtId="0" fontId="39" fillId="35" borderId="20" xfId="183" applyNumberFormat="1" applyFont="1" applyFill="1" applyBorder="1" applyAlignment="1" applyProtection="1">
      <alignment horizontal="center" vertical="top" wrapText="1"/>
      <protection locked="0"/>
    </xf>
    <xf numFmtId="0" fontId="7" fillId="38" borderId="22" xfId="0" applyFont="1" applyFill="1" applyBorder="1" applyAlignment="1">
      <alignment horizontal="center" vertical="center" wrapText="1"/>
    </xf>
    <xf numFmtId="0" fontId="6" fillId="0" borderId="7" xfId="0" applyFont="1" applyBorder="1" applyAlignment="1">
      <alignment horizontal="left" vertical="top" wrapText="1"/>
    </xf>
    <xf numFmtId="0" fontId="61" fillId="0" borderId="7" xfId="0" applyFont="1" applyBorder="1" applyAlignment="1">
      <alignment vertical="top" wrapText="1"/>
    </xf>
    <xf numFmtId="0" fontId="50" fillId="0" borderId="0" xfId="0" applyFont="1" applyBorder="1" applyAlignment="1">
      <alignment vertical="top" wrapText="1"/>
    </xf>
    <xf numFmtId="0" fontId="62" fillId="0" borderId="0" xfId="0" applyFont="1" applyAlignment="1">
      <alignment vertical="top"/>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2" xfId="0" applyFont="1" applyFill="1" applyBorder="1" applyAlignment="1">
      <alignment horizontal="center" vertical="center" wrapText="1"/>
    </xf>
    <xf numFmtId="0" fontId="7" fillId="0" borderId="7" xfId="0" applyFont="1" applyBorder="1" applyAlignment="1">
      <alignment wrapText="1"/>
    </xf>
    <xf numFmtId="0" fontId="39" fillId="35" borderId="28" xfId="183" applyNumberFormat="1" applyFont="1" applyFill="1" applyBorder="1" applyAlignment="1" applyProtection="1">
      <alignment horizontal="left" vertical="center" wrapText="1"/>
      <protection locked="0"/>
    </xf>
    <xf numFmtId="0" fontId="39" fillId="35" borderId="29" xfId="183" applyNumberFormat="1" applyFont="1" applyFill="1" applyBorder="1" applyAlignment="1" applyProtection="1">
      <alignment horizontal="left" vertical="center" wrapText="1"/>
      <protection locked="0"/>
    </xf>
    <xf numFmtId="0" fontId="39" fillId="35" borderId="30" xfId="183" applyNumberFormat="1" applyFont="1" applyFill="1" applyBorder="1" applyAlignment="1" applyProtection="1">
      <alignment horizontal="left" vertical="center" wrapText="1"/>
      <protection locked="0"/>
    </xf>
    <xf numFmtId="0" fontId="5" fillId="0" borderId="0" xfId="0" applyFont="1" applyBorder="1" applyAlignment="1">
      <alignment vertical="top" wrapText="1"/>
    </xf>
    <xf numFmtId="0" fontId="5" fillId="0" borderId="7" xfId="0" applyFont="1" applyBorder="1" applyAlignment="1">
      <alignment horizontal="left" vertical="top" wrapText="1"/>
    </xf>
    <xf numFmtId="0" fontId="7" fillId="38" borderId="22" xfId="0" applyFont="1" applyFill="1" applyBorder="1" applyAlignment="1">
      <alignment horizontal="center" vertical="center" wrapText="1"/>
    </xf>
    <xf numFmtId="0" fontId="5" fillId="0" borderId="0" xfId="0" applyFont="1" applyBorder="1" applyAlignment="1">
      <alignment horizontal="centerContinuous" vertical="top" wrapText="1"/>
    </xf>
    <xf numFmtId="0" fontId="5" fillId="0" borderId="8" xfId="0" applyFont="1" applyBorder="1" applyAlignment="1">
      <alignment horizontal="centerContinuous" vertical="top" wrapText="1"/>
    </xf>
    <xf numFmtId="0" fontId="63" fillId="0" borderId="0" xfId="0" applyFont="1" applyAlignment="1">
      <alignment vertical="top"/>
    </xf>
    <xf numFmtId="0" fontId="64" fillId="0" borderId="0" xfId="0" applyFont="1"/>
    <xf numFmtId="0" fontId="5" fillId="0" borderId="0" xfId="0" applyFont="1" applyAlignment="1">
      <alignment wrapText="1"/>
    </xf>
    <xf numFmtId="0" fontId="5" fillId="0" borderId="0" xfId="0" applyFont="1" applyAlignment="1">
      <alignment horizontal="left" vertical="top" wrapText="1"/>
    </xf>
    <xf numFmtId="0" fontId="5" fillId="0" borderId="0" xfId="0" applyFont="1"/>
    <xf numFmtId="0" fontId="6" fillId="0" borderId="0" xfId="0" applyFont="1"/>
    <xf numFmtId="0" fontId="64" fillId="0" borderId="0" xfId="0" applyFont="1" applyAlignment="1">
      <alignment vertical="top"/>
    </xf>
    <xf numFmtId="0" fontId="4" fillId="34" borderId="7" xfId="0" applyFont="1" applyFill="1" applyBorder="1" applyAlignment="1" applyProtection="1">
      <alignment horizontal="left" vertical="top" wrapText="1"/>
      <protection locked="0"/>
    </xf>
    <xf numFmtId="0" fontId="4" fillId="34" borderId="0" xfId="0" applyFont="1" applyFill="1" applyAlignment="1" applyProtection="1">
      <alignment horizontal="left" vertical="top" wrapText="1"/>
      <protection locked="0"/>
    </xf>
    <xf numFmtId="0" fontId="4" fillId="34" borderId="8" xfId="0" applyFont="1" applyFill="1" applyBorder="1" applyAlignment="1" applyProtection="1">
      <alignment horizontal="left" vertical="top" wrapText="1"/>
      <protection locked="0"/>
    </xf>
    <xf numFmtId="0" fontId="6" fillId="0" borderId="0" xfId="0" applyFont="1" applyAlignment="1">
      <alignment horizontal="centerContinuous" vertical="top" wrapText="1"/>
    </xf>
    <xf numFmtId="0" fontId="50" fillId="0" borderId="8" xfId="0" applyFont="1" applyBorder="1" applyAlignment="1">
      <alignment vertical="top" wrapText="1"/>
    </xf>
    <xf numFmtId="0" fontId="7" fillId="0" borderId="27" xfId="0" applyFont="1" applyBorder="1" applyAlignment="1">
      <alignment horizontal="center" vertical="center" wrapText="1"/>
    </xf>
    <xf numFmtId="0" fontId="7" fillId="0" borderId="0" xfId="0" applyFont="1" applyAlignment="1">
      <alignment horizontal="center" vertical="center" wrapText="1"/>
    </xf>
    <xf numFmtId="0" fontId="5" fillId="0" borderId="19" xfId="0" applyFont="1" applyBorder="1" applyAlignment="1">
      <alignment horizontal="center" wrapText="1"/>
    </xf>
    <xf numFmtId="167" fontId="39" fillId="35" borderId="64" xfId="25686" applyNumberFormat="1" applyFont="1" applyFill="1" applyBorder="1" applyAlignment="1" applyProtection="1">
      <alignment vertical="top"/>
      <protection locked="0"/>
    </xf>
    <xf numFmtId="167" fontId="39" fillId="35" borderId="45" xfId="25686" applyNumberFormat="1" applyFont="1" applyFill="1" applyBorder="1" applyAlignment="1" applyProtection="1">
      <alignment vertical="top"/>
      <protection locked="0"/>
    </xf>
    <xf numFmtId="0" fontId="65" fillId="0" borderId="27" xfId="0" applyFont="1" applyBorder="1" applyAlignment="1">
      <alignment horizontal="left" vertical="center" wrapText="1"/>
    </xf>
    <xf numFmtId="0" fontId="65" fillId="0" borderId="0" xfId="0" applyFont="1" applyAlignment="1">
      <alignment horizontal="left" vertical="center" wrapText="1"/>
    </xf>
    <xf numFmtId="167" fontId="39" fillId="0" borderId="27" xfId="25686" applyNumberFormat="1" applyFont="1" applyFill="1" applyBorder="1" applyAlignment="1" applyProtection="1">
      <alignment vertical="center"/>
    </xf>
    <xf numFmtId="167" fontId="39" fillId="0" borderId="0" xfId="25686" applyNumberFormat="1" applyFont="1" applyFill="1" applyBorder="1" applyAlignment="1" applyProtection="1">
      <alignment vertical="center"/>
    </xf>
    <xf numFmtId="0" fontId="4" fillId="0" borderId="19" xfId="0" applyFont="1" applyBorder="1" applyAlignment="1">
      <alignment horizontal="center" vertical="top"/>
    </xf>
    <xf numFmtId="0" fontId="5" fillId="0" borderId="8" xfId="0" applyFont="1" applyBorder="1" applyAlignment="1">
      <alignment vertical="top" wrapText="1"/>
    </xf>
    <xf numFmtId="0" fontId="66" fillId="0" borderId="0" xfId="0" applyFont="1" applyAlignment="1">
      <alignment vertical="top" wrapText="1"/>
    </xf>
    <xf numFmtId="0" fontId="67" fillId="0" borderId="7" xfId="0" applyFont="1" applyBorder="1" applyAlignment="1">
      <alignment horizontal="left" vertical="top" wrapText="1"/>
    </xf>
    <xf numFmtId="0" fontId="67" fillId="0" borderId="0" xfId="0" applyFont="1" applyBorder="1" applyAlignment="1">
      <alignment horizontal="left" vertical="top" wrapText="1"/>
    </xf>
    <xf numFmtId="0" fontId="67" fillId="0" borderId="8" xfId="0" applyFont="1" applyBorder="1" applyAlignment="1">
      <alignment horizontal="left" vertical="top" wrapText="1"/>
    </xf>
    <xf numFmtId="0" fontId="68" fillId="0" borderId="0" xfId="0" applyFont="1" applyAlignment="1">
      <alignment vertical="top"/>
    </xf>
    <xf numFmtId="0" fontId="70" fillId="0" borderId="0" xfId="0" applyFont="1" applyAlignment="1">
      <alignment vertical="center"/>
    </xf>
    <xf numFmtId="0" fontId="72" fillId="0" borderId="0" xfId="0" applyFont="1" applyAlignment="1">
      <alignment vertical="top" wrapText="1"/>
    </xf>
    <xf numFmtId="0" fontId="72" fillId="34" borderId="0" xfId="0" applyFont="1" applyFill="1" applyAlignment="1">
      <alignment vertical="top"/>
    </xf>
    <xf numFmtId="0" fontId="73" fillId="0" borderId="0" xfId="0" applyFont="1" applyAlignment="1">
      <alignment vertical="center"/>
    </xf>
    <xf numFmtId="0" fontId="72" fillId="0" borderId="0" xfId="0" applyFont="1" applyAlignment="1">
      <alignment vertical="top"/>
    </xf>
    <xf numFmtId="1" fontId="9" fillId="42" borderId="72" xfId="0" applyNumberFormat="1" applyFont="1" applyFill="1" applyBorder="1" applyAlignment="1">
      <alignment horizontal="center"/>
    </xf>
    <xf numFmtId="167" fontId="1" fillId="42" borderId="70" xfId="25686" applyNumberFormat="1" applyFont="1" applyFill="1" applyBorder="1"/>
    <xf numFmtId="167" fontId="1" fillId="42" borderId="0" xfId="25686" applyNumberFormat="1" applyFont="1" applyFill="1" applyBorder="1"/>
    <xf numFmtId="167" fontId="1" fillId="42" borderId="71" xfId="25686" applyNumberFormat="1" applyFont="1" applyFill="1" applyBorder="1"/>
    <xf numFmtId="0" fontId="0" fillId="0" borderId="0" xfId="0" applyFont="1"/>
    <xf numFmtId="0" fontId="57" fillId="35" borderId="70" xfId="25688" applyFont="1" applyFill="1" applyBorder="1"/>
    <xf numFmtId="0" fontId="57" fillId="35" borderId="0" xfId="25688" applyFont="1" applyFill="1" applyBorder="1"/>
    <xf numFmtId="165" fontId="57" fillId="35" borderId="0" xfId="25688" applyNumberFormat="1" applyFont="1" applyFill="1" applyBorder="1"/>
    <xf numFmtId="165" fontId="57" fillId="35" borderId="71" xfId="25688" applyNumberFormat="1" applyFont="1" applyFill="1" applyBorder="1"/>
    <xf numFmtId="0" fontId="45" fillId="41" borderId="0" xfId="0" applyFont="1" applyFill="1" applyAlignment="1">
      <alignment horizontal="center" vertical="top"/>
    </xf>
    <xf numFmtId="0" fontId="45" fillId="37" borderId="0" xfId="0" applyFont="1" applyFill="1" applyAlignment="1">
      <alignment horizontal="center" vertical="top" wrapText="1"/>
    </xf>
    <xf numFmtId="0" fontId="45" fillId="37" borderId="0" xfId="0" applyFont="1" applyFill="1" applyAlignment="1">
      <alignment horizontal="center"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5" fillId="38" borderId="24" xfId="0" applyFont="1" applyFill="1" applyBorder="1" applyAlignment="1">
      <alignment horizontal="left" vertical="top" wrapText="1"/>
    </xf>
    <xf numFmtId="0" fontId="5" fillId="38" borderId="25" xfId="0" applyFont="1" applyFill="1" applyBorder="1" applyAlignment="1">
      <alignment horizontal="left" vertical="top" wrapText="1"/>
    </xf>
    <xf numFmtId="0" fontId="5" fillId="38" borderId="26" xfId="0" applyFont="1" applyFill="1" applyBorder="1" applyAlignment="1">
      <alignment horizontal="left" vertical="top" wrapText="1"/>
    </xf>
    <xf numFmtId="0" fontId="5" fillId="38" borderId="27" xfId="0" applyFont="1" applyFill="1" applyBorder="1" applyAlignment="1">
      <alignment horizontal="left" vertical="top" wrapText="1"/>
    </xf>
    <xf numFmtId="0" fontId="5" fillId="38" borderId="0" xfId="0" applyFont="1" applyFill="1" applyBorder="1" applyAlignment="1">
      <alignment horizontal="left" vertical="top" wrapText="1"/>
    </xf>
    <xf numFmtId="0" fontId="5" fillId="38" borderId="21" xfId="0" applyFont="1" applyFill="1" applyBorder="1" applyAlignment="1">
      <alignment horizontal="left" vertical="top" wrapText="1"/>
    </xf>
    <xf numFmtId="0" fontId="5" fillId="38" borderId="28" xfId="0" applyFont="1" applyFill="1" applyBorder="1" applyAlignment="1">
      <alignment horizontal="left" vertical="top" wrapText="1"/>
    </xf>
    <xf numFmtId="0" fontId="5" fillId="38" borderId="29" xfId="0" applyFont="1" applyFill="1" applyBorder="1" applyAlignment="1">
      <alignment horizontal="left" vertical="top" wrapText="1"/>
    </xf>
    <xf numFmtId="0" fontId="5" fillId="38" borderId="30" xfId="0" applyFont="1" applyFill="1" applyBorder="1" applyAlignment="1">
      <alignment horizontal="left" vertical="top"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2"/>
    </xf>
    <xf numFmtId="0" fontId="39" fillId="38" borderId="25" xfId="183" applyNumberFormat="1" applyFont="1" applyFill="1" applyBorder="1" applyAlignment="1" applyProtection="1">
      <alignment horizontal="left" vertical="center" wrapText="1" indent="2"/>
    </xf>
    <xf numFmtId="0" fontId="39" fillId="38" borderId="26" xfId="183" applyNumberFormat="1" applyFont="1" applyFill="1" applyBorder="1" applyAlignment="1" applyProtection="1">
      <alignment horizontal="left" vertical="center" wrapText="1" indent="2"/>
    </xf>
    <xf numFmtId="0" fontId="39" fillId="38" borderId="28" xfId="183" applyNumberFormat="1" applyFont="1" applyFill="1" applyBorder="1" applyAlignment="1" applyProtection="1">
      <alignment horizontal="left" vertical="center" wrapText="1" indent="2"/>
    </xf>
    <xf numFmtId="0" fontId="39" fillId="38" borderId="29" xfId="183" applyNumberFormat="1" applyFont="1" applyFill="1" applyBorder="1" applyAlignment="1" applyProtection="1">
      <alignment horizontal="left" vertical="center" wrapText="1" indent="2"/>
    </xf>
    <xf numFmtId="0" fontId="39" fillId="38" borderId="30" xfId="183" applyNumberFormat="1" applyFont="1" applyFill="1" applyBorder="1" applyAlignment="1" applyProtection="1">
      <alignment horizontal="left" vertical="center" wrapText="1" indent="2"/>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5" fillId="0" borderId="34"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4" xfId="0" applyBorder="1" applyAlignment="1">
      <alignment horizontal="left" vertical="center" wrapText="1"/>
    </xf>
    <xf numFmtId="0" fontId="0" fillId="0" borderId="20" xfId="0" applyBorder="1" applyAlignment="1">
      <alignment horizontal="left" vertical="center" wrapText="1"/>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5" fillId="0" borderId="35" xfId="0" applyFont="1" applyBorder="1" applyAlignment="1">
      <alignment horizontal="left" vertical="center" wrapText="1"/>
    </xf>
    <xf numFmtId="0" fontId="5" fillId="0" borderId="22" xfId="0" applyFont="1" applyBorder="1" applyAlignment="1">
      <alignment horizontal="left" vertical="center" wrapText="1"/>
    </xf>
    <xf numFmtId="0" fontId="5" fillId="0" borderId="36" xfId="0" applyFont="1" applyBorder="1" applyAlignment="1">
      <alignment horizontal="left" vertical="center" wrapText="1"/>
    </xf>
    <xf numFmtId="0" fontId="5" fillId="0" borderId="37" xfId="0" applyFont="1" applyBorder="1" applyAlignment="1">
      <alignment horizontal="left" vertical="center" wrapText="1"/>
    </xf>
    <xf numFmtId="0" fontId="5" fillId="0" borderId="39"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7"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5" fillId="0" borderId="7" xfId="0" applyFont="1" applyBorder="1" applyAlignment="1">
      <alignment horizontal="left" vertical="top" wrapText="1" indent="1"/>
    </xf>
    <xf numFmtId="0" fontId="5" fillId="0" borderId="0" xfId="0" applyFont="1" applyBorder="1" applyAlignment="1">
      <alignment horizontal="left" vertical="top" wrapText="1" indent="1"/>
    </xf>
    <xf numFmtId="0" fontId="5" fillId="0" borderId="8" xfId="0" applyFont="1" applyBorder="1" applyAlignment="1">
      <alignment horizontal="left" vertical="top" wrapText="1" indent="1"/>
    </xf>
    <xf numFmtId="0" fontId="41" fillId="33" borderId="19" xfId="0" applyFont="1" applyFill="1" applyBorder="1" applyAlignment="1">
      <alignment horizontal="center" vertical="top"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4" xfId="0" applyFont="1" applyBorder="1" applyAlignment="1">
      <alignment horizontal="left" vertical="center" wrapText="1"/>
    </xf>
    <xf numFmtId="0" fontId="6" fillId="0" borderId="20" xfId="0" applyFont="1" applyBorder="1" applyAlignment="1">
      <alignment horizontal="left" vertical="center" wrapText="1"/>
    </xf>
    <xf numFmtId="0" fontId="6" fillId="0" borderId="35"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5" fillId="0" borderId="31" xfId="0" applyFont="1" applyBorder="1" applyAlignment="1">
      <alignment horizontal="left" vertical="center" wrapText="1"/>
    </xf>
    <xf numFmtId="0" fontId="5" fillId="0" borderId="41" xfId="0" applyFont="1" applyBorder="1" applyAlignment="1">
      <alignment horizontal="left" vertical="center" wrapText="1"/>
    </xf>
    <xf numFmtId="0" fontId="5" fillId="0" borderId="42" xfId="0" applyFont="1" applyBorder="1" applyAlignment="1">
      <alignment horizontal="left" vertical="center" wrapText="1"/>
    </xf>
    <xf numFmtId="0" fontId="6" fillId="0" borderId="40" xfId="0" applyFont="1" applyBorder="1" applyAlignment="1">
      <alignment horizontal="left" vertical="center" wrapText="1"/>
    </xf>
    <xf numFmtId="0" fontId="6" fillId="0" borderId="41" xfId="0" applyFont="1" applyBorder="1" applyAlignment="1">
      <alignment horizontal="left" vertical="center" wrapText="1"/>
    </xf>
    <xf numFmtId="0" fontId="6" fillId="0" borderId="39" xfId="0" applyFont="1" applyBorder="1" applyAlignment="1">
      <alignment horizontal="left" vertical="center" wrapText="1"/>
    </xf>
    <xf numFmtId="0" fontId="6" fillId="0" borderId="23" xfId="0" applyFont="1" applyBorder="1" applyAlignment="1">
      <alignment horizontal="left"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5" fillId="34" borderId="52" xfId="0" applyFont="1" applyFill="1" applyBorder="1" applyAlignment="1">
      <alignment horizontal="left" vertical="center" wrapText="1"/>
    </xf>
    <xf numFmtId="0" fontId="5" fillId="34" borderId="53" xfId="0" applyFont="1" applyFill="1" applyBorder="1" applyAlignment="1">
      <alignment horizontal="left" vertical="center" wrapText="1"/>
    </xf>
    <xf numFmtId="0" fontId="5" fillId="34" borderId="7" xfId="0" applyFont="1" applyFill="1" applyBorder="1" applyAlignment="1">
      <alignment horizontal="left" vertical="center" wrapText="1"/>
    </xf>
    <xf numFmtId="0" fontId="5" fillId="34" borderId="0" xfId="0" applyFont="1" applyFill="1" applyAlignment="1">
      <alignment horizontal="left" vertical="center" wrapText="1"/>
    </xf>
    <xf numFmtId="15" fontId="6" fillId="38" borderId="11" xfId="0" applyNumberFormat="1" applyFont="1" applyFill="1" applyBorder="1" applyAlignment="1">
      <alignment horizontal="center" vertical="center" wrapText="1"/>
    </xf>
    <xf numFmtId="15" fontId="6" fillId="38" borderId="15" xfId="0" applyNumberFormat="1" applyFont="1" applyFill="1" applyBorder="1" applyAlignment="1">
      <alignment horizontal="center" vertical="center" wrapText="1"/>
    </xf>
    <xf numFmtId="15" fontId="6" fillId="38" borderId="12" xfId="0" applyNumberFormat="1" applyFont="1" applyFill="1" applyBorder="1" applyAlignment="1">
      <alignment horizontal="center" vertical="center" wrapText="1"/>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39" fillId="35" borderId="43" xfId="183" applyNumberFormat="1" applyFont="1" applyFill="1" applyBorder="1" applyAlignment="1" applyProtection="1">
      <alignment horizontal="left" vertical="center" wrapText="1"/>
      <protection locked="0"/>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7" fillId="34" borderId="34" xfId="0" applyFont="1" applyFill="1" applyBorder="1" applyAlignment="1">
      <alignment horizontal="center" vertical="center"/>
    </xf>
    <xf numFmtId="0" fontId="6" fillId="34" borderId="7" xfId="0" applyFont="1" applyFill="1" applyBorder="1" applyAlignment="1">
      <alignment horizontal="center" vertical="top" wrapText="1"/>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4" fillId="0" borderId="34" xfId="0" applyFont="1" applyBorder="1" applyAlignment="1">
      <alignment horizontal="left" vertical="top" wrapText="1" indent="1"/>
    </xf>
    <xf numFmtId="0" fontId="4" fillId="0" borderId="20" xfId="0" applyFont="1" applyBorder="1" applyAlignment="1">
      <alignment horizontal="left" vertical="top" wrapText="1" indent="1"/>
    </xf>
    <xf numFmtId="0" fontId="6" fillId="38" borderId="20"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48" xfId="0" applyFont="1" applyBorder="1" applyAlignment="1">
      <alignment horizontal="left" vertical="center" wrapText="1" indent="1"/>
    </xf>
    <xf numFmtId="0" fontId="4" fillId="0" borderId="25"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46" xfId="0" applyFont="1" applyBorder="1" applyAlignment="1">
      <alignment horizontal="left" vertical="center" wrapText="1" indent="1"/>
    </xf>
    <xf numFmtId="0" fontId="4" fillId="0" borderId="29" xfId="0" applyFont="1" applyBorder="1" applyAlignment="1">
      <alignment horizontal="left" vertical="center" wrapText="1" indent="1"/>
    </xf>
    <xf numFmtId="0" fontId="4" fillId="0" borderId="30" xfId="0" applyFont="1" applyBorder="1" applyAlignment="1">
      <alignment horizontal="left" vertical="center" wrapText="1" indent="1"/>
    </xf>
    <xf numFmtId="0" fontId="5" fillId="0" borderId="0" xfId="0" applyFont="1" applyAlignment="1">
      <alignment horizontal="left" vertical="top" wrapText="1"/>
    </xf>
    <xf numFmtId="0" fontId="4" fillId="35" borderId="0" xfId="0" applyFont="1" applyFill="1" applyAlignment="1" applyProtection="1">
      <alignment horizontal="left" vertical="top" wrapText="1"/>
      <protection locked="0"/>
    </xf>
    <xf numFmtId="0" fontId="4" fillId="35" borderId="13" xfId="0" applyFont="1" applyFill="1" applyBorder="1" applyAlignment="1" applyProtection="1">
      <alignment horizontal="left" vertical="top" wrapText="1"/>
      <protection locked="0"/>
    </xf>
    <xf numFmtId="0" fontId="4" fillId="35" borderId="17" xfId="0" applyFont="1" applyFill="1" applyBorder="1" applyAlignment="1" applyProtection="1">
      <alignment horizontal="left" vertical="top" wrapText="1"/>
      <protection locked="0"/>
    </xf>
    <xf numFmtId="0" fontId="4" fillId="35" borderId="14" xfId="0" applyFont="1" applyFill="1" applyBorder="1" applyAlignment="1" applyProtection="1">
      <alignment horizontal="left" vertical="top" wrapText="1"/>
      <protection locked="0"/>
    </xf>
    <xf numFmtId="0" fontId="4" fillId="35" borderId="9" xfId="0" applyFont="1" applyFill="1" applyBorder="1" applyAlignment="1" applyProtection="1">
      <alignment horizontal="left" vertical="top" wrapText="1"/>
      <protection locked="0"/>
    </xf>
    <xf numFmtId="0" fontId="4" fillId="35" borderId="16" xfId="0" applyFont="1" applyFill="1" applyBorder="1" applyAlignment="1" applyProtection="1">
      <alignment horizontal="left" vertical="top" wrapText="1"/>
      <protection locked="0"/>
    </xf>
    <xf numFmtId="0" fontId="4" fillId="35" borderId="10" xfId="0" applyFont="1" applyFill="1" applyBorder="1" applyAlignment="1" applyProtection="1">
      <alignment horizontal="left" vertical="top" wrapText="1"/>
      <protection locked="0"/>
    </xf>
    <xf numFmtId="0" fontId="5" fillId="0" borderId="0" xfId="0" applyFont="1" applyAlignment="1">
      <alignment horizontal="left" vertical="center" wrapText="1"/>
    </xf>
    <xf numFmtId="0" fontId="5" fillId="0" borderId="34" xfId="0" applyFont="1" applyBorder="1" applyAlignment="1">
      <alignment horizontal="left" vertical="top" wrapText="1"/>
    </xf>
    <xf numFmtId="0" fontId="5" fillId="0" borderId="20"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40" xfId="0" applyFont="1" applyBorder="1" applyAlignment="1">
      <alignment horizontal="left" vertical="top" wrapText="1"/>
    </xf>
    <xf numFmtId="0" fontId="5" fillId="0" borderId="41" xfId="0" applyFont="1" applyBorder="1" applyAlignment="1">
      <alignment horizontal="left" vertical="top" wrapText="1"/>
    </xf>
    <xf numFmtId="0" fontId="39" fillId="35" borderId="41" xfId="183" applyNumberFormat="1" applyFont="1" applyFill="1" applyBorder="1" applyAlignment="1" applyProtection="1">
      <alignment horizontal="center" vertical="top" wrapText="1"/>
      <protection locked="0"/>
    </xf>
    <xf numFmtId="0" fontId="39" fillId="35" borderId="41" xfId="183" applyNumberFormat="1" applyFont="1" applyFill="1" applyBorder="1" applyAlignment="1" applyProtection="1">
      <alignment horizontal="left" vertical="top" wrapText="1"/>
      <protection locked="0"/>
    </xf>
    <xf numFmtId="0" fontId="39" fillId="35" borderId="42" xfId="183" applyNumberFormat="1" applyFont="1" applyFill="1" applyBorder="1" applyAlignment="1" applyProtection="1">
      <alignment horizontal="left" vertical="top" wrapText="1"/>
      <protection locked="0"/>
    </xf>
    <xf numFmtId="0" fontId="69" fillId="33" borderId="9" xfId="0" applyFont="1" applyFill="1" applyBorder="1" applyAlignment="1">
      <alignment horizontal="left" vertical="top" wrapText="1"/>
    </xf>
    <xf numFmtId="0" fontId="69" fillId="33" borderId="16" xfId="0" applyFont="1" applyFill="1" applyBorder="1" applyAlignment="1">
      <alignment horizontal="left" vertical="top" wrapText="1"/>
    </xf>
    <xf numFmtId="0" fontId="69" fillId="33" borderId="10" xfId="0" applyFont="1" applyFill="1" applyBorder="1" applyAlignment="1">
      <alignment horizontal="left" vertical="top" wrapText="1"/>
    </xf>
    <xf numFmtId="0" fontId="5" fillId="0" borderId="19" xfId="0" applyFont="1" applyBorder="1" applyAlignment="1">
      <alignment horizontal="left" vertical="top" wrapText="1"/>
    </xf>
    <xf numFmtId="9" fontId="39" fillId="35" borderId="20" xfId="25687" applyFont="1" applyFill="1" applyBorder="1" applyAlignment="1" applyProtection="1">
      <alignment horizontal="left" vertical="center" wrapText="1"/>
      <protection locked="0"/>
    </xf>
    <xf numFmtId="9" fontId="39" fillId="35" borderId="31" xfId="25687" applyFont="1" applyFill="1" applyBorder="1" applyAlignment="1" applyProtection="1">
      <alignment horizontal="left" vertical="center" wrapText="1"/>
      <protection locked="0"/>
    </xf>
    <xf numFmtId="9" fontId="0" fillId="0" borderId="20" xfId="25687" applyFont="1" applyBorder="1" applyAlignment="1" applyProtection="1">
      <alignment horizontal="left" vertical="center" wrapText="1"/>
      <protection locked="0"/>
    </xf>
    <xf numFmtId="9" fontId="0" fillId="0" borderId="31" xfId="25687" applyFont="1" applyBorder="1" applyAlignment="1" applyProtection="1">
      <alignment horizontal="left" vertical="center" wrapText="1"/>
      <protection locked="0"/>
    </xf>
    <xf numFmtId="0" fontId="39" fillId="35" borderId="24" xfId="183" applyNumberFormat="1" applyFont="1" applyFill="1" applyBorder="1" applyAlignment="1" applyProtection="1">
      <alignment horizontal="left" vertical="center" wrapText="1"/>
      <protection locked="0"/>
    </xf>
    <xf numFmtId="0" fontId="39" fillId="35" borderId="25" xfId="183" applyNumberFormat="1" applyFont="1" applyFill="1" applyBorder="1" applyAlignment="1" applyProtection="1">
      <alignment horizontal="left" vertical="center" wrapText="1"/>
      <protection locked="0"/>
    </xf>
    <xf numFmtId="0" fontId="39" fillId="35" borderId="26" xfId="183" applyNumberFormat="1" applyFont="1" applyFill="1" applyBorder="1" applyAlignment="1" applyProtection="1">
      <alignment horizontal="left" vertical="center" wrapText="1"/>
      <protection locked="0"/>
    </xf>
    <xf numFmtId="0" fontId="7" fillId="0" borderId="11" xfId="0" applyFont="1" applyBorder="1" applyAlignment="1">
      <alignment horizontal="center" vertical="top" wrapText="1"/>
    </xf>
    <xf numFmtId="0" fontId="7" fillId="0" borderId="15" xfId="0" applyFont="1" applyBorder="1" applyAlignment="1">
      <alignment horizontal="center" vertical="top" wrapText="1"/>
    </xf>
    <xf numFmtId="0" fontId="7" fillId="0" borderId="12" xfId="0" applyFont="1" applyBorder="1" applyAlignment="1">
      <alignment horizontal="center" vertical="top" wrapText="1"/>
    </xf>
    <xf numFmtId="0" fontId="7" fillId="38" borderId="23"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5" fillId="0" borderId="57" xfId="0" applyFont="1" applyBorder="1" applyAlignment="1">
      <alignment horizontal="left" vertical="center" wrapText="1"/>
    </xf>
    <xf numFmtId="0" fontId="5" fillId="0" borderId="58" xfId="0" applyFont="1" applyBorder="1" applyAlignment="1">
      <alignment horizontal="left" vertical="center" wrapText="1"/>
    </xf>
    <xf numFmtId="0" fontId="5" fillId="0" borderId="21" xfId="0" applyFont="1" applyBorder="1" applyAlignment="1">
      <alignment horizontal="left" vertical="center" wrapText="1"/>
    </xf>
    <xf numFmtId="0" fontId="5" fillId="0" borderId="59" xfId="0" applyFont="1" applyBorder="1" applyAlignment="1">
      <alignment horizontal="left" vertical="center" wrapText="1"/>
    </xf>
    <xf numFmtId="0" fontId="5" fillId="0" borderId="60" xfId="0" applyFont="1" applyBorder="1" applyAlignment="1">
      <alignment horizontal="left" vertical="center" wrapText="1"/>
    </xf>
    <xf numFmtId="0" fontId="39" fillId="35" borderId="28" xfId="183" applyNumberFormat="1" applyFont="1" applyFill="1" applyBorder="1" applyAlignment="1" applyProtection="1">
      <alignment horizontal="left" vertical="center" wrapText="1"/>
      <protection locked="0"/>
    </xf>
    <xf numFmtId="0" fontId="39" fillId="35" borderId="29" xfId="183" applyNumberFormat="1" applyFont="1" applyFill="1" applyBorder="1" applyAlignment="1" applyProtection="1">
      <alignment horizontal="left" vertical="center" wrapText="1"/>
      <protection locked="0"/>
    </xf>
    <xf numFmtId="0" fontId="39" fillId="35" borderId="30" xfId="183" applyNumberFormat="1" applyFont="1" applyFill="1" applyBorder="1" applyAlignment="1" applyProtection="1">
      <alignment horizontal="left" vertical="center" wrapText="1"/>
      <protection locked="0"/>
    </xf>
    <xf numFmtId="0" fontId="5" fillId="0" borderId="56" xfId="0" applyFont="1" applyBorder="1" applyAlignment="1">
      <alignment horizontal="right" vertical="center" wrapText="1" indent="1"/>
    </xf>
    <xf numFmtId="0" fontId="5" fillId="0" borderId="64" xfId="0" applyFont="1" applyBorder="1" applyAlignment="1">
      <alignment horizontal="right" vertical="center" wrapText="1" indent="1"/>
    </xf>
    <xf numFmtId="0" fontId="5" fillId="0" borderId="47" xfId="0" applyFont="1" applyBorder="1" applyAlignment="1">
      <alignment horizontal="right" vertical="center" wrapText="1" indent="1"/>
    </xf>
    <xf numFmtId="0" fontId="5" fillId="0" borderId="43" xfId="0" applyFont="1" applyBorder="1" applyAlignment="1">
      <alignment horizontal="right" vertical="center" wrapText="1" indent="1"/>
    </xf>
    <xf numFmtId="0" fontId="5" fillId="0" borderId="55" xfId="0" applyFont="1" applyBorder="1" applyAlignment="1">
      <alignment horizontal="right" vertical="center" wrapText="1" indent="1"/>
    </xf>
    <xf numFmtId="0" fontId="5" fillId="0" borderId="54" xfId="0" applyFont="1" applyBorder="1" applyAlignment="1">
      <alignment horizontal="right" vertical="center" wrapText="1" indent="1"/>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50" fillId="0" borderId="15" xfId="0" applyFont="1" applyBorder="1" applyAlignment="1">
      <alignment horizontal="center" vertical="top" wrapText="1"/>
    </xf>
    <xf numFmtId="0" fontId="7" fillId="38" borderId="22" xfId="0" applyFont="1" applyFill="1" applyBorder="1" applyAlignment="1">
      <alignment horizontal="center" vertical="center" wrapText="1"/>
    </xf>
    <xf numFmtId="0" fontId="7" fillId="0" borderId="27" xfId="0" applyFont="1" applyBorder="1" applyAlignment="1">
      <alignment horizontal="center" vertical="center" wrapText="1"/>
    </xf>
    <xf numFmtId="0" fontId="7" fillId="0" borderId="0" xfId="0" applyFont="1" applyAlignment="1">
      <alignment horizontal="center" vertical="center" wrapText="1"/>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39" fillId="35" borderId="24" xfId="183" applyNumberFormat="1" applyFont="1" applyFill="1" applyBorder="1" applyAlignment="1" applyProtection="1">
      <alignment horizontal="center" vertical="center" wrapText="1"/>
      <protection locked="0"/>
    </xf>
    <xf numFmtId="0" fontId="39" fillId="35" borderId="25" xfId="183" applyNumberFormat="1" applyFont="1" applyFill="1" applyBorder="1" applyAlignment="1" applyProtection="1">
      <alignment horizontal="center" vertical="center" wrapText="1"/>
      <protection locked="0"/>
    </xf>
    <xf numFmtId="0" fontId="39" fillId="35" borderId="26" xfId="183" applyNumberFormat="1" applyFont="1" applyFill="1" applyBorder="1" applyAlignment="1" applyProtection="1">
      <alignment horizontal="center" vertical="center" wrapText="1"/>
      <protection locked="0"/>
    </xf>
    <xf numFmtId="0" fontId="39" fillId="35" borderId="28" xfId="183" applyNumberFormat="1" applyFont="1" applyFill="1" applyBorder="1" applyAlignment="1" applyProtection="1">
      <alignment horizontal="center" vertical="center" wrapText="1"/>
      <protection locked="0"/>
    </xf>
    <xf numFmtId="0" fontId="39" fillId="35" borderId="29" xfId="183" applyNumberFormat="1" applyFont="1" applyFill="1" applyBorder="1" applyAlignment="1" applyProtection="1">
      <alignment horizontal="center" vertical="center" wrapText="1"/>
      <protection locked="0"/>
    </xf>
    <xf numFmtId="0" fontId="39" fillId="35" borderId="30" xfId="183" applyNumberFormat="1" applyFont="1" applyFill="1" applyBorder="1" applyAlignment="1" applyProtection="1">
      <alignment horizontal="center" vertical="center" wrapText="1"/>
      <protection locked="0"/>
    </xf>
    <xf numFmtId="0" fontId="41" fillId="33" borderId="0" xfId="0" applyFont="1" applyFill="1" applyAlignment="1">
      <alignment horizontal="center" vertical="top"/>
    </xf>
    <xf numFmtId="0" fontId="41" fillId="33" borderId="0" xfId="0" applyFont="1" applyFill="1" applyAlignment="1">
      <alignment horizontal="left" vertical="top" wrapText="1"/>
    </xf>
    <xf numFmtId="0" fontId="52" fillId="35" borderId="61" xfId="183" applyNumberFormat="1" applyFont="1" applyFill="1" applyBorder="1" applyAlignment="1" applyProtection="1">
      <alignment horizontal="center" vertical="center" wrapText="1"/>
      <protection locked="0"/>
    </xf>
    <xf numFmtId="0" fontId="52" fillId="35" borderId="62" xfId="183" applyNumberFormat="1" applyFont="1" applyFill="1" applyBorder="1" applyAlignment="1" applyProtection="1">
      <alignment horizontal="center" vertical="center" wrapText="1"/>
      <protection locked="0"/>
    </xf>
    <xf numFmtId="0" fontId="52" fillId="35" borderId="63" xfId="183" applyNumberFormat="1" applyFont="1" applyFill="1" applyBorder="1" applyAlignment="1" applyProtection="1">
      <alignment horizontal="center" vertical="center" wrapText="1"/>
      <protection locked="0"/>
    </xf>
    <xf numFmtId="0" fontId="5" fillId="0" borderId="7" xfId="0" applyFont="1" applyBorder="1" applyAlignment="1">
      <alignment horizontal="right" vertical="top"/>
    </xf>
    <xf numFmtId="0" fontId="5" fillId="0" borderId="0" xfId="0" applyFont="1" applyBorder="1" applyAlignment="1">
      <alignment horizontal="right" vertical="top"/>
    </xf>
    <xf numFmtId="0" fontId="62" fillId="0" borderId="15" xfId="0" applyFont="1" applyBorder="1" applyAlignment="1">
      <alignment horizontal="center" vertical="top"/>
    </xf>
    <xf numFmtId="0" fontId="6" fillId="37" borderId="0" xfId="0" applyFont="1" applyFill="1" applyAlignment="1">
      <alignment horizontal="center" vertical="top" wrapText="1"/>
    </xf>
    <xf numFmtId="0" fontId="5" fillId="0" borderId="0" xfId="0" applyFont="1" applyAlignment="1">
      <alignment horizontal="left" vertical="top" wrapText="1" indent="1"/>
    </xf>
    <xf numFmtId="0" fontId="41" fillId="33" borderId="0" xfId="0" applyFont="1" applyFill="1" applyAlignment="1">
      <alignment horizontal="left" wrapText="1"/>
    </xf>
    <xf numFmtId="0" fontId="6" fillId="38" borderId="49" xfId="0" applyFont="1" applyFill="1" applyBorder="1" applyAlignment="1">
      <alignment horizontal="center" vertical="top" wrapText="1"/>
    </xf>
    <xf numFmtId="0" fontId="6" fillId="38" borderId="50" xfId="0" applyFont="1" applyFill="1" applyBorder="1" applyAlignment="1">
      <alignment horizontal="center" vertical="top" wrapText="1"/>
    </xf>
    <xf numFmtId="0" fontId="6" fillId="38" borderId="43" xfId="0" applyFont="1" applyFill="1" applyBorder="1" applyAlignment="1">
      <alignment horizontal="center" vertical="top" wrapText="1"/>
    </xf>
    <xf numFmtId="0" fontId="5" fillId="0" borderId="20" xfId="0" applyFont="1" applyBorder="1" applyAlignment="1">
      <alignment horizontal="right" vertical="center" wrapText="1" indent="1"/>
    </xf>
    <xf numFmtId="0" fontId="6" fillId="38" borderId="49" xfId="0" applyFont="1" applyFill="1" applyBorder="1" applyAlignment="1">
      <alignment horizontal="center" vertical="top"/>
    </xf>
    <xf numFmtId="0" fontId="6" fillId="38" borderId="50" xfId="0" applyFont="1" applyFill="1" applyBorder="1" applyAlignment="1">
      <alignment horizontal="center" vertical="top"/>
    </xf>
    <xf numFmtId="0" fontId="6" fillId="38" borderId="43" xfId="0" applyFont="1" applyFill="1" applyBorder="1" applyAlignment="1">
      <alignment horizontal="center" vertical="top"/>
    </xf>
    <xf numFmtId="0" fontId="5" fillId="0" borderId="65" xfId="0" applyFont="1" applyBorder="1" applyAlignment="1">
      <alignment horizontal="left" vertical="center" wrapText="1"/>
    </xf>
    <xf numFmtId="0" fontId="5" fillId="0" borderId="44" xfId="0" applyFont="1" applyBorder="1" applyAlignment="1">
      <alignment horizontal="left" vertical="center" wrapText="1"/>
    </xf>
    <xf numFmtId="0" fontId="5" fillId="0" borderId="44" xfId="0" applyFont="1" applyBorder="1" applyAlignment="1">
      <alignment horizontal="right" vertical="center" wrapText="1" indent="1"/>
    </xf>
    <xf numFmtId="0" fontId="69" fillId="33" borderId="7" xfId="0" applyFont="1" applyFill="1" applyBorder="1" applyAlignment="1">
      <alignment horizontal="left" vertical="top" wrapText="1"/>
    </xf>
    <xf numFmtId="0" fontId="69" fillId="33" borderId="0" xfId="0" applyFont="1" applyFill="1" applyBorder="1" applyAlignment="1">
      <alignment horizontal="left" vertical="top" wrapText="1"/>
    </xf>
    <xf numFmtId="0" fontId="69" fillId="33" borderId="8" xfId="0" applyFont="1" applyFill="1" applyBorder="1" applyAlignment="1">
      <alignment horizontal="left" vertical="top" wrapText="1"/>
    </xf>
    <xf numFmtId="0" fontId="5" fillId="0" borderId="49" xfId="0" applyFont="1" applyBorder="1" applyAlignment="1">
      <alignment horizontal="right" vertical="center" wrapText="1" indent="1"/>
    </xf>
    <xf numFmtId="0" fontId="5" fillId="0" borderId="50" xfId="0" applyFont="1" applyBorder="1" applyAlignment="1">
      <alignment horizontal="right" vertical="center" wrapText="1" indent="1"/>
    </xf>
    <xf numFmtId="0" fontId="5" fillId="0" borderId="0" xfId="0" applyFont="1" applyBorder="1" applyAlignment="1" applyProtection="1">
      <alignment horizontal="right" vertical="top" indent="1"/>
    </xf>
    <xf numFmtId="0" fontId="5" fillId="0" borderId="21" xfId="0" applyFont="1" applyBorder="1" applyAlignment="1" applyProtection="1">
      <alignment horizontal="right" vertical="top" indent="1"/>
    </xf>
    <xf numFmtId="0" fontId="6" fillId="0" borderId="7" xfId="0" applyFont="1" applyBorder="1" applyAlignment="1" applyProtection="1">
      <alignment horizontal="right" vertical="top" wrapText="1" indent="1"/>
    </xf>
    <xf numFmtId="0" fontId="6" fillId="0" borderId="0" xfId="0" applyFont="1" applyBorder="1" applyAlignment="1" applyProtection="1">
      <alignment horizontal="right" vertical="top" wrapText="1" indent="1"/>
    </xf>
    <xf numFmtId="0" fontId="6" fillId="0" borderId="21" xfId="0" applyFont="1" applyBorder="1" applyAlignment="1" applyProtection="1">
      <alignment horizontal="right" vertical="top" wrapText="1" indent="1"/>
    </xf>
    <xf numFmtId="0" fontId="5" fillId="0" borderId="7" xfId="0" applyFont="1" applyBorder="1" applyAlignment="1" applyProtection="1">
      <alignment horizontal="right" vertical="top" indent="1"/>
    </xf>
    <xf numFmtId="0" fontId="5" fillId="0" borderId="0" xfId="0" applyFont="1" applyAlignment="1" applyProtection="1">
      <alignment horizontal="right" vertical="top" indent="1"/>
    </xf>
    <xf numFmtId="0" fontId="7" fillId="0" borderId="29" xfId="0" applyFont="1" applyBorder="1" applyAlignment="1">
      <alignment horizontal="center" vertical="top" wrapText="1"/>
    </xf>
    <xf numFmtId="0" fontId="58" fillId="35" borderId="78" xfId="0" applyFont="1" applyFill="1" applyBorder="1" applyAlignment="1">
      <alignment horizontal="center"/>
    </xf>
    <xf numFmtId="0" fontId="58" fillId="35" borderId="79" xfId="0" applyFont="1" applyFill="1" applyBorder="1" applyAlignment="1">
      <alignment horizontal="center"/>
    </xf>
    <xf numFmtId="0" fontId="58" fillId="35" borderId="80" xfId="0" applyFont="1" applyFill="1" applyBorder="1" applyAlignment="1">
      <alignment horizontal="center"/>
    </xf>
    <xf numFmtId="0" fontId="58" fillId="36" borderId="78" xfId="0" applyFont="1" applyFill="1" applyBorder="1" applyAlignment="1">
      <alignment horizontal="center"/>
    </xf>
    <xf numFmtId="0" fontId="58" fillId="36" borderId="79" xfId="0" applyFont="1" applyFill="1" applyBorder="1" applyAlignment="1">
      <alignment horizontal="center"/>
    </xf>
    <xf numFmtId="0" fontId="58" fillId="36" borderId="80" xfId="0" applyFont="1" applyFill="1" applyBorder="1" applyAlignment="1">
      <alignment horizontal="center"/>
    </xf>
    <xf numFmtId="0" fontId="58" fillId="46" borderId="78" xfId="0" applyFont="1" applyFill="1" applyBorder="1" applyAlignment="1">
      <alignment horizontal="center"/>
    </xf>
    <xf numFmtId="0" fontId="58" fillId="46" borderId="79" xfId="0" applyFont="1" applyFill="1" applyBorder="1" applyAlignment="1">
      <alignment horizontal="center"/>
    </xf>
    <xf numFmtId="0" fontId="58" fillId="46" borderId="80" xfId="0" applyFont="1" applyFill="1" applyBorder="1" applyAlignment="1">
      <alignment horizontal="center"/>
    </xf>
    <xf numFmtId="0" fontId="0" fillId="0" borderId="77" xfId="0" applyBorder="1" applyAlignment="1">
      <alignment horizontal="center"/>
    </xf>
    <xf numFmtId="0" fontId="0" fillId="0" borderId="75" xfId="0" applyBorder="1" applyAlignment="1">
      <alignment horizontal="center"/>
    </xf>
    <xf numFmtId="0" fontId="0" fillId="0" borderId="76" xfId="0" applyBorder="1" applyAlignment="1">
      <alignment horizontal="center"/>
    </xf>
    <xf numFmtId="0" fontId="58" fillId="0" borderId="70" xfId="0" applyFont="1" applyBorder="1" applyAlignment="1">
      <alignment horizontal="left"/>
    </xf>
    <xf numFmtId="0" fontId="58" fillId="0" borderId="0" xfId="0" applyFont="1" applyBorder="1" applyAlignment="1">
      <alignment horizontal="left"/>
    </xf>
    <xf numFmtId="0" fontId="0" fillId="35" borderId="78" xfId="0" applyFill="1" applyBorder="1" applyAlignment="1">
      <alignment horizontal="center"/>
    </xf>
    <xf numFmtId="0" fontId="0" fillId="35" borderId="79" xfId="0" applyFill="1" applyBorder="1" applyAlignment="1">
      <alignment horizontal="center"/>
    </xf>
    <xf numFmtId="0" fontId="0" fillId="35" borderId="80" xfId="0" applyFill="1" applyBorder="1" applyAlignment="1">
      <alignment horizontal="center"/>
    </xf>
    <xf numFmtId="0" fontId="0" fillId="36" borderId="78" xfId="0" applyFill="1" applyBorder="1" applyAlignment="1">
      <alignment horizontal="center"/>
    </xf>
    <xf numFmtId="0" fontId="0" fillId="36" borderId="79" xfId="0" applyFill="1" applyBorder="1" applyAlignment="1">
      <alignment horizontal="center"/>
    </xf>
    <xf numFmtId="0" fontId="0" fillId="36" borderId="80" xfId="0" applyFill="1" applyBorder="1" applyAlignment="1">
      <alignment horizontal="center"/>
    </xf>
    <xf numFmtId="0" fontId="0" fillId="46" borderId="78" xfId="0" applyFill="1" applyBorder="1" applyAlignment="1">
      <alignment horizontal="center"/>
    </xf>
    <xf numFmtId="0" fontId="0" fillId="46" borderId="79" xfId="0" applyFill="1" applyBorder="1" applyAlignment="1">
      <alignment horizontal="center"/>
    </xf>
    <xf numFmtId="0" fontId="0" fillId="46" borderId="80" xfId="0" applyFill="1" applyBorder="1" applyAlignment="1">
      <alignment horizontal="center"/>
    </xf>
    <xf numFmtId="0" fontId="58" fillId="47" borderId="78" xfId="0" applyFont="1" applyFill="1" applyBorder="1" applyAlignment="1">
      <alignment horizontal="center"/>
    </xf>
    <xf numFmtId="0" fontId="58" fillId="47" borderId="79" xfId="0" applyFont="1" applyFill="1" applyBorder="1" applyAlignment="1">
      <alignment horizontal="center"/>
    </xf>
    <xf numFmtId="0" fontId="58" fillId="47" borderId="80" xfId="0" applyFont="1" applyFill="1" applyBorder="1" applyAlignment="1">
      <alignment horizontal="center"/>
    </xf>
  </cellXfs>
  <cellStyles count="25689">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Sheet1" xfId="25688" xr:uid="{5C11D6E3-17A5-47AA-AEE5-166EFEE38782}"/>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0"/>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09EB174-D9F5-46A7-BB45-C2EEB7A5AE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C09125B-4686-430C-9080-F7A8A0F38E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0B8A8B07-2610-4A49-B53E-9A687C76AF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266D3AB2-B382-4CFA-AB08-47CC47A8AE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24BB72ED-9E3D-40AF-B2C3-039CD60D60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7BAE37B-6C11-4630-9015-5A13F94A60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B1A64A1-BE77-4C84-B30C-984CBE0358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FEF9876C-2109-4576-8DC5-2E4B611D01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3B423A1E-9542-4C1E-A7C1-1E818A4D00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168CE58D-D873-47B8-891C-789B4E3C74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D6593F9B-520B-437D-BF32-D68F4F0BAD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1CBB38AD-4729-4DF8-AD0C-B6DB53663C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0271DF0-BCBE-43C1-AEBF-A8F2D2ED2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804FE5E-A241-4DB1-BE17-E04F86BF2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64A863A8-457F-4551-82E6-A72662B55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60BBF25-4CB2-4C4B-90AE-20D0D9960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A4739FC-D806-4ED7-8A8C-47BBD287A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7D6800B-0A05-4052-A89B-80D49773B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0089DBE7-61D5-4C10-A40F-4EC6A670F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AE5A6543-C98C-4596-8D39-181C7707B8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ADEE49C-504D-4DA0-A6AE-E8EB6A7B0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9C106936-19D7-471B-99E9-CB9A15CA5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0A60D56-DB0D-48FE-843C-14A4402A43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22CF6DC-98AF-4652-9396-E95C552B7D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D4CD47D9-CA42-4EAE-9F41-F1669AE4F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B535532-CBEC-4E45-88DB-3EB700365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2C1801AA-63AC-4CAB-B011-426974376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1F9324D-0052-4282-866E-B91470036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CE50BE7-7EE8-48B8-89C3-6206B967DD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38F19035-147D-4287-9555-9D1487365D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9061123B-CA3B-4E24-8A9F-07989D40FAD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7BF4620-92AB-4636-BBEE-D9F51F9D23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322BEF8C-1797-4B2E-A5BD-3A2FD36EF3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L334"/>
  <sheetViews>
    <sheetView showGridLines="0" zoomScaleNormal="100" workbookViewId="0">
      <selection activeCell="C11" sqref="C11"/>
    </sheetView>
  </sheetViews>
  <sheetFormatPr defaultColWidth="8.7265625" defaultRowHeight="14" x14ac:dyDescent="0.35"/>
  <cols>
    <col min="1" max="1" width="24.453125" style="67" bestFit="1" customWidth="1"/>
    <col min="2" max="2" width="20.7265625" style="10" customWidth="1"/>
    <col min="3" max="3" width="32.26953125" style="10" bestFit="1" customWidth="1"/>
    <col min="4" max="4" width="18.7265625" style="10" bestFit="1" customWidth="1"/>
    <col min="5" max="5" width="8.7265625" style="10"/>
    <col min="6" max="6" width="11.7265625" style="10" customWidth="1"/>
    <col min="7" max="7" width="10.7265625" style="10" customWidth="1"/>
    <col min="8" max="10" width="8.7265625" style="10"/>
    <col min="11" max="11" width="12" style="10" bestFit="1" customWidth="1"/>
    <col min="12" max="16384" width="8.7265625" style="10"/>
  </cols>
  <sheetData>
    <row r="1" spans="1:12" s="80" customFormat="1" x14ac:dyDescent="0.35">
      <c r="A1" s="80" t="s">
        <v>50</v>
      </c>
      <c r="B1" s="80" t="s">
        <v>51</v>
      </c>
      <c r="C1" s="80" t="s">
        <v>52</v>
      </c>
      <c r="F1" s="80" t="s">
        <v>53</v>
      </c>
    </row>
    <row r="2" spans="1:12" x14ac:dyDescent="0.35">
      <c r="A2" s="67" t="s">
        <v>54</v>
      </c>
      <c r="B2" s="29" t="s">
        <v>904</v>
      </c>
      <c r="C2" s="29" t="str">
        <f>B2</f>
        <v>GC-2026-001</v>
      </c>
      <c r="F2" s="10" t="s">
        <v>133</v>
      </c>
    </row>
    <row r="3" spans="1:12" x14ac:dyDescent="0.35">
      <c r="A3" s="67" t="s">
        <v>55</v>
      </c>
      <c r="B3" s="10" t="s">
        <v>907</v>
      </c>
      <c r="C3" s="10" t="s">
        <v>908</v>
      </c>
      <c r="F3" s="10" t="s">
        <v>132</v>
      </c>
    </row>
    <row r="4" spans="1:12" x14ac:dyDescent="0.35">
      <c r="A4" s="67" t="s">
        <v>107</v>
      </c>
      <c r="B4" s="29" t="s">
        <v>319</v>
      </c>
      <c r="C4" s="29" t="s">
        <v>320</v>
      </c>
      <c r="F4" s="10" t="s">
        <v>131</v>
      </c>
    </row>
    <row r="5" spans="1:12" ht="28" x14ac:dyDescent="0.35">
      <c r="A5" s="79" t="s">
        <v>197</v>
      </c>
      <c r="B5" s="29" t="s">
        <v>793</v>
      </c>
      <c r="C5" s="29" t="s">
        <v>790</v>
      </c>
      <c r="D5" s="78" t="s">
        <v>301</v>
      </c>
    </row>
    <row r="6" spans="1:12" x14ac:dyDescent="0.35">
      <c r="A6" s="67" t="s">
        <v>162</v>
      </c>
      <c r="B6" s="55">
        <v>2023</v>
      </c>
      <c r="C6" s="55">
        <v>2023</v>
      </c>
      <c r="F6" s="77" t="s">
        <v>195</v>
      </c>
    </row>
    <row r="7" spans="1:12" x14ac:dyDescent="0.35">
      <c r="A7" s="67" t="s">
        <v>177</v>
      </c>
      <c r="B7" s="68" t="s">
        <v>776</v>
      </c>
      <c r="C7" s="108" t="s">
        <v>777</v>
      </c>
      <c r="F7" s="29" t="s">
        <v>322</v>
      </c>
    </row>
    <row r="8" spans="1:12" x14ac:dyDescent="0.35">
      <c r="A8" s="67" t="s">
        <v>161</v>
      </c>
      <c r="B8" s="127">
        <v>2025</v>
      </c>
      <c r="C8" s="127">
        <v>2025</v>
      </c>
      <c r="F8" s="29" t="s">
        <v>321</v>
      </c>
    </row>
    <row r="9" spans="1:12" x14ac:dyDescent="0.35">
      <c r="A9" s="67" t="s">
        <v>138</v>
      </c>
      <c r="B9" s="10" t="s">
        <v>783</v>
      </c>
      <c r="C9" s="10" t="s">
        <v>785</v>
      </c>
      <c r="F9" s="78" t="s">
        <v>196</v>
      </c>
    </row>
    <row r="10" spans="1:12" x14ac:dyDescent="0.35">
      <c r="A10" s="67" t="s">
        <v>139</v>
      </c>
      <c r="B10" s="10" t="s">
        <v>786</v>
      </c>
      <c r="C10" s="10" t="s">
        <v>784</v>
      </c>
    </row>
    <row r="11" spans="1:12" x14ac:dyDescent="0.35">
      <c r="A11" s="67" t="s">
        <v>56</v>
      </c>
      <c r="B11" s="75" t="s">
        <v>1017</v>
      </c>
      <c r="C11" s="68" t="s">
        <v>1018</v>
      </c>
    </row>
    <row r="12" spans="1:12" x14ac:dyDescent="0.35">
      <c r="B12" s="60"/>
      <c r="C12" s="10">
        <v>2026</v>
      </c>
      <c r="F12" s="80" t="s">
        <v>264</v>
      </c>
      <c r="G12" s="67"/>
      <c r="H12" s="67"/>
      <c r="I12" s="67"/>
      <c r="J12" s="67"/>
      <c r="K12" s="67"/>
      <c r="L12" s="67"/>
    </row>
    <row r="13" spans="1:12" x14ac:dyDescent="0.35">
      <c r="A13" s="76" t="s">
        <v>189</v>
      </c>
      <c r="B13" s="29" t="s">
        <v>905</v>
      </c>
      <c r="C13" s="29" t="s">
        <v>906</v>
      </c>
      <c r="D13" s="29" t="s">
        <v>905</v>
      </c>
      <c r="F13" s="122" t="s">
        <v>297</v>
      </c>
      <c r="G13" s="122" t="s">
        <v>277</v>
      </c>
      <c r="H13" s="313" t="s">
        <v>281</v>
      </c>
      <c r="I13" s="313"/>
      <c r="J13" s="122" t="s">
        <v>292</v>
      </c>
      <c r="K13" s="80" t="s">
        <v>43</v>
      </c>
      <c r="L13" s="122" t="s">
        <v>298</v>
      </c>
    </row>
    <row r="14" spans="1:12" x14ac:dyDescent="0.35">
      <c r="A14" s="76" t="s">
        <v>190</v>
      </c>
      <c r="B14" s="29" t="s">
        <v>905</v>
      </c>
      <c r="C14" s="29" t="s">
        <v>906</v>
      </c>
      <c r="D14" s="29" t="s">
        <v>905</v>
      </c>
      <c r="F14" s="67" t="s">
        <v>265</v>
      </c>
      <c r="G14" s="67" t="s">
        <v>278</v>
      </c>
      <c r="H14" s="67" t="s">
        <v>282</v>
      </c>
      <c r="I14" s="67" t="s">
        <v>304</v>
      </c>
      <c r="J14" s="67">
        <f>$B$8</f>
        <v>2025</v>
      </c>
      <c r="K14" s="67" t="str">
        <f>IF(Intro!$G$29="English",Variables!H14&amp;" "&amp;Variables!J14,Variables!I14&amp;" "&amp;Variables!J14)</f>
        <v>Oct-Dec 2025</v>
      </c>
      <c r="L14" s="67" t="s">
        <v>258</v>
      </c>
    </row>
    <row r="15" spans="1:12" x14ac:dyDescent="0.35">
      <c r="B15" s="10" t="s">
        <v>787</v>
      </c>
      <c r="F15" s="67" t="s">
        <v>266</v>
      </c>
      <c r="G15" s="67" t="s">
        <v>279</v>
      </c>
      <c r="H15" s="67" t="s">
        <v>265</v>
      </c>
      <c r="I15" s="67" t="s">
        <v>305</v>
      </c>
      <c r="J15" s="67">
        <f>$B$8+1</f>
        <v>2026</v>
      </c>
      <c r="K15" s="67" t="str">
        <f>IF(Intro!$G$29="English",Variables!H15&amp;" "&amp;Variables!J15,Variables!I15&amp;" "&amp;Variables!J15)</f>
        <v>Jan 2026</v>
      </c>
      <c r="L15" s="67" t="s">
        <v>258</v>
      </c>
    </row>
    <row r="16" spans="1:12" ht="409.5" x14ac:dyDescent="0.35">
      <c r="A16" s="67" t="s">
        <v>63</v>
      </c>
      <c r="B16" s="128" t="s">
        <v>969</v>
      </c>
      <c r="C16" s="128" t="s">
        <v>970</v>
      </c>
      <c r="F16" s="67" t="s">
        <v>267</v>
      </c>
      <c r="G16" s="67" t="s">
        <v>279</v>
      </c>
      <c r="H16" s="67" t="s">
        <v>283</v>
      </c>
      <c r="I16" s="67" t="s">
        <v>306</v>
      </c>
      <c r="J16" s="67">
        <f>$B$8+1</f>
        <v>2026</v>
      </c>
      <c r="K16" s="67" t="str">
        <f>IF(Intro!$G$29="English",Variables!H16&amp;" "&amp;Variables!J16,Variables!I16&amp;" "&amp;Variables!J16)</f>
        <v>Jan-Feb 2026</v>
      </c>
      <c r="L16" s="67" t="s">
        <v>258</v>
      </c>
    </row>
    <row r="17" spans="1:12" s="29" customFormat="1" x14ac:dyDescent="0.35">
      <c r="A17" s="74" t="s">
        <v>188</v>
      </c>
      <c r="B17" s="148" t="s">
        <v>325</v>
      </c>
      <c r="C17" s="148" t="s">
        <v>326</v>
      </c>
      <c r="F17" s="67" t="s">
        <v>268</v>
      </c>
      <c r="G17" s="76" t="s">
        <v>279</v>
      </c>
      <c r="H17" s="76" t="s">
        <v>284</v>
      </c>
      <c r="I17" s="76" t="s">
        <v>307</v>
      </c>
      <c r="J17" s="67">
        <f>$B$8+1</f>
        <v>2026</v>
      </c>
      <c r="K17" s="67" t="str">
        <f>IF(Intro!$G$29="English",Variables!H17&amp;" "&amp;Variables!J17,Variables!I17&amp;" "&amp;Variables!J17)</f>
        <v>Jan-Mar 2026</v>
      </c>
      <c r="L17" s="76" t="s">
        <v>280</v>
      </c>
    </row>
    <row r="18" spans="1:12" s="29" customFormat="1" x14ac:dyDescent="0.35">
      <c r="A18" s="74"/>
      <c r="B18" s="10"/>
      <c r="F18" s="67" t="s">
        <v>269</v>
      </c>
      <c r="G18" s="76" t="s">
        <v>258</v>
      </c>
      <c r="H18" s="76" t="s">
        <v>268</v>
      </c>
      <c r="I18" s="76" t="s">
        <v>308</v>
      </c>
      <c r="J18" s="67">
        <f t="shared" ref="J18:J27" si="0">$B$8</f>
        <v>2025</v>
      </c>
      <c r="K18" s="67" t="str">
        <f>IF(Intro!$G$29="English",Variables!H18&amp;" "&amp;Variables!J18,Variables!I18&amp;" "&amp;Variables!J18)</f>
        <v>Apr 2025</v>
      </c>
      <c r="L18" s="76" t="s">
        <v>280</v>
      </c>
    </row>
    <row r="19" spans="1:12" x14ac:dyDescent="0.35">
      <c r="A19" s="67" t="s">
        <v>64</v>
      </c>
      <c r="B19" s="31" t="s">
        <v>157</v>
      </c>
      <c r="C19" s="31" t="s">
        <v>157</v>
      </c>
      <c r="F19" s="67" t="s">
        <v>270</v>
      </c>
      <c r="G19" s="67" t="s">
        <v>258</v>
      </c>
      <c r="H19" s="67" t="s">
        <v>285</v>
      </c>
      <c r="I19" s="67" t="s">
        <v>309</v>
      </c>
      <c r="J19" s="67">
        <f t="shared" si="0"/>
        <v>2025</v>
      </c>
      <c r="K19" s="67" t="str">
        <f>IF(Intro!$G$29="English",Variables!H19&amp;" "&amp;Variables!J19,Variables!I19&amp;" "&amp;Variables!J19)</f>
        <v>Apr-May 2025</v>
      </c>
      <c r="L19" s="76" t="s">
        <v>280</v>
      </c>
    </row>
    <row r="20" spans="1:12" x14ac:dyDescent="0.35">
      <c r="A20" s="67" t="s">
        <v>65</v>
      </c>
      <c r="B20" s="128"/>
      <c r="C20" s="31" t="s">
        <v>293</v>
      </c>
      <c r="F20" s="67" t="s">
        <v>271</v>
      </c>
      <c r="G20" s="67" t="s">
        <v>258</v>
      </c>
      <c r="H20" s="67" t="s">
        <v>286</v>
      </c>
      <c r="I20" s="67" t="s">
        <v>310</v>
      </c>
      <c r="J20" s="67">
        <f t="shared" si="0"/>
        <v>2025</v>
      </c>
      <c r="K20" s="67" t="str">
        <f>IF(Intro!$G$29="English",Variables!H20&amp;" "&amp;Variables!J20,Variables!I20&amp;" "&amp;Variables!J20)</f>
        <v>Apr-Jun 2025</v>
      </c>
      <c r="L20" s="67" t="s">
        <v>278</v>
      </c>
    </row>
    <row r="21" spans="1:12" x14ac:dyDescent="0.35">
      <c r="A21" s="67" t="s">
        <v>66</v>
      </c>
      <c r="B21" s="31" t="s">
        <v>148</v>
      </c>
      <c r="C21" s="31" t="s">
        <v>293</v>
      </c>
      <c r="F21" s="67" t="s">
        <v>272</v>
      </c>
      <c r="G21" s="67" t="s">
        <v>280</v>
      </c>
      <c r="H21" s="67" t="s">
        <v>271</v>
      </c>
      <c r="I21" s="67" t="s">
        <v>311</v>
      </c>
      <c r="J21" s="67">
        <f t="shared" si="0"/>
        <v>2025</v>
      </c>
      <c r="K21" s="67" t="str">
        <f>IF(Intro!$G$29="English",Variables!H21&amp;" "&amp;Variables!J21,Variables!I21&amp;" "&amp;Variables!J21)</f>
        <v>Jul 2025</v>
      </c>
      <c r="L21" s="67" t="s">
        <v>278</v>
      </c>
    </row>
    <row r="22" spans="1:12" x14ac:dyDescent="0.35">
      <c r="F22" s="67" t="s">
        <v>273</v>
      </c>
      <c r="G22" s="67" t="s">
        <v>280</v>
      </c>
      <c r="H22" s="67" t="s">
        <v>287</v>
      </c>
      <c r="I22" s="67" t="s">
        <v>312</v>
      </c>
      <c r="J22" s="67">
        <f t="shared" si="0"/>
        <v>2025</v>
      </c>
      <c r="K22" s="67" t="str">
        <f>IF(Intro!$G$29="English",Variables!H22&amp;" "&amp;Variables!J22,Variables!I22&amp;" "&amp;Variables!J22)</f>
        <v>Jul-Aug 2025</v>
      </c>
      <c r="L22" s="67" t="s">
        <v>278</v>
      </c>
    </row>
    <row r="23" spans="1:12" x14ac:dyDescent="0.35">
      <c r="A23" s="76" t="s">
        <v>191</v>
      </c>
      <c r="B23" s="10" t="s">
        <v>909</v>
      </c>
      <c r="C23" s="10" t="s">
        <v>912</v>
      </c>
      <c r="F23" s="67" t="s">
        <v>274</v>
      </c>
      <c r="G23" s="67" t="s">
        <v>280</v>
      </c>
      <c r="H23" s="67" t="s">
        <v>288</v>
      </c>
      <c r="I23" s="67" t="s">
        <v>318</v>
      </c>
      <c r="J23" s="67">
        <f t="shared" si="0"/>
        <v>2025</v>
      </c>
      <c r="K23" s="67" t="str">
        <f>IF(Intro!$G$29="English",Variables!H23&amp;" "&amp;Variables!J23,Variables!I23&amp;" "&amp;Variables!J23)</f>
        <v>Jul-Sept 2025</v>
      </c>
      <c r="L23" s="67" t="s">
        <v>279</v>
      </c>
    </row>
    <row r="24" spans="1:12" x14ac:dyDescent="0.35">
      <c r="A24" s="76" t="s">
        <v>192</v>
      </c>
      <c r="B24" s="10" t="s">
        <v>1016</v>
      </c>
      <c r="C24" s="10" t="s">
        <v>911</v>
      </c>
      <c r="F24" s="67" t="s">
        <v>275</v>
      </c>
      <c r="G24" s="67" t="s">
        <v>278</v>
      </c>
      <c r="H24" s="67" t="s">
        <v>274</v>
      </c>
      <c r="I24" s="67" t="s">
        <v>304</v>
      </c>
      <c r="J24" s="67">
        <f t="shared" si="0"/>
        <v>2025</v>
      </c>
      <c r="K24" s="67" t="str">
        <f>IF(Intro!$G$29="English",Variables!H24&amp;" "&amp;Variables!J24,Variables!I24&amp;" "&amp;Variables!J24)</f>
        <v>Oct 2025</v>
      </c>
      <c r="L24" s="67" t="s">
        <v>279</v>
      </c>
    </row>
    <row r="25" spans="1:12" x14ac:dyDescent="0.35">
      <c r="A25" s="76"/>
      <c r="B25" s="10" t="s">
        <v>948</v>
      </c>
      <c r="C25" s="10" t="s">
        <v>951</v>
      </c>
      <c r="F25" s="67"/>
      <c r="G25" s="67"/>
      <c r="H25" s="67"/>
      <c r="I25" s="67"/>
      <c r="J25" s="67"/>
      <c r="K25" s="67"/>
      <c r="L25" s="67"/>
    </row>
    <row r="26" spans="1:12" x14ac:dyDescent="0.35">
      <c r="A26" s="76"/>
      <c r="B26" s="10" t="s">
        <v>949</v>
      </c>
      <c r="C26" s="10" t="s">
        <v>950</v>
      </c>
      <c r="F26" s="67"/>
      <c r="G26" s="67"/>
      <c r="H26" s="67"/>
      <c r="I26" s="67"/>
      <c r="J26" s="67"/>
      <c r="K26" s="67"/>
      <c r="L26" s="67"/>
    </row>
    <row r="27" spans="1:12" x14ac:dyDescent="0.35">
      <c r="F27" s="67" t="s">
        <v>276</v>
      </c>
      <c r="G27" s="67" t="s">
        <v>278</v>
      </c>
      <c r="H27" s="67" t="s">
        <v>289</v>
      </c>
      <c r="I27" s="67" t="s">
        <v>313</v>
      </c>
      <c r="J27" s="67">
        <f t="shared" si="0"/>
        <v>2025</v>
      </c>
      <c r="K27" s="67" t="str">
        <f>IF(Intro!$G$29="English",Variables!H27&amp;" "&amp;Variables!J27,Variables!I27&amp;" "&amp;Variables!J27)</f>
        <v>Oct-Nov 2025</v>
      </c>
      <c r="L27" s="67" t="s">
        <v>279</v>
      </c>
    </row>
    <row r="28" spans="1:12" x14ac:dyDescent="0.35">
      <c r="A28" s="67" t="s">
        <v>57</v>
      </c>
      <c r="B28" s="10" t="s">
        <v>193</v>
      </c>
      <c r="C28" s="10" t="s">
        <v>194</v>
      </c>
    </row>
    <row r="29" spans="1:12" x14ac:dyDescent="0.35">
      <c r="A29" s="67" t="s">
        <v>147</v>
      </c>
      <c r="B29" s="10" t="s">
        <v>791</v>
      </c>
      <c r="C29" s="10" t="s">
        <v>792</v>
      </c>
    </row>
    <row r="31" spans="1:12" x14ac:dyDescent="0.35">
      <c r="A31" s="67" t="s">
        <v>160</v>
      </c>
      <c r="B31" s="29" t="s">
        <v>258</v>
      </c>
      <c r="C31" s="29" t="s">
        <v>259</v>
      </c>
    </row>
    <row r="32" spans="1:12" x14ac:dyDescent="0.35">
      <c r="A32" s="67" t="s">
        <v>58</v>
      </c>
      <c r="B32" s="10" t="s">
        <v>149</v>
      </c>
      <c r="C32" s="10" t="s">
        <v>149</v>
      </c>
    </row>
    <row r="33" spans="1:4" x14ac:dyDescent="0.35">
      <c r="A33" s="67" t="s">
        <v>59</v>
      </c>
      <c r="B33" s="10" t="s">
        <v>150</v>
      </c>
      <c r="C33" s="10" t="s">
        <v>150</v>
      </c>
    </row>
    <row r="34" spans="1:4" x14ac:dyDescent="0.35">
      <c r="A34" s="67" t="s">
        <v>60</v>
      </c>
      <c r="B34" s="10" t="s">
        <v>151</v>
      </c>
      <c r="C34" s="10" t="s">
        <v>151</v>
      </c>
    </row>
    <row r="35" spans="1:4" x14ac:dyDescent="0.35">
      <c r="A35" s="67" t="s">
        <v>61</v>
      </c>
      <c r="B35" s="10" t="s">
        <v>152</v>
      </c>
      <c r="C35" s="10" t="s">
        <v>152</v>
      </c>
    </row>
    <row r="36" spans="1:4" x14ac:dyDescent="0.35">
      <c r="A36" s="67" t="s">
        <v>62</v>
      </c>
      <c r="B36" s="10" t="s">
        <v>153</v>
      </c>
      <c r="C36" s="10" t="s">
        <v>153</v>
      </c>
    </row>
    <row r="37" spans="1:4" x14ac:dyDescent="0.35">
      <c r="A37" s="67" t="s">
        <v>123</v>
      </c>
      <c r="B37" s="10" t="s">
        <v>154</v>
      </c>
      <c r="C37" s="10" t="s">
        <v>154</v>
      </c>
    </row>
    <row r="38" spans="1:4" x14ac:dyDescent="0.35">
      <c r="A38" s="67" t="s">
        <v>136</v>
      </c>
      <c r="B38" s="10" t="s">
        <v>155</v>
      </c>
      <c r="C38" s="10" t="s">
        <v>155</v>
      </c>
    </row>
    <row r="39" spans="1:4" x14ac:dyDescent="0.35">
      <c r="A39" s="67" t="s">
        <v>137</v>
      </c>
      <c r="B39" s="10" t="s">
        <v>156</v>
      </c>
      <c r="C39" s="10" t="s">
        <v>156</v>
      </c>
    </row>
    <row r="41" spans="1:4" x14ac:dyDescent="0.35">
      <c r="A41" s="67" t="s">
        <v>166</v>
      </c>
      <c r="B41" s="118" t="s">
        <v>260</v>
      </c>
      <c r="C41" s="118" t="s">
        <v>261</v>
      </c>
    </row>
    <row r="42" spans="1:4" x14ac:dyDescent="0.35">
      <c r="A42" s="67" t="s">
        <v>294</v>
      </c>
      <c r="B42" s="118">
        <v>45817</v>
      </c>
      <c r="C42" s="118"/>
    </row>
    <row r="43" spans="1:4" x14ac:dyDescent="0.35">
      <c r="A43" s="67" t="s">
        <v>295</v>
      </c>
      <c r="B43" s="119">
        <f>B42-90</f>
        <v>45727</v>
      </c>
      <c r="C43" s="120"/>
    </row>
    <row r="44" spans="1:4" x14ac:dyDescent="0.35">
      <c r="A44" s="67" t="s">
        <v>296</v>
      </c>
      <c r="B44" s="120" t="str">
        <f>VLOOKUP(TEXT(B43,"mmm"),F14:L27,7,FALSE)</f>
        <v>Q1</v>
      </c>
      <c r="C44" s="119"/>
    </row>
    <row r="45" spans="1:4" x14ac:dyDescent="0.35">
      <c r="A45" s="67" t="s">
        <v>290</v>
      </c>
      <c r="B45" s="121" t="str">
        <f>TEXT(((DATEVALUE(B11))-21),"mmm")</f>
        <v>May</v>
      </c>
      <c r="C45" s="121" t="s">
        <v>293</v>
      </c>
      <c r="D45" s="107"/>
    </row>
    <row r="46" spans="1:4" x14ac:dyDescent="0.35">
      <c r="A46" s="67" t="s">
        <v>291</v>
      </c>
      <c r="B46" s="119" t="str">
        <f>VLOOKUP(B45,F14:K27,6,FALSE)</f>
        <v>Apr 2025</v>
      </c>
      <c r="C46" s="119" t="s">
        <v>293</v>
      </c>
    </row>
    <row r="47" spans="1:4" x14ac:dyDescent="0.35">
      <c r="B47" s="60"/>
    </row>
    <row r="48" spans="1:4" x14ac:dyDescent="0.35">
      <c r="A48" s="312" t="s">
        <v>236</v>
      </c>
      <c r="B48" s="312"/>
      <c r="C48" s="312"/>
      <c r="D48" s="312"/>
    </row>
    <row r="49" spans="1:4" x14ac:dyDescent="0.35">
      <c r="A49" s="74" t="s">
        <v>245</v>
      </c>
      <c r="B49" s="10" t="s">
        <v>237</v>
      </c>
      <c r="C49" s="10" t="s">
        <v>238</v>
      </c>
      <c r="D49" s="67" t="str">
        <f>IF(Intro!$G$29="English",B49,C49)</f>
        <v>Subject country 1</v>
      </c>
    </row>
    <row r="50" spans="1:4" x14ac:dyDescent="0.35">
      <c r="B50" s="10" t="s">
        <v>163</v>
      </c>
      <c r="C50" s="10" t="s">
        <v>164</v>
      </c>
      <c r="D50" s="67" t="str">
        <f>IF(Intro!$G$29="English",B50,C50)</f>
        <v>United States of America</v>
      </c>
    </row>
    <row r="51" spans="1:4" x14ac:dyDescent="0.35">
      <c r="A51" s="74"/>
      <c r="B51" s="10" t="s">
        <v>262</v>
      </c>
      <c r="C51" s="10" t="s">
        <v>263</v>
      </c>
      <c r="D51" s="67" t="str">
        <f>IF(Intro!$G$29="English",B51,C51)</f>
        <v>Other Countries</v>
      </c>
    </row>
    <row r="52" spans="1:4" x14ac:dyDescent="0.35">
      <c r="A52" s="74"/>
      <c r="B52" s="10" t="s">
        <v>239</v>
      </c>
      <c r="C52" s="10" t="s">
        <v>240</v>
      </c>
      <c r="D52" s="67" t="str">
        <f>IF(Intro!$G$29="English",B52,C52)</f>
        <v>Other country 3</v>
      </c>
    </row>
    <row r="53" spans="1:4" x14ac:dyDescent="0.35">
      <c r="A53" s="74"/>
      <c r="B53" s="10" t="s">
        <v>241</v>
      </c>
      <c r="C53" s="10" t="s">
        <v>242</v>
      </c>
      <c r="D53" s="67" t="str">
        <f>IF(Intro!$G$29="English",B53,C53)</f>
        <v>Other country 4</v>
      </c>
    </row>
    <row r="54" spans="1:4" x14ac:dyDescent="0.35">
      <c r="A54" s="74"/>
      <c r="B54" s="10" t="s">
        <v>243</v>
      </c>
      <c r="C54" s="10" t="s">
        <v>244</v>
      </c>
      <c r="D54" s="67" t="str">
        <f>IF(Intro!$G$29="English",B54,C54)</f>
        <v>Other country 5</v>
      </c>
    </row>
    <row r="56" spans="1:4" x14ac:dyDescent="0.35">
      <c r="A56" s="311" t="s">
        <v>250</v>
      </c>
      <c r="B56" s="311"/>
      <c r="C56" s="311"/>
      <c r="D56" s="311"/>
    </row>
    <row r="57" spans="1:4" x14ac:dyDescent="0.35">
      <c r="D57" s="87"/>
    </row>
    <row r="58" spans="1:4" x14ac:dyDescent="0.35">
      <c r="A58" s="67" t="s">
        <v>251</v>
      </c>
      <c r="B58" s="10" t="s">
        <v>252</v>
      </c>
      <c r="C58" s="10" t="s">
        <v>254</v>
      </c>
      <c r="D58" s="67" t="str">
        <f>IF(Intro!$G$29="English",B58,C58)</f>
        <v>Yes</v>
      </c>
    </row>
    <row r="59" spans="1:4" x14ac:dyDescent="0.35">
      <c r="B59" s="10" t="s">
        <v>253</v>
      </c>
      <c r="C59" s="10" t="s">
        <v>255</v>
      </c>
      <c r="D59" s="67" t="str">
        <f>IF(Intro!$G$29="English",B59,C59)</f>
        <v>No</v>
      </c>
    </row>
    <row r="60" spans="1:4" x14ac:dyDescent="0.35">
      <c r="D60" s="87"/>
    </row>
    <row r="61" spans="1:4" x14ac:dyDescent="0.35">
      <c r="A61" s="67" t="s">
        <v>235</v>
      </c>
      <c r="B61" s="10" t="s">
        <v>248</v>
      </c>
      <c r="C61" s="10" t="s">
        <v>249</v>
      </c>
      <c r="D61" s="67" t="str">
        <f>IF(Intro!$G$29="English",B61,C61)</f>
        <v>Distributor</v>
      </c>
    </row>
    <row r="62" spans="1:4" x14ac:dyDescent="0.35">
      <c r="B62" s="10" t="s">
        <v>44</v>
      </c>
      <c r="C62" s="10" t="s">
        <v>35</v>
      </c>
      <c r="D62" s="67" t="str">
        <f>IF(Intro!$G$29="English",B62,C62)</f>
        <v>End user</v>
      </c>
    </row>
    <row r="63" spans="1:4" x14ac:dyDescent="0.35">
      <c r="B63" s="10" t="s">
        <v>134</v>
      </c>
      <c r="C63" s="10" t="s">
        <v>135</v>
      </c>
      <c r="D63" s="67" t="str">
        <f>IF(Intro!$G$29="English",B63,C63)</f>
        <v>Broker or trader</v>
      </c>
    </row>
    <row r="64" spans="1:4" x14ac:dyDescent="0.35">
      <c r="B64" s="29" t="s">
        <v>219</v>
      </c>
      <c r="C64" s="29" t="s">
        <v>220</v>
      </c>
      <c r="D64" s="67" t="str">
        <f>IF(Intro!$G$29="English",B64,C64)</f>
        <v>Other</v>
      </c>
    </row>
    <row r="66" spans="1:4" x14ac:dyDescent="0.35">
      <c r="A66" s="67" t="s">
        <v>246</v>
      </c>
      <c r="B66" s="10" t="s">
        <v>332</v>
      </c>
      <c r="C66" s="10" t="s">
        <v>333</v>
      </c>
      <c r="D66" s="67" t="str">
        <f>IF(Intro!$G$29="English",B66,C66)</f>
        <v>Verification - volume</v>
      </c>
    </row>
    <row r="67" spans="1:4" x14ac:dyDescent="0.35">
      <c r="A67" s="67" t="s">
        <v>323</v>
      </c>
      <c r="B67" s="10" t="s">
        <v>118</v>
      </c>
      <c r="C67" s="10" t="s">
        <v>119</v>
      </c>
      <c r="D67" s="67" t="str">
        <f>IF(Intro!$G$29="English",B67,C67)</f>
        <v>Error</v>
      </c>
    </row>
    <row r="68" spans="1:4" x14ac:dyDescent="0.35">
      <c r="B68" s="10" t="s">
        <v>120</v>
      </c>
      <c r="C68" s="10" t="s">
        <v>165</v>
      </c>
      <c r="D68" s="67" t="str">
        <f>IF(Intro!$G$29="English",B68,C68)</f>
        <v>Okay</v>
      </c>
    </row>
    <row r="70" spans="1:4" x14ac:dyDescent="0.35">
      <c r="B70" s="10" t="s">
        <v>334</v>
      </c>
      <c r="C70" s="10" t="s">
        <v>335</v>
      </c>
      <c r="D70" s="67" t="str">
        <f>IF(Intro!$G$29="English",B70,C70)</f>
        <v>Verification - value</v>
      </c>
    </row>
    <row r="71" spans="1:4" x14ac:dyDescent="0.35">
      <c r="B71" s="10" t="s">
        <v>118</v>
      </c>
      <c r="C71" s="10" t="s">
        <v>119</v>
      </c>
      <c r="D71" s="67" t="str">
        <f>IF(Intro!$G$29="English",B71,C71)</f>
        <v>Error</v>
      </c>
    </row>
    <row r="72" spans="1:4" x14ac:dyDescent="0.35">
      <c r="B72" s="10" t="s">
        <v>120</v>
      </c>
      <c r="C72" s="10" t="s">
        <v>165</v>
      </c>
      <c r="D72" s="67" t="str">
        <f>IF(Intro!$G$29="English",B72,C72)</f>
        <v>Okay</v>
      </c>
    </row>
    <row r="80" spans="1:4" x14ac:dyDescent="0.35">
      <c r="B80" s="77" t="s">
        <v>346</v>
      </c>
      <c r="D80" s="77"/>
    </row>
    <row r="81" spans="2:4" x14ac:dyDescent="0.35">
      <c r="B81" s="29" t="s">
        <v>807</v>
      </c>
      <c r="C81" s="10" t="s">
        <v>808</v>
      </c>
      <c r="D81" s="29" t="str">
        <f>IF(Intro!$G$29="English",B81,C81)</f>
        <v>Please specify country here</v>
      </c>
    </row>
    <row r="82" spans="2:4" x14ac:dyDescent="0.35">
      <c r="B82" s="140" t="s">
        <v>347</v>
      </c>
      <c r="C82" s="140" t="s">
        <v>347</v>
      </c>
      <c r="D82" s="29" t="str">
        <f>IF(Intro!$G$29="English",B82,C82)</f>
        <v>Afghanistan</v>
      </c>
    </row>
    <row r="83" spans="2:4" x14ac:dyDescent="0.35">
      <c r="B83" s="140" t="s">
        <v>407</v>
      </c>
      <c r="C83" s="140" t="s">
        <v>405</v>
      </c>
      <c r="D83" s="29" t="str">
        <f>IF(Intro!$G$29="English",B83,C83)</f>
        <v>Albania</v>
      </c>
    </row>
    <row r="84" spans="2:4" x14ac:dyDescent="0.35">
      <c r="B84" s="140" t="s">
        <v>408</v>
      </c>
      <c r="C84" s="140" t="s">
        <v>406</v>
      </c>
      <c r="D84" s="29" t="str">
        <f>IF(Intro!$G$29="English",B84,C84)</f>
        <v>Algeria</v>
      </c>
    </row>
    <row r="85" spans="2:4" x14ac:dyDescent="0.35">
      <c r="B85" s="140" t="s">
        <v>409</v>
      </c>
      <c r="C85" s="140" t="s">
        <v>447</v>
      </c>
      <c r="D85" s="29" t="str">
        <f>IF(Intro!$G$29="English",B85,C85)</f>
        <v>American Samoa</v>
      </c>
    </row>
    <row r="86" spans="2:4" x14ac:dyDescent="0.35">
      <c r="B86" s="140" t="s">
        <v>410</v>
      </c>
      <c r="C86" s="140" t="s">
        <v>411</v>
      </c>
      <c r="D86" s="29" t="str">
        <f>IF(Intro!$G$29="English",B86,C86)</f>
        <v>Andorra</v>
      </c>
    </row>
    <row r="87" spans="2:4" x14ac:dyDescent="0.35">
      <c r="B87" s="140" t="s">
        <v>348</v>
      </c>
      <c r="C87" s="140" t="s">
        <v>348</v>
      </c>
      <c r="D87" s="29" t="str">
        <f>IF(Intro!$G$29="English",B87,C87)</f>
        <v>Angola</v>
      </c>
    </row>
    <row r="88" spans="2:4" x14ac:dyDescent="0.35">
      <c r="B88" s="140" t="s">
        <v>349</v>
      </c>
      <c r="C88" s="140" t="s">
        <v>349</v>
      </c>
      <c r="D88" s="29" t="str">
        <f>IF(Intro!$G$29="English",B88,C88)</f>
        <v>Anguilla</v>
      </c>
    </row>
    <row r="89" spans="2:4" x14ac:dyDescent="0.35">
      <c r="B89" s="140" t="s">
        <v>413</v>
      </c>
      <c r="C89" s="140" t="s">
        <v>412</v>
      </c>
      <c r="D89" s="29" t="str">
        <f>IF(Intro!$G$29="English",B89,C89)</f>
        <v>Antarctica</v>
      </c>
    </row>
    <row r="90" spans="2:4" x14ac:dyDescent="0.35">
      <c r="B90" s="140" t="s">
        <v>414</v>
      </c>
      <c r="C90" s="140" t="s">
        <v>415</v>
      </c>
      <c r="D90" s="29" t="str">
        <f>IF(Intro!$G$29="English",B90,C90)</f>
        <v>Antigua and Barbuda</v>
      </c>
    </row>
    <row r="91" spans="2:4" x14ac:dyDescent="0.35">
      <c r="B91" s="140" t="s">
        <v>417</v>
      </c>
      <c r="C91" s="140" t="s">
        <v>416</v>
      </c>
      <c r="D91" s="29" t="str">
        <f>IF(Intro!$G$29="English",B91,C91)</f>
        <v>Argentina</v>
      </c>
    </row>
    <row r="92" spans="2:4" x14ac:dyDescent="0.35">
      <c r="B92" s="140" t="s">
        <v>419</v>
      </c>
      <c r="C92" s="140" t="s">
        <v>418</v>
      </c>
      <c r="D92" s="29" t="str">
        <f>IF(Intro!$G$29="English",B92,C92)</f>
        <v>Armenia</v>
      </c>
    </row>
    <row r="93" spans="2:4" x14ac:dyDescent="0.35">
      <c r="B93" s="140" t="s">
        <v>350</v>
      </c>
      <c r="C93" s="140" t="s">
        <v>350</v>
      </c>
      <c r="D93" s="29" t="str">
        <f>IF(Intro!$G$29="English",B93,C93)</f>
        <v>Aruba</v>
      </c>
    </row>
    <row r="94" spans="2:4" x14ac:dyDescent="0.35">
      <c r="B94" s="140" t="s">
        <v>421</v>
      </c>
      <c r="C94" s="140" t="s">
        <v>420</v>
      </c>
      <c r="D94" s="29" t="str">
        <f>IF(Intro!$G$29="English",B94,C94)</f>
        <v>Australia</v>
      </c>
    </row>
    <row r="95" spans="2:4" x14ac:dyDescent="0.35">
      <c r="B95" s="140" t="s">
        <v>422</v>
      </c>
      <c r="C95" s="140" t="s">
        <v>443</v>
      </c>
      <c r="D95" s="29" t="str">
        <f>IF(Intro!$G$29="English",B95,C95)</f>
        <v>Austria</v>
      </c>
    </row>
    <row r="96" spans="2:4" x14ac:dyDescent="0.35">
      <c r="B96" s="140" t="s">
        <v>423</v>
      </c>
      <c r="C96" s="140" t="s">
        <v>444</v>
      </c>
      <c r="D96" s="29" t="str">
        <f>IF(Intro!$G$29="English",B96,C96)</f>
        <v>Azerbaijan</v>
      </c>
    </row>
    <row r="97" spans="2:4" x14ac:dyDescent="0.35">
      <c r="B97" s="140" t="s">
        <v>351</v>
      </c>
      <c r="C97" s="140" t="s">
        <v>351</v>
      </c>
      <c r="D97" s="29" t="str">
        <f>IF(Intro!$G$29="English",B97,C97)</f>
        <v>Bahamas</v>
      </c>
    </row>
    <row r="98" spans="2:4" x14ac:dyDescent="0.35">
      <c r="B98" s="140" t="s">
        <v>424</v>
      </c>
      <c r="C98" s="140" t="s">
        <v>425</v>
      </c>
      <c r="D98" s="29" t="str">
        <f>IF(Intro!$G$29="English",B98,C98)</f>
        <v>Bahrain</v>
      </c>
    </row>
    <row r="99" spans="2:4" x14ac:dyDescent="0.35">
      <c r="B99" s="140" t="s">
        <v>352</v>
      </c>
      <c r="C99" s="141" t="s">
        <v>352</v>
      </c>
      <c r="D99" s="29" t="str">
        <f>IF(Intro!$G$29="English",B99,C99)</f>
        <v>Bangladesh</v>
      </c>
    </row>
    <row r="100" spans="2:4" x14ac:dyDescent="0.35">
      <c r="B100" s="141" t="s">
        <v>426</v>
      </c>
      <c r="C100" s="141" t="s">
        <v>427</v>
      </c>
      <c r="D100" s="29" t="str">
        <f>IF(Intro!$G$29="English",B100,C100)</f>
        <v>Barbados</v>
      </c>
    </row>
    <row r="101" spans="2:4" x14ac:dyDescent="0.35">
      <c r="B101" s="140" t="s">
        <v>428</v>
      </c>
      <c r="C101" s="140" t="s">
        <v>429</v>
      </c>
      <c r="D101" s="29" t="str">
        <f>IF(Intro!$G$29="English",B101,C101)</f>
        <v>Belarus</v>
      </c>
    </row>
    <row r="102" spans="2:4" x14ac:dyDescent="0.35">
      <c r="B102" s="140" t="s">
        <v>430</v>
      </c>
      <c r="C102" s="140" t="s">
        <v>431</v>
      </c>
      <c r="D102" s="29" t="str">
        <f>IF(Intro!$G$29="English",B102,C102)</f>
        <v>Belgium</v>
      </c>
    </row>
    <row r="103" spans="2:4" x14ac:dyDescent="0.35">
      <c r="B103" s="140" t="s">
        <v>353</v>
      </c>
      <c r="C103" s="140" t="s">
        <v>448</v>
      </c>
      <c r="D103" s="29" t="str">
        <f>IF(Intro!$G$29="English",B103,C103)</f>
        <v>Belize</v>
      </c>
    </row>
    <row r="104" spans="2:4" x14ac:dyDescent="0.35">
      <c r="B104" s="140" t="s">
        <v>432</v>
      </c>
      <c r="C104" s="141" t="s">
        <v>433</v>
      </c>
      <c r="D104" s="29" t="str">
        <f>IF(Intro!$G$29="English",B104,C104)</f>
        <v>Benin</v>
      </c>
    </row>
    <row r="105" spans="2:4" x14ac:dyDescent="0.35">
      <c r="B105" s="140" t="s">
        <v>434</v>
      </c>
      <c r="C105" s="140" t="s">
        <v>435</v>
      </c>
      <c r="D105" s="29" t="str">
        <f>IF(Intro!$G$29="English",B105,C105)</f>
        <v>Bermuda</v>
      </c>
    </row>
    <row r="106" spans="2:4" x14ac:dyDescent="0.35">
      <c r="B106" s="140" t="s">
        <v>436</v>
      </c>
      <c r="C106" s="140" t="s">
        <v>437</v>
      </c>
      <c r="D106" s="29" t="str">
        <f>IF(Intro!$G$29="English",B106,C106)</f>
        <v>Bhutan</v>
      </c>
    </row>
    <row r="107" spans="2:4" x14ac:dyDescent="0.35">
      <c r="B107" s="140" t="s">
        <v>438</v>
      </c>
      <c r="C107" s="140" t="s">
        <v>439</v>
      </c>
      <c r="D107" s="29" t="str">
        <f>IF(Intro!$G$29="English",B107,C107)</f>
        <v>Bolivia</v>
      </c>
    </row>
    <row r="108" spans="2:4" x14ac:dyDescent="0.35">
      <c r="B108" s="140" t="s">
        <v>440</v>
      </c>
      <c r="C108" s="140" t="s">
        <v>449</v>
      </c>
      <c r="D108" s="29" t="str">
        <f>IF(Intro!$G$29="English",B108,C108)</f>
        <v>Bonaire, Sint Eustatius and Saba</v>
      </c>
    </row>
    <row r="109" spans="2:4" x14ac:dyDescent="0.35">
      <c r="B109" s="141" t="s">
        <v>441</v>
      </c>
      <c r="C109" s="140" t="s">
        <v>442</v>
      </c>
      <c r="D109" s="29" t="str">
        <f>IF(Intro!$G$29="English",B109,C109)</f>
        <v>Bosnia and Herzegovina</v>
      </c>
    </row>
    <row r="110" spans="2:4" x14ac:dyDescent="0.35">
      <c r="B110" s="140" t="s">
        <v>450</v>
      </c>
      <c r="C110" s="140" t="s">
        <v>450</v>
      </c>
      <c r="D110" s="29" t="str">
        <f>IF(Intro!$G$29="English",B110,C110)</f>
        <v>Botswana</v>
      </c>
    </row>
    <row r="111" spans="2:4" x14ac:dyDescent="0.35">
      <c r="B111" s="140" t="s">
        <v>451</v>
      </c>
      <c r="C111" s="140" t="s">
        <v>452</v>
      </c>
      <c r="D111" s="29" t="str">
        <f>IF(Intro!$G$29="English",B111,C111)</f>
        <v>Bouvet Island</v>
      </c>
    </row>
    <row r="112" spans="2:4" x14ac:dyDescent="0.35">
      <c r="B112" s="140" t="s">
        <v>453</v>
      </c>
      <c r="C112" s="140" t="s">
        <v>454</v>
      </c>
      <c r="D112" s="29" t="str">
        <f>IF(Intro!$G$29="English",B112,C112)</f>
        <v>Brazil</v>
      </c>
    </row>
    <row r="113" spans="2:4" x14ac:dyDescent="0.35">
      <c r="B113" s="140" t="s">
        <v>455</v>
      </c>
      <c r="C113" s="140" t="s">
        <v>456</v>
      </c>
      <c r="D113" s="29" t="str">
        <f>IF(Intro!$G$29="English",B113,C113)</f>
        <v>British Indian Ocean Territory</v>
      </c>
    </row>
    <row r="114" spans="2:4" x14ac:dyDescent="0.35">
      <c r="B114" s="140" t="s">
        <v>457</v>
      </c>
      <c r="C114" s="140" t="s">
        <v>458</v>
      </c>
      <c r="D114" s="29" t="str">
        <f>IF(Intro!$G$29="English",B114,C114)</f>
        <v>Brunei Darussalam</v>
      </c>
    </row>
    <row r="115" spans="2:4" x14ac:dyDescent="0.35">
      <c r="B115" s="141" t="s">
        <v>459</v>
      </c>
      <c r="C115" s="140" t="s">
        <v>460</v>
      </c>
      <c r="D115" s="29" t="str">
        <f>IF(Intro!$G$29="English",B115,C115)</f>
        <v>Bulgaria</v>
      </c>
    </row>
    <row r="116" spans="2:4" x14ac:dyDescent="0.35">
      <c r="B116" s="140" t="s">
        <v>461</v>
      </c>
      <c r="C116" s="140" t="s">
        <v>461</v>
      </c>
      <c r="D116" s="29" t="str">
        <f>IF(Intro!$G$29="English",B116,C116)</f>
        <v>Burkina Faso</v>
      </c>
    </row>
    <row r="117" spans="2:4" x14ac:dyDescent="0.35">
      <c r="B117" s="140" t="s">
        <v>354</v>
      </c>
      <c r="C117" s="140" t="s">
        <v>354</v>
      </c>
      <c r="D117" s="29" t="str">
        <f>IF(Intro!$G$29="English",B117,C117)</f>
        <v>Burundi</v>
      </c>
    </row>
    <row r="118" spans="2:4" x14ac:dyDescent="0.35">
      <c r="B118" s="140" t="s">
        <v>462</v>
      </c>
      <c r="C118" s="140" t="s">
        <v>463</v>
      </c>
      <c r="D118" s="29" t="str">
        <f>IF(Intro!$G$29="English",B118,C118)</f>
        <v>Cambodia</v>
      </c>
    </row>
    <row r="119" spans="2:4" x14ac:dyDescent="0.35">
      <c r="B119" s="140" t="s">
        <v>464</v>
      </c>
      <c r="C119" s="140" t="s">
        <v>465</v>
      </c>
      <c r="D119" s="29" t="str">
        <f>IF(Intro!$G$29="English",B119,C119)</f>
        <v>Cameroon</v>
      </c>
    </row>
    <row r="120" spans="2:4" x14ac:dyDescent="0.35">
      <c r="B120" s="140" t="s">
        <v>355</v>
      </c>
      <c r="C120" s="140" t="s">
        <v>355</v>
      </c>
      <c r="D120" s="29" t="str">
        <f>IF(Intro!$G$29="English",B120,C120)</f>
        <v>Canada</v>
      </c>
    </row>
    <row r="121" spans="2:4" x14ac:dyDescent="0.35">
      <c r="B121" s="140" t="s">
        <v>466</v>
      </c>
      <c r="C121" s="140" t="s">
        <v>467</v>
      </c>
      <c r="D121" s="29" t="str">
        <f>IF(Intro!$G$29="English",B121,C121)</f>
        <v>Cape Verde</v>
      </c>
    </row>
    <row r="122" spans="2:4" x14ac:dyDescent="0.35">
      <c r="B122" s="140" t="s">
        <v>468</v>
      </c>
      <c r="C122" s="140" t="s">
        <v>469</v>
      </c>
      <c r="D122" s="29" t="str">
        <f>IF(Intro!$G$29="English",B122,C122)</f>
        <v>Cayman Islands</v>
      </c>
    </row>
    <row r="123" spans="2:4" x14ac:dyDescent="0.35">
      <c r="B123" s="140" t="s">
        <v>470</v>
      </c>
      <c r="C123" s="140" t="s">
        <v>471</v>
      </c>
      <c r="D123" s="29" t="str">
        <f>IF(Intro!$G$29="English",B123,C123)</f>
        <v>Central African Republic</v>
      </c>
    </row>
    <row r="124" spans="2:4" x14ac:dyDescent="0.35">
      <c r="B124" s="140" t="s">
        <v>472</v>
      </c>
      <c r="C124" s="140" t="s">
        <v>473</v>
      </c>
      <c r="D124" s="29" t="str">
        <f>IF(Intro!$G$29="English",B124,C124)</f>
        <v>Ceuta and Melilla</v>
      </c>
    </row>
    <row r="125" spans="2:4" x14ac:dyDescent="0.35">
      <c r="B125" s="140" t="s">
        <v>474</v>
      </c>
      <c r="C125" s="140" t="s">
        <v>475</v>
      </c>
      <c r="D125" s="29" t="str">
        <f>IF(Intro!$G$29="English",B125,C125)</f>
        <v>Chad</v>
      </c>
    </row>
    <row r="126" spans="2:4" x14ac:dyDescent="0.35">
      <c r="B126" s="140" t="s">
        <v>356</v>
      </c>
      <c r="C126" s="140" t="s">
        <v>476</v>
      </c>
      <c r="D126" s="29" t="str">
        <f>IF(Intro!$G$29="English",B126,C126)</f>
        <v>Chile</v>
      </c>
    </row>
    <row r="127" spans="2:4" x14ac:dyDescent="0.35">
      <c r="B127" s="140" t="s">
        <v>477</v>
      </c>
      <c r="C127" s="140" t="s">
        <v>478</v>
      </c>
      <c r="D127" s="29" t="str">
        <f>IF(Intro!$G$29="English",B127,C127)</f>
        <v>China</v>
      </c>
    </row>
    <row r="128" spans="2:4" x14ac:dyDescent="0.35">
      <c r="B128" s="140" t="s">
        <v>479</v>
      </c>
      <c r="C128" s="140" t="s">
        <v>480</v>
      </c>
      <c r="D128" s="29" t="str">
        <f>IF(Intro!$G$29="English",B128,C128)</f>
        <v>Chinese Taipei</v>
      </c>
    </row>
    <row r="129" spans="2:4" x14ac:dyDescent="0.35">
      <c r="B129" s="140" t="s">
        <v>481</v>
      </c>
      <c r="C129" s="140" t="s">
        <v>482</v>
      </c>
      <c r="D129" s="29" t="str">
        <f>IF(Intro!$G$29="English",B129,C129)</f>
        <v>Christmas Island</v>
      </c>
    </row>
    <row r="130" spans="2:4" x14ac:dyDescent="0.35">
      <c r="B130" s="140" t="s">
        <v>483</v>
      </c>
      <c r="C130" s="140" t="s">
        <v>484</v>
      </c>
      <c r="D130" s="29" t="str">
        <f>IF(Intro!$G$29="English",B130,C130)</f>
        <v>Cocos (Keeling) Islands</v>
      </c>
    </row>
    <row r="131" spans="2:4" x14ac:dyDescent="0.35">
      <c r="B131" s="140" t="s">
        <v>485</v>
      </c>
      <c r="C131" s="140" t="s">
        <v>486</v>
      </c>
      <c r="D131" s="29" t="str">
        <f>IF(Intro!$G$29="English",B131,C131)</f>
        <v>Colombia</v>
      </c>
    </row>
    <row r="132" spans="2:4" x14ac:dyDescent="0.35">
      <c r="B132" s="140" t="s">
        <v>487</v>
      </c>
      <c r="C132" s="140" t="s">
        <v>488</v>
      </c>
      <c r="D132" s="29" t="str">
        <f>IF(Intro!$G$29="English",B132,C132)</f>
        <v>Comoros</v>
      </c>
    </row>
    <row r="133" spans="2:4" x14ac:dyDescent="0.35">
      <c r="B133" s="140" t="s">
        <v>489</v>
      </c>
      <c r="C133" s="140" t="s">
        <v>489</v>
      </c>
      <c r="D133" s="29" t="str">
        <f>IF(Intro!$G$29="English",B133,C133)</f>
        <v>Congo</v>
      </c>
    </row>
    <row r="134" spans="2:4" x14ac:dyDescent="0.35">
      <c r="B134" s="140" t="s">
        <v>490</v>
      </c>
      <c r="C134" s="140" t="s">
        <v>491</v>
      </c>
      <c r="D134" s="29" t="str">
        <f>IF(Intro!$G$29="English",B134,C134)</f>
        <v>Congo (Democratic Republic of)</v>
      </c>
    </row>
    <row r="135" spans="2:4" x14ac:dyDescent="0.35">
      <c r="B135" s="140" t="s">
        <v>492</v>
      </c>
      <c r="C135" s="140" t="s">
        <v>493</v>
      </c>
      <c r="D135" s="29" t="str">
        <f>IF(Intro!$G$29="English",B135,C135)</f>
        <v>Cook Islands</v>
      </c>
    </row>
    <row r="136" spans="2:4" x14ac:dyDescent="0.35">
      <c r="B136" s="140" t="s">
        <v>357</v>
      </c>
      <c r="C136" s="140" t="s">
        <v>357</v>
      </c>
      <c r="D136" s="29" t="str">
        <f>IF(Intro!$G$29="English",B136,C136)</f>
        <v>Costa Rica</v>
      </c>
    </row>
    <row r="137" spans="2:4" x14ac:dyDescent="0.35">
      <c r="B137" s="140" t="s">
        <v>494</v>
      </c>
      <c r="C137" s="140" t="s">
        <v>495</v>
      </c>
      <c r="D137" s="29" t="str">
        <f>IF(Intro!$G$29="English",B137,C137)</f>
        <v>Croatia</v>
      </c>
    </row>
    <row r="138" spans="2:4" x14ac:dyDescent="0.35">
      <c r="B138" s="140" t="s">
        <v>358</v>
      </c>
      <c r="C138" s="140" t="s">
        <v>358</v>
      </c>
      <c r="D138" s="29" t="str">
        <f>IF(Intro!$G$29="English",B138,C138)</f>
        <v>Cuba</v>
      </c>
    </row>
    <row r="139" spans="2:4" x14ac:dyDescent="0.35">
      <c r="B139" s="140" t="s">
        <v>496</v>
      </c>
      <c r="C139" s="140" t="s">
        <v>497</v>
      </c>
      <c r="D139" s="29" t="str">
        <f>IF(Intro!$G$29="English",B139,C139)</f>
        <v>Curacao</v>
      </c>
    </row>
    <row r="140" spans="2:4" x14ac:dyDescent="0.35">
      <c r="B140" s="140" t="s">
        <v>498</v>
      </c>
      <c r="C140" s="140" t="s">
        <v>499</v>
      </c>
      <c r="D140" s="29" t="str">
        <f>IF(Intro!$G$29="English",B140,C140)</f>
        <v>Cyprus</v>
      </c>
    </row>
    <row r="141" spans="2:4" x14ac:dyDescent="0.35">
      <c r="B141" s="140" t="s">
        <v>500</v>
      </c>
      <c r="C141" s="140" t="s">
        <v>501</v>
      </c>
      <c r="D141" s="29" t="str">
        <f>IF(Intro!$G$29="English",B141,C141)</f>
        <v>Czech Republic</v>
      </c>
    </row>
    <row r="142" spans="2:4" x14ac:dyDescent="0.35">
      <c r="B142" s="140" t="s">
        <v>502</v>
      </c>
      <c r="C142" s="140" t="s">
        <v>503</v>
      </c>
      <c r="D142" s="29" t="str">
        <f>IF(Intro!$G$29="English",B142,C142)</f>
        <v>Denmark</v>
      </c>
    </row>
    <row r="143" spans="2:4" x14ac:dyDescent="0.35">
      <c r="B143" s="140" t="s">
        <v>359</v>
      </c>
      <c r="C143" s="140" t="s">
        <v>359</v>
      </c>
      <c r="D143" s="29" t="str">
        <f>IF(Intro!$G$29="English",B143,C143)</f>
        <v>Djibouti</v>
      </c>
    </row>
    <row r="144" spans="2:4" x14ac:dyDescent="0.35">
      <c r="B144" s="140" t="s">
        <v>504</v>
      </c>
      <c r="C144" s="140" t="s">
        <v>505</v>
      </c>
      <c r="D144" s="29" t="str">
        <f>IF(Intro!$G$29="English",B144,C144)</f>
        <v>Dominica</v>
      </c>
    </row>
    <row r="145" spans="2:4" x14ac:dyDescent="0.35">
      <c r="B145" s="140" t="s">
        <v>506</v>
      </c>
      <c r="C145" s="140" t="s">
        <v>507</v>
      </c>
      <c r="D145" s="29" t="str">
        <f>IF(Intro!$G$29="English",B145,C145)</f>
        <v>Dominican Republic</v>
      </c>
    </row>
    <row r="146" spans="2:4" x14ac:dyDescent="0.35">
      <c r="B146" s="140" t="s">
        <v>508</v>
      </c>
      <c r="C146" s="140" t="s">
        <v>509</v>
      </c>
      <c r="D146" s="29" t="str">
        <f>IF(Intro!$G$29="English",B146,C146)</f>
        <v>East Timor</v>
      </c>
    </row>
    <row r="147" spans="2:4" x14ac:dyDescent="0.35">
      <c r="B147" s="140" t="s">
        <v>510</v>
      </c>
      <c r="C147" s="140" t="s">
        <v>511</v>
      </c>
      <c r="D147" s="29" t="str">
        <f>IF(Intro!$G$29="English",B147,C147)</f>
        <v>Ecuador</v>
      </c>
    </row>
    <row r="148" spans="2:4" x14ac:dyDescent="0.35">
      <c r="B148" s="140" t="s">
        <v>512</v>
      </c>
      <c r="C148" s="140" t="s">
        <v>513</v>
      </c>
      <c r="D148" s="29" t="str">
        <f>IF(Intro!$G$29="English",B148,C148)</f>
        <v>Egypt</v>
      </c>
    </row>
    <row r="149" spans="2:4" x14ac:dyDescent="0.35">
      <c r="B149" s="140" t="s">
        <v>514</v>
      </c>
      <c r="C149" s="140" t="s">
        <v>515</v>
      </c>
      <c r="D149" s="29" t="str">
        <f>IF(Intro!$G$29="English",B149,C149)</f>
        <v>El Salvador</v>
      </c>
    </row>
    <row r="150" spans="2:4" x14ac:dyDescent="0.35">
      <c r="B150" s="140" t="s">
        <v>516</v>
      </c>
      <c r="C150" s="140" t="s">
        <v>517</v>
      </c>
      <c r="D150" s="29" t="str">
        <f>IF(Intro!$G$29="English",B150,C150)</f>
        <v>Equatorial Guinea</v>
      </c>
    </row>
    <row r="151" spans="2:4" x14ac:dyDescent="0.35">
      <c r="B151" s="140" t="s">
        <v>518</v>
      </c>
      <c r="C151" s="140" t="s">
        <v>519</v>
      </c>
      <c r="D151" s="29" t="str">
        <f>IF(Intro!$G$29="English",B151,C151)</f>
        <v>Eritrea</v>
      </c>
    </row>
    <row r="152" spans="2:4" x14ac:dyDescent="0.35">
      <c r="B152" s="140" t="s">
        <v>520</v>
      </c>
      <c r="C152" s="140" t="s">
        <v>521</v>
      </c>
      <c r="D152" s="29" t="str">
        <f>IF(Intro!$G$29="English",B152,C152)</f>
        <v>Estonia</v>
      </c>
    </row>
    <row r="153" spans="2:4" x14ac:dyDescent="0.35">
      <c r="B153" s="140" t="s">
        <v>522</v>
      </c>
      <c r="C153" s="140" t="s">
        <v>523</v>
      </c>
      <c r="D153" s="29" t="str">
        <f>IF(Intro!$G$29="English",B153,C153)</f>
        <v>Ethiopia</v>
      </c>
    </row>
    <row r="154" spans="2:4" x14ac:dyDescent="0.35">
      <c r="B154" s="140" t="s">
        <v>524</v>
      </c>
      <c r="C154" s="140" t="s">
        <v>525</v>
      </c>
      <c r="D154" s="29" t="str">
        <f>IF(Intro!$G$29="English",B154,C154)</f>
        <v>Falkland Islands (Malvinas) </v>
      </c>
    </row>
    <row r="155" spans="2:4" x14ac:dyDescent="0.35">
      <c r="B155" s="140" t="s">
        <v>526</v>
      </c>
      <c r="C155" s="140" t="s">
        <v>527</v>
      </c>
      <c r="D155" s="29" t="str">
        <f>IF(Intro!$G$29="English",B155,C155)</f>
        <v>Faroe Islands</v>
      </c>
    </row>
    <row r="156" spans="2:4" x14ac:dyDescent="0.35">
      <c r="B156" s="140" t="s">
        <v>528</v>
      </c>
      <c r="C156" s="140" t="s">
        <v>529</v>
      </c>
      <c r="D156" s="29" t="str">
        <f>IF(Intro!$G$29="English",B156,C156)</f>
        <v>Fiji</v>
      </c>
    </row>
    <row r="157" spans="2:4" x14ac:dyDescent="0.35">
      <c r="B157" s="140" t="s">
        <v>530</v>
      </c>
      <c r="C157" s="140" t="s">
        <v>531</v>
      </c>
      <c r="D157" s="29" t="str">
        <f>IF(Intro!$G$29="English",B157,C157)</f>
        <v>Finland</v>
      </c>
    </row>
    <row r="158" spans="2:4" x14ac:dyDescent="0.35">
      <c r="B158" s="140" t="s">
        <v>360</v>
      </c>
      <c r="C158" s="140" t="s">
        <v>360</v>
      </c>
      <c r="D158" s="29" t="str">
        <f>IF(Intro!$G$29="English",B158,C158)</f>
        <v>France</v>
      </c>
    </row>
    <row r="159" spans="2:4" x14ac:dyDescent="0.35">
      <c r="B159" s="140" t="s">
        <v>532</v>
      </c>
      <c r="C159" s="140" t="s">
        <v>533</v>
      </c>
      <c r="D159" s="29" t="str">
        <f>IF(Intro!$G$29="English",B159,C159)</f>
        <v>French Guiana</v>
      </c>
    </row>
    <row r="160" spans="2:4" x14ac:dyDescent="0.35">
      <c r="B160" s="140" t="s">
        <v>534</v>
      </c>
      <c r="C160" s="140" t="s">
        <v>535</v>
      </c>
      <c r="D160" s="29" t="str">
        <f>IF(Intro!$G$29="English",B160,C160)</f>
        <v>French Polynesia</v>
      </c>
    </row>
    <row r="161" spans="2:4" x14ac:dyDescent="0.35">
      <c r="B161" s="140" t="s">
        <v>536</v>
      </c>
      <c r="C161" s="140" t="s">
        <v>537</v>
      </c>
      <c r="D161" s="29" t="str">
        <f>IF(Intro!$G$29="English",B161,C161)</f>
        <v>French Southern Territories</v>
      </c>
    </row>
    <row r="162" spans="2:4" x14ac:dyDescent="0.35">
      <c r="B162" s="140" t="s">
        <v>361</v>
      </c>
      <c r="C162" s="140" t="s">
        <v>361</v>
      </c>
      <c r="D162" s="29" t="str">
        <f>IF(Intro!$G$29="English",B162,C162)</f>
        <v>Gabon</v>
      </c>
    </row>
    <row r="163" spans="2:4" x14ac:dyDescent="0.35">
      <c r="B163" s="140" t="s">
        <v>538</v>
      </c>
      <c r="C163" s="140" t="s">
        <v>539</v>
      </c>
      <c r="D163" s="29" t="str">
        <f>IF(Intro!$G$29="English",B163,C163)</f>
        <v>Gambia</v>
      </c>
    </row>
    <row r="164" spans="2:4" x14ac:dyDescent="0.35">
      <c r="B164" s="140" t="s">
        <v>540</v>
      </c>
      <c r="C164" s="140" t="s">
        <v>541</v>
      </c>
      <c r="D164" s="29" t="str">
        <f>IF(Intro!$G$29="English",B164,C164)</f>
        <v>Georgia</v>
      </c>
    </row>
    <row r="165" spans="2:4" x14ac:dyDescent="0.35">
      <c r="B165" s="140" t="s">
        <v>542</v>
      </c>
      <c r="C165" s="140" t="s">
        <v>543</v>
      </c>
      <c r="D165" s="29" t="str">
        <f>IF(Intro!$G$29="English",B165,C165)</f>
        <v>Germany</v>
      </c>
    </row>
    <row r="166" spans="2:4" x14ac:dyDescent="0.35">
      <c r="B166" s="140" t="s">
        <v>362</v>
      </c>
      <c r="C166" s="140" t="s">
        <v>362</v>
      </c>
      <c r="D166" s="29" t="str">
        <f>IF(Intro!$G$29="English",B166,C166)</f>
        <v>Ghana</v>
      </c>
    </row>
    <row r="167" spans="2:4" x14ac:dyDescent="0.35">
      <c r="B167" s="140" t="s">
        <v>363</v>
      </c>
      <c r="C167" s="140" t="s">
        <v>363</v>
      </c>
      <c r="D167" s="29" t="str">
        <f>IF(Intro!$G$29="English",B167,C167)</f>
        <v>Gibraltar</v>
      </c>
    </row>
    <row r="168" spans="2:4" x14ac:dyDescent="0.35">
      <c r="B168" s="140" t="s">
        <v>544</v>
      </c>
      <c r="C168" s="140" t="s">
        <v>545</v>
      </c>
      <c r="D168" s="29" t="str">
        <f>IF(Intro!$G$29="English",B168,C168)</f>
        <v>Greece</v>
      </c>
    </row>
    <row r="169" spans="2:4" x14ac:dyDescent="0.35">
      <c r="B169" s="140" t="s">
        <v>546</v>
      </c>
      <c r="C169" s="140" t="s">
        <v>547</v>
      </c>
      <c r="D169" s="29" t="str">
        <f>IF(Intro!$G$29="English",B169,C169)</f>
        <v>Greenland</v>
      </c>
    </row>
    <row r="170" spans="2:4" x14ac:dyDescent="0.35">
      <c r="B170" s="140" t="s">
        <v>548</v>
      </c>
      <c r="C170" s="140" t="s">
        <v>549</v>
      </c>
      <c r="D170" s="29" t="str">
        <f>IF(Intro!$G$29="English",B170,C170)</f>
        <v>Grenada</v>
      </c>
    </row>
    <row r="171" spans="2:4" x14ac:dyDescent="0.35">
      <c r="B171" s="140" t="s">
        <v>364</v>
      </c>
      <c r="C171" s="140" t="s">
        <v>364</v>
      </c>
      <c r="D171" s="29" t="str">
        <f>IF(Intro!$G$29="English",B171,C171)</f>
        <v>Guadeloupe</v>
      </c>
    </row>
    <row r="172" spans="2:4" x14ac:dyDescent="0.35">
      <c r="B172" s="140" t="s">
        <v>365</v>
      </c>
      <c r="C172" s="140" t="s">
        <v>365</v>
      </c>
      <c r="D172" s="29" t="str">
        <f>IF(Intro!$G$29="English",B172,C172)</f>
        <v>Guam</v>
      </c>
    </row>
    <row r="173" spans="2:4" x14ac:dyDescent="0.35">
      <c r="B173" s="140" t="s">
        <v>366</v>
      </c>
      <c r="C173" s="140" t="s">
        <v>366</v>
      </c>
      <c r="D173" s="29" t="str">
        <f>IF(Intro!$G$29="English",B173,C173)</f>
        <v>Guatemala</v>
      </c>
    </row>
    <row r="174" spans="2:4" x14ac:dyDescent="0.35">
      <c r="B174" s="140" t="s">
        <v>550</v>
      </c>
      <c r="C174" s="140" t="s">
        <v>551</v>
      </c>
      <c r="D174" s="29" t="str">
        <f>IF(Intro!$G$29="English",B174,C174)</f>
        <v>Guernsey</v>
      </c>
    </row>
    <row r="175" spans="2:4" x14ac:dyDescent="0.35">
      <c r="B175" s="140" t="s">
        <v>552</v>
      </c>
      <c r="C175" s="140" t="s">
        <v>553</v>
      </c>
      <c r="D175" s="29" t="str">
        <f>IF(Intro!$G$29="English",B175,C175)</f>
        <v>Guinea</v>
      </c>
    </row>
    <row r="176" spans="2:4" x14ac:dyDescent="0.35">
      <c r="B176" s="140" t="s">
        <v>554</v>
      </c>
      <c r="C176" s="140" t="s">
        <v>555</v>
      </c>
      <c r="D176" s="29" t="str">
        <f>IF(Intro!$G$29="English",B176,C176)</f>
        <v>Guinea-Bissau</v>
      </c>
    </row>
    <row r="177" spans="2:4" x14ac:dyDescent="0.35">
      <c r="B177" s="140" t="s">
        <v>367</v>
      </c>
      <c r="C177" s="140" t="s">
        <v>556</v>
      </c>
      <c r="D177" s="29" t="str">
        <f>IF(Intro!$G$29="English",B177,C177)</f>
        <v>Guyana</v>
      </c>
    </row>
    <row r="178" spans="2:4" x14ac:dyDescent="0.35">
      <c r="B178" s="140" t="s">
        <v>557</v>
      </c>
      <c r="C178" s="140" t="s">
        <v>558</v>
      </c>
      <c r="D178" s="29" t="str">
        <f>IF(Intro!$G$29="English",B178,C178)</f>
        <v>Haiti</v>
      </c>
    </row>
    <row r="179" spans="2:4" x14ac:dyDescent="0.35">
      <c r="B179" s="140" t="s">
        <v>559</v>
      </c>
      <c r="C179" s="140" t="s">
        <v>560</v>
      </c>
      <c r="D179" s="29" t="str">
        <f>IF(Intro!$G$29="English",B179,C179)</f>
        <v>Heard Islands and McDonald</v>
      </c>
    </row>
    <row r="180" spans="2:4" x14ac:dyDescent="0.35">
      <c r="B180" s="140" t="s">
        <v>561</v>
      </c>
      <c r="C180" s="140" t="s">
        <v>562</v>
      </c>
      <c r="D180" s="29" t="str">
        <f>IF(Intro!$G$29="English",B180,C180)</f>
        <v>Holy See (Vatican City State)</v>
      </c>
    </row>
    <row r="181" spans="2:4" x14ac:dyDescent="0.35">
      <c r="B181" s="140" t="s">
        <v>368</v>
      </c>
      <c r="C181" s="140" t="s">
        <v>368</v>
      </c>
      <c r="D181" s="29" t="str">
        <f>IF(Intro!$G$29="English",B181,C181)</f>
        <v>Honduras</v>
      </c>
    </row>
    <row r="182" spans="2:4" x14ac:dyDescent="0.35">
      <c r="B182" s="140" t="s">
        <v>563</v>
      </c>
      <c r="C182" s="140" t="s">
        <v>563</v>
      </c>
      <c r="D182" s="29" t="str">
        <f>IF(Intro!$G$29="English",B182,C182)</f>
        <v>Hong Kong</v>
      </c>
    </row>
    <row r="183" spans="2:4" x14ac:dyDescent="0.35">
      <c r="B183" s="140" t="s">
        <v>564</v>
      </c>
      <c r="C183" s="140" t="s">
        <v>565</v>
      </c>
      <c r="D183" s="29" t="str">
        <f>IF(Intro!$G$29="English",B183,C183)</f>
        <v>Hungary</v>
      </c>
    </row>
    <row r="184" spans="2:4" x14ac:dyDescent="0.35">
      <c r="B184" s="140" t="s">
        <v>566</v>
      </c>
      <c r="C184" s="140" t="s">
        <v>567</v>
      </c>
      <c r="D184" s="29" t="str">
        <f>IF(Intro!$G$29="English",B184,C184)</f>
        <v>Iceland</v>
      </c>
    </row>
    <row r="185" spans="2:4" x14ac:dyDescent="0.35">
      <c r="B185" s="140" t="s">
        <v>568</v>
      </c>
      <c r="C185" s="140" t="s">
        <v>569</v>
      </c>
      <c r="D185" s="29" t="str">
        <f>IF(Intro!$G$29="English",B185,C185)</f>
        <v>India</v>
      </c>
    </row>
    <row r="186" spans="2:4" x14ac:dyDescent="0.35">
      <c r="B186" s="140" t="s">
        <v>570</v>
      </c>
      <c r="C186" s="140" t="s">
        <v>571</v>
      </c>
      <c r="D186" s="29" t="str">
        <f>IF(Intro!$G$29="English",B186,C186)</f>
        <v>Indonesia</v>
      </c>
    </row>
    <row r="187" spans="2:4" x14ac:dyDescent="0.35">
      <c r="B187" s="140" t="s">
        <v>572</v>
      </c>
      <c r="C187" s="140" t="s">
        <v>573</v>
      </c>
      <c r="D187" s="29" t="str">
        <f>IF(Intro!$G$29="English",B187,C187)</f>
        <v>Iran (Islamic Republic of)</v>
      </c>
    </row>
    <row r="188" spans="2:4" x14ac:dyDescent="0.35">
      <c r="B188" s="140" t="s">
        <v>369</v>
      </c>
      <c r="C188" s="140" t="s">
        <v>574</v>
      </c>
      <c r="D188" s="29" t="str">
        <f>IF(Intro!$G$29="English",B188,C188)</f>
        <v>Iraq</v>
      </c>
    </row>
    <row r="189" spans="2:4" x14ac:dyDescent="0.35">
      <c r="B189" s="140" t="s">
        <v>575</v>
      </c>
      <c r="C189" s="140" t="s">
        <v>576</v>
      </c>
      <c r="D189" s="29" t="str">
        <f>IF(Intro!$G$29="English",B189,C189)</f>
        <v>Ireland</v>
      </c>
    </row>
    <row r="190" spans="2:4" x14ac:dyDescent="0.35">
      <c r="B190" s="140" t="s">
        <v>577</v>
      </c>
      <c r="C190" s="140" t="s">
        <v>578</v>
      </c>
      <c r="D190" s="29" t="str">
        <f>IF(Intro!$G$29="English",B190,C190)</f>
        <v>Isle of Man</v>
      </c>
    </row>
    <row r="191" spans="2:4" x14ac:dyDescent="0.35">
      <c r="B191" s="140" t="s">
        <v>579</v>
      </c>
      <c r="C191" s="140" t="s">
        <v>580</v>
      </c>
      <c r="D191" s="29" t="str">
        <f>IF(Intro!$G$29="English",B191,C191)</f>
        <v>Israel</v>
      </c>
    </row>
    <row r="192" spans="2:4" x14ac:dyDescent="0.35">
      <c r="B192" s="140" t="s">
        <v>581</v>
      </c>
      <c r="C192" s="140" t="s">
        <v>582</v>
      </c>
      <c r="D192" s="29" t="str">
        <f>IF(Intro!$G$29="English",B192,C192)</f>
        <v>Italy</v>
      </c>
    </row>
    <row r="193" spans="2:4" x14ac:dyDescent="0.35">
      <c r="B193" s="140" t="s">
        <v>583</v>
      </c>
      <c r="C193" s="140" t="s">
        <v>584</v>
      </c>
      <c r="D193" s="29" t="str">
        <f>IF(Intro!$G$29="English",B193,C193)</f>
        <v>Ivory Coast</v>
      </c>
    </row>
    <row r="194" spans="2:4" x14ac:dyDescent="0.35">
      <c r="B194" s="140" t="s">
        <v>585</v>
      </c>
      <c r="C194" s="140" t="s">
        <v>586</v>
      </c>
      <c r="D194" s="29" t="str">
        <f>IF(Intro!$G$29="English",B194,C194)</f>
        <v>Jamaica</v>
      </c>
    </row>
    <row r="195" spans="2:4" x14ac:dyDescent="0.35">
      <c r="B195" s="140" t="s">
        <v>587</v>
      </c>
      <c r="C195" s="140" t="s">
        <v>588</v>
      </c>
      <c r="D195" s="29" t="str">
        <f>IF(Intro!$G$29="English",B195,C195)</f>
        <v>Japan</v>
      </c>
    </row>
    <row r="196" spans="2:4" x14ac:dyDescent="0.35">
      <c r="B196" s="140" t="s">
        <v>589</v>
      </c>
      <c r="C196" s="140" t="s">
        <v>589</v>
      </c>
      <c r="D196" s="29" t="str">
        <f>IF(Intro!$G$29="English",B196,C196)</f>
        <v>Jersey</v>
      </c>
    </row>
    <row r="197" spans="2:4" x14ac:dyDescent="0.35">
      <c r="B197" s="140" t="s">
        <v>590</v>
      </c>
      <c r="C197" s="140" t="s">
        <v>591</v>
      </c>
      <c r="D197" s="29" t="str">
        <f>IF(Intro!$G$29="English",B197,C197)</f>
        <v>Jordan</v>
      </c>
    </row>
    <row r="198" spans="2:4" x14ac:dyDescent="0.35">
      <c r="B198" s="140" t="s">
        <v>592</v>
      </c>
      <c r="C198" s="140" t="s">
        <v>592</v>
      </c>
      <c r="D198" s="29" t="str">
        <f>IF(Intro!$G$29="English",B198,C198)</f>
        <v>Kazakhstan</v>
      </c>
    </row>
    <row r="199" spans="2:4" x14ac:dyDescent="0.35">
      <c r="B199" s="140" t="s">
        <v>370</v>
      </c>
      <c r="C199" s="140" t="s">
        <v>370</v>
      </c>
      <c r="D199" s="29" t="str">
        <f>IF(Intro!$G$29="English",B199,C199)</f>
        <v>Kenya</v>
      </c>
    </row>
    <row r="200" spans="2:4" x14ac:dyDescent="0.35">
      <c r="B200" s="140" t="s">
        <v>371</v>
      </c>
      <c r="C200" s="140" t="s">
        <v>371</v>
      </c>
      <c r="D200" s="29" t="str">
        <f>IF(Intro!$G$29="English",B200,C200)</f>
        <v>Kiribati</v>
      </c>
    </row>
    <row r="201" spans="2:4" x14ac:dyDescent="0.35">
      <c r="B201" s="140" t="s">
        <v>593</v>
      </c>
      <c r="C201" s="140" t="s">
        <v>594</v>
      </c>
      <c r="D201" s="29" t="str">
        <f>IF(Intro!$G$29="English",B201,C201)</f>
        <v>Korea</v>
      </c>
    </row>
    <row r="202" spans="2:4" x14ac:dyDescent="0.35">
      <c r="B202" s="140" t="s">
        <v>595</v>
      </c>
      <c r="C202" s="140" t="s">
        <v>596</v>
      </c>
      <c r="D202" s="29" t="str">
        <f>IF(Intro!$G$29="English",B202,C202)</f>
        <v>Korea, Democratic People's Republic of</v>
      </c>
    </row>
    <row r="203" spans="2:4" x14ac:dyDescent="0.35">
      <c r="B203" s="140" t="s">
        <v>372</v>
      </c>
      <c r="C203" s="140" t="s">
        <v>372</v>
      </c>
      <c r="D203" s="29" t="str">
        <f>IF(Intro!$G$29="English",B203,C203)</f>
        <v>Kosovo</v>
      </c>
    </row>
    <row r="204" spans="2:4" x14ac:dyDescent="0.35">
      <c r="B204" s="140" t="s">
        <v>597</v>
      </c>
      <c r="C204" s="140" t="s">
        <v>598</v>
      </c>
      <c r="D204" s="29" t="str">
        <f>IF(Intro!$G$29="English",B204,C204)</f>
        <v>Kuwait</v>
      </c>
    </row>
    <row r="205" spans="2:4" x14ac:dyDescent="0.35">
      <c r="B205" s="140" t="s">
        <v>599</v>
      </c>
      <c r="C205" s="140" t="s">
        <v>600</v>
      </c>
      <c r="D205" s="29" t="str">
        <f>IF(Intro!$G$29="English",B205,C205)</f>
        <v>Kyrgyzstan</v>
      </c>
    </row>
    <row r="206" spans="2:4" x14ac:dyDescent="0.35">
      <c r="B206" s="140" t="s">
        <v>601</v>
      </c>
      <c r="C206" s="140" t="s">
        <v>602</v>
      </c>
      <c r="D206" s="29" t="str">
        <f>IF(Intro!$G$29="English",B206,C206)</f>
        <v>Lao, People's Democratic Republic</v>
      </c>
    </row>
    <row r="207" spans="2:4" x14ac:dyDescent="0.35">
      <c r="B207" s="140" t="s">
        <v>603</v>
      </c>
      <c r="C207" s="140" t="s">
        <v>604</v>
      </c>
      <c r="D207" s="29" t="str">
        <f>IF(Intro!$G$29="English",B207,C207)</f>
        <v>Latvia</v>
      </c>
    </row>
    <row r="208" spans="2:4" x14ac:dyDescent="0.35">
      <c r="B208" s="140" t="s">
        <v>605</v>
      </c>
      <c r="C208" s="140" t="s">
        <v>606</v>
      </c>
      <c r="D208" s="29" t="str">
        <f>IF(Intro!$G$29="English",B208,C208)</f>
        <v>Lebanon</v>
      </c>
    </row>
    <row r="209" spans="2:4" x14ac:dyDescent="0.35">
      <c r="B209" s="140" t="s">
        <v>373</v>
      </c>
      <c r="C209" s="140" t="s">
        <v>373</v>
      </c>
      <c r="D209" s="29" t="str">
        <f>IF(Intro!$G$29="English",B209,C209)</f>
        <v>Lesotho</v>
      </c>
    </row>
    <row r="210" spans="2:4" x14ac:dyDescent="0.35">
      <c r="B210" s="140" t="s">
        <v>607</v>
      </c>
      <c r="C210" s="140" t="s">
        <v>608</v>
      </c>
      <c r="D210" s="29" t="str">
        <f>IF(Intro!$G$29="English",B210,C210)</f>
        <v>Liberia</v>
      </c>
    </row>
    <row r="211" spans="2:4" x14ac:dyDescent="0.35">
      <c r="B211" s="140" t="s">
        <v>609</v>
      </c>
      <c r="C211" s="140" t="s">
        <v>610</v>
      </c>
      <c r="D211" s="29" t="str">
        <f>IF(Intro!$G$29="English",B211,C211)</f>
        <v>Libyan, Arab Jamahiriya</v>
      </c>
    </row>
    <row r="212" spans="2:4" x14ac:dyDescent="0.35">
      <c r="B212" s="140" t="s">
        <v>611</v>
      </c>
      <c r="C212" s="140" t="s">
        <v>611</v>
      </c>
      <c r="D212" s="29" t="str">
        <f>IF(Intro!$G$29="English",B212,C212)</f>
        <v>Liechtenstein</v>
      </c>
    </row>
    <row r="213" spans="2:4" x14ac:dyDescent="0.35">
      <c r="B213" s="140" t="s">
        <v>612</v>
      </c>
      <c r="C213" s="140" t="s">
        <v>613</v>
      </c>
      <c r="D213" s="29" t="str">
        <f>IF(Intro!$G$29="English",B213,C213)</f>
        <v>Lithuania</v>
      </c>
    </row>
    <row r="214" spans="2:4" x14ac:dyDescent="0.35">
      <c r="B214" s="140" t="s">
        <v>374</v>
      </c>
      <c r="C214" s="140" t="s">
        <v>374</v>
      </c>
      <c r="D214" s="29" t="str">
        <f>IF(Intro!$G$29="English",B214,C214)</f>
        <v>Luxembourg</v>
      </c>
    </row>
    <row r="215" spans="2:4" x14ac:dyDescent="0.35">
      <c r="B215" s="140" t="s">
        <v>614</v>
      </c>
      <c r="C215" s="140" t="s">
        <v>615</v>
      </c>
      <c r="D215" s="29" t="str">
        <f>IF(Intro!$G$29="English",B215,C215)</f>
        <v>Macau</v>
      </c>
    </row>
    <row r="216" spans="2:4" x14ac:dyDescent="0.35">
      <c r="B216" s="140" t="s">
        <v>616</v>
      </c>
      <c r="C216" s="140" t="s">
        <v>617</v>
      </c>
      <c r="D216" s="29" t="str">
        <f>IF(Intro!$G$29="English",B216,C216)</f>
        <v>Macedonia, Republic of</v>
      </c>
    </row>
    <row r="217" spans="2:4" x14ac:dyDescent="0.35">
      <c r="B217" s="140" t="s">
        <v>375</v>
      </c>
      <c r="C217" s="140" t="s">
        <v>375</v>
      </c>
      <c r="D217" s="29" t="str">
        <f>IF(Intro!$G$29="English",B217,C217)</f>
        <v>Madagascar</v>
      </c>
    </row>
    <row r="218" spans="2:4" x14ac:dyDescent="0.35">
      <c r="B218" s="140" t="s">
        <v>376</v>
      </c>
      <c r="C218" s="140" t="s">
        <v>376</v>
      </c>
      <c r="D218" s="29" t="str">
        <f>IF(Intro!$G$29="English",B218,C218)</f>
        <v>Malawi</v>
      </c>
    </row>
    <row r="219" spans="2:4" x14ac:dyDescent="0.35">
      <c r="B219" s="140" t="s">
        <v>618</v>
      </c>
      <c r="C219" s="140" t="s">
        <v>619</v>
      </c>
      <c r="D219" s="29" t="str">
        <f>IF(Intro!$G$29="English",B219,C219)</f>
        <v>Malaysia</v>
      </c>
    </row>
    <row r="220" spans="2:4" x14ac:dyDescent="0.35">
      <c r="B220" s="140" t="s">
        <v>377</v>
      </c>
      <c r="C220" s="140" t="s">
        <v>377</v>
      </c>
      <c r="D220" s="29" t="str">
        <f>IF(Intro!$G$29="English",B220,C220)</f>
        <v>Maldives</v>
      </c>
    </row>
    <row r="221" spans="2:4" x14ac:dyDescent="0.35">
      <c r="B221" s="140" t="s">
        <v>620</v>
      </c>
      <c r="C221" s="140" t="s">
        <v>620</v>
      </c>
      <c r="D221" s="29" t="str">
        <f>IF(Intro!$G$29="English",B221,C221)</f>
        <v>Mali</v>
      </c>
    </row>
    <row r="222" spans="2:4" x14ac:dyDescent="0.35">
      <c r="B222" s="140" t="s">
        <v>621</v>
      </c>
      <c r="C222" s="140" t="s">
        <v>622</v>
      </c>
      <c r="D222" s="29" t="str">
        <f>IF(Intro!$G$29="English",B222,C222)</f>
        <v>Malta</v>
      </c>
    </row>
    <row r="223" spans="2:4" x14ac:dyDescent="0.35">
      <c r="B223" s="140" t="s">
        <v>623</v>
      </c>
      <c r="C223" s="140" t="s">
        <v>624</v>
      </c>
      <c r="D223" s="29" t="str">
        <f>IF(Intro!$G$29="English",B223,C223)</f>
        <v>Marshall Islands</v>
      </c>
    </row>
    <row r="224" spans="2:4" x14ac:dyDescent="0.35">
      <c r="B224" s="140" t="s">
        <v>378</v>
      </c>
      <c r="C224" s="140" t="s">
        <v>378</v>
      </c>
      <c r="D224" s="29" t="str">
        <f>IF(Intro!$G$29="English",B224,C224)</f>
        <v>Martinique</v>
      </c>
    </row>
    <row r="225" spans="2:4" x14ac:dyDescent="0.35">
      <c r="B225" s="140" t="s">
        <v>625</v>
      </c>
      <c r="C225" s="140" t="s">
        <v>626</v>
      </c>
      <c r="D225" s="29" t="str">
        <f>IF(Intro!$G$29="English",B225,C225)</f>
        <v>Mauritania</v>
      </c>
    </row>
    <row r="226" spans="2:4" x14ac:dyDescent="0.35">
      <c r="B226" s="140" t="s">
        <v>627</v>
      </c>
      <c r="C226" s="140" t="s">
        <v>628</v>
      </c>
      <c r="D226" s="29" t="str">
        <f>IF(Intro!$G$29="English",B226,C226)</f>
        <v>Mauritius</v>
      </c>
    </row>
    <row r="227" spans="2:4" x14ac:dyDescent="0.35">
      <c r="B227" s="140" t="s">
        <v>379</v>
      </c>
      <c r="C227" s="140" t="s">
        <v>379</v>
      </c>
      <c r="D227" s="29" t="str">
        <f>IF(Intro!$G$29="English",B227,C227)</f>
        <v>Mayotte</v>
      </c>
    </row>
    <row r="228" spans="2:4" x14ac:dyDescent="0.35">
      <c r="B228" s="140" t="s">
        <v>629</v>
      </c>
      <c r="C228" s="140" t="s">
        <v>630</v>
      </c>
      <c r="D228" s="29" t="str">
        <f>IF(Intro!$G$29="English",B228,C228)</f>
        <v>Mexico</v>
      </c>
    </row>
    <row r="229" spans="2:4" x14ac:dyDescent="0.35">
      <c r="B229" s="140" t="s">
        <v>631</v>
      </c>
      <c r="C229" s="140" t="s">
        <v>632</v>
      </c>
      <c r="D229" s="29" t="str">
        <f>IF(Intro!$G$29="English",B229,C229)</f>
        <v>Micronesia, Federated States of</v>
      </c>
    </row>
    <row r="230" spans="2:4" x14ac:dyDescent="0.35">
      <c r="B230" s="140" t="s">
        <v>633</v>
      </c>
      <c r="C230" s="140" t="s">
        <v>634</v>
      </c>
      <c r="D230" s="29" t="str">
        <f>IF(Intro!$G$29="English",B230,C230)</f>
        <v>Moldova, Republic of </v>
      </c>
    </row>
    <row r="231" spans="2:4" x14ac:dyDescent="0.35">
      <c r="B231" s="140" t="s">
        <v>635</v>
      </c>
      <c r="C231" s="140" t="s">
        <v>635</v>
      </c>
      <c r="D231" s="29" t="str">
        <f>IF(Intro!$G$29="English",B231,C231)</f>
        <v>Monaco</v>
      </c>
    </row>
    <row r="232" spans="2:4" x14ac:dyDescent="0.35">
      <c r="B232" s="140" t="s">
        <v>636</v>
      </c>
      <c r="C232" s="140" t="s">
        <v>637</v>
      </c>
      <c r="D232" s="29" t="str">
        <f>IF(Intro!$G$29="English",B232,C232)</f>
        <v>Mongolia</v>
      </c>
    </row>
    <row r="233" spans="2:4" x14ac:dyDescent="0.35">
      <c r="B233" s="140" t="s">
        <v>638</v>
      </c>
      <c r="C233" s="140" t="s">
        <v>639</v>
      </c>
      <c r="D233" s="29" t="str">
        <f>IF(Intro!$G$29="English",B233,C233)</f>
        <v>Montenegro</v>
      </c>
    </row>
    <row r="234" spans="2:4" x14ac:dyDescent="0.35">
      <c r="B234" s="140" t="s">
        <v>380</v>
      </c>
      <c r="C234" s="140" t="s">
        <v>380</v>
      </c>
      <c r="D234" s="29" t="str">
        <f>IF(Intro!$G$29="English",B234,C234)</f>
        <v>Montserrat</v>
      </c>
    </row>
    <row r="235" spans="2:4" x14ac:dyDescent="0.35">
      <c r="B235" s="140" t="s">
        <v>640</v>
      </c>
      <c r="C235" s="140" t="s">
        <v>641</v>
      </c>
      <c r="D235" s="29" t="str">
        <f>IF(Intro!$G$29="English",B235,C235)</f>
        <v>Morocco</v>
      </c>
    </row>
    <row r="236" spans="2:4" x14ac:dyDescent="0.35">
      <c r="B236" s="140" t="s">
        <v>642</v>
      </c>
      <c r="C236" s="140" t="s">
        <v>642</v>
      </c>
      <c r="D236" s="29" t="str">
        <f>IF(Intro!$G$29="English",B236,C236)</f>
        <v>Mozambique</v>
      </c>
    </row>
    <row r="237" spans="2:4" x14ac:dyDescent="0.35">
      <c r="B237" s="140" t="s">
        <v>381</v>
      </c>
      <c r="C237" s="140" t="s">
        <v>381</v>
      </c>
      <c r="D237" s="29" t="str">
        <f>IF(Intro!$G$29="English",B237,C237)</f>
        <v>Myanmar</v>
      </c>
    </row>
    <row r="238" spans="2:4" x14ac:dyDescent="0.35">
      <c r="B238" s="140" t="s">
        <v>643</v>
      </c>
      <c r="C238" s="140" t="s">
        <v>644</v>
      </c>
      <c r="D238" s="29" t="str">
        <f>IF(Intro!$G$29="English",B238,C238)</f>
        <v>Namibia </v>
      </c>
    </row>
    <row r="239" spans="2:4" x14ac:dyDescent="0.35">
      <c r="B239" s="140" t="s">
        <v>382</v>
      </c>
      <c r="C239" s="140" t="s">
        <v>382</v>
      </c>
      <c r="D239" s="29" t="str">
        <f>IF(Intro!$G$29="English",B239,C239)</f>
        <v>Nauru</v>
      </c>
    </row>
    <row r="240" spans="2:4" x14ac:dyDescent="0.35">
      <c r="B240" s="140" t="s">
        <v>645</v>
      </c>
      <c r="C240" s="140" t="s">
        <v>646</v>
      </c>
      <c r="D240" s="29" t="str">
        <f>IF(Intro!$G$29="English",B240,C240)</f>
        <v>Nepal</v>
      </c>
    </row>
    <row r="241" spans="2:4" x14ac:dyDescent="0.35">
      <c r="B241" s="140" t="s">
        <v>647</v>
      </c>
      <c r="C241" s="140" t="s">
        <v>648</v>
      </c>
      <c r="D241" s="29" t="str">
        <f>IF(Intro!$G$29="English",B241,C241)</f>
        <v>Netherlands</v>
      </c>
    </row>
    <row r="242" spans="2:4" x14ac:dyDescent="0.35">
      <c r="B242" s="140" t="s">
        <v>649</v>
      </c>
      <c r="C242" s="140" t="s">
        <v>650</v>
      </c>
      <c r="D242" s="29" t="str">
        <f>IF(Intro!$G$29="English",B242,C242)</f>
        <v>Netherlands Antilles</v>
      </c>
    </row>
    <row r="243" spans="2:4" x14ac:dyDescent="0.35">
      <c r="B243" s="140" t="s">
        <v>651</v>
      </c>
      <c r="C243" s="140" t="s">
        <v>652</v>
      </c>
      <c r="D243" s="29" t="str">
        <f>IF(Intro!$G$29="English",B243,C243)</f>
        <v>New Caledonia</v>
      </c>
    </row>
    <row r="244" spans="2:4" x14ac:dyDescent="0.35">
      <c r="B244" s="140" t="s">
        <v>653</v>
      </c>
      <c r="C244" s="140" t="s">
        <v>654</v>
      </c>
      <c r="D244" s="29" t="str">
        <f>IF(Intro!$G$29="English",B244,C244)</f>
        <v>New Zealand</v>
      </c>
    </row>
    <row r="245" spans="2:4" x14ac:dyDescent="0.35">
      <c r="B245" s="140" t="s">
        <v>383</v>
      </c>
      <c r="C245" s="140" t="s">
        <v>383</v>
      </c>
      <c r="D245" s="29" t="str">
        <f>IF(Intro!$G$29="English",B245,C245)</f>
        <v>Nicaragua</v>
      </c>
    </row>
    <row r="246" spans="2:4" x14ac:dyDescent="0.35">
      <c r="B246" s="140" t="s">
        <v>384</v>
      </c>
      <c r="C246" s="140" t="s">
        <v>384</v>
      </c>
      <c r="D246" s="29" t="str">
        <f>IF(Intro!$G$29="English",B246,C246)</f>
        <v>Niger</v>
      </c>
    </row>
    <row r="247" spans="2:4" x14ac:dyDescent="0.35">
      <c r="B247" s="140" t="s">
        <v>655</v>
      </c>
      <c r="C247" s="140" t="s">
        <v>656</v>
      </c>
      <c r="D247" s="29" t="str">
        <f>IF(Intro!$G$29="English",B247,C247)</f>
        <v>Nigeria</v>
      </c>
    </row>
    <row r="248" spans="2:4" x14ac:dyDescent="0.35">
      <c r="B248" s="140" t="s">
        <v>657</v>
      </c>
      <c r="C248" s="140" t="s">
        <v>658</v>
      </c>
      <c r="D248" s="29" t="str">
        <f>IF(Intro!$G$29="English",B248,C248)</f>
        <v>Niue</v>
      </c>
    </row>
    <row r="249" spans="2:4" x14ac:dyDescent="0.35">
      <c r="B249" s="140" t="s">
        <v>659</v>
      </c>
      <c r="C249" s="140" t="s">
        <v>660</v>
      </c>
      <c r="D249" s="29" t="str">
        <f>IF(Intro!$G$29="English",B249,C249)</f>
        <v>Norfolk Island</v>
      </c>
    </row>
    <row r="250" spans="2:4" x14ac:dyDescent="0.35">
      <c r="B250" s="140" t="s">
        <v>661</v>
      </c>
      <c r="C250" s="140" t="s">
        <v>662</v>
      </c>
      <c r="D250" s="29" t="str">
        <f>IF(Intro!$G$29="English",B250,C250)</f>
        <v>Northern Mariana Islands</v>
      </c>
    </row>
    <row r="251" spans="2:4" x14ac:dyDescent="0.35">
      <c r="B251" s="140" t="s">
        <v>663</v>
      </c>
      <c r="C251" s="140" t="s">
        <v>664</v>
      </c>
      <c r="D251" s="29" t="str">
        <f>IF(Intro!$G$29="English",B251,C251)</f>
        <v>Norway</v>
      </c>
    </row>
    <row r="252" spans="2:4" x14ac:dyDescent="0.35">
      <c r="B252" s="140" t="s">
        <v>385</v>
      </c>
      <c r="C252" s="140" t="s">
        <v>385</v>
      </c>
      <c r="D252" s="29" t="str">
        <f>IF(Intro!$G$29="English",B252,C252)</f>
        <v>Oman</v>
      </c>
    </row>
    <row r="253" spans="2:4" x14ac:dyDescent="0.35">
      <c r="B253" s="140" t="s">
        <v>386</v>
      </c>
      <c r="C253" s="140" t="s">
        <v>386</v>
      </c>
      <c r="D253" s="29" t="str">
        <f>IF(Intro!$G$29="English",B253,C253)</f>
        <v>Pakistan</v>
      </c>
    </row>
    <row r="254" spans="2:4" x14ac:dyDescent="0.35">
      <c r="B254" s="140" t="s">
        <v>665</v>
      </c>
      <c r="C254" s="140" t="s">
        <v>666</v>
      </c>
      <c r="D254" s="29" t="str">
        <f>IF(Intro!$G$29="English",B254,C254)</f>
        <v>Palau</v>
      </c>
    </row>
    <row r="255" spans="2:4" x14ac:dyDescent="0.35">
      <c r="B255" s="140" t="s">
        <v>387</v>
      </c>
      <c r="C255" s="140" t="s">
        <v>387</v>
      </c>
      <c r="D255" s="29" t="str">
        <f>IF(Intro!$G$29="English",B255,C255)</f>
        <v>Panama</v>
      </c>
    </row>
    <row r="256" spans="2:4" x14ac:dyDescent="0.35">
      <c r="B256" s="140" t="s">
        <v>667</v>
      </c>
      <c r="C256" s="140" t="s">
        <v>668</v>
      </c>
      <c r="D256" s="29" t="str">
        <f>IF(Intro!$G$29="English",B256,C256)</f>
        <v>Papua New Guinea</v>
      </c>
    </row>
    <row r="257" spans="2:4" x14ac:dyDescent="0.35">
      <c r="B257" s="140" t="s">
        <v>388</v>
      </c>
      <c r="C257" s="140" t="s">
        <v>388</v>
      </c>
      <c r="D257" s="29" t="str">
        <f>IF(Intro!$G$29="English",B257,C257)</f>
        <v>Paraguay</v>
      </c>
    </row>
    <row r="258" spans="2:4" x14ac:dyDescent="0.35">
      <c r="B258" s="140" t="s">
        <v>669</v>
      </c>
      <c r="C258" s="140" t="s">
        <v>670</v>
      </c>
      <c r="D258" s="29" t="str">
        <f>IF(Intro!$G$29="English",B258,C258)</f>
        <v>Peru</v>
      </c>
    </row>
    <row r="259" spans="2:4" x14ac:dyDescent="0.35">
      <c r="B259" s="140" t="s">
        <v>389</v>
      </c>
      <c r="C259" s="140" t="s">
        <v>389</v>
      </c>
      <c r="D259" s="29" t="str">
        <f>IF(Intro!$G$29="English",B259,C259)</f>
        <v>Philippines</v>
      </c>
    </row>
    <row r="260" spans="2:4" x14ac:dyDescent="0.35">
      <c r="B260" s="140" t="s">
        <v>671</v>
      </c>
      <c r="C260" s="140" t="s">
        <v>671</v>
      </c>
      <c r="D260" s="29" t="str">
        <f>IF(Intro!$G$29="English",B260,C260)</f>
        <v>Pitcairn</v>
      </c>
    </row>
    <row r="261" spans="2:4" x14ac:dyDescent="0.35">
      <c r="B261" s="140" t="s">
        <v>672</v>
      </c>
      <c r="C261" s="140" t="s">
        <v>673</v>
      </c>
      <c r="D261" s="29" t="str">
        <f>IF(Intro!$G$29="English",B261,C261)</f>
        <v>Poland</v>
      </c>
    </row>
    <row r="262" spans="2:4" x14ac:dyDescent="0.35">
      <c r="B262" s="140" t="s">
        <v>390</v>
      </c>
      <c r="C262" s="140" t="s">
        <v>390</v>
      </c>
      <c r="D262" s="29" t="str">
        <f>IF(Intro!$G$29="English",B262,C262)</f>
        <v>Portugal</v>
      </c>
    </row>
    <row r="263" spans="2:4" x14ac:dyDescent="0.35">
      <c r="B263" s="140" t="s">
        <v>674</v>
      </c>
      <c r="C263" s="140" t="s">
        <v>675</v>
      </c>
      <c r="D263" s="29" t="str">
        <f>IF(Intro!$G$29="English",B263,C263)</f>
        <v>Puerto Rico</v>
      </c>
    </row>
    <row r="264" spans="2:4" x14ac:dyDescent="0.35">
      <c r="B264" s="140" t="s">
        <v>391</v>
      </c>
      <c r="C264" s="140" t="s">
        <v>391</v>
      </c>
      <c r="D264" s="29" t="str">
        <f>IF(Intro!$G$29="English",B264,C264)</f>
        <v>Qatar</v>
      </c>
    </row>
    <row r="265" spans="2:4" x14ac:dyDescent="0.35">
      <c r="B265" s="140" t="s">
        <v>676</v>
      </c>
      <c r="C265" s="140" t="s">
        <v>677</v>
      </c>
      <c r="D265" s="29" t="str">
        <f>IF(Intro!$G$29="English",B265,C265)</f>
        <v>Reunion Island</v>
      </c>
    </row>
    <row r="266" spans="2:4" x14ac:dyDescent="0.35">
      <c r="B266" s="140" t="s">
        <v>678</v>
      </c>
      <c r="C266" s="140" t="s">
        <v>679</v>
      </c>
      <c r="D266" s="29" t="str">
        <f>IF(Intro!$G$29="English",B266,C266)</f>
        <v>Romania</v>
      </c>
    </row>
    <row r="267" spans="2:4" x14ac:dyDescent="0.35">
      <c r="B267" s="140" t="s">
        <v>680</v>
      </c>
      <c r="C267" s="140" t="s">
        <v>681</v>
      </c>
      <c r="D267" s="29" t="str">
        <f>IF(Intro!$G$29="English",B267,C267)</f>
        <v>Russian Federation</v>
      </c>
    </row>
    <row r="268" spans="2:4" x14ac:dyDescent="0.35">
      <c r="B268" s="140" t="s">
        <v>392</v>
      </c>
      <c r="C268" s="140" t="s">
        <v>392</v>
      </c>
      <c r="D268" s="29" t="str">
        <f>IF(Intro!$G$29="English",B268,C268)</f>
        <v>Rwanda</v>
      </c>
    </row>
    <row r="269" spans="2:4" x14ac:dyDescent="0.35">
      <c r="B269" s="140" t="s">
        <v>682</v>
      </c>
      <c r="C269" s="140" t="s">
        <v>683</v>
      </c>
      <c r="D269" s="29" t="str">
        <f>IF(Intro!$G$29="English",B269,C269)</f>
        <v>Saint Helena</v>
      </c>
    </row>
    <row r="270" spans="2:4" x14ac:dyDescent="0.35">
      <c r="B270" s="140" t="s">
        <v>684</v>
      </c>
      <c r="C270" s="140" t="s">
        <v>685</v>
      </c>
      <c r="D270" s="29" t="str">
        <f>IF(Intro!$G$29="English",B270,C270)</f>
        <v>Saint Kitts and Nevis</v>
      </c>
    </row>
    <row r="271" spans="2:4" x14ac:dyDescent="0.35">
      <c r="B271" s="140" t="s">
        <v>686</v>
      </c>
      <c r="C271" s="140" t="s">
        <v>687</v>
      </c>
      <c r="D271" s="29" t="str">
        <f>IF(Intro!$G$29="English",B271,C271)</f>
        <v>Saint Lucia</v>
      </c>
    </row>
    <row r="272" spans="2:4" x14ac:dyDescent="0.35">
      <c r="B272" s="140" t="s">
        <v>688</v>
      </c>
      <c r="C272" s="140" t="s">
        <v>395</v>
      </c>
      <c r="D272" s="29" t="str">
        <f>IF(Intro!$G$29="English",B272,C272)</f>
        <v>Saint Pierre and Miquelon </v>
      </c>
    </row>
    <row r="273" spans="2:4" x14ac:dyDescent="0.35">
      <c r="B273" s="140" t="s">
        <v>689</v>
      </c>
      <c r="C273" s="140" t="s">
        <v>690</v>
      </c>
      <c r="D273" s="29" t="str">
        <f>IF(Intro!$G$29="English",B273,C273)</f>
        <v>Saint Vincent and the Grenadines</v>
      </c>
    </row>
    <row r="274" spans="2:4" x14ac:dyDescent="0.35">
      <c r="B274" s="140" t="s">
        <v>393</v>
      </c>
      <c r="C274" s="140" t="s">
        <v>393</v>
      </c>
      <c r="D274" s="29" t="str">
        <f>IF(Intro!$G$29="English",B274,C274)</f>
        <v>Samoa</v>
      </c>
    </row>
    <row r="275" spans="2:4" x14ac:dyDescent="0.35">
      <c r="B275" s="140" t="s">
        <v>691</v>
      </c>
      <c r="C275" s="140" t="s">
        <v>692</v>
      </c>
      <c r="D275" s="29" t="str">
        <f>IF(Intro!$G$29="English",B275,C275)</f>
        <v>San Marino</v>
      </c>
    </row>
    <row r="276" spans="2:4" x14ac:dyDescent="0.35">
      <c r="B276" s="140" t="s">
        <v>693</v>
      </c>
      <c r="C276" s="140" t="s">
        <v>694</v>
      </c>
      <c r="D276" s="29" t="str">
        <f>IF(Intro!$G$29="English",B276,C276)</f>
        <v>Sao Tome and Principe</v>
      </c>
    </row>
    <row r="277" spans="2:4" x14ac:dyDescent="0.35">
      <c r="B277" s="140" t="s">
        <v>695</v>
      </c>
      <c r="C277" s="140" t="s">
        <v>696</v>
      </c>
      <c r="D277" s="29" t="str">
        <f>IF(Intro!$G$29="English",B277,C277)</f>
        <v>Saudi Arabia</v>
      </c>
    </row>
    <row r="278" spans="2:4" x14ac:dyDescent="0.35">
      <c r="B278" s="140" t="s">
        <v>697</v>
      </c>
      <c r="C278" s="140" t="s">
        <v>698</v>
      </c>
      <c r="D278" s="29" t="str">
        <f>IF(Intro!$G$29="English",B278,C278)</f>
        <v>Senegal</v>
      </c>
    </row>
    <row r="279" spans="2:4" x14ac:dyDescent="0.35">
      <c r="B279" s="140" t="s">
        <v>699</v>
      </c>
      <c r="C279" s="140" t="s">
        <v>700</v>
      </c>
      <c r="D279" s="29" t="str">
        <f>IF(Intro!$G$29="English",B279,C279)</f>
        <v>Serbia</v>
      </c>
    </row>
    <row r="280" spans="2:4" x14ac:dyDescent="0.35">
      <c r="B280" s="140" t="s">
        <v>394</v>
      </c>
      <c r="C280" s="140" t="s">
        <v>394</v>
      </c>
      <c r="D280" s="29" t="str">
        <f>IF(Intro!$G$29="English",B280,C280)</f>
        <v>Seychelles</v>
      </c>
    </row>
    <row r="281" spans="2:4" x14ac:dyDescent="0.35">
      <c r="B281" s="140" t="s">
        <v>395</v>
      </c>
      <c r="C281" s="140" t="s">
        <v>395</v>
      </c>
      <c r="D281" s="29" t="str">
        <f>IF(Intro!$G$29="English",B281,C281)</f>
        <v>Sierra Leone</v>
      </c>
    </row>
    <row r="282" spans="2:4" x14ac:dyDescent="0.35">
      <c r="B282" s="140" t="s">
        <v>701</v>
      </c>
      <c r="C282" s="140" t="s">
        <v>702</v>
      </c>
      <c r="D282" s="29" t="str">
        <f>IF(Intro!$G$29="English",B282,C282)</f>
        <v>Singapore</v>
      </c>
    </row>
    <row r="283" spans="2:4" x14ac:dyDescent="0.35">
      <c r="B283" s="140" t="s">
        <v>703</v>
      </c>
      <c r="C283" s="140" t="s">
        <v>704</v>
      </c>
      <c r="D283" s="29" t="str">
        <f>IF(Intro!$G$29="English",B283,C283)</f>
        <v>Saint Maarten </v>
      </c>
    </row>
    <row r="284" spans="2:4" x14ac:dyDescent="0.35">
      <c r="B284" s="140" t="s">
        <v>705</v>
      </c>
      <c r="C284" s="140" t="s">
        <v>706</v>
      </c>
      <c r="D284" s="29" t="str">
        <f>IF(Intro!$G$29="English",B284,C284)</f>
        <v>Slovakia</v>
      </c>
    </row>
    <row r="285" spans="2:4" x14ac:dyDescent="0.35">
      <c r="B285" s="140" t="s">
        <v>707</v>
      </c>
      <c r="C285" s="140" t="s">
        <v>708</v>
      </c>
      <c r="D285" s="29" t="str">
        <f>IF(Intro!$G$29="English",B285,C285)</f>
        <v>Slovenia</v>
      </c>
    </row>
    <row r="286" spans="2:4" x14ac:dyDescent="0.35">
      <c r="B286" s="140" t="s">
        <v>709</v>
      </c>
      <c r="C286" s="140" t="s">
        <v>710</v>
      </c>
      <c r="D286" s="29" t="str">
        <f>IF(Intro!$G$29="English",B286,C286)</f>
        <v>Solomon Islands</v>
      </c>
    </row>
    <row r="287" spans="2:4" x14ac:dyDescent="0.35">
      <c r="B287" s="140" t="s">
        <v>711</v>
      </c>
      <c r="C287" s="140" t="s">
        <v>712</v>
      </c>
      <c r="D287" s="29" t="str">
        <f>IF(Intro!$G$29="English",B287,C287)</f>
        <v>Somalia</v>
      </c>
    </row>
    <row r="288" spans="2:4" x14ac:dyDescent="0.35">
      <c r="B288" s="140" t="s">
        <v>713</v>
      </c>
      <c r="C288" s="140" t="s">
        <v>714</v>
      </c>
      <c r="D288" s="29" t="str">
        <f>IF(Intro!$G$29="English",B288,C288)</f>
        <v>South Africa</v>
      </c>
    </row>
    <row r="289" spans="2:4" x14ac:dyDescent="0.35">
      <c r="B289" s="140" t="s">
        <v>715</v>
      </c>
      <c r="C289" s="140" t="s">
        <v>716</v>
      </c>
      <c r="D289" s="29" t="str">
        <f>IF(Intro!$G$29="English",B289,C289)</f>
        <v>South Georgia </v>
      </c>
    </row>
    <row r="290" spans="2:4" x14ac:dyDescent="0.35">
      <c r="B290" s="140" t="s">
        <v>717</v>
      </c>
      <c r="C290" s="140" t="s">
        <v>718</v>
      </c>
      <c r="D290" s="29" t="str">
        <f>IF(Intro!$G$29="English",B290,C290)</f>
        <v>South Sudan</v>
      </c>
    </row>
    <row r="291" spans="2:4" x14ac:dyDescent="0.35">
      <c r="B291" s="140" t="s">
        <v>719</v>
      </c>
      <c r="C291" s="140" t="s">
        <v>720</v>
      </c>
      <c r="D291" s="29" t="str">
        <f>IF(Intro!$G$29="English",B291,C291)</f>
        <v>Spain</v>
      </c>
    </row>
    <row r="292" spans="2:4" x14ac:dyDescent="0.35">
      <c r="B292" s="140" t="s">
        <v>721</v>
      </c>
      <c r="C292" s="140" t="s">
        <v>721</v>
      </c>
      <c r="D292" s="29" t="str">
        <f>IF(Intro!$G$29="English",B292,C292)</f>
        <v>Sri Lanka</v>
      </c>
    </row>
    <row r="293" spans="2:4" x14ac:dyDescent="0.35">
      <c r="B293" s="140" t="s">
        <v>722</v>
      </c>
      <c r="C293" s="140" t="s">
        <v>723</v>
      </c>
      <c r="D293" s="29" t="str">
        <f>IF(Intro!$G$29="English",B293,C293)</f>
        <v>Sudan</v>
      </c>
    </row>
    <row r="294" spans="2:4" x14ac:dyDescent="0.35">
      <c r="B294" s="140" t="s">
        <v>396</v>
      </c>
      <c r="C294" s="140" t="s">
        <v>396</v>
      </c>
      <c r="D294" s="29" t="str">
        <f>IF(Intro!$G$29="English",B294,C294)</f>
        <v>Suriname</v>
      </c>
    </row>
    <row r="295" spans="2:4" x14ac:dyDescent="0.35">
      <c r="B295" s="140" t="s">
        <v>724</v>
      </c>
      <c r="C295" s="140" t="s">
        <v>725</v>
      </c>
      <c r="D295" s="29" t="str">
        <f>IF(Intro!$G$29="English",B295,C295)</f>
        <v>Svalbard and Jan Mayen Islands</v>
      </c>
    </row>
    <row r="296" spans="2:4" x14ac:dyDescent="0.35">
      <c r="B296" s="140" t="s">
        <v>726</v>
      </c>
      <c r="C296" s="140" t="s">
        <v>726</v>
      </c>
      <c r="D296" s="29" t="str">
        <f>IF(Intro!$G$29="English",B296,C296)</f>
        <v>Swaziland</v>
      </c>
    </row>
    <row r="297" spans="2:4" x14ac:dyDescent="0.35">
      <c r="B297" s="140" t="s">
        <v>727</v>
      </c>
      <c r="C297" s="140" t="s">
        <v>728</v>
      </c>
      <c r="D297" s="29" t="str">
        <f>IF(Intro!$G$29="English",B297,C297)</f>
        <v>Sweden</v>
      </c>
    </row>
    <row r="298" spans="2:4" x14ac:dyDescent="0.35">
      <c r="B298" s="140" t="s">
        <v>729</v>
      </c>
      <c r="C298" s="140" t="s">
        <v>730</v>
      </c>
      <c r="D298" s="29" t="str">
        <f>IF(Intro!$G$29="English",B298,C298)</f>
        <v>Switzerland</v>
      </c>
    </row>
    <row r="299" spans="2:4" x14ac:dyDescent="0.35">
      <c r="B299" s="140" t="s">
        <v>731</v>
      </c>
      <c r="C299" s="140" t="s">
        <v>732</v>
      </c>
      <c r="D299" s="29" t="str">
        <f>IF(Intro!$G$29="English",B299,C299)</f>
        <v>Syria Arab Republic</v>
      </c>
    </row>
    <row r="300" spans="2:4" x14ac:dyDescent="0.35">
      <c r="B300" s="140" t="s">
        <v>733</v>
      </c>
      <c r="C300" s="140" t="s">
        <v>734</v>
      </c>
      <c r="D300" s="29" t="str">
        <f>IF(Intro!$G$29="English",B300,C300)</f>
        <v>Tajikistan</v>
      </c>
    </row>
    <row r="301" spans="2:4" x14ac:dyDescent="0.35">
      <c r="B301" s="140" t="s">
        <v>735</v>
      </c>
      <c r="C301" s="140" t="s">
        <v>736</v>
      </c>
      <c r="D301" s="29" t="str">
        <f>IF(Intro!$G$29="English",B301,C301)</f>
        <v>Tanzania, United Republic of</v>
      </c>
    </row>
    <row r="302" spans="2:4" x14ac:dyDescent="0.35">
      <c r="B302" s="140" t="s">
        <v>737</v>
      </c>
      <c r="C302" s="140" t="s">
        <v>738</v>
      </c>
      <c r="D302" s="29" t="str">
        <f>IF(Intro!$G$29="English",B302,C302)</f>
        <v>Thailand</v>
      </c>
    </row>
    <row r="303" spans="2:4" x14ac:dyDescent="0.35">
      <c r="B303" s="140" t="s">
        <v>397</v>
      </c>
      <c r="C303" s="140" t="s">
        <v>397</v>
      </c>
      <c r="D303" s="29" t="str">
        <f>IF(Intro!$G$29="English",B303,C303)</f>
        <v>Togo</v>
      </c>
    </row>
    <row r="304" spans="2:4" x14ac:dyDescent="0.35">
      <c r="B304" s="140" t="s">
        <v>398</v>
      </c>
      <c r="C304" s="140" t="s">
        <v>398</v>
      </c>
      <c r="D304" s="29" t="str">
        <f>IF(Intro!$G$29="English",B304,C304)</f>
        <v>Tokelau</v>
      </c>
    </row>
    <row r="305" spans="2:4" x14ac:dyDescent="0.35">
      <c r="B305" s="140" t="s">
        <v>399</v>
      </c>
      <c r="C305" s="140" t="s">
        <v>399</v>
      </c>
      <c r="D305" s="29" t="str">
        <f>IF(Intro!$G$29="English",B305,C305)</f>
        <v>Tonga</v>
      </c>
    </row>
    <row r="306" spans="2:4" x14ac:dyDescent="0.35">
      <c r="B306" s="140" t="s">
        <v>739</v>
      </c>
      <c r="C306" s="140" t="s">
        <v>740</v>
      </c>
      <c r="D306" s="29" t="str">
        <f>IF(Intro!$G$29="English",B306,C306)</f>
        <v>Trinidad and Tobago</v>
      </c>
    </row>
    <row r="307" spans="2:4" x14ac:dyDescent="0.35">
      <c r="B307" s="140" t="s">
        <v>741</v>
      </c>
      <c r="C307" s="140" t="s">
        <v>742</v>
      </c>
      <c r="D307" s="29" t="str">
        <f>IF(Intro!$G$29="English",B307,C307)</f>
        <v>Tunisia</v>
      </c>
    </row>
    <row r="308" spans="2:4" x14ac:dyDescent="0.35">
      <c r="B308" s="143" t="s">
        <v>782</v>
      </c>
      <c r="C308" s="143" t="s">
        <v>782</v>
      </c>
      <c r="D308" s="29" t="str">
        <f>IF(Intro!$G$29="English",B308,C308)</f>
        <v>Türkiye</v>
      </c>
    </row>
    <row r="309" spans="2:4" x14ac:dyDescent="0.35">
      <c r="B309" s="140" t="s">
        <v>743</v>
      </c>
      <c r="C309" s="140" t="s">
        <v>744</v>
      </c>
      <c r="D309" s="29" t="str">
        <f>IF(Intro!$G$29="English",B309,C309)</f>
        <v>Turkmenistan</v>
      </c>
    </row>
    <row r="310" spans="2:4" x14ac:dyDescent="0.35">
      <c r="B310" s="140" t="s">
        <v>745</v>
      </c>
      <c r="C310" s="140" t="s">
        <v>746</v>
      </c>
      <c r="D310" s="29" t="str">
        <f>IF(Intro!$G$29="English",B310,C310)</f>
        <v>Turks and Caicos Islands</v>
      </c>
    </row>
    <row r="311" spans="2:4" x14ac:dyDescent="0.35">
      <c r="B311" s="140" t="s">
        <v>400</v>
      </c>
      <c r="C311" s="140" t="s">
        <v>400</v>
      </c>
      <c r="D311" s="29" t="str">
        <f>IF(Intro!$G$29="English",B311,C311)</f>
        <v>Tuvalu</v>
      </c>
    </row>
    <row r="312" spans="2:4" x14ac:dyDescent="0.35">
      <c r="B312" s="140" t="s">
        <v>747</v>
      </c>
      <c r="C312" s="140" t="s">
        <v>748</v>
      </c>
      <c r="D312" s="29" t="str">
        <f>IF(Intro!$G$29="English",B312,C312)</f>
        <v>Uganda</v>
      </c>
    </row>
    <row r="313" spans="2:4" x14ac:dyDescent="0.35">
      <c r="B313" s="140" t="s">
        <v>401</v>
      </c>
      <c r="C313" s="140" t="s">
        <v>401</v>
      </c>
      <c r="D313" s="29" t="str">
        <f>IF(Intro!$G$29="English",B313,C313)</f>
        <v>Ukraine</v>
      </c>
    </row>
    <row r="314" spans="2:4" x14ac:dyDescent="0.35">
      <c r="B314" s="140" t="s">
        <v>749</v>
      </c>
      <c r="C314" s="140" t="s">
        <v>750</v>
      </c>
      <c r="D314" s="29" t="str">
        <f>IF(Intro!$G$29="English",B314,C314)</f>
        <v>United Arab Emirates</v>
      </c>
    </row>
    <row r="315" spans="2:4" x14ac:dyDescent="0.35">
      <c r="B315" s="140" t="s">
        <v>751</v>
      </c>
      <c r="C315" s="140" t="s">
        <v>752</v>
      </c>
      <c r="D315" s="29" t="str">
        <f>IF(Intro!$G$29="English",B315,C315)</f>
        <v>United Kingdom</v>
      </c>
    </row>
    <row r="316" spans="2:4" x14ac:dyDescent="0.35">
      <c r="B316" s="140" t="s">
        <v>753</v>
      </c>
      <c r="C316" s="140" t="s">
        <v>754</v>
      </c>
      <c r="D316" s="29" t="str">
        <f>IF(Intro!$G$29="English",B316,C316)</f>
        <v>United States</v>
      </c>
    </row>
    <row r="317" spans="2:4" x14ac:dyDescent="0.35">
      <c r="B317" s="140" t="s">
        <v>402</v>
      </c>
      <c r="C317" s="140" t="s">
        <v>402</v>
      </c>
      <c r="D317" s="29" t="str">
        <f>IF(Intro!$G$29="English",B317,C317)</f>
        <v>Uruguay</v>
      </c>
    </row>
    <row r="318" spans="2:4" x14ac:dyDescent="0.35">
      <c r="B318" s="140" t="s">
        <v>755</v>
      </c>
      <c r="C318" s="140" t="s">
        <v>756</v>
      </c>
      <c r="D318" s="29" t="str">
        <f>IF(Intro!$G$29="English",B318,C318)</f>
        <v>Uzbekistan</v>
      </c>
    </row>
    <row r="319" spans="2:4" x14ac:dyDescent="0.35">
      <c r="B319" s="140" t="s">
        <v>403</v>
      </c>
      <c r="C319" s="140" t="s">
        <v>403</v>
      </c>
      <c r="D319" s="29" t="str">
        <f>IF(Intro!$G$29="English",B319,C319)</f>
        <v>Vanuatu</v>
      </c>
    </row>
    <row r="320" spans="2:4" x14ac:dyDescent="0.35">
      <c r="B320" s="140" t="s">
        <v>757</v>
      </c>
      <c r="C320" s="140" t="s">
        <v>758</v>
      </c>
      <c r="D320" s="29" t="str">
        <f>IF(Intro!$G$29="English",B320,C320)</f>
        <v>Venezuela</v>
      </c>
    </row>
    <row r="321" spans="1:4" x14ac:dyDescent="0.35">
      <c r="B321" s="140" t="s">
        <v>759</v>
      </c>
      <c r="C321" s="140" t="s">
        <v>759</v>
      </c>
      <c r="D321" s="29" t="str">
        <f>IF(Intro!$G$29="English",B321,C321)</f>
        <v>Vietnam</v>
      </c>
    </row>
    <row r="322" spans="1:4" x14ac:dyDescent="0.35">
      <c r="B322" s="140" t="s">
        <v>760</v>
      </c>
      <c r="C322" s="140" t="s">
        <v>761</v>
      </c>
      <c r="D322" s="29" t="str">
        <f>IF(Intro!$G$29="English",B322,C322)</f>
        <v>Virgin Islands, British</v>
      </c>
    </row>
    <row r="323" spans="1:4" x14ac:dyDescent="0.35">
      <c r="B323" s="140" t="s">
        <v>762</v>
      </c>
      <c r="C323" s="140" t="s">
        <v>763</v>
      </c>
      <c r="D323" s="29" t="str">
        <f>IF(Intro!$G$29="English",B323,C323)</f>
        <v>Virgin Islands, U.S.</v>
      </c>
    </row>
    <row r="324" spans="1:4" x14ac:dyDescent="0.35">
      <c r="B324" s="140" t="s">
        <v>764</v>
      </c>
      <c r="C324" s="140" t="s">
        <v>765</v>
      </c>
      <c r="D324" s="29" t="str">
        <f>IF(Intro!$G$29="English",B324,C324)</f>
        <v>Wallis and Futuna </v>
      </c>
    </row>
    <row r="325" spans="1:4" x14ac:dyDescent="0.35">
      <c r="B325" s="140" t="s">
        <v>766</v>
      </c>
      <c r="C325" s="140" t="s">
        <v>767</v>
      </c>
      <c r="D325" s="29" t="str">
        <f>IF(Intro!$G$29="English",B325,C325)</f>
        <v>West Bank and Gaza Strip </v>
      </c>
    </row>
    <row r="326" spans="1:4" x14ac:dyDescent="0.35">
      <c r="B326" s="140" t="s">
        <v>768</v>
      </c>
      <c r="C326" s="140" t="s">
        <v>769</v>
      </c>
      <c r="D326" s="29" t="str">
        <f>IF(Intro!$G$29="English",B326,C326)</f>
        <v>Western Sahara</v>
      </c>
    </row>
    <row r="327" spans="1:4" x14ac:dyDescent="0.35">
      <c r="B327" s="140" t="s">
        <v>770</v>
      </c>
      <c r="C327" s="140" t="s">
        <v>771</v>
      </c>
      <c r="D327" s="29" t="str">
        <f>IF(Intro!$G$29="English",B327,C327)</f>
        <v>Yemen</v>
      </c>
    </row>
    <row r="328" spans="1:4" x14ac:dyDescent="0.35">
      <c r="B328" s="140" t="s">
        <v>772</v>
      </c>
      <c r="C328" s="140" t="s">
        <v>773</v>
      </c>
      <c r="D328" s="29" t="str">
        <f>IF(Intro!$G$29="English",B328,C328)</f>
        <v>Yugoslavia</v>
      </c>
    </row>
    <row r="329" spans="1:4" x14ac:dyDescent="0.35">
      <c r="B329" s="140" t="s">
        <v>774</v>
      </c>
      <c r="C329" s="140" t="s">
        <v>775</v>
      </c>
      <c r="D329" s="29" t="str">
        <f>IF(Intro!$G$29="English",B329,C329)</f>
        <v>Zambia</v>
      </c>
    </row>
    <row r="330" spans="1:4" x14ac:dyDescent="0.35">
      <c r="B330" s="140" t="s">
        <v>404</v>
      </c>
      <c r="C330" s="140" t="s">
        <v>404</v>
      </c>
      <c r="D330" s="29" t="str">
        <f>IF(Intro!$G$29="English",B330,C330)</f>
        <v>Zimbabwe</v>
      </c>
    </row>
    <row r="333" spans="1:4" x14ac:dyDescent="0.35">
      <c r="A333" s="67" t="s">
        <v>191</v>
      </c>
      <c r="B333" s="10" t="s">
        <v>917</v>
      </c>
      <c r="C333" s="10" t="s">
        <v>918</v>
      </c>
    </row>
    <row r="334" spans="1:4" x14ac:dyDescent="0.35">
      <c r="A334" s="67" t="s">
        <v>192</v>
      </c>
      <c r="B334" s="10" t="s">
        <v>919</v>
      </c>
      <c r="C334" s="10" t="s">
        <v>920</v>
      </c>
    </row>
  </sheetData>
  <sheetProtection algorithmName="SHA-512" hashValue="PJI6mPfom2Rwo4cJoJlFLlNl44DDLxxSZp1jOjCaPly51Hm57+EzV8FumnIR2G6eEQ91P4J9hBhImZUpdkiObw==" saltValue="Ft+T3/IF20/yuzXoD4/s+w==" spinCount="100000" sheet="1" objects="1" scenarios="1" selectLockedCells="1"/>
  <mergeCells count="3">
    <mergeCell ref="A56:D56"/>
    <mergeCell ref="A48:D48"/>
    <mergeCell ref="H13:I13"/>
  </mergeCells>
  <phoneticPr fontId="42" type="noConversion"/>
  <dataValidations disablePrompts="1" count="2">
    <dataValidation type="list" allowBlank="1" showInputMessage="1" showErrorMessage="1" sqref="C4" xr:uid="{BC647F3E-121C-4516-BA76-C43E155F6A2F}">
      <formula1>"le dumping, le dumping et le subventionnement"</formula1>
    </dataValidation>
    <dataValidation type="list" allowBlank="1" showInputMessage="1" showErrorMessage="1" sqref="B4" xr:uid="{839E3129-6ED5-4045-AA92-3D342FD19477}">
      <formula1>"dumping, dumping and the subsidizing"</formula1>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3530A-B912-4366-9DBE-92F5AD3EFAE4}">
  <sheetPr>
    <tabColor rgb="FF92D050"/>
    <pageSetUpPr fitToPage="1"/>
  </sheetPr>
  <dimension ref="A1:P88"/>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PROTECTED</v>
      </c>
      <c r="C2" s="12"/>
      <c r="D2" s="12"/>
      <c r="O2" s="135" t="s">
        <v>51</v>
      </c>
      <c r="P2" s="135" t="s">
        <v>67</v>
      </c>
    </row>
    <row r="3" spans="1:16" x14ac:dyDescent="0.35">
      <c r="B3" s="13"/>
      <c r="C3" s="13"/>
      <c r="D3" s="13"/>
      <c r="O3" s="2"/>
      <c r="P3" s="2"/>
    </row>
    <row r="4" spans="1:16" s="2" customFormat="1" x14ac:dyDescent="0.35">
      <c r="A4" s="4"/>
      <c r="B4" s="380" t="str">
        <f>Info!B4</f>
        <v>IMPORTERS' QUESTIONNAIRE</v>
      </c>
      <c r="C4" s="381"/>
      <c r="D4" s="381"/>
      <c r="E4" s="381"/>
      <c r="F4" s="381"/>
      <c r="G4" s="381"/>
      <c r="H4" s="381"/>
      <c r="I4" s="381"/>
      <c r="J4" s="381"/>
      <c r="K4" s="381"/>
      <c r="L4" s="382"/>
      <c r="M4" s="21"/>
      <c r="N4" s="21"/>
      <c r="O4" s="19"/>
      <c r="P4" s="19"/>
    </row>
    <row r="5" spans="1:16" s="2" customFormat="1" x14ac:dyDescent="0.35">
      <c r="A5" s="4"/>
      <c r="B5" s="435" t="str">
        <f>Info!B5</f>
        <v>GC-2026-001</v>
      </c>
      <c r="C5" s="540"/>
      <c r="D5" s="540"/>
      <c r="E5" s="540"/>
      <c r="F5" s="540"/>
      <c r="G5" s="540"/>
      <c r="H5" s="540"/>
      <c r="I5" s="540"/>
      <c r="J5" s="540"/>
      <c r="K5" s="540"/>
      <c r="L5" s="437"/>
      <c r="M5" s="21"/>
      <c r="N5" s="21"/>
      <c r="O5" s="19"/>
      <c r="P5" s="19"/>
    </row>
    <row r="6" spans="1:16" s="6" customFormat="1" x14ac:dyDescent="0.35">
      <c r="A6" s="4"/>
      <c r="B6" s="435" t="str">
        <f>Info!B6</f>
        <v>WOOD GOODS - SOLID AND ENGINEERED WOOD CABINETS AND VANITIES</v>
      </c>
      <c r="C6" s="540"/>
      <c r="D6" s="540"/>
      <c r="E6" s="540"/>
      <c r="F6" s="540"/>
      <c r="G6" s="540"/>
      <c r="H6" s="540"/>
      <c r="I6" s="540"/>
      <c r="J6" s="540"/>
      <c r="K6" s="540"/>
      <c r="L6" s="437"/>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38" t="str">
        <f>Public!B8</f>
        <v>The following questions refer to the goods as defined in the product description on the Intro tab.</v>
      </c>
      <c r="C8" s="541"/>
      <c r="D8" s="541"/>
      <c r="E8" s="541"/>
      <c r="F8" s="541"/>
      <c r="G8" s="541"/>
      <c r="H8" s="541"/>
      <c r="I8" s="541"/>
      <c r="J8" s="541"/>
      <c r="K8" s="541"/>
      <c r="L8" s="440"/>
      <c r="M8" s="19"/>
      <c r="N8" s="19"/>
      <c r="O8" s="15"/>
      <c r="P8" s="15"/>
    </row>
    <row r="9" spans="1:16" s="6" customFormat="1" x14ac:dyDescent="0.35">
      <c r="A9" s="4"/>
      <c r="B9" s="438" t="str">
        <f>Public!B9</f>
        <v xml:space="preserve">Product information and a glossary of terms can be found in the Info tab.
</v>
      </c>
      <c r="C9" s="541"/>
      <c r="D9" s="541"/>
      <c r="E9" s="541"/>
      <c r="F9" s="541"/>
      <c r="G9" s="541"/>
      <c r="H9" s="541"/>
      <c r="I9" s="541"/>
      <c r="J9" s="541"/>
      <c r="K9" s="541"/>
      <c r="L9" s="440"/>
      <c r="M9" s="19"/>
      <c r="N9" s="19"/>
      <c r="O9" s="15"/>
    </row>
    <row r="10" spans="1:16" s="6" customFormat="1" x14ac:dyDescent="0.35">
      <c r="A10" s="4"/>
      <c r="B10" s="438"/>
      <c r="C10" s="541"/>
      <c r="D10" s="541"/>
      <c r="E10" s="541"/>
      <c r="F10" s="541"/>
      <c r="G10" s="541"/>
      <c r="H10" s="541"/>
      <c r="I10" s="541"/>
      <c r="J10" s="541"/>
      <c r="K10" s="541"/>
      <c r="L10" s="440"/>
      <c r="M10" s="19"/>
      <c r="N10" s="19"/>
      <c r="O10" s="10" t="s">
        <v>226</v>
      </c>
      <c r="P10" s="10" t="s">
        <v>225</v>
      </c>
    </row>
    <row r="11" spans="1:16" s="6" customFormat="1" x14ac:dyDescent="0.35">
      <c r="A11" s="4"/>
      <c r="B11" s="438"/>
      <c r="C11" s="541"/>
      <c r="D11" s="541"/>
      <c r="E11" s="541"/>
      <c r="F11" s="541"/>
      <c r="G11" s="541"/>
      <c r="H11" s="541"/>
      <c r="I11" s="541"/>
      <c r="J11" s="541"/>
      <c r="K11" s="541"/>
      <c r="L11" s="440"/>
      <c r="M11" s="19"/>
      <c r="N11" s="19"/>
      <c r="O11" s="15"/>
      <c r="P11" s="15"/>
    </row>
    <row r="12" spans="1:16" s="6" customFormat="1" x14ac:dyDescent="0.35">
      <c r="A12" s="4"/>
      <c r="B12" s="438" t="str">
        <f>Pro!B12</f>
        <v>For the questions in this tab, note the following:</v>
      </c>
      <c r="C12" s="541"/>
      <c r="D12" s="541"/>
      <c r="E12" s="541"/>
      <c r="F12" s="541"/>
      <c r="G12" s="541"/>
      <c r="H12" s="541"/>
      <c r="I12" s="541"/>
      <c r="J12" s="541"/>
      <c r="K12" s="541"/>
      <c r="L12" s="440"/>
      <c r="M12" s="19"/>
      <c r="N12" s="19"/>
      <c r="O12" s="15"/>
      <c r="P12" s="15"/>
    </row>
    <row r="13" spans="1:16" s="6" customFormat="1" ht="26.25" customHeight="1" x14ac:dyDescent="0.35">
      <c r="A13" s="4"/>
      <c r="B13" s="521" t="str">
        <f>Pro!B13</f>
        <v>• Report only sales from your firm’s imports. Sales of goods purchased from Canadian producers must be excluded.</v>
      </c>
      <c r="C13" s="550"/>
      <c r="D13" s="550"/>
      <c r="E13" s="550"/>
      <c r="F13" s="550"/>
      <c r="G13" s="550"/>
      <c r="H13" s="550"/>
      <c r="I13" s="550"/>
      <c r="J13" s="550"/>
      <c r="K13" s="550"/>
      <c r="L13" s="523"/>
      <c r="M13" s="19"/>
      <c r="N13" s="19"/>
      <c r="O13" s="15"/>
      <c r="P13" s="15"/>
    </row>
    <row r="14" spans="1:16" s="6" customFormat="1" x14ac:dyDescent="0.35">
      <c r="A14" s="4"/>
      <c r="B14" s="438" t="str">
        <f>Pro!B14</f>
        <v>• Report all sales to Canadian and foreign associated firms.</v>
      </c>
      <c r="C14" s="541"/>
      <c r="D14" s="541"/>
      <c r="E14" s="541"/>
      <c r="F14" s="541"/>
      <c r="G14" s="541"/>
      <c r="H14" s="541"/>
      <c r="I14" s="541"/>
      <c r="J14" s="541"/>
      <c r="K14" s="541"/>
      <c r="L14" s="440"/>
      <c r="M14" s="19"/>
      <c r="N14" s="19"/>
      <c r="O14" s="15"/>
      <c r="P14" s="15"/>
    </row>
    <row r="15" spans="1:16" s="6" customFormat="1" x14ac:dyDescent="0.35">
      <c r="A15" s="4"/>
      <c r="B15" s="438" t="str">
        <f>Pro!B15</f>
        <v>• Report all sales as of the date of shipment to the customer or the customer’s warehouse.</v>
      </c>
      <c r="C15" s="541"/>
      <c r="D15" s="541"/>
      <c r="E15" s="541"/>
      <c r="F15" s="541"/>
      <c r="G15" s="541"/>
      <c r="H15" s="541"/>
      <c r="I15" s="541"/>
      <c r="J15" s="541"/>
      <c r="K15" s="541"/>
      <c r="L15" s="440"/>
      <c r="M15" s="19"/>
      <c r="N15" s="19"/>
      <c r="O15" s="15"/>
      <c r="P15" s="15"/>
    </row>
    <row r="16" spans="1:16" s="6" customFormat="1" x14ac:dyDescent="0.35">
      <c r="A16" s="4"/>
      <c r="B16" s="438" t="str">
        <f>Pro!B16</f>
        <v>• Report all values in Canadian dollars.</v>
      </c>
      <c r="C16" s="541"/>
      <c r="D16" s="541"/>
      <c r="E16" s="541"/>
      <c r="F16" s="541"/>
      <c r="G16" s="541"/>
      <c r="H16" s="541"/>
      <c r="I16" s="541"/>
      <c r="J16" s="541"/>
      <c r="K16" s="541"/>
      <c r="L16" s="440"/>
      <c r="M16" s="19"/>
      <c r="N16" s="19"/>
      <c r="O16" s="15"/>
      <c r="P16" s="15"/>
    </row>
    <row r="17" spans="1:16" s="6" customFormat="1" x14ac:dyDescent="0.35">
      <c r="A17" s="4"/>
      <c r="B17" s="441" t="str">
        <f>IF(Intro!$G$29="English",O17,P17)</f>
        <v>• If your firm is an end user or a retailer, your firm does not need to report sales of imports or inventories of imports.</v>
      </c>
      <c r="C17" s="442"/>
      <c r="D17" s="442"/>
      <c r="E17" s="442"/>
      <c r="F17" s="442"/>
      <c r="G17" s="442"/>
      <c r="H17" s="442"/>
      <c r="I17" s="442"/>
      <c r="J17" s="442"/>
      <c r="K17" s="442"/>
      <c r="L17" s="443"/>
      <c r="M17" s="19"/>
      <c r="N17" s="19"/>
      <c r="O17" s="15" t="s">
        <v>174</v>
      </c>
      <c r="P17" s="15" t="s">
        <v>175</v>
      </c>
    </row>
    <row r="18" spans="1:16" s="6" customFormat="1" ht="28.5" customHeight="1" x14ac:dyDescent="0.35">
      <c r="A18" s="4"/>
      <c r="B18" s="491" t="str">
        <f>IF(Intro!$G$29="English",O18,P18)</f>
        <v>Full units include unassembled, assembled or ready to assemble wood cabinets and vanities, including “flat packs” and "complete knock down (CKD)" kits.</v>
      </c>
      <c r="C18" s="492"/>
      <c r="D18" s="492"/>
      <c r="E18" s="492"/>
      <c r="F18" s="492"/>
      <c r="G18" s="492"/>
      <c r="H18" s="492"/>
      <c r="I18" s="492"/>
      <c r="J18" s="492"/>
      <c r="K18" s="492"/>
      <c r="L18" s="493"/>
      <c r="O18" s="297" t="s">
        <v>994</v>
      </c>
      <c r="P18" s="297" t="s">
        <v>995</v>
      </c>
    </row>
    <row r="19" spans="1:16" s="6" customFormat="1" ht="20.25" customHeight="1" x14ac:dyDescent="0.35">
      <c r="A19" s="4"/>
      <c r="B19" s="547" t="str">
        <f>IF(Intro!$G$29="English",O19,P19)</f>
        <v>DO NOT INCLUDE THE VALUE OF ANY COMMERCIAL SERVICES SUCH AS INSTALLATION IN YOUR RESPONSE</v>
      </c>
      <c r="C19" s="547"/>
      <c r="D19" s="547"/>
      <c r="E19" s="547"/>
      <c r="F19" s="547"/>
      <c r="G19" s="547"/>
      <c r="H19" s="547"/>
      <c r="I19" s="547"/>
      <c r="J19" s="547"/>
      <c r="K19" s="547"/>
      <c r="L19" s="547"/>
      <c r="O19" s="255" t="s">
        <v>929</v>
      </c>
      <c r="P19" s="255" t="s">
        <v>930</v>
      </c>
    </row>
    <row r="20" spans="1:16" x14ac:dyDescent="0.35">
      <c r="B20" s="322" t="str">
        <f>IF(Intro!$G$29="English",O20,P20)</f>
        <v>IMPORTS AND SALES - FULL UNITS</v>
      </c>
      <c r="C20" s="323"/>
      <c r="D20" s="323"/>
      <c r="E20" s="323"/>
      <c r="F20" s="323"/>
      <c r="G20" s="323"/>
      <c r="H20" s="323"/>
      <c r="I20" s="323"/>
      <c r="J20" s="323"/>
      <c r="K20" s="323"/>
      <c r="L20" s="324"/>
      <c r="M20" s="10"/>
      <c r="O20" s="84" t="s">
        <v>921</v>
      </c>
      <c r="P20" s="84" t="s">
        <v>922</v>
      </c>
    </row>
    <row r="21" spans="1:16" x14ac:dyDescent="0.35">
      <c r="B21" s="451" t="s">
        <v>12</v>
      </c>
      <c r="C21" s="548"/>
      <c r="D21" s="548"/>
      <c r="E21" s="548"/>
      <c r="F21" s="548"/>
      <c r="G21" s="548"/>
      <c r="H21" s="548"/>
      <c r="I21" s="548"/>
      <c r="J21" s="548"/>
      <c r="K21" s="548"/>
      <c r="L21" s="453"/>
      <c r="M21" s="10"/>
    </row>
    <row r="22" spans="1:16" ht="24" customHeight="1" x14ac:dyDescent="0.35">
      <c r="B22" s="401" t="str">
        <f>IF(Intro!$G$29="English",O22,P22)</f>
        <v xml:space="preserve">Provide your firm's imports and sales of imports of the goods, by country. </v>
      </c>
      <c r="C22" s="549"/>
      <c r="D22" s="549"/>
      <c r="E22" s="549"/>
      <c r="F22" s="549"/>
      <c r="G22" s="155"/>
      <c r="H22" s="155"/>
      <c r="I22" s="155"/>
      <c r="J22" s="155"/>
      <c r="K22" s="155"/>
      <c r="L22" s="160"/>
      <c r="M22" s="10"/>
      <c r="O22" s="10" t="s">
        <v>780</v>
      </c>
      <c r="P22" s="10" t="s">
        <v>781</v>
      </c>
    </row>
    <row r="23" spans="1:16" x14ac:dyDescent="0.35">
      <c r="B23" s="322" t="str">
        <f>IF(Intro!$G$29="English",O23,P23)</f>
        <v>COUNTRY 11</v>
      </c>
      <c r="C23" s="323"/>
      <c r="D23" s="323"/>
      <c r="E23" s="323"/>
      <c r="F23" s="323"/>
      <c r="G23" s="323"/>
      <c r="H23" s="323"/>
      <c r="I23" s="323"/>
      <c r="J23" s="323"/>
      <c r="K23" s="323"/>
      <c r="L23" s="324"/>
      <c r="M23" s="10"/>
      <c r="O23" s="84" t="s">
        <v>835</v>
      </c>
      <c r="P23" s="84" t="s">
        <v>836</v>
      </c>
    </row>
    <row r="24" spans="1:16" ht="15.75" customHeight="1" x14ac:dyDescent="0.35">
      <c r="B24" s="545" t="str">
        <f>IF(Intro!$G$29="English",O24,P24)</f>
        <v>Please specify the country of origin here:</v>
      </c>
      <c r="C24" s="546"/>
      <c r="D24" s="546"/>
      <c r="E24" s="542"/>
      <c r="F24" s="543"/>
      <c r="G24" s="543"/>
      <c r="H24" s="543"/>
      <c r="I24" s="544"/>
      <c r="J24" s="155"/>
      <c r="K24" s="155"/>
      <c r="L24" s="160"/>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98"/>
      <c r="C26" s="156"/>
      <c r="D26" s="156"/>
      <c r="E26" s="156"/>
      <c r="F26" s="156"/>
      <c r="G26" s="162">
        <f>Variables!$B$6</f>
        <v>2023</v>
      </c>
      <c r="H26" s="162">
        <f>G26+1</f>
        <v>2024</v>
      </c>
      <c r="I26" s="162">
        <f>H26+1</f>
        <v>2025</v>
      </c>
      <c r="J26" s="155"/>
      <c r="K26" s="155"/>
      <c r="L26" s="53"/>
      <c r="M26" s="10"/>
      <c r="O26" s="18"/>
    </row>
    <row r="27" spans="1:16" s="135" customFormat="1" ht="14.25" customHeight="1" x14ac:dyDescent="0.35">
      <c r="A27" s="157"/>
      <c r="B27" s="551" t="str">
        <f>IF(Intro!$G$29="English",O27,P27)</f>
        <v>Imports in Canada</v>
      </c>
      <c r="C27" s="552"/>
      <c r="D27" s="552"/>
      <c r="E27" s="552"/>
      <c r="F27" s="552"/>
      <c r="G27" s="552"/>
      <c r="H27" s="552"/>
      <c r="I27" s="553"/>
      <c r="J27" s="155"/>
      <c r="K27" s="155"/>
      <c r="L27" s="53"/>
      <c r="O27" s="22" t="s">
        <v>141</v>
      </c>
      <c r="P27" s="135" t="s">
        <v>142</v>
      </c>
    </row>
    <row r="28" spans="1:16" ht="15" customHeight="1" x14ac:dyDescent="0.35">
      <c r="B28" s="356" t="str">
        <f>IF(Intro!$G$29="English",O28,P28)</f>
        <v>Imports</v>
      </c>
      <c r="C28" s="357"/>
      <c r="D28" s="554" t="str">
        <f>IF(Intro!$G$29="English",Variables!$B$23,Variables!$C$23)</f>
        <v>full units</v>
      </c>
      <c r="E28" s="554"/>
      <c r="F28" s="554"/>
      <c r="G28" s="100"/>
      <c r="H28" s="100"/>
      <c r="I28" s="100"/>
      <c r="J28" s="155"/>
      <c r="K28" s="155"/>
      <c r="L28" s="53"/>
      <c r="M28" s="10"/>
      <c r="O28" s="10" t="s">
        <v>49</v>
      </c>
      <c r="P28" s="10" t="s">
        <v>108</v>
      </c>
    </row>
    <row r="29" spans="1:16" ht="15" customHeight="1" x14ac:dyDescent="0.35">
      <c r="B29" s="356"/>
      <c r="C29" s="357"/>
      <c r="D29" s="554" t="str">
        <f>IF(Intro!G$29="English",O29,P29)</f>
        <v>net delivered purchase value (CAD)</v>
      </c>
      <c r="E29" s="554"/>
      <c r="F29" s="554"/>
      <c r="G29" s="100"/>
      <c r="H29" s="100"/>
      <c r="I29" s="100"/>
      <c r="J29" s="155"/>
      <c r="K29" s="155"/>
      <c r="L29" s="53"/>
      <c r="M29" s="10"/>
      <c r="O29" s="10" t="s">
        <v>228</v>
      </c>
      <c r="P29" s="10" t="s">
        <v>227</v>
      </c>
    </row>
    <row r="30" spans="1:16" ht="15" customHeight="1" x14ac:dyDescent="0.35">
      <c r="B30" s="356"/>
      <c r="C30" s="357"/>
      <c r="D30" s="554" t="str">
        <f>"$ / "&amp;IF(Intro!$G$29="English",Variables!$B$24,Variables!$C$24)</f>
        <v>$ / full unit</v>
      </c>
      <c r="E30" s="554"/>
      <c r="F30" s="554"/>
      <c r="G30" s="109" t="str">
        <f>IF(G28=0,"-",G29/G28)</f>
        <v>-</v>
      </c>
      <c r="H30" s="109" t="str">
        <f>IF(H28=0,"-",H29/H28)</f>
        <v>-</v>
      </c>
      <c r="I30" s="109" t="str">
        <f t="shared" ref="I30" si="0">IF(I28=0,"-",I29/I28)</f>
        <v>-</v>
      </c>
      <c r="J30" s="155"/>
      <c r="K30" s="155"/>
      <c r="L30" s="53"/>
      <c r="M30" s="10"/>
    </row>
    <row r="31" spans="1:16" s="135" customFormat="1" x14ac:dyDescent="0.35">
      <c r="A31" s="157"/>
      <c r="B31" s="555" t="str">
        <f>IF(Intro!$G$29="English",O31,P31)</f>
        <v>Sales of imports in Canada</v>
      </c>
      <c r="C31" s="556"/>
      <c r="D31" s="556"/>
      <c r="E31" s="556"/>
      <c r="F31" s="556"/>
      <c r="G31" s="556"/>
      <c r="H31" s="556"/>
      <c r="I31" s="557"/>
      <c r="J31" s="155"/>
      <c r="K31" s="155"/>
      <c r="L31" s="53"/>
      <c r="O31" s="22" t="s">
        <v>344</v>
      </c>
      <c r="P31" s="135" t="s">
        <v>345</v>
      </c>
    </row>
    <row r="32" spans="1:16" ht="15" customHeight="1" x14ac:dyDescent="0.35">
      <c r="B32" s="356" t="str">
        <f>B31</f>
        <v>Sales of imports in Canada</v>
      </c>
      <c r="C32" s="357"/>
      <c r="D32" s="554" t="str">
        <f>D28</f>
        <v>full units</v>
      </c>
      <c r="E32" s="554"/>
      <c r="F32" s="554"/>
      <c r="G32" s="100"/>
      <c r="H32" s="100"/>
      <c r="I32" s="100"/>
      <c r="J32" s="155"/>
      <c r="K32" s="155"/>
      <c r="L32" s="53"/>
      <c r="M32" s="10"/>
      <c r="O32" s="10" t="str">
        <f>"Sales to "&amp;Variables!$B$28&amp;" in Canada"</f>
        <v>Sales to distributors in Canada</v>
      </c>
      <c r="P32" s="10" t="str">
        <f>"Ventes aux "&amp;Variables!$C$28&amp;" au Canada"</f>
        <v>Ventes aux distributeurs au Canada</v>
      </c>
    </row>
    <row r="33" spans="1:16" ht="15" customHeight="1" x14ac:dyDescent="0.35">
      <c r="B33" s="356"/>
      <c r="C33" s="357"/>
      <c r="D33" s="554" t="str">
        <f>IF(Intro!G$29="English",O33,P33)</f>
        <v>net delivered selling value (CAD)</v>
      </c>
      <c r="E33" s="554"/>
      <c r="F33" s="554"/>
      <c r="G33" s="100"/>
      <c r="H33" s="100"/>
      <c r="I33" s="100"/>
      <c r="J33" s="155"/>
      <c r="K33" s="155"/>
      <c r="L33" s="53"/>
      <c r="M33" s="10"/>
      <c r="O33" s="10" t="s">
        <v>230</v>
      </c>
      <c r="P33" s="10" t="s">
        <v>229</v>
      </c>
    </row>
    <row r="34" spans="1:16" ht="15.75" customHeight="1" thickBot="1" x14ac:dyDescent="0.4">
      <c r="B34" s="558"/>
      <c r="C34" s="559"/>
      <c r="D34" s="560" t="str">
        <f>D30</f>
        <v>$ / full unit</v>
      </c>
      <c r="E34" s="560"/>
      <c r="F34" s="560"/>
      <c r="G34" s="109" t="str">
        <f>IF(G32=0,"-",G33/G32)</f>
        <v>-</v>
      </c>
      <c r="H34" s="109" t="str">
        <f>IF(H32=0,"-",H33/H32)</f>
        <v>-</v>
      </c>
      <c r="I34" s="109" t="str">
        <f t="shared" ref="I34" si="1">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22" t="str">
        <f>IF(Intro!$G$29="English",O36,P36)</f>
        <v>COUNTRY 12</v>
      </c>
      <c r="C36" s="323"/>
      <c r="D36" s="323"/>
      <c r="E36" s="323"/>
      <c r="F36" s="323"/>
      <c r="G36" s="323"/>
      <c r="H36" s="323"/>
      <c r="I36" s="323"/>
      <c r="J36" s="323"/>
      <c r="K36" s="323"/>
      <c r="L36" s="324"/>
      <c r="M36" s="10"/>
      <c r="O36" s="84" t="s">
        <v>837</v>
      </c>
      <c r="P36" s="84" t="s">
        <v>838</v>
      </c>
    </row>
    <row r="37" spans="1:16" ht="15.5" x14ac:dyDescent="0.35">
      <c r="B37" s="545" t="str">
        <f>IF(Intro!$G$29="English",O37,P37)</f>
        <v>Please specify the country of origin here:</v>
      </c>
      <c r="C37" s="546"/>
      <c r="D37" s="546"/>
      <c r="E37" s="542"/>
      <c r="F37" s="543"/>
      <c r="G37" s="543"/>
      <c r="H37" s="543"/>
      <c r="I37" s="544"/>
      <c r="J37" s="155"/>
      <c r="K37" s="155"/>
      <c r="L37" s="160"/>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162">
        <f>Variables!$B$6</f>
        <v>2023</v>
      </c>
      <c r="H39" s="162">
        <f>G39+1</f>
        <v>2024</v>
      </c>
      <c r="I39" s="162">
        <f>H39+1</f>
        <v>2025</v>
      </c>
      <c r="J39" s="155"/>
      <c r="K39" s="155"/>
      <c r="L39" s="53"/>
      <c r="M39" s="10"/>
      <c r="O39" s="18"/>
    </row>
    <row r="40" spans="1:16" s="135" customFormat="1" ht="14.25" customHeight="1" x14ac:dyDescent="0.35">
      <c r="A40" s="157"/>
      <c r="B40" s="551" t="str">
        <f>IF(Intro!$G$29="English",O40,P40)</f>
        <v>Imports in Canada</v>
      </c>
      <c r="C40" s="552"/>
      <c r="D40" s="552"/>
      <c r="E40" s="552"/>
      <c r="F40" s="552"/>
      <c r="G40" s="552"/>
      <c r="H40" s="552"/>
      <c r="I40" s="553"/>
      <c r="J40" s="155"/>
      <c r="K40" s="155"/>
      <c r="L40" s="53"/>
      <c r="O40" s="22" t="s">
        <v>141</v>
      </c>
      <c r="P40" s="135" t="s">
        <v>142</v>
      </c>
    </row>
    <row r="41" spans="1:16" ht="15" customHeight="1" x14ac:dyDescent="0.35">
      <c r="B41" s="356" t="str">
        <f>IF(Intro!$G$29="English",O41,P41)</f>
        <v>Imports</v>
      </c>
      <c r="C41" s="357"/>
      <c r="D41" s="554" t="str">
        <f>IF(Intro!$G$29="English",Variables!$B$23,Variables!$C$23)</f>
        <v>full units</v>
      </c>
      <c r="E41" s="554"/>
      <c r="F41" s="554"/>
      <c r="G41" s="100"/>
      <c r="H41" s="100"/>
      <c r="I41" s="100"/>
      <c r="J41" s="155"/>
      <c r="K41" s="155"/>
      <c r="L41" s="53"/>
      <c r="M41" s="10"/>
      <c r="O41" s="10" t="s">
        <v>49</v>
      </c>
      <c r="P41" s="10" t="s">
        <v>108</v>
      </c>
    </row>
    <row r="42" spans="1:16" ht="15" customHeight="1" x14ac:dyDescent="0.35">
      <c r="B42" s="356"/>
      <c r="C42" s="357"/>
      <c r="D42" s="554" t="str">
        <f>IF(Intro!G$29="English",O42,P42)</f>
        <v>net delivered purchase value (CAD)</v>
      </c>
      <c r="E42" s="554"/>
      <c r="F42" s="554"/>
      <c r="G42" s="100"/>
      <c r="H42" s="100"/>
      <c r="I42" s="100"/>
      <c r="J42" s="155"/>
      <c r="K42" s="155"/>
      <c r="L42" s="53"/>
      <c r="M42" s="10"/>
      <c r="O42" s="10" t="s">
        <v>228</v>
      </c>
      <c r="P42" s="10" t="s">
        <v>227</v>
      </c>
    </row>
    <row r="43" spans="1:16" ht="15" customHeight="1" x14ac:dyDescent="0.35">
      <c r="B43" s="356"/>
      <c r="C43" s="357"/>
      <c r="D43" s="554" t="str">
        <f>"$ / "&amp;IF(Intro!$G$29="English",Variables!$B$24,Variables!$C$24)</f>
        <v>$ / full unit</v>
      </c>
      <c r="E43" s="554"/>
      <c r="F43" s="554"/>
      <c r="G43" s="109" t="str">
        <f>IF(G41=0,"-",G42/G41)</f>
        <v>-</v>
      </c>
      <c r="H43" s="109" t="str">
        <f>IF(H41=0,"-",H42/H41)</f>
        <v>-</v>
      </c>
      <c r="I43" s="109" t="str">
        <f t="shared" ref="I43" si="2">IF(I41=0,"-",I42/I41)</f>
        <v>-</v>
      </c>
      <c r="J43" s="155"/>
      <c r="K43" s="155"/>
      <c r="L43" s="53"/>
      <c r="M43" s="10"/>
    </row>
    <row r="44" spans="1:16" s="135" customFormat="1" x14ac:dyDescent="0.35">
      <c r="A44" s="157"/>
      <c r="B44" s="555" t="str">
        <f>IF(Intro!$G$29="English",O44,P44)</f>
        <v>Sales of imports in Canada</v>
      </c>
      <c r="C44" s="556"/>
      <c r="D44" s="556"/>
      <c r="E44" s="556"/>
      <c r="F44" s="556"/>
      <c r="G44" s="556"/>
      <c r="H44" s="556"/>
      <c r="I44" s="557"/>
      <c r="J44" s="155"/>
      <c r="K44" s="155"/>
      <c r="L44" s="53"/>
      <c r="O44" s="22" t="s">
        <v>344</v>
      </c>
      <c r="P44" s="135" t="s">
        <v>345</v>
      </c>
    </row>
    <row r="45" spans="1:16" ht="15" customHeight="1" x14ac:dyDescent="0.35">
      <c r="B45" s="356" t="str">
        <f>B44</f>
        <v>Sales of imports in Canada</v>
      </c>
      <c r="C45" s="357"/>
      <c r="D45" s="554" t="str">
        <f>D41</f>
        <v>full units</v>
      </c>
      <c r="E45" s="554"/>
      <c r="F45" s="554"/>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56"/>
      <c r="C46" s="357"/>
      <c r="D46" s="554" t="str">
        <f>IF(Intro!G$29="English",O46,P46)</f>
        <v>net delivered selling value (CAD)</v>
      </c>
      <c r="E46" s="554"/>
      <c r="F46" s="554"/>
      <c r="G46" s="100"/>
      <c r="H46" s="100"/>
      <c r="I46" s="100"/>
      <c r="J46" s="155"/>
      <c r="K46" s="155"/>
      <c r="L46" s="53"/>
      <c r="M46" s="10"/>
      <c r="O46" s="10" t="s">
        <v>230</v>
      </c>
      <c r="P46" s="10" t="s">
        <v>229</v>
      </c>
    </row>
    <row r="47" spans="1:16" ht="15.75" customHeight="1" thickBot="1" x14ac:dyDescent="0.4">
      <c r="B47" s="558"/>
      <c r="C47" s="559"/>
      <c r="D47" s="560" t="str">
        <f>D43</f>
        <v>$ / full unit</v>
      </c>
      <c r="E47" s="560"/>
      <c r="F47" s="560"/>
      <c r="G47" s="109" t="str">
        <f>IF(G45=0,"-",G46/G45)</f>
        <v>-</v>
      </c>
      <c r="H47" s="109" t="str">
        <f>IF(H45=0,"-",H46/H45)</f>
        <v>-</v>
      </c>
      <c r="I47" s="109" t="str">
        <f t="shared" ref="I47" si="3">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22" t="str">
        <f>IF(Intro!$G$29="English",O49,P49)</f>
        <v>COUNTRY 13</v>
      </c>
      <c r="C49" s="323"/>
      <c r="D49" s="323"/>
      <c r="E49" s="323"/>
      <c r="F49" s="323"/>
      <c r="G49" s="323"/>
      <c r="H49" s="323"/>
      <c r="I49" s="323"/>
      <c r="J49" s="323"/>
      <c r="K49" s="323"/>
      <c r="L49" s="324"/>
      <c r="M49" s="10"/>
      <c r="O49" s="84" t="s">
        <v>839</v>
      </c>
      <c r="P49" s="84" t="s">
        <v>840</v>
      </c>
    </row>
    <row r="50" spans="1:16" ht="15.5" x14ac:dyDescent="0.35">
      <c r="B50" s="545" t="str">
        <f>IF(Intro!$G$29="English",O50,P50)</f>
        <v>Please specify the country of origin here:</v>
      </c>
      <c r="C50" s="546"/>
      <c r="D50" s="546"/>
      <c r="E50" s="542"/>
      <c r="F50" s="543"/>
      <c r="G50" s="543"/>
      <c r="H50" s="543"/>
      <c r="I50" s="544"/>
      <c r="J50" s="155"/>
      <c r="K50" s="155"/>
      <c r="L50" s="160"/>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162">
        <f>Variables!$B$6</f>
        <v>2023</v>
      </c>
      <c r="H52" s="162">
        <f>G52+1</f>
        <v>2024</v>
      </c>
      <c r="I52" s="162">
        <f>H52+1</f>
        <v>2025</v>
      </c>
      <c r="J52" s="155"/>
      <c r="K52" s="155"/>
      <c r="L52" s="53"/>
      <c r="M52" s="10"/>
      <c r="O52" s="18"/>
    </row>
    <row r="53" spans="1:16" s="135" customFormat="1" ht="14.25" customHeight="1" x14ac:dyDescent="0.35">
      <c r="A53" s="157"/>
      <c r="B53" s="551" t="str">
        <f>IF(Intro!$G$29="English",O53,P53)</f>
        <v>Imports in Canada</v>
      </c>
      <c r="C53" s="552"/>
      <c r="D53" s="552"/>
      <c r="E53" s="552"/>
      <c r="F53" s="552"/>
      <c r="G53" s="552"/>
      <c r="H53" s="552"/>
      <c r="I53" s="553"/>
      <c r="J53" s="155"/>
      <c r="K53" s="155"/>
      <c r="L53" s="53"/>
      <c r="O53" s="22" t="s">
        <v>141</v>
      </c>
      <c r="P53" s="135" t="s">
        <v>142</v>
      </c>
    </row>
    <row r="54" spans="1:16" ht="15" customHeight="1" x14ac:dyDescent="0.35">
      <c r="B54" s="356" t="str">
        <f>IF(Intro!$G$29="English",O54,P54)</f>
        <v>Imports</v>
      </c>
      <c r="C54" s="357"/>
      <c r="D54" s="554" t="str">
        <f>IF(Intro!$G$29="English",Variables!$B$23,Variables!$C$23)</f>
        <v>full units</v>
      </c>
      <c r="E54" s="554"/>
      <c r="F54" s="554"/>
      <c r="G54" s="100"/>
      <c r="H54" s="100"/>
      <c r="I54" s="100"/>
      <c r="J54" s="155"/>
      <c r="K54" s="155"/>
      <c r="L54" s="53"/>
      <c r="M54" s="10"/>
      <c r="O54" s="10" t="s">
        <v>49</v>
      </c>
      <c r="P54" s="10" t="s">
        <v>108</v>
      </c>
    </row>
    <row r="55" spans="1:16" ht="15" customHeight="1" x14ac:dyDescent="0.35">
      <c r="B55" s="356"/>
      <c r="C55" s="357"/>
      <c r="D55" s="554" t="str">
        <f>IF(Intro!G$29="English",O55,P55)</f>
        <v>net delivered purchase value (CAD)</v>
      </c>
      <c r="E55" s="554"/>
      <c r="F55" s="554"/>
      <c r="G55" s="100"/>
      <c r="H55" s="100"/>
      <c r="I55" s="100"/>
      <c r="J55" s="155"/>
      <c r="K55" s="155"/>
      <c r="L55" s="53"/>
      <c r="M55" s="10"/>
      <c r="O55" s="10" t="s">
        <v>228</v>
      </c>
      <c r="P55" s="10" t="s">
        <v>227</v>
      </c>
    </row>
    <row r="56" spans="1:16" ht="15" customHeight="1" x14ac:dyDescent="0.35">
      <c r="B56" s="356"/>
      <c r="C56" s="357"/>
      <c r="D56" s="554" t="str">
        <f>"$ / "&amp;IF(Intro!$G$29="English",Variables!$B$24,Variables!$C$24)</f>
        <v>$ / full unit</v>
      </c>
      <c r="E56" s="554"/>
      <c r="F56" s="554"/>
      <c r="G56" s="109" t="str">
        <f>IF(G54=0,"-",G55/G54)</f>
        <v>-</v>
      </c>
      <c r="H56" s="109" t="str">
        <f>IF(H54=0,"-",H55/H54)</f>
        <v>-</v>
      </c>
      <c r="I56" s="109" t="str">
        <f t="shared" ref="I56" si="4">IF(I54=0,"-",I55/I54)</f>
        <v>-</v>
      </c>
      <c r="J56" s="155"/>
      <c r="K56" s="155"/>
      <c r="L56" s="53"/>
      <c r="M56" s="10"/>
    </row>
    <row r="57" spans="1:16" s="135" customFormat="1" x14ac:dyDescent="0.35">
      <c r="A57" s="157"/>
      <c r="B57" s="555" t="str">
        <f>IF(Intro!$G$29="English",O57,P57)</f>
        <v>Sales of imports in Canada</v>
      </c>
      <c r="C57" s="556"/>
      <c r="D57" s="556"/>
      <c r="E57" s="556"/>
      <c r="F57" s="556"/>
      <c r="G57" s="556"/>
      <c r="H57" s="556"/>
      <c r="I57" s="557"/>
      <c r="J57" s="155"/>
      <c r="K57" s="155"/>
      <c r="L57" s="53"/>
      <c r="O57" s="22" t="s">
        <v>344</v>
      </c>
      <c r="P57" s="135" t="s">
        <v>345</v>
      </c>
    </row>
    <row r="58" spans="1:16" ht="15" customHeight="1" x14ac:dyDescent="0.35">
      <c r="B58" s="356" t="str">
        <f>B57</f>
        <v>Sales of imports in Canada</v>
      </c>
      <c r="C58" s="357"/>
      <c r="D58" s="554" t="str">
        <f>D54</f>
        <v>full units</v>
      </c>
      <c r="E58" s="554"/>
      <c r="F58" s="554"/>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56"/>
      <c r="C59" s="357"/>
      <c r="D59" s="554" t="str">
        <f>IF(Intro!G$29="English",O59,P59)</f>
        <v>net delivered selling value (CAD)</v>
      </c>
      <c r="E59" s="554"/>
      <c r="F59" s="554"/>
      <c r="G59" s="100"/>
      <c r="H59" s="100"/>
      <c r="I59" s="100"/>
      <c r="J59" s="155"/>
      <c r="K59" s="155"/>
      <c r="L59" s="53"/>
      <c r="M59" s="10"/>
      <c r="O59" s="10" t="s">
        <v>230</v>
      </c>
      <c r="P59" s="10" t="s">
        <v>229</v>
      </c>
    </row>
    <row r="60" spans="1:16" ht="15.75" customHeight="1" thickBot="1" x14ac:dyDescent="0.4">
      <c r="B60" s="558"/>
      <c r="C60" s="559"/>
      <c r="D60" s="560" t="str">
        <f>D56</f>
        <v>$ / full unit</v>
      </c>
      <c r="E60" s="560"/>
      <c r="F60" s="560"/>
      <c r="G60" s="109" t="str">
        <f>IF(G58=0,"-",G59/G58)</f>
        <v>-</v>
      </c>
      <c r="H60" s="109" t="str">
        <f>IF(H58=0,"-",H59/H58)</f>
        <v>-</v>
      </c>
      <c r="I60" s="109" t="str">
        <f t="shared" ref="I60" si="5">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22" t="str">
        <f>IF(Intro!$G$29="English",O62,P62)</f>
        <v>COUNTRY 14</v>
      </c>
      <c r="C62" s="323"/>
      <c r="D62" s="323"/>
      <c r="E62" s="323"/>
      <c r="F62" s="323"/>
      <c r="G62" s="323"/>
      <c r="H62" s="323"/>
      <c r="I62" s="323"/>
      <c r="J62" s="323"/>
      <c r="K62" s="323"/>
      <c r="L62" s="324"/>
      <c r="M62" s="10"/>
      <c r="O62" s="84" t="s">
        <v>841</v>
      </c>
      <c r="P62" s="84" t="s">
        <v>842</v>
      </c>
    </row>
    <row r="63" spans="1:16" ht="15.5" x14ac:dyDescent="0.35">
      <c r="B63" s="545" t="str">
        <f>IF(Intro!$G$29="English",O63,P63)</f>
        <v>Please specify the country of origin here:</v>
      </c>
      <c r="C63" s="546"/>
      <c r="D63" s="546"/>
      <c r="E63" s="542"/>
      <c r="F63" s="543"/>
      <c r="G63" s="543"/>
      <c r="H63" s="543"/>
      <c r="I63" s="544"/>
      <c r="J63" s="155"/>
      <c r="K63" s="155"/>
      <c r="L63" s="160"/>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162">
        <f>Variables!$B$6</f>
        <v>2023</v>
      </c>
      <c r="H65" s="162">
        <f>G65+1</f>
        <v>2024</v>
      </c>
      <c r="I65" s="162">
        <f>H65+1</f>
        <v>2025</v>
      </c>
      <c r="J65" s="155"/>
      <c r="K65" s="155"/>
      <c r="L65" s="53"/>
      <c r="M65" s="10"/>
      <c r="O65" s="18"/>
    </row>
    <row r="66" spans="1:16" s="135" customFormat="1" ht="14.25" customHeight="1" x14ac:dyDescent="0.35">
      <c r="A66" s="157"/>
      <c r="B66" s="551" t="str">
        <f>IF(Intro!$G$29="English",O66,P66)</f>
        <v>Imports in Canada</v>
      </c>
      <c r="C66" s="552"/>
      <c r="D66" s="552"/>
      <c r="E66" s="552"/>
      <c r="F66" s="552"/>
      <c r="G66" s="552"/>
      <c r="H66" s="552"/>
      <c r="I66" s="553"/>
      <c r="J66" s="155"/>
      <c r="K66" s="155"/>
      <c r="L66" s="53"/>
      <c r="O66" s="22" t="s">
        <v>141</v>
      </c>
      <c r="P66" s="135" t="s">
        <v>142</v>
      </c>
    </row>
    <row r="67" spans="1:16" ht="15" customHeight="1" x14ac:dyDescent="0.35">
      <c r="B67" s="356" t="str">
        <f>IF(Intro!$G$29="English",O67,P67)</f>
        <v>Imports</v>
      </c>
      <c r="C67" s="357"/>
      <c r="D67" s="554" t="str">
        <f>IF(Intro!$G$29="English",Variables!$B$23,Variables!$C$23)</f>
        <v>full units</v>
      </c>
      <c r="E67" s="554"/>
      <c r="F67" s="554"/>
      <c r="G67" s="100"/>
      <c r="H67" s="100"/>
      <c r="I67" s="100"/>
      <c r="J67" s="155"/>
      <c r="K67" s="155"/>
      <c r="L67" s="53"/>
      <c r="M67" s="10"/>
      <c r="O67" s="10" t="s">
        <v>49</v>
      </c>
      <c r="P67" s="10" t="s">
        <v>108</v>
      </c>
    </row>
    <row r="68" spans="1:16" ht="15" customHeight="1" x14ac:dyDescent="0.35">
      <c r="B68" s="356"/>
      <c r="C68" s="357"/>
      <c r="D68" s="554" t="str">
        <f>IF(Intro!G$29="English",O68,P68)</f>
        <v>net delivered purchase value (CAD)</v>
      </c>
      <c r="E68" s="554"/>
      <c r="F68" s="554"/>
      <c r="G68" s="100"/>
      <c r="H68" s="100"/>
      <c r="I68" s="100"/>
      <c r="J68" s="155"/>
      <c r="K68" s="155"/>
      <c r="L68" s="53"/>
      <c r="M68" s="10"/>
      <c r="O68" s="10" t="s">
        <v>228</v>
      </c>
      <c r="P68" s="10" t="s">
        <v>227</v>
      </c>
    </row>
    <row r="69" spans="1:16" ht="15" customHeight="1" x14ac:dyDescent="0.35">
      <c r="B69" s="356"/>
      <c r="C69" s="357"/>
      <c r="D69" s="554" t="str">
        <f>"$ / "&amp;IF(Intro!$G$29="English",Variables!$B$24,Variables!$C$24)</f>
        <v>$ / full unit</v>
      </c>
      <c r="E69" s="554"/>
      <c r="F69" s="554"/>
      <c r="G69" s="109" t="str">
        <f>IF(G67=0,"-",G68/G67)</f>
        <v>-</v>
      </c>
      <c r="H69" s="109" t="str">
        <f>IF(H67=0,"-",H68/H67)</f>
        <v>-</v>
      </c>
      <c r="I69" s="109" t="str">
        <f t="shared" ref="I69" si="6">IF(I67=0,"-",I68/I67)</f>
        <v>-</v>
      </c>
      <c r="J69" s="155"/>
      <c r="K69" s="155"/>
      <c r="L69" s="53"/>
      <c r="M69" s="10"/>
    </row>
    <row r="70" spans="1:16" s="135" customFormat="1" x14ac:dyDescent="0.35">
      <c r="A70" s="157"/>
      <c r="B70" s="555" t="str">
        <f>IF(Intro!$G$29="English",O70,P70)</f>
        <v>Sales of imports in Canada</v>
      </c>
      <c r="C70" s="556"/>
      <c r="D70" s="556"/>
      <c r="E70" s="556"/>
      <c r="F70" s="556"/>
      <c r="G70" s="556"/>
      <c r="H70" s="556"/>
      <c r="I70" s="557"/>
      <c r="J70" s="155"/>
      <c r="K70" s="155"/>
      <c r="L70" s="53"/>
      <c r="O70" s="22" t="s">
        <v>344</v>
      </c>
      <c r="P70" s="135" t="s">
        <v>345</v>
      </c>
    </row>
    <row r="71" spans="1:16" ht="15" customHeight="1" x14ac:dyDescent="0.35">
      <c r="B71" s="356" t="str">
        <f>B70</f>
        <v>Sales of imports in Canada</v>
      </c>
      <c r="C71" s="357"/>
      <c r="D71" s="554" t="str">
        <f>D67</f>
        <v>full units</v>
      </c>
      <c r="E71" s="554"/>
      <c r="F71" s="554"/>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56"/>
      <c r="C72" s="357"/>
      <c r="D72" s="554" t="str">
        <f>IF(Intro!G$29="English",O72,P72)</f>
        <v>net delivered selling value (CAD)</v>
      </c>
      <c r="E72" s="554"/>
      <c r="F72" s="554"/>
      <c r="G72" s="100"/>
      <c r="H72" s="100"/>
      <c r="I72" s="100"/>
      <c r="J72" s="155"/>
      <c r="K72" s="155"/>
      <c r="L72" s="53"/>
      <c r="M72" s="10"/>
      <c r="O72" s="10" t="s">
        <v>230</v>
      </c>
      <c r="P72" s="10" t="s">
        <v>229</v>
      </c>
    </row>
    <row r="73" spans="1:16" ht="15.75" customHeight="1" thickBot="1" x14ac:dyDescent="0.4">
      <c r="B73" s="558"/>
      <c r="C73" s="559"/>
      <c r="D73" s="560" t="str">
        <f>D69</f>
        <v>$ / full unit</v>
      </c>
      <c r="E73" s="560"/>
      <c r="F73" s="560"/>
      <c r="G73" s="109" t="str">
        <f>IF(G71=0,"-",G72/G71)</f>
        <v>-</v>
      </c>
      <c r="H73" s="109" t="str">
        <f>IF(H71=0,"-",H72/H71)</f>
        <v>-</v>
      </c>
      <c r="I73" s="109" t="str">
        <f t="shared" ref="I73" si="7">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22" t="str">
        <f>IF(Intro!$G$29="English",O75,P75)</f>
        <v>COUNTRY 15</v>
      </c>
      <c r="C75" s="323"/>
      <c r="D75" s="323"/>
      <c r="E75" s="323"/>
      <c r="F75" s="323"/>
      <c r="G75" s="323"/>
      <c r="H75" s="323"/>
      <c r="I75" s="323"/>
      <c r="J75" s="323"/>
      <c r="K75" s="323"/>
      <c r="L75" s="324"/>
      <c r="M75" s="10"/>
      <c r="O75" s="84" t="s">
        <v>843</v>
      </c>
      <c r="P75" s="84" t="s">
        <v>844</v>
      </c>
    </row>
    <row r="76" spans="1:16" ht="15.5" x14ac:dyDescent="0.35">
      <c r="B76" s="545" t="str">
        <f>IF(Intro!$G$29="English",O76,P76)</f>
        <v>Please specify the country of origin here:</v>
      </c>
      <c r="C76" s="546"/>
      <c r="D76" s="546"/>
      <c r="E76" s="542"/>
      <c r="F76" s="543"/>
      <c r="G76" s="543"/>
      <c r="H76" s="543"/>
      <c r="I76" s="544"/>
      <c r="J76" s="155"/>
      <c r="K76" s="155"/>
      <c r="L76" s="160"/>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162">
        <f>Variables!$B$6</f>
        <v>2023</v>
      </c>
      <c r="H78" s="162">
        <f>G78+1</f>
        <v>2024</v>
      </c>
      <c r="I78" s="162">
        <f>H78+1</f>
        <v>2025</v>
      </c>
      <c r="J78" s="155"/>
      <c r="K78" s="155"/>
      <c r="L78" s="53"/>
      <c r="M78" s="10"/>
      <c r="O78" s="18"/>
    </row>
    <row r="79" spans="1:16" s="135" customFormat="1" ht="14.25" customHeight="1" x14ac:dyDescent="0.35">
      <c r="A79" s="157"/>
      <c r="B79" s="551" t="str">
        <f>IF(Intro!$G$29="English",O79,P79)</f>
        <v>Imports in Canada</v>
      </c>
      <c r="C79" s="552"/>
      <c r="D79" s="552"/>
      <c r="E79" s="552"/>
      <c r="F79" s="552"/>
      <c r="G79" s="552"/>
      <c r="H79" s="552"/>
      <c r="I79" s="553"/>
      <c r="J79" s="155"/>
      <c r="K79" s="155"/>
      <c r="L79" s="53"/>
      <c r="O79" s="22" t="s">
        <v>141</v>
      </c>
      <c r="P79" s="135" t="s">
        <v>142</v>
      </c>
    </row>
    <row r="80" spans="1:16" ht="15" customHeight="1" x14ac:dyDescent="0.35">
      <c r="B80" s="356" t="str">
        <f>IF(Intro!$G$29="English",O80,P80)</f>
        <v>Imports</v>
      </c>
      <c r="C80" s="357"/>
      <c r="D80" s="554" t="str">
        <f>IF(Intro!$G$29="English",Variables!$B$23,Variables!$C$23)</f>
        <v>full units</v>
      </c>
      <c r="E80" s="554"/>
      <c r="F80" s="554"/>
      <c r="G80" s="100"/>
      <c r="H80" s="100"/>
      <c r="I80" s="100"/>
      <c r="J80" s="155"/>
      <c r="K80" s="155"/>
      <c r="L80" s="53"/>
      <c r="M80" s="10"/>
      <c r="O80" s="10" t="s">
        <v>49</v>
      </c>
      <c r="P80" s="10" t="s">
        <v>108</v>
      </c>
    </row>
    <row r="81" spans="1:16" ht="15" customHeight="1" x14ac:dyDescent="0.35">
      <c r="B81" s="356"/>
      <c r="C81" s="357"/>
      <c r="D81" s="554" t="str">
        <f>IF(Intro!G$29="English",O81,P81)</f>
        <v>net delivered purchase value (CAD)</v>
      </c>
      <c r="E81" s="554"/>
      <c r="F81" s="554"/>
      <c r="G81" s="100"/>
      <c r="H81" s="100"/>
      <c r="I81" s="100"/>
      <c r="J81" s="155"/>
      <c r="K81" s="155"/>
      <c r="L81" s="53"/>
      <c r="M81" s="10"/>
      <c r="O81" s="10" t="s">
        <v>228</v>
      </c>
      <c r="P81" s="10" t="s">
        <v>227</v>
      </c>
    </row>
    <row r="82" spans="1:16" ht="15" customHeight="1" x14ac:dyDescent="0.35">
      <c r="B82" s="356"/>
      <c r="C82" s="357"/>
      <c r="D82" s="554" t="str">
        <f>"$ / "&amp;IF(Intro!$G$29="English",Variables!$B$24,Variables!$C$24)</f>
        <v>$ / full unit</v>
      </c>
      <c r="E82" s="554"/>
      <c r="F82" s="554"/>
      <c r="G82" s="109" t="str">
        <f>IF(G80=0,"-",G81/G80)</f>
        <v>-</v>
      </c>
      <c r="H82" s="109" t="str">
        <f>IF(H80=0,"-",H81/H80)</f>
        <v>-</v>
      </c>
      <c r="I82" s="109" t="str">
        <f t="shared" ref="I82" si="8">IF(I80=0,"-",I81/I80)</f>
        <v>-</v>
      </c>
      <c r="J82" s="155"/>
      <c r="K82" s="155"/>
      <c r="L82" s="53"/>
      <c r="M82" s="10"/>
    </row>
    <row r="83" spans="1:16" s="135" customFormat="1" x14ac:dyDescent="0.35">
      <c r="A83" s="157"/>
      <c r="B83" s="555" t="str">
        <f>IF(Intro!$G$29="English",O83,P83)</f>
        <v>Sales of imports in Canada</v>
      </c>
      <c r="C83" s="556"/>
      <c r="D83" s="556"/>
      <c r="E83" s="556"/>
      <c r="F83" s="556"/>
      <c r="G83" s="556"/>
      <c r="H83" s="556"/>
      <c r="I83" s="557"/>
      <c r="J83" s="155"/>
      <c r="K83" s="155"/>
      <c r="L83" s="53"/>
      <c r="O83" s="22" t="s">
        <v>344</v>
      </c>
      <c r="P83" s="135" t="s">
        <v>345</v>
      </c>
    </row>
    <row r="84" spans="1:16" ht="15" customHeight="1" x14ac:dyDescent="0.35">
      <c r="B84" s="356" t="str">
        <f>B83</f>
        <v>Sales of imports in Canada</v>
      </c>
      <c r="C84" s="357"/>
      <c r="D84" s="554" t="str">
        <f>D80</f>
        <v>full units</v>
      </c>
      <c r="E84" s="554"/>
      <c r="F84" s="554"/>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56"/>
      <c r="C85" s="357"/>
      <c r="D85" s="554" t="str">
        <f>IF(Intro!G$29="English",O85,P85)</f>
        <v>net delivered selling value (CAD)</v>
      </c>
      <c r="E85" s="554"/>
      <c r="F85" s="554"/>
      <c r="G85" s="100"/>
      <c r="H85" s="100"/>
      <c r="I85" s="100"/>
      <c r="J85" s="155"/>
      <c r="K85" s="155"/>
      <c r="L85" s="53"/>
      <c r="M85" s="10"/>
      <c r="O85" s="10" t="s">
        <v>230</v>
      </c>
      <c r="P85" s="10" t="s">
        <v>229</v>
      </c>
    </row>
    <row r="86" spans="1:16" ht="15.75" customHeight="1" thickBot="1" x14ac:dyDescent="0.4">
      <c r="B86" s="558"/>
      <c r="C86" s="559"/>
      <c r="D86" s="560" t="str">
        <f>D82</f>
        <v>$ / full unit</v>
      </c>
      <c r="E86" s="560"/>
      <c r="F86" s="560"/>
      <c r="G86" s="109" t="str">
        <f>IF(G84=0,"-",G85/G84)</f>
        <v>-</v>
      </c>
      <c r="H86" s="109" t="str">
        <f>IF(H84=0,"-",H85/H84)</f>
        <v>-</v>
      </c>
      <c r="I86" s="109" t="str">
        <f t="shared" ref="I86" si="9">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161"/>
      <c r="F88" s="161"/>
      <c r="G88" s="161"/>
      <c r="H88" s="161"/>
      <c r="I88" s="161"/>
      <c r="J88" s="161"/>
      <c r="K88" s="161"/>
      <c r="L88" s="161"/>
      <c r="M88" s="55"/>
    </row>
  </sheetData>
  <sheetProtection algorithmName="SHA-512" hashValue="KDv4dFp4pjFe9nbByKVtitq5ufaX5lTvn+p30M6UBXC1eWJhmeFFYA+OgL+kQDrSPOqUsSyYC89tILIXi/LUoQ==" saltValue="+5j2/kKSNqAeHFFrMuQ13A==" spinCount="100000" sheet="1" objects="1" scenarios="1" selectLockedCells="1"/>
  <mergeCells count="82">
    <mergeCell ref="B10:L11"/>
    <mergeCell ref="B4:L4"/>
    <mergeCell ref="B5:L5"/>
    <mergeCell ref="B6:L6"/>
    <mergeCell ref="B8:L8"/>
    <mergeCell ref="B9:L9"/>
    <mergeCell ref="B18:L18"/>
    <mergeCell ref="B12:L12"/>
    <mergeCell ref="B13:L13"/>
    <mergeCell ref="B14:L14"/>
    <mergeCell ref="B15:L15"/>
    <mergeCell ref="B16:L16"/>
    <mergeCell ref="B17:L17"/>
    <mergeCell ref="B31:I31"/>
    <mergeCell ref="B20:L20"/>
    <mergeCell ref="B21:L21"/>
    <mergeCell ref="B22:F22"/>
    <mergeCell ref="B23:L23"/>
    <mergeCell ref="B24:D24"/>
    <mergeCell ref="E24:I24"/>
    <mergeCell ref="B27:I27"/>
    <mergeCell ref="B28:C30"/>
    <mergeCell ref="D28:F28"/>
    <mergeCell ref="D29:F29"/>
    <mergeCell ref="D30:F30"/>
    <mergeCell ref="B44:I44"/>
    <mergeCell ref="B36:L36"/>
    <mergeCell ref="B37:D37"/>
    <mergeCell ref="E37:I37"/>
    <mergeCell ref="B32:C34"/>
    <mergeCell ref="D32:F32"/>
    <mergeCell ref="D33:F33"/>
    <mergeCell ref="D34:F34"/>
    <mergeCell ref="B40:I40"/>
    <mergeCell ref="B41:C43"/>
    <mergeCell ref="D41:F41"/>
    <mergeCell ref="D42:F42"/>
    <mergeCell ref="D43:F43"/>
    <mergeCell ref="B57:I57"/>
    <mergeCell ref="B49:L49"/>
    <mergeCell ref="B50:D50"/>
    <mergeCell ref="E50:I50"/>
    <mergeCell ref="B45:C47"/>
    <mergeCell ref="D45:F45"/>
    <mergeCell ref="D46:F46"/>
    <mergeCell ref="D47:F47"/>
    <mergeCell ref="B53:I53"/>
    <mergeCell ref="B54:C56"/>
    <mergeCell ref="D54:F54"/>
    <mergeCell ref="D55:F55"/>
    <mergeCell ref="D56:F56"/>
    <mergeCell ref="B58:C60"/>
    <mergeCell ref="D58:F58"/>
    <mergeCell ref="D59:F59"/>
    <mergeCell ref="D60:F60"/>
    <mergeCell ref="B66:I66"/>
    <mergeCell ref="D72:F72"/>
    <mergeCell ref="D73:F73"/>
    <mergeCell ref="B70:I70"/>
    <mergeCell ref="B62:L62"/>
    <mergeCell ref="B63:D63"/>
    <mergeCell ref="E63:I63"/>
    <mergeCell ref="B67:C69"/>
    <mergeCell ref="D67:F67"/>
    <mergeCell ref="D68:F68"/>
    <mergeCell ref="D69:F69"/>
    <mergeCell ref="B19:L19"/>
    <mergeCell ref="B84:C86"/>
    <mergeCell ref="D84:F84"/>
    <mergeCell ref="D85:F85"/>
    <mergeCell ref="D86:F86"/>
    <mergeCell ref="B79:I79"/>
    <mergeCell ref="B80:C82"/>
    <mergeCell ref="D80:F80"/>
    <mergeCell ref="D81:F81"/>
    <mergeCell ref="D82:F82"/>
    <mergeCell ref="B83:I83"/>
    <mergeCell ref="B75:L75"/>
    <mergeCell ref="B76:D76"/>
    <mergeCell ref="E76:I76"/>
    <mergeCell ref="B71:C73"/>
    <mergeCell ref="D71:F71"/>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DD01E1C2-D8EB-40CF-A4FD-0118E0FD8479}">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BEAB20F5-4D2B-46CD-AFE0-ACE22FECA6B8}">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D8BA52A7-913B-4C7C-BA62-E565B38D94BD}">
      <formula1>1000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74" min="1" max="11" man="1"/>
    <brk id="8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76B1AAC-722E-4DC5-A4BC-AD30CBC850DA}">
          <x14:formula1>
            <xm:f>Variables!$D$82:$D$330</xm:f>
          </x14:formula1>
          <xm:sqref>E63 E24 E37 E50 E76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138B8-F6D2-41F7-9DE8-A76707D91E90}">
  <sheetPr>
    <tabColor rgb="FF92D050"/>
    <pageSetUpPr fitToPage="1"/>
  </sheetPr>
  <dimension ref="A1:P88"/>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PROTECTED</v>
      </c>
      <c r="C2" s="12"/>
      <c r="D2" s="12"/>
      <c r="O2" s="135" t="s">
        <v>51</v>
      </c>
      <c r="P2" s="135" t="s">
        <v>67</v>
      </c>
    </row>
    <row r="3" spans="1:16" x14ac:dyDescent="0.35">
      <c r="B3" s="13"/>
      <c r="C3" s="13"/>
      <c r="D3" s="13"/>
      <c r="O3" s="2"/>
      <c r="P3" s="2"/>
    </row>
    <row r="4" spans="1:16" s="2" customFormat="1" x14ac:dyDescent="0.35">
      <c r="A4" s="4"/>
      <c r="B4" s="380" t="str">
        <f>Info!B4</f>
        <v>IMPORTERS' QUESTIONNAIRE</v>
      </c>
      <c r="C4" s="381"/>
      <c r="D4" s="381"/>
      <c r="E4" s="381"/>
      <c r="F4" s="381"/>
      <c r="G4" s="381"/>
      <c r="H4" s="381"/>
      <c r="I4" s="381"/>
      <c r="J4" s="381"/>
      <c r="K4" s="381"/>
      <c r="L4" s="382"/>
      <c r="M4" s="21"/>
      <c r="N4" s="21"/>
      <c r="O4" s="19"/>
      <c r="P4" s="19"/>
    </row>
    <row r="5" spans="1:16" s="2" customFormat="1" x14ac:dyDescent="0.35">
      <c r="A5" s="4"/>
      <c r="B5" s="435" t="str">
        <f>Info!B5</f>
        <v>GC-2026-001</v>
      </c>
      <c r="C5" s="540"/>
      <c r="D5" s="540"/>
      <c r="E5" s="540"/>
      <c r="F5" s="540"/>
      <c r="G5" s="540"/>
      <c r="H5" s="540"/>
      <c r="I5" s="540"/>
      <c r="J5" s="540"/>
      <c r="K5" s="540"/>
      <c r="L5" s="437"/>
      <c r="M5" s="21"/>
      <c r="N5" s="21"/>
      <c r="O5" s="19"/>
      <c r="P5" s="19"/>
    </row>
    <row r="6" spans="1:16" s="6" customFormat="1" x14ac:dyDescent="0.35">
      <c r="A6" s="4"/>
      <c r="B6" s="435" t="str">
        <f>Info!B6</f>
        <v>WOOD GOODS - SOLID AND ENGINEERED WOOD CABINETS AND VANITIES</v>
      </c>
      <c r="C6" s="540"/>
      <c r="D6" s="540"/>
      <c r="E6" s="540"/>
      <c r="F6" s="540"/>
      <c r="G6" s="540"/>
      <c r="H6" s="540"/>
      <c r="I6" s="540"/>
      <c r="J6" s="540"/>
      <c r="K6" s="540"/>
      <c r="L6" s="437"/>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38" t="str">
        <f>Public!B8</f>
        <v>The following questions refer to the goods as defined in the product description on the Intro tab.</v>
      </c>
      <c r="C8" s="541"/>
      <c r="D8" s="541"/>
      <c r="E8" s="541"/>
      <c r="F8" s="541"/>
      <c r="G8" s="541"/>
      <c r="H8" s="541"/>
      <c r="I8" s="541"/>
      <c r="J8" s="541"/>
      <c r="K8" s="541"/>
      <c r="L8" s="440"/>
      <c r="M8" s="19"/>
      <c r="N8" s="19"/>
      <c r="O8" s="15"/>
      <c r="P8" s="15"/>
    </row>
    <row r="9" spans="1:16" s="6" customFormat="1" x14ac:dyDescent="0.35">
      <c r="A9" s="4"/>
      <c r="B9" s="438" t="str">
        <f>Public!B9</f>
        <v xml:space="preserve">Product information and a glossary of terms can be found in the Info tab.
</v>
      </c>
      <c r="C9" s="541"/>
      <c r="D9" s="541"/>
      <c r="E9" s="541"/>
      <c r="F9" s="541"/>
      <c r="G9" s="541"/>
      <c r="H9" s="541"/>
      <c r="I9" s="541"/>
      <c r="J9" s="541"/>
      <c r="K9" s="541"/>
      <c r="L9" s="440"/>
      <c r="M9" s="19"/>
      <c r="N9" s="19"/>
      <c r="O9" s="15"/>
    </row>
    <row r="10" spans="1:16" s="6" customFormat="1" x14ac:dyDescent="0.35">
      <c r="A10" s="4"/>
      <c r="B10" s="438"/>
      <c r="C10" s="541"/>
      <c r="D10" s="541"/>
      <c r="E10" s="541"/>
      <c r="F10" s="541"/>
      <c r="G10" s="541"/>
      <c r="H10" s="541"/>
      <c r="I10" s="541"/>
      <c r="J10" s="541"/>
      <c r="K10" s="541"/>
      <c r="L10" s="440"/>
      <c r="M10" s="19"/>
      <c r="N10" s="19"/>
      <c r="O10" s="10" t="s">
        <v>226</v>
      </c>
      <c r="P10" s="10" t="s">
        <v>225</v>
      </c>
    </row>
    <row r="11" spans="1:16" s="6" customFormat="1" x14ac:dyDescent="0.35">
      <c r="A11" s="4"/>
      <c r="B11" s="438"/>
      <c r="C11" s="541"/>
      <c r="D11" s="541"/>
      <c r="E11" s="541"/>
      <c r="F11" s="541"/>
      <c r="G11" s="541"/>
      <c r="H11" s="541"/>
      <c r="I11" s="541"/>
      <c r="J11" s="541"/>
      <c r="K11" s="541"/>
      <c r="L11" s="440"/>
      <c r="M11" s="19"/>
      <c r="N11" s="19"/>
      <c r="O11" s="15"/>
      <c r="P11" s="15"/>
    </row>
    <row r="12" spans="1:16" s="6" customFormat="1" x14ac:dyDescent="0.35">
      <c r="A12" s="4"/>
      <c r="B12" s="438" t="str">
        <f>Pro!B12</f>
        <v>For the questions in this tab, note the following:</v>
      </c>
      <c r="C12" s="541"/>
      <c r="D12" s="541"/>
      <c r="E12" s="541"/>
      <c r="F12" s="541"/>
      <c r="G12" s="541"/>
      <c r="H12" s="541"/>
      <c r="I12" s="541"/>
      <c r="J12" s="541"/>
      <c r="K12" s="541"/>
      <c r="L12" s="440"/>
      <c r="M12" s="19"/>
      <c r="N12" s="19"/>
      <c r="O12" s="15"/>
      <c r="P12" s="15"/>
    </row>
    <row r="13" spans="1:16" s="6" customFormat="1" ht="26.25" customHeight="1" x14ac:dyDescent="0.35">
      <c r="A13" s="4"/>
      <c r="B13" s="521" t="str">
        <f>Pro!B13</f>
        <v>• Report only sales from your firm’s imports. Sales of goods purchased from Canadian producers must be excluded.</v>
      </c>
      <c r="C13" s="550"/>
      <c r="D13" s="550"/>
      <c r="E13" s="550"/>
      <c r="F13" s="550"/>
      <c r="G13" s="550"/>
      <c r="H13" s="550"/>
      <c r="I13" s="550"/>
      <c r="J13" s="550"/>
      <c r="K13" s="550"/>
      <c r="L13" s="523"/>
      <c r="M13" s="19"/>
      <c r="N13" s="19"/>
      <c r="O13" s="15"/>
      <c r="P13" s="15"/>
    </row>
    <row r="14" spans="1:16" s="6" customFormat="1" x14ac:dyDescent="0.35">
      <c r="A14" s="4"/>
      <c r="B14" s="438" t="str">
        <f>Pro!B14</f>
        <v>• Report all sales to Canadian and foreign associated firms.</v>
      </c>
      <c r="C14" s="541"/>
      <c r="D14" s="541"/>
      <c r="E14" s="541"/>
      <c r="F14" s="541"/>
      <c r="G14" s="541"/>
      <c r="H14" s="541"/>
      <c r="I14" s="541"/>
      <c r="J14" s="541"/>
      <c r="K14" s="541"/>
      <c r="L14" s="440"/>
      <c r="M14" s="19"/>
      <c r="N14" s="19"/>
      <c r="O14" s="15"/>
      <c r="P14" s="15"/>
    </row>
    <row r="15" spans="1:16" s="6" customFormat="1" x14ac:dyDescent="0.35">
      <c r="A15" s="4"/>
      <c r="B15" s="438" t="str">
        <f>Pro!B15</f>
        <v>• Report all sales as of the date of shipment to the customer or the customer’s warehouse.</v>
      </c>
      <c r="C15" s="541"/>
      <c r="D15" s="541"/>
      <c r="E15" s="541"/>
      <c r="F15" s="541"/>
      <c r="G15" s="541"/>
      <c r="H15" s="541"/>
      <c r="I15" s="541"/>
      <c r="J15" s="541"/>
      <c r="K15" s="541"/>
      <c r="L15" s="440"/>
      <c r="M15" s="19"/>
      <c r="N15" s="19"/>
      <c r="O15" s="15"/>
      <c r="P15" s="15"/>
    </row>
    <row r="16" spans="1:16" s="6" customFormat="1" x14ac:dyDescent="0.35">
      <c r="A16" s="4"/>
      <c r="B16" s="438" t="str">
        <f>Pro!B16</f>
        <v>• Report all values in Canadian dollars.</v>
      </c>
      <c r="C16" s="541"/>
      <c r="D16" s="541"/>
      <c r="E16" s="541"/>
      <c r="F16" s="541"/>
      <c r="G16" s="541"/>
      <c r="H16" s="541"/>
      <c r="I16" s="541"/>
      <c r="J16" s="541"/>
      <c r="K16" s="541"/>
      <c r="L16" s="440"/>
      <c r="M16" s="19"/>
      <c r="N16" s="19"/>
      <c r="O16" s="15"/>
      <c r="P16" s="15"/>
    </row>
    <row r="17" spans="1:16" s="6" customFormat="1" x14ac:dyDescent="0.35">
      <c r="A17" s="4"/>
      <c r="B17" s="441" t="str">
        <f>IF(Intro!$G$29="English",O17,P17)</f>
        <v>• If your firm is an end user or a retailer, your firm does not need to report sales of imports or inventories of imports.</v>
      </c>
      <c r="C17" s="442"/>
      <c r="D17" s="442"/>
      <c r="E17" s="442"/>
      <c r="F17" s="442"/>
      <c r="G17" s="442"/>
      <c r="H17" s="442"/>
      <c r="I17" s="442"/>
      <c r="J17" s="442"/>
      <c r="K17" s="442"/>
      <c r="L17" s="443"/>
      <c r="M17" s="19"/>
      <c r="N17" s="19"/>
      <c r="O17" s="15" t="s">
        <v>174</v>
      </c>
      <c r="P17" s="15" t="s">
        <v>175</v>
      </c>
    </row>
    <row r="18" spans="1:16" s="6" customFormat="1" ht="30" customHeight="1" x14ac:dyDescent="0.35">
      <c r="A18" s="4"/>
      <c r="B18" s="491" t="str">
        <f>IF(Intro!$G$29="English",O18,P18)</f>
        <v>Full units include unassembled, assembled or ready to assemble wood cabinets and vanities, including “flat packs” and "complete knock down (CKD)" kits.</v>
      </c>
      <c r="C18" s="492"/>
      <c r="D18" s="492"/>
      <c r="E18" s="492"/>
      <c r="F18" s="492"/>
      <c r="G18" s="492"/>
      <c r="H18" s="492"/>
      <c r="I18" s="492"/>
      <c r="J18" s="492"/>
      <c r="K18" s="492"/>
      <c r="L18" s="493"/>
      <c r="O18" s="297" t="s">
        <v>994</v>
      </c>
      <c r="P18" s="297" t="s">
        <v>995</v>
      </c>
    </row>
    <row r="19" spans="1:16" s="6" customFormat="1" ht="20.25" customHeight="1" x14ac:dyDescent="0.35">
      <c r="A19" s="4"/>
      <c r="B19" s="547" t="str">
        <f>IF(Intro!$G$29="English",O19,P19)</f>
        <v>DO NOT INCLUDE THE VALUE OF ANY COMMERCIAL SERVICES SUCH AS INSTALLATION IN YOUR RESPONSE</v>
      </c>
      <c r="C19" s="547"/>
      <c r="D19" s="547"/>
      <c r="E19" s="547"/>
      <c r="F19" s="547"/>
      <c r="G19" s="547"/>
      <c r="H19" s="547"/>
      <c r="I19" s="547"/>
      <c r="J19" s="547"/>
      <c r="K19" s="547"/>
      <c r="L19" s="547"/>
      <c r="O19" s="255" t="s">
        <v>929</v>
      </c>
      <c r="P19" s="255" t="s">
        <v>930</v>
      </c>
    </row>
    <row r="20" spans="1:16" x14ac:dyDescent="0.35">
      <c r="B20" s="322" t="str">
        <f>IF(Intro!$G$29="English",O20,P20)</f>
        <v>IMPORTS AND SALES - FULL UNITS</v>
      </c>
      <c r="C20" s="323"/>
      <c r="D20" s="323"/>
      <c r="E20" s="323"/>
      <c r="F20" s="323"/>
      <c r="G20" s="323"/>
      <c r="H20" s="323"/>
      <c r="I20" s="323"/>
      <c r="J20" s="323"/>
      <c r="K20" s="323"/>
      <c r="L20" s="324"/>
      <c r="M20" s="10"/>
      <c r="O20" s="84" t="s">
        <v>921</v>
      </c>
      <c r="P20" s="84" t="s">
        <v>922</v>
      </c>
    </row>
    <row r="21" spans="1:16" x14ac:dyDescent="0.35">
      <c r="B21" s="451" t="s">
        <v>12</v>
      </c>
      <c r="C21" s="548"/>
      <c r="D21" s="548"/>
      <c r="E21" s="548"/>
      <c r="F21" s="548"/>
      <c r="G21" s="548"/>
      <c r="H21" s="548"/>
      <c r="I21" s="548"/>
      <c r="J21" s="548"/>
      <c r="K21" s="548"/>
      <c r="L21" s="453"/>
      <c r="M21" s="10"/>
    </row>
    <row r="22" spans="1:16" ht="24" customHeight="1" x14ac:dyDescent="0.35">
      <c r="B22" s="401" t="str">
        <f>IF(Intro!$G$29="English",O22,P22)</f>
        <v xml:space="preserve">Provide your firm's imports and sales of imports of the goods, by country. </v>
      </c>
      <c r="C22" s="549"/>
      <c r="D22" s="549"/>
      <c r="E22" s="549"/>
      <c r="F22" s="549"/>
      <c r="G22" s="155"/>
      <c r="H22" s="155"/>
      <c r="I22" s="155"/>
      <c r="J22" s="155"/>
      <c r="K22" s="155"/>
      <c r="L22" s="160"/>
      <c r="M22" s="10"/>
      <c r="O22" s="10" t="s">
        <v>780</v>
      </c>
      <c r="P22" s="10" t="s">
        <v>781</v>
      </c>
    </row>
    <row r="23" spans="1:16" x14ac:dyDescent="0.35">
      <c r="B23" s="322" t="str">
        <f>IF(Intro!$G$29="English",O23,P23)</f>
        <v>COUNTRY 16</v>
      </c>
      <c r="C23" s="323"/>
      <c r="D23" s="323"/>
      <c r="E23" s="323"/>
      <c r="F23" s="323"/>
      <c r="G23" s="323"/>
      <c r="H23" s="323"/>
      <c r="I23" s="323"/>
      <c r="J23" s="323"/>
      <c r="K23" s="323"/>
      <c r="L23" s="324"/>
      <c r="M23" s="10"/>
      <c r="O23" s="84" t="s">
        <v>845</v>
      </c>
      <c r="P23" s="84" t="s">
        <v>846</v>
      </c>
    </row>
    <row r="24" spans="1:16" ht="15.75" customHeight="1" x14ac:dyDescent="0.35">
      <c r="B24" s="545" t="str">
        <f>IF(Intro!$G$29="English",O24,P24)</f>
        <v>Please specify the country of origin here:</v>
      </c>
      <c r="C24" s="546"/>
      <c r="D24" s="546"/>
      <c r="E24" s="542"/>
      <c r="F24" s="543"/>
      <c r="G24" s="543"/>
      <c r="H24" s="543"/>
      <c r="I24" s="544"/>
      <c r="J24" s="155"/>
      <c r="K24" s="155"/>
      <c r="L24" s="160"/>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98"/>
      <c r="C26" s="156"/>
      <c r="D26" s="156"/>
      <c r="E26" s="156"/>
      <c r="F26" s="156"/>
      <c r="G26" s="162">
        <f>Variables!$B$6</f>
        <v>2023</v>
      </c>
      <c r="H26" s="162">
        <f>G26+1</f>
        <v>2024</v>
      </c>
      <c r="I26" s="162">
        <f>H26+1</f>
        <v>2025</v>
      </c>
      <c r="J26" s="155"/>
      <c r="K26" s="155"/>
      <c r="L26" s="53"/>
      <c r="M26" s="10"/>
      <c r="O26" s="18"/>
    </row>
    <row r="27" spans="1:16" s="135" customFormat="1" ht="14.25" customHeight="1" x14ac:dyDescent="0.35">
      <c r="A27" s="157"/>
      <c r="B27" s="551" t="str">
        <f>IF(Intro!$G$29="English",O27,P27)</f>
        <v>Imports in Canada</v>
      </c>
      <c r="C27" s="552"/>
      <c r="D27" s="552"/>
      <c r="E27" s="552"/>
      <c r="F27" s="552"/>
      <c r="G27" s="552"/>
      <c r="H27" s="552"/>
      <c r="I27" s="553"/>
      <c r="J27" s="155"/>
      <c r="K27" s="155"/>
      <c r="L27" s="53"/>
      <c r="O27" s="22" t="s">
        <v>141</v>
      </c>
      <c r="P27" s="135" t="s">
        <v>142</v>
      </c>
    </row>
    <row r="28" spans="1:16" ht="15" customHeight="1" x14ac:dyDescent="0.35">
      <c r="B28" s="356" t="str">
        <f>IF(Intro!$G$29="English",O28,P28)</f>
        <v>Imports</v>
      </c>
      <c r="C28" s="357"/>
      <c r="D28" s="554" t="str">
        <f>IF(Intro!$G$29="English",Variables!$B$23,Variables!$C$23)</f>
        <v>full units</v>
      </c>
      <c r="E28" s="554"/>
      <c r="F28" s="554"/>
      <c r="G28" s="100"/>
      <c r="H28" s="100"/>
      <c r="I28" s="100"/>
      <c r="J28" s="155"/>
      <c r="K28" s="155"/>
      <c r="L28" s="53"/>
      <c r="M28" s="10"/>
      <c r="O28" s="10" t="s">
        <v>49</v>
      </c>
      <c r="P28" s="10" t="s">
        <v>108</v>
      </c>
    </row>
    <row r="29" spans="1:16" ht="15" customHeight="1" x14ac:dyDescent="0.35">
      <c r="B29" s="356"/>
      <c r="C29" s="357"/>
      <c r="D29" s="554" t="str">
        <f>IF(Intro!G$29="English",O29,P29)</f>
        <v>net delivered purchase value (CAD)</v>
      </c>
      <c r="E29" s="554"/>
      <c r="F29" s="554"/>
      <c r="G29" s="100"/>
      <c r="H29" s="100"/>
      <c r="I29" s="100"/>
      <c r="J29" s="155"/>
      <c r="K29" s="155"/>
      <c r="L29" s="53"/>
      <c r="M29" s="10"/>
      <c r="O29" s="10" t="s">
        <v>228</v>
      </c>
      <c r="P29" s="10" t="s">
        <v>227</v>
      </c>
    </row>
    <row r="30" spans="1:16" ht="15" customHeight="1" x14ac:dyDescent="0.35">
      <c r="B30" s="356"/>
      <c r="C30" s="357"/>
      <c r="D30" s="554" t="str">
        <f>"$ / "&amp;IF(Intro!$G$29="English",Variables!$B$24,Variables!$C$24)</f>
        <v>$ / full unit</v>
      </c>
      <c r="E30" s="554"/>
      <c r="F30" s="554"/>
      <c r="G30" s="109" t="str">
        <f>IF(G28=0,"-",G29/G28)</f>
        <v>-</v>
      </c>
      <c r="H30" s="109" t="str">
        <f>IF(H28=0,"-",H29/H28)</f>
        <v>-</v>
      </c>
      <c r="I30" s="109" t="str">
        <f t="shared" ref="I30" si="0">IF(I28=0,"-",I29/I28)</f>
        <v>-</v>
      </c>
      <c r="J30" s="155"/>
      <c r="K30" s="155"/>
      <c r="L30" s="53"/>
      <c r="M30" s="10"/>
    </row>
    <row r="31" spans="1:16" s="135" customFormat="1" x14ac:dyDescent="0.35">
      <c r="A31" s="157"/>
      <c r="B31" s="555" t="str">
        <f>IF(Intro!$G$29="English",O31,P31)</f>
        <v>Sales of imports in Canada</v>
      </c>
      <c r="C31" s="556"/>
      <c r="D31" s="556"/>
      <c r="E31" s="556"/>
      <c r="F31" s="556"/>
      <c r="G31" s="556"/>
      <c r="H31" s="556"/>
      <c r="I31" s="557"/>
      <c r="J31" s="155"/>
      <c r="K31" s="155"/>
      <c r="L31" s="53"/>
      <c r="O31" s="22" t="s">
        <v>344</v>
      </c>
      <c r="P31" s="135" t="s">
        <v>345</v>
      </c>
    </row>
    <row r="32" spans="1:16" ht="15" customHeight="1" x14ac:dyDescent="0.35">
      <c r="B32" s="356" t="str">
        <f>B31</f>
        <v>Sales of imports in Canada</v>
      </c>
      <c r="C32" s="357"/>
      <c r="D32" s="554" t="str">
        <f>D28</f>
        <v>full units</v>
      </c>
      <c r="E32" s="554"/>
      <c r="F32" s="554"/>
      <c r="G32" s="100"/>
      <c r="H32" s="100"/>
      <c r="I32" s="100"/>
      <c r="J32" s="155"/>
      <c r="K32" s="155"/>
      <c r="L32" s="53"/>
      <c r="M32" s="10"/>
      <c r="O32" s="10" t="str">
        <f>"Sales to "&amp;Variables!$B$28&amp;" in Canada"</f>
        <v>Sales to distributors in Canada</v>
      </c>
      <c r="P32" s="10" t="str">
        <f>"Ventes aux "&amp;Variables!$C$28&amp;" au Canada"</f>
        <v>Ventes aux distributeurs au Canada</v>
      </c>
    </row>
    <row r="33" spans="1:16" ht="15" customHeight="1" x14ac:dyDescent="0.35">
      <c r="B33" s="356"/>
      <c r="C33" s="357"/>
      <c r="D33" s="554" t="str">
        <f>IF(Intro!G$29="English",O33,P33)</f>
        <v>net delivered selling value (CAD)</v>
      </c>
      <c r="E33" s="554"/>
      <c r="F33" s="554"/>
      <c r="G33" s="100"/>
      <c r="H33" s="100"/>
      <c r="I33" s="100"/>
      <c r="J33" s="155"/>
      <c r="K33" s="155"/>
      <c r="L33" s="53"/>
      <c r="M33" s="10"/>
      <c r="O33" s="10" t="s">
        <v>230</v>
      </c>
      <c r="P33" s="10" t="s">
        <v>229</v>
      </c>
    </row>
    <row r="34" spans="1:16" ht="15.75" customHeight="1" thickBot="1" x14ac:dyDescent="0.4">
      <c r="B34" s="558"/>
      <c r="C34" s="559"/>
      <c r="D34" s="560" t="str">
        <f>D30</f>
        <v>$ / full unit</v>
      </c>
      <c r="E34" s="560"/>
      <c r="F34" s="560"/>
      <c r="G34" s="109" t="str">
        <f>IF(G32=0,"-",G33/G32)</f>
        <v>-</v>
      </c>
      <c r="H34" s="109" t="str">
        <f>IF(H32=0,"-",H33/H32)</f>
        <v>-</v>
      </c>
      <c r="I34" s="109" t="str">
        <f t="shared" ref="I34" si="1">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22" t="str">
        <f>IF(Intro!$G$29="English",O36,P36)</f>
        <v>COUNTRY 17</v>
      </c>
      <c r="C36" s="323"/>
      <c r="D36" s="323"/>
      <c r="E36" s="323"/>
      <c r="F36" s="323"/>
      <c r="G36" s="323"/>
      <c r="H36" s="323"/>
      <c r="I36" s="323"/>
      <c r="J36" s="323"/>
      <c r="K36" s="323"/>
      <c r="L36" s="324"/>
      <c r="M36" s="10"/>
      <c r="O36" s="84" t="s">
        <v>847</v>
      </c>
      <c r="P36" s="84" t="s">
        <v>848</v>
      </c>
    </row>
    <row r="37" spans="1:16" ht="15.5" x14ac:dyDescent="0.35">
      <c r="B37" s="545" t="str">
        <f>IF(Intro!$G$29="English",O37,P37)</f>
        <v>Please specify the country of origin here:</v>
      </c>
      <c r="C37" s="546"/>
      <c r="D37" s="546"/>
      <c r="E37" s="542"/>
      <c r="F37" s="543"/>
      <c r="G37" s="543"/>
      <c r="H37" s="543"/>
      <c r="I37" s="544"/>
      <c r="J37" s="155"/>
      <c r="K37" s="155"/>
      <c r="L37" s="160"/>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162">
        <f>Variables!$B$6</f>
        <v>2023</v>
      </c>
      <c r="H39" s="162">
        <f>G39+1</f>
        <v>2024</v>
      </c>
      <c r="I39" s="162">
        <f>H39+1</f>
        <v>2025</v>
      </c>
      <c r="J39" s="155"/>
      <c r="K39" s="155"/>
      <c r="L39" s="53"/>
      <c r="M39" s="10"/>
      <c r="O39" s="18"/>
    </row>
    <row r="40" spans="1:16" s="135" customFormat="1" ht="14.25" customHeight="1" x14ac:dyDescent="0.35">
      <c r="A40" s="157"/>
      <c r="B40" s="551" t="str">
        <f>IF(Intro!$G$29="English",O40,P40)</f>
        <v>Imports in Canada</v>
      </c>
      <c r="C40" s="552"/>
      <c r="D40" s="552"/>
      <c r="E40" s="552"/>
      <c r="F40" s="552"/>
      <c r="G40" s="552"/>
      <c r="H40" s="552"/>
      <c r="I40" s="553"/>
      <c r="J40" s="155"/>
      <c r="K40" s="155"/>
      <c r="L40" s="53"/>
      <c r="O40" s="22" t="s">
        <v>141</v>
      </c>
      <c r="P40" s="135" t="s">
        <v>142</v>
      </c>
    </row>
    <row r="41" spans="1:16" ht="15" customHeight="1" x14ac:dyDescent="0.35">
      <c r="B41" s="356" t="str">
        <f>IF(Intro!$G$29="English",O41,P41)</f>
        <v>Imports</v>
      </c>
      <c r="C41" s="357"/>
      <c r="D41" s="554" t="str">
        <f>IF(Intro!$G$29="English",Variables!$B$23,Variables!$C$23)</f>
        <v>full units</v>
      </c>
      <c r="E41" s="554"/>
      <c r="F41" s="554"/>
      <c r="G41" s="100"/>
      <c r="H41" s="100"/>
      <c r="I41" s="100"/>
      <c r="J41" s="155"/>
      <c r="K41" s="155"/>
      <c r="L41" s="53"/>
      <c r="M41" s="10"/>
      <c r="O41" s="10" t="s">
        <v>49</v>
      </c>
      <c r="P41" s="10" t="s">
        <v>108</v>
      </c>
    </row>
    <row r="42" spans="1:16" ht="15" customHeight="1" x14ac:dyDescent="0.35">
      <c r="B42" s="356"/>
      <c r="C42" s="357"/>
      <c r="D42" s="554" t="str">
        <f>IF(Intro!G$29="English",O42,P42)</f>
        <v>net delivered purchase value (CAD)</v>
      </c>
      <c r="E42" s="554"/>
      <c r="F42" s="554"/>
      <c r="G42" s="100"/>
      <c r="H42" s="100"/>
      <c r="I42" s="100"/>
      <c r="J42" s="155"/>
      <c r="K42" s="155"/>
      <c r="L42" s="53"/>
      <c r="M42" s="10"/>
      <c r="O42" s="10" t="s">
        <v>228</v>
      </c>
      <c r="P42" s="10" t="s">
        <v>227</v>
      </c>
    </row>
    <row r="43" spans="1:16" ht="15" customHeight="1" x14ac:dyDescent="0.35">
      <c r="B43" s="356"/>
      <c r="C43" s="357"/>
      <c r="D43" s="554" t="str">
        <f>"$ / "&amp;IF(Intro!$G$29="English",Variables!$B$24,Variables!$C$24)</f>
        <v>$ / full unit</v>
      </c>
      <c r="E43" s="554"/>
      <c r="F43" s="554"/>
      <c r="G43" s="109" t="str">
        <f>IF(G41=0,"-",G42/G41)</f>
        <v>-</v>
      </c>
      <c r="H43" s="109" t="str">
        <f>IF(H41=0,"-",H42/H41)</f>
        <v>-</v>
      </c>
      <c r="I43" s="109" t="str">
        <f t="shared" ref="I43" si="2">IF(I41=0,"-",I42/I41)</f>
        <v>-</v>
      </c>
      <c r="J43" s="155"/>
      <c r="K43" s="155"/>
      <c r="L43" s="53"/>
      <c r="M43" s="10"/>
    </row>
    <row r="44" spans="1:16" s="135" customFormat="1" x14ac:dyDescent="0.35">
      <c r="A44" s="157"/>
      <c r="B44" s="555" t="str">
        <f>IF(Intro!$G$29="English",O44,P44)</f>
        <v>Sales of imports in Canada</v>
      </c>
      <c r="C44" s="556"/>
      <c r="D44" s="556"/>
      <c r="E44" s="556"/>
      <c r="F44" s="556"/>
      <c r="G44" s="556"/>
      <c r="H44" s="556"/>
      <c r="I44" s="557"/>
      <c r="J44" s="155"/>
      <c r="K44" s="155"/>
      <c r="L44" s="53"/>
      <c r="O44" s="22" t="s">
        <v>344</v>
      </c>
      <c r="P44" s="135" t="s">
        <v>345</v>
      </c>
    </row>
    <row r="45" spans="1:16" ht="15" customHeight="1" x14ac:dyDescent="0.35">
      <c r="B45" s="356" t="str">
        <f>B44</f>
        <v>Sales of imports in Canada</v>
      </c>
      <c r="C45" s="357"/>
      <c r="D45" s="554" t="str">
        <f>D41</f>
        <v>full units</v>
      </c>
      <c r="E45" s="554"/>
      <c r="F45" s="554"/>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56"/>
      <c r="C46" s="357"/>
      <c r="D46" s="554" t="str">
        <f>IF(Intro!G$29="English",O46,P46)</f>
        <v>net delivered selling value (CAD)</v>
      </c>
      <c r="E46" s="554"/>
      <c r="F46" s="554"/>
      <c r="G46" s="100"/>
      <c r="H46" s="100"/>
      <c r="I46" s="100"/>
      <c r="J46" s="155"/>
      <c r="K46" s="155"/>
      <c r="L46" s="53"/>
      <c r="M46" s="10"/>
      <c r="O46" s="10" t="s">
        <v>230</v>
      </c>
      <c r="P46" s="10" t="s">
        <v>229</v>
      </c>
    </row>
    <row r="47" spans="1:16" ht="15.75" customHeight="1" thickBot="1" x14ac:dyDescent="0.4">
      <c r="B47" s="558"/>
      <c r="C47" s="559"/>
      <c r="D47" s="560" t="str">
        <f>D43</f>
        <v>$ / full unit</v>
      </c>
      <c r="E47" s="560"/>
      <c r="F47" s="560"/>
      <c r="G47" s="109" t="str">
        <f>IF(G45=0,"-",G46/G45)</f>
        <v>-</v>
      </c>
      <c r="H47" s="109" t="str">
        <f>IF(H45=0,"-",H46/H45)</f>
        <v>-</v>
      </c>
      <c r="I47" s="109" t="str">
        <f t="shared" ref="I47" si="3">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22" t="str">
        <f>IF(Intro!$G$29="English",O49,P49)</f>
        <v>COUNTRY 18</v>
      </c>
      <c r="C49" s="323"/>
      <c r="D49" s="323"/>
      <c r="E49" s="323"/>
      <c r="F49" s="323"/>
      <c r="G49" s="323"/>
      <c r="H49" s="323"/>
      <c r="I49" s="323"/>
      <c r="J49" s="323"/>
      <c r="K49" s="323"/>
      <c r="L49" s="324"/>
      <c r="M49" s="10"/>
      <c r="O49" s="84" t="s">
        <v>849</v>
      </c>
      <c r="P49" s="84" t="s">
        <v>850</v>
      </c>
    </row>
    <row r="50" spans="1:16" ht="15.5" x14ac:dyDescent="0.35">
      <c r="B50" s="545" t="str">
        <f>IF(Intro!$G$29="English",O50,P50)</f>
        <v>Please specify the country of origin here:</v>
      </c>
      <c r="C50" s="546"/>
      <c r="D50" s="546"/>
      <c r="E50" s="542"/>
      <c r="F50" s="543"/>
      <c r="G50" s="543"/>
      <c r="H50" s="543"/>
      <c r="I50" s="544"/>
      <c r="J50" s="155"/>
      <c r="K50" s="155"/>
      <c r="L50" s="160"/>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162">
        <f>Variables!$B$6</f>
        <v>2023</v>
      </c>
      <c r="H52" s="162">
        <f>G52+1</f>
        <v>2024</v>
      </c>
      <c r="I52" s="162">
        <f>H52+1</f>
        <v>2025</v>
      </c>
      <c r="J52" s="155"/>
      <c r="K52" s="155"/>
      <c r="L52" s="53"/>
      <c r="M52" s="10"/>
      <c r="O52" s="18"/>
    </row>
    <row r="53" spans="1:16" s="135" customFormat="1" ht="14.25" customHeight="1" x14ac:dyDescent="0.35">
      <c r="A53" s="157"/>
      <c r="B53" s="551" t="str">
        <f>IF(Intro!$G$29="English",O53,P53)</f>
        <v>Imports in Canada</v>
      </c>
      <c r="C53" s="552"/>
      <c r="D53" s="552"/>
      <c r="E53" s="552"/>
      <c r="F53" s="552"/>
      <c r="G53" s="552"/>
      <c r="H53" s="552"/>
      <c r="I53" s="553"/>
      <c r="J53" s="155"/>
      <c r="K53" s="155"/>
      <c r="L53" s="53"/>
      <c r="O53" s="22" t="s">
        <v>141</v>
      </c>
      <c r="P53" s="135" t="s">
        <v>142</v>
      </c>
    </row>
    <row r="54" spans="1:16" ht="15" customHeight="1" x14ac:dyDescent="0.35">
      <c r="B54" s="356" t="str">
        <f>IF(Intro!$G$29="English",O54,P54)</f>
        <v>Imports</v>
      </c>
      <c r="C54" s="357"/>
      <c r="D54" s="554" t="str">
        <f>IF(Intro!$G$29="English",Variables!$B$23,Variables!$C$23)</f>
        <v>full units</v>
      </c>
      <c r="E54" s="554"/>
      <c r="F54" s="554"/>
      <c r="G54" s="100"/>
      <c r="H54" s="100"/>
      <c r="I54" s="100"/>
      <c r="J54" s="155"/>
      <c r="K54" s="155"/>
      <c r="L54" s="53"/>
      <c r="M54" s="10"/>
      <c r="O54" s="10" t="s">
        <v>49</v>
      </c>
      <c r="P54" s="10" t="s">
        <v>108</v>
      </c>
    </row>
    <row r="55" spans="1:16" ht="15" customHeight="1" x14ac:dyDescent="0.35">
      <c r="B55" s="356"/>
      <c r="C55" s="357"/>
      <c r="D55" s="554" t="str">
        <f>IF(Intro!G$29="English",O55,P55)</f>
        <v>net delivered purchase value (CAD)</v>
      </c>
      <c r="E55" s="554"/>
      <c r="F55" s="554"/>
      <c r="G55" s="100"/>
      <c r="H55" s="100"/>
      <c r="I55" s="100"/>
      <c r="J55" s="155"/>
      <c r="K55" s="155"/>
      <c r="L55" s="53"/>
      <c r="M55" s="10"/>
      <c r="O55" s="10" t="s">
        <v>228</v>
      </c>
      <c r="P55" s="10" t="s">
        <v>227</v>
      </c>
    </row>
    <row r="56" spans="1:16" ht="15" customHeight="1" x14ac:dyDescent="0.35">
      <c r="B56" s="356"/>
      <c r="C56" s="357"/>
      <c r="D56" s="554" t="str">
        <f>"$ / "&amp;IF(Intro!$G$29="English",Variables!$B$24,Variables!$C$24)</f>
        <v>$ / full unit</v>
      </c>
      <c r="E56" s="554"/>
      <c r="F56" s="554"/>
      <c r="G56" s="109" t="str">
        <f>IF(G54=0,"-",G55/G54)</f>
        <v>-</v>
      </c>
      <c r="H56" s="109" t="str">
        <f>IF(H54=0,"-",H55/H54)</f>
        <v>-</v>
      </c>
      <c r="I56" s="109" t="str">
        <f t="shared" ref="I56" si="4">IF(I54=0,"-",I55/I54)</f>
        <v>-</v>
      </c>
      <c r="J56" s="155"/>
      <c r="K56" s="155"/>
      <c r="L56" s="53"/>
      <c r="M56" s="10"/>
    </row>
    <row r="57" spans="1:16" s="135" customFormat="1" x14ac:dyDescent="0.35">
      <c r="A57" s="157"/>
      <c r="B57" s="555" t="str">
        <f>IF(Intro!$G$29="English",O57,P57)</f>
        <v>Sales of imports in Canada</v>
      </c>
      <c r="C57" s="556"/>
      <c r="D57" s="556"/>
      <c r="E57" s="556"/>
      <c r="F57" s="556"/>
      <c r="G57" s="556"/>
      <c r="H57" s="556"/>
      <c r="I57" s="557"/>
      <c r="J57" s="155"/>
      <c r="K57" s="155"/>
      <c r="L57" s="53"/>
      <c r="O57" s="22" t="s">
        <v>344</v>
      </c>
      <c r="P57" s="135" t="s">
        <v>345</v>
      </c>
    </row>
    <row r="58" spans="1:16" ht="15" customHeight="1" x14ac:dyDescent="0.35">
      <c r="B58" s="356" t="str">
        <f>B57</f>
        <v>Sales of imports in Canada</v>
      </c>
      <c r="C58" s="357"/>
      <c r="D58" s="554" t="str">
        <f>D54</f>
        <v>full units</v>
      </c>
      <c r="E58" s="554"/>
      <c r="F58" s="554"/>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56"/>
      <c r="C59" s="357"/>
      <c r="D59" s="554" t="str">
        <f>IF(Intro!G$29="English",O59,P59)</f>
        <v>net delivered selling value (CAD)</v>
      </c>
      <c r="E59" s="554"/>
      <c r="F59" s="554"/>
      <c r="G59" s="100"/>
      <c r="H59" s="100"/>
      <c r="I59" s="100"/>
      <c r="J59" s="155"/>
      <c r="K59" s="155"/>
      <c r="L59" s="53"/>
      <c r="M59" s="10"/>
      <c r="O59" s="10" t="s">
        <v>230</v>
      </c>
      <c r="P59" s="10" t="s">
        <v>229</v>
      </c>
    </row>
    <row r="60" spans="1:16" ht="15.75" customHeight="1" thickBot="1" x14ac:dyDescent="0.4">
      <c r="B60" s="558"/>
      <c r="C60" s="559"/>
      <c r="D60" s="560" t="str">
        <f>D56</f>
        <v>$ / full unit</v>
      </c>
      <c r="E60" s="560"/>
      <c r="F60" s="560"/>
      <c r="G60" s="109" t="str">
        <f>IF(G58=0,"-",G59/G58)</f>
        <v>-</v>
      </c>
      <c r="H60" s="109" t="str">
        <f>IF(H58=0,"-",H59/H58)</f>
        <v>-</v>
      </c>
      <c r="I60" s="109" t="str">
        <f t="shared" ref="I60" si="5">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22" t="str">
        <f>IF(Intro!$G$29="English",O62,P62)</f>
        <v>COUNTRY 19</v>
      </c>
      <c r="C62" s="323"/>
      <c r="D62" s="323"/>
      <c r="E62" s="323"/>
      <c r="F62" s="323"/>
      <c r="G62" s="323"/>
      <c r="H62" s="323"/>
      <c r="I62" s="323"/>
      <c r="J62" s="323"/>
      <c r="K62" s="323"/>
      <c r="L62" s="324"/>
      <c r="M62" s="10"/>
      <c r="O62" s="84" t="s">
        <v>851</v>
      </c>
      <c r="P62" s="84" t="s">
        <v>852</v>
      </c>
    </row>
    <row r="63" spans="1:16" ht="15.5" x14ac:dyDescent="0.35">
      <c r="B63" s="545" t="str">
        <f>IF(Intro!$G$29="English",O63,P63)</f>
        <v>Please specify the country of origin here:</v>
      </c>
      <c r="C63" s="546"/>
      <c r="D63" s="546"/>
      <c r="E63" s="542"/>
      <c r="F63" s="543"/>
      <c r="G63" s="543"/>
      <c r="H63" s="543"/>
      <c r="I63" s="544"/>
      <c r="J63" s="155"/>
      <c r="K63" s="155"/>
      <c r="L63" s="160"/>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162">
        <f>Variables!$B$6</f>
        <v>2023</v>
      </c>
      <c r="H65" s="162">
        <f>G65+1</f>
        <v>2024</v>
      </c>
      <c r="I65" s="162">
        <f>H65+1</f>
        <v>2025</v>
      </c>
      <c r="J65" s="155"/>
      <c r="K65" s="155"/>
      <c r="L65" s="53"/>
      <c r="M65" s="10"/>
      <c r="O65" s="18"/>
    </row>
    <row r="66" spans="1:16" s="135" customFormat="1" ht="14.25" customHeight="1" x14ac:dyDescent="0.35">
      <c r="A66" s="157"/>
      <c r="B66" s="551" t="str">
        <f>IF(Intro!$G$29="English",O66,P66)</f>
        <v>Imports in Canada</v>
      </c>
      <c r="C66" s="552"/>
      <c r="D66" s="552"/>
      <c r="E66" s="552"/>
      <c r="F66" s="552"/>
      <c r="G66" s="552"/>
      <c r="H66" s="552"/>
      <c r="I66" s="553"/>
      <c r="J66" s="155"/>
      <c r="K66" s="155"/>
      <c r="L66" s="53"/>
      <c r="O66" s="22" t="s">
        <v>141</v>
      </c>
      <c r="P66" s="135" t="s">
        <v>142</v>
      </c>
    </row>
    <row r="67" spans="1:16" ht="15" customHeight="1" x14ac:dyDescent="0.35">
      <c r="B67" s="356" t="str">
        <f>IF(Intro!$G$29="English",O67,P67)</f>
        <v>Imports</v>
      </c>
      <c r="C67" s="357"/>
      <c r="D67" s="554" t="str">
        <f>IF(Intro!$G$29="English",Variables!$B$23,Variables!$C$23)</f>
        <v>full units</v>
      </c>
      <c r="E67" s="554"/>
      <c r="F67" s="554"/>
      <c r="G67" s="100"/>
      <c r="H67" s="100"/>
      <c r="I67" s="100"/>
      <c r="J67" s="155"/>
      <c r="K67" s="155"/>
      <c r="L67" s="53"/>
      <c r="M67" s="10"/>
      <c r="O67" s="10" t="s">
        <v>49</v>
      </c>
      <c r="P67" s="10" t="s">
        <v>108</v>
      </c>
    </row>
    <row r="68" spans="1:16" ht="15" customHeight="1" x14ac:dyDescent="0.35">
      <c r="B68" s="356"/>
      <c r="C68" s="357"/>
      <c r="D68" s="554" t="str">
        <f>IF(Intro!G$29="English",O68,P68)</f>
        <v>net delivered purchase value (CAD)</v>
      </c>
      <c r="E68" s="554"/>
      <c r="F68" s="554"/>
      <c r="G68" s="100"/>
      <c r="H68" s="100"/>
      <c r="I68" s="100"/>
      <c r="J68" s="155"/>
      <c r="K68" s="155"/>
      <c r="L68" s="53"/>
      <c r="M68" s="10"/>
      <c r="O68" s="10" t="s">
        <v>228</v>
      </c>
      <c r="P68" s="10" t="s">
        <v>227</v>
      </c>
    </row>
    <row r="69" spans="1:16" ht="15" customHeight="1" x14ac:dyDescent="0.35">
      <c r="B69" s="356"/>
      <c r="C69" s="357"/>
      <c r="D69" s="554" t="str">
        <f>"$ / "&amp;IF(Intro!$G$29="English",Variables!$B$24,Variables!$C$24)</f>
        <v>$ / full unit</v>
      </c>
      <c r="E69" s="554"/>
      <c r="F69" s="554"/>
      <c r="G69" s="109" t="str">
        <f>IF(G67=0,"-",G68/G67)</f>
        <v>-</v>
      </c>
      <c r="H69" s="109" t="str">
        <f>IF(H67=0,"-",H68/H67)</f>
        <v>-</v>
      </c>
      <c r="I69" s="109" t="str">
        <f t="shared" ref="I69" si="6">IF(I67=0,"-",I68/I67)</f>
        <v>-</v>
      </c>
      <c r="J69" s="155"/>
      <c r="K69" s="155"/>
      <c r="L69" s="53"/>
      <c r="M69" s="10"/>
    </row>
    <row r="70" spans="1:16" s="135" customFormat="1" x14ac:dyDescent="0.35">
      <c r="A70" s="157"/>
      <c r="B70" s="555" t="str">
        <f>IF(Intro!$G$29="English",O70,P70)</f>
        <v>Sales of imports in Canada</v>
      </c>
      <c r="C70" s="556"/>
      <c r="D70" s="556"/>
      <c r="E70" s="556"/>
      <c r="F70" s="556"/>
      <c r="G70" s="556"/>
      <c r="H70" s="556"/>
      <c r="I70" s="557"/>
      <c r="J70" s="155"/>
      <c r="K70" s="155"/>
      <c r="L70" s="53"/>
      <c r="O70" s="22" t="s">
        <v>344</v>
      </c>
      <c r="P70" s="135" t="s">
        <v>345</v>
      </c>
    </row>
    <row r="71" spans="1:16" ht="15" customHeight="1" x14ac:dyDescent="0.35">
      <c r="B71" s="356" t="str">
        <f>B70</f>
        <v>Sales of imports in Canada</v>
      </c>
      <c r="C71" s="357"/>
      <c r="D71" s="554" t="str">
        <f>D67</f>
        <v>full units</v>
      </c>
      <c r="E71" s="554"/>
      <c r="F71" s="554"/>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56"/>
      <c r="C72" s="357"/>
      <c r="D72" s="554" t="str">
        <f>IF(Intro!G$29="English",O72,P72)</f>
        <v>net delivered selling value (CAD)</v>
      </c>
      <c r="E72" s="554"/>
      <c r="F72" s="554"/>
      <c r="G72" s="100"/>
      <c r="H72" s="100"/>
      <c r="I72" s="100"/>
      <c r="J72" s="155"/>
      <c r="K72" s="155"/>
      <c r="L72" s="53"/>
      <c r="M72" s="10"/>
      <c r="O72" s="10" t="s">
        <v>230</v>
      </c>
      <c r="P72" s="10" t="s">
        <v>229</v>
      </c>
    </row>
    <row r="73" spans="1:16" ht="15.75" customHeight="1" thickBot="1" x14ac:dyDescent="0.4">
      <c r="B73" s="558"/>
      <c r="C73" s="559"/>
      <c r="D73" s="560" t="str">
        <f>D69</f>
        <v>$ / full unit</v>
      </c>
      <c r="E73" s="560"/>
      <c r="F73" s="560"/>
      <c r="G73" s="109" t="str">
        <f>IF(G71=0,"-",G72/G71)</f>
        <v>-</v>
      </c>
      <c r="H73" s="109" t="str">
        <f>IF(H71=0,"-",H72/H71)</f>
        <v>-</v>
      </c>
      <c r="I73" s="109" t="str">
        <f t="shared" ref="I73" si="7">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22" t="str">
        <f>IF(Intro!$G$29="English",O75,P75)</f>
        <v>COUNTRY 20</v>
      </c>
      <c r="C75" s="323"/>
      <c r="D75" s="323"/>
      <c r="E75" s="323"/>
      <c r="F75" s="323"/>
      <c r="G75" s="323"/>
      <c r="H75" s="323"/>
      <c r="I75" s="323"/>
      <c r="J75" s="323"/>
      <c r="K75" s="323"/>
      <c r="L75" s="324"/>
      <c r="M75" s="10"/>
      <c r="O75" s="84" t="s">
        <v>853</v>
      </c>
      <c r="P75" s="84" t="s">
        <v>854</v>
      </c>
    </row>
    <row r="76" spans="1:16" ht="15.5" x14ac:dyDescent="0.35">
      <c r="B76" s="545" t="str">
        <f>IF(Intro!$G$29="English",O76,P76)</f>
        <v>Please specify the country of origin here:</v>
      </c>
      <c r="C76" s="546"/>
      <c r="D76" s="546"/>
      <c r="E76" s="542"/>
      <c r="F76" s="543"/>
      <c r="G76" s="543"/>
      <c r="H76" s="543"/>
      <c r="I76" s="544"/>
      <c r="J76" s="155"/>
      <c r="K76" s="155"/>
      <c r="L76" s="160"/>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162">
        <f>Variables!$B$6</f>
        <v>2023</v>
      </c>
      <c r="H78" s="162">
        <f>G78+1</f>
        <v>2024</v>
      </c>
      <c r="I78" s="162">
        <f>H78+1</f>
        <v>2025</v>
      </c>
      <c r="J78" s="155"/>
      <c r="K78" s="155"/>
      <c r="L78" s="53"/>
      <c r="M78" s="10"/>
      <c r="O78" s="18"/>
    </row>
    <row r="79" spans="1:16" s="135" customFormat="1" ht="14.25" customHeight="1" x14ac:dyDescent="0.35">
      <c r="A79" s="157"/>
      <c r="B79" s="551" t="str">
        <f>IF(Intro!$G$29="English",O79,P79)</f>
        <v>Imports in Canada</v>
      </c>
      <c r="C79" s="552"/>
      <c r="D79" s="552"/>
      <c r="E79" s="552"/>
      <c r="F79" s="552"/>
      <c r="G79" s="552"/>
      <c r="H79" s="552"/>
      <c r="I79" s="553"/>
      <c r="J79" s="155"/>
      <c r="K79" s="155"/>
      <c r="L79" s="53"/>
      <c r="O79" s="22" t="s">
        <v>141</v>
      </c>
      <c r="P79" s="135" t="s">
        <v>142</v>
      </c>
    </row>
    <row r="80" spans="1:16" ht="15" customHeight="1" x14ac:dyDescent="0.35">
      <c r="B80" s="356" t="str">
        <f>IF(Intro!$G$29="English",O80,P80)</f>
        <v>Imports</v>
      </c>
      <c r="C80" s="357"/>
      <c r="D80" s="554" t="str">
        <f>IF(Intro!$G$29="English",Variables!$B$23,Variables!$C$23)</f>
        <v>full units</v>
      </c>
      <c r="E80" s="554"/>
      <c r="F80" s="554"/>
      <c r="G80" s="100"/>
      <c r="H80" s="100"/>
      <c r="I80" s="100"/>
      <c r="J80" s="155"/>
      <c r="K80" s="155"/>
      <c r="L80" s="53"/>
      <c r="M80" s="10"/>
      <c r="O80" s="10" t="s">
        <v>49</v>
      </c>
      <c r="P80" s="10" t="s">
        <v>108</v>
      </c>
    </row>
    <row r="81" spans="1:16" ht="15" customHeight="1" x14ac:dyDescent="0.35">
      <c r="B81" s="356"/>
      <c r="C81" s="357"/>
      <c r="D81" s="554" t="str">
        <f>IF(Intro!G$29="English",O81,P81)</f>
        <v>net delivered purchase value (CAD)</v>
      </c>
      <c r="E81" s="554"/>
      <c r="F81" s="554"/>
      <c r="G81" s="100"/>
      <c r="H81" s="100"/>
      <c r="I81" s="100"/>
      <c r="J81" s="155"/>
      <c r="K81" s="155"/>
      <c r="L81" s="53"/>
      <c r="M81" s="10"/>
      <c r="O81" s="10" t="s">
        <v>228</v>
      </c>
      <c r="P81" s="10" t="s">
        <v>227</v>
      </c>
    </row>
    <row r="82" spans="1:16" ht="15" customHeight="1" x14ac:dyDescent="0.35">
      <c r="B82" s="356"/>
      <c r="C82" s="357"/>
      <c r="D82" s="554" t="str">
        <f>"$ / "&amp;IF(Intro!$G$29="English",Variables!$B$24,Variables!$C$24)</f>
        <v>$ / full unit</v>
      </c>
      <c r="E82" s="554"/>
      <c r="F82" s="554"/>
      <c r="G82" s="109" t="str">
        <f>IF(G80=0,"-",G81/G80)</f>
        <v>-</v>
      </c>
      <c r="H82" s="109" t="str">
        <f>IF(H80=0,"-",H81/H80)</f>
        <v>-</v>
      </c>
      <c r="I82" s="109" t="str">
        <f t="shared" ref="I82" si="8">IF(I80=0,"-",I81/I80)</f>
        <v>-</v>
      </c>
      <c r="J82" s="155"/>
      <c r="K82" s="155"/>
      <c r="L82" s="53"/>
      <c r="M82" s="10"/>
    </row>
    <row r="83" spans="1:16" s="135" customFormat="1" x14ac:dyDescent="0.35">
      <c r="A83" s="157"/>
      <c r="B83" s="555" t="str">
        <f>IF(Intro!$G$29="English",O83,P83)</f>
        <v>Sales of imports in Canada</v>
      </c>
      <c r="C83" s="556"/>
      <c r="D83" s="556"/>
      <c r="E83" s="556"/>
      <c r="F83" s="556"/>
      <c r="G83" s="556"/>
      <c r="H83" s="556"/>
      <c r="I83" s="557"/>
      <c r="J83" s="155"/>
      <c r="K83" s="155"/>
      <c r="L83" s="53"/>
      <c r="O83" s="22" t="s">
        <v>344</v>
      </c>
      <c r="P83" s="135" t="s">
        <v>345</v>
      </c>
    </row>
    <row r="84" spans="1:16" ht="15" customHeight="1" x14ac:dyDescent="0.35">
      <c r="B84" s="356" t="str">
        <f>B83</f>
        <v>Sales of imports in Canada</v>
      </c>
      <c r="C84" s="357"/>
      <c r="D84" s="554" t="str">
        <f>D80</f>
        <v>full units</v>
      </c>
      <c r="E84" s="554"/>
      <c r="F84" s="554"/>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56"/>
      <c r="C85" s="357"/>
      <c r="D85" s="554" t="str">
        <f>IF(Intro!G$29="English",O85,P85)</f>
        <v>net delivered selling value (CAD)</v>
      </c>
      <c r="E85" s="554"/>
      <c r="F85" s="554"/>
      <c r="G85" s="100"/>
      <c r="H85" s="100"/>
      <c r="I85" s="100"/>
      <c r="J85" s="155"/>
      <c r="K85" s="155"/>
      <c r="L85" s="53"/>
      <c r="M85" s="10"/>
      <c r="O85" s="10" t="s">
        <v>230</v>
      </c>
      <c r="P85" s="10" t="s">
        <v>229</v>
      </c>
    </row>
    <row r="86" spans="1:16" ht="15.75" customHeight="1" thickBot="1" x14ac:dyDescent="0.4">
      <c r="B86" s="558"/>
      <c r="C86" s="559"/>
      <c r="D86" s="560" t="str">
        <f>D82</f>
        <v>$ / full unit</v>
      </c>
      <c r="E86" s="560"/>
      <c r="F86" s="560"/>
      <c r="G86" s="109" t="str">
        <f>IF(G84=0,"-",G85/G84)</f>
        <v>-</v>
      </c>
      <c r="H86" s="109" t="str">
        <f>IF(H84=0,"-",H85/H84)</f>
        <v>-</v>
      </c>
      <c r="I86" s="109" t="str">
        <f t="shared" ref="I86" si="9">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161"/>
      <c r="F88" s="161"/>
      <c r="G88" s="161"/>
      <c r="H88" s="161"/>
      <c r="I88" s="161"/>
      <c r="J88" s="161"/>
      <c r="K88" s="161"/>
      <c r="L88" s="161"/>
      <c r="M88" s="55"/>
    </row>
  </sheetData>
  <sheetProtection algorithmName="SHA-512" hashValue="hFeNjAJiJESiZBTlJfUAXQeM/AwJaR+fgqQ2ylWn5tL9qDbG9y4iUPxh2pemcJw9hrIp0s2h/SJAlmr40gN3BQ==" saltValue="d0iSpYTEv99+87r/43zLXg==" spinCount="100000" sheet="1" objects="1" scenarios="1" selectLockedCells="1"/>
  <mergeCells count="82">
    <mergeCell ref="B10:L11"/>
    <mergeCell ref="B4:L4"/>
    <mergeCell ref="B5:L5"/>
    <mergeCell ref="B6:L6"/>
    <mergeCell ref="B8:L8"/>
    <mergeCell ref="B9:L9"/>
    <mergeCell ref="B18:L18"/>
    <mergeCell ref="B12:L12"/>
    <mergeCell ref="B13:L13"/>
    <mergeCell ref="B14:L14"/>
    <mergeCell ref="B15:L15"/>
    <mergeCell ref="B16:L16"/>
    <mergeCell ref="B17:L17"/>
    <mergeCell ref="B31:I31"/>
    <mergeCell ref="B20:L20"/>
    <mergeCell ref="B21:L21"/>
    <mergeCell ref="B22:F22"/>
    <mergeCell ref="B23:L23"/>
    <mergeCell ref="B24:D24"/>
    <mergeCell ref="E24:I24"/>
    <mergeCell ref="B27:I27"/>
    <mergeCell ref="B28:C30"/>
    <mergeCell ref="D28:F28"/>
    <mergeCell ref="D29:F29"/>
    <mergeCell ref="D30:F30"/>
    <mergeCell ref="B44:I44"/>
    <mergeCell ref="B36:L36"/>
    <mergeCell ref="B37:D37"/>
    <mergeCell ref="E37:I37"/>
    <mergeCell ref="B32:C34"/>
    <mergeCell ref="D32:F32"/>
    <mergeCell ref="D33:F33"/>
    <mergeCell ref="D34:F34"/>
    <mergeCell ref="B40:I40"/>
    <mergeCell ref="B41:C43"/>
    <mergeCell ref="D41:F41"/>
    <mergeCell ref="D42:F42"/>
    <mergeCell ref="D43:F43"/>
    <mergeCell ref="B57:I57"/>
    <mergeCell ref="B49:L49"/>
    <mergeCell ref="B50:D50"/>
    <mergeCell ref="E50:I50"/>
    <mergeCell ref="B45:C47"/>
    <mergeCell ref="D45:F45"/>
    <mergeCell ref="D46:F46"/>
    <mergeCell ref="D47:F47"/>
    <mergeCell ref="B53:I53"/>
    <mergeCell ref="B54:C56"/>
    <mergeCell ref="D54:F54"/>
    <mergeCell ref="D55:F55"/>
    <mergeCell ref="D56:F56"/>
    <mergeCell ref="B58:C60"/>
    <mergeCell ref="D58:F58"/>
    <mergeCell ref="D59:F59"/>
    <mergeCell ref="D60:F60"/>
    <mergeCell ref="B66:I66"/>
    <mergeCell ref="D72:F72"/>
    <mergeCell ref="D73:F73"/>
    <mergeCell ref="B70:I70"/>
    <mergeCell ref="B62:L62"/>
    <mergeCell ref="B63:D63"/>
    <mergeCell ref="E63:I63"/>
    <mergeCell ref="B67:C69"/>
    <mergeCell ref="D67:F67"/>
    <mergeCell ref="D68:F68"/>
    <mergeCell ref="D69:F69"/>
    <mergeCell ref="B19:L19"/>
    <mergeCell ref="B84:C86"/>
    <mergeCell ref="D84:F84"/>
    <mergeCell ref="D85:F85"/>
    <mergeCell ref="D86:F86"/>
    <mergeCell ref="B79:I79"/>
    <mergeCell ref="B80:C82"/>
    <mergeCell ref="D80:F80"/>
    <mergeCell ref="D81:F81"/>
    <mergeCell ref="D82:F82"/>
    <mergeCell ref="B83:I83"/>
    <mergeCell ref="B75:L75"/>
    <mergeCell ref="B76:D76"/>
    <mergeCell ref="E76:I76"/>
    <mergeCell ref="B71:C73"/>
    <mergeCell ref="D71:F71"/>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7B1F824D-EED7-49B9-A553-9C30FA3A7BE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BD5F9554-7C8F-4658-9509-0AF60328FE5D}">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2D9C7D09-8AE3-4B47-8582-DB344D94EB39}">
      <formula1>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73" min="1" max="11" man="1"/>
    <brk id="8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245E3C0-DFF8-469B-887A-BF8D94566315}">
          <x14:formula1>
            <xm:f>Variables!$D$82:$D$330</xm:f>
          </x14:formula1>
          <xm:sqref>E63 E24 E37 E50 E76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709FF-D587-43BE-B93D-ACFDCC367CB9}">
  <sheetPr>
    <tabColor rgb="FF92D050"/>
    <pageSetUpPr fitToPage="1"/>
  </sheetPr>
  <dimension ref="A1:P88"/>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PROTECTED</v>
      </c>
      <c r="C2" s="12"/>
      <c r="D2" s="12"/>
      <c r="O2" s="135" t="s">
        <v>51</v>
      </c>
      <c r="P2" s="135" t="s">
        <v>67</v>
      </c>
    </row>
    <row r="3" spans="1:16" x14ac:dyDescent="0.35">
      <c r="B3" s="13"/>
      <c r="C3" s="13"/>
      <c r="D3" s="13"/>
      <c r="O3" s="2"/>
      <c r="P3" s="2"/>
    </row>
    <row r="4" spans="1:16" s="2" customFormat="1" x14ac:dyDescent="0.35">
      <c r="A4" s="4"/>
      <c r="B4" s="380" t="str">
        <f>Info!B4</f>
        <v>IMPORTERS' QUESTIONNAIRE</v>
      </c>
      <c r="C4" s="381"/>
      <c r="D4" s="381"/>
      <c r="E4" s="381"/>
      <c r="F4" s="381"/>
      <c r="G4" s="381"/>
      <c r="H4" s="381"/>
      <c r="I4" s="381"/>
      <c r="J4" s="381"/>
      <c r="K4" s="381"/>
      <c r="L4" s="382"/>
      <c r="M4" s="21"/>
      <c r="N4" s="21"/>
      <c r="O4" s="19"/>
      <c r="P4" s="19"/>
    </row>
    <row r="5" spans="1:16" s="2" customFormat="1" x14ac:dyDescent="0.35">
      <c r="A5" s="4"/>
      <c r="B5" s="435" t="str">
        <f>Info!B5</f>
        <v>GC-2026-001</v>
      </c>
      <c r="C5" s="540"/>
      <c r="D5" s="540"/>
      <c r="E5" s="540"/>
      <c r="F5" s="540"/>
      <c r="G5" s="540"/>
      <c r="H5" s="540"/>
      <c r="I5" s="540"/>
      <c r="J5" s="540"/>
      <c r="K5" s="540"/>
      <c r="L5" s="437"/>
      <c r="M5" s="21"/>
      <c r="N5" s="21"/>
      <c r="O5" s="19"/>
      <c r="P5" s="19"/>
    </row>
    <row r="6" spans="1:16" s="6" customFormat="1" x14ac:dyDescent="0.35">
      <c r="A6" s="4"/>
      <c r="B6" s="435" t="str">
        <f>Info!B6</f>
        <v>WOOD GOODS - SOLID AND ENGINEERED WOOD CABINETS AND VANITIES</v>
      </c>
      <c r="C6" s="540"/>
      <c r="D6" s="540"/>
      <c r="E6" s="540"/>
      <c r="F6" s="540"/>
      <c r="G6" s="540"/>
      <c r="H6" s="540"/>
      <c r="I6" s="540"/>
      <c r="J6" s="540"/>
      <c r="K6" s="540"/>
      <c r="L6" s="437"/>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38" t="str">
        <f>Public!B8</f>
        <v>The following questions refer to the goods as defined in the product description on the Intro tab.</v>
      </c>
      <c r="C8" s="541"/>
      <c r="D8" s="541"/>
      <c r="E8" s="541"/>
      <c r="F8" s="541"/>
      <c r="G8" s="541"/>
      <c r="H8" s="541"/>
      <c r="I8" s="541"/>
      <c r="J8" s="541"/>
      <c r="K8" s="541"/>
      <c r="L8" s="440"/>
      <c r="M8" s="19"/>
      <c r="N8" s="19"/>
      <c r="O8" s="15"/>
      <c r="P8" s="15"/>
    </row>
    <row r="9" spans="1:16" s="6" customFormat="1" x14ac:dyDescent="0.35">
      <c r="A9" s="4"/>
      <c r="B9" s="438" t="str">
        <f>Public!B9</f>
        <v xml:space="preserve">Product information and a glossary of terms can be found in the Info tab.
</v>
      </c>
      <c r="C9" s="541"/>
      <c r="D9" s="541"/>
      <c r="E9" s="541"/>
      <c r="F9" s="541"/>
      <c r="G9" s="541"/>
      <c r="H9" s="541"/>
      <c r="I9" s="541"/>
      <c r="J9" s="541"/>
      <c r="K9" s="541"/>
      <c r="L9" s="440"/>
      <c r="M9" s="19"/>
      <c r="N9" s="19"/>
      <c r="O9" s="15"/>
    </row>
    <row r="10" spans="1:16" s="6" customFormat="1" x14ac:dyDescent="0.35">
      <c r="A10" s="4"/>
      <c r="B10" s="438"/>
      <c r="C10" s="541"/>
      <c r="D10" s="541"/>
      <c r="E10" s="541"/>
      <c r="F10" s="541"/>
      <c r="G10" s="541"/>
      <c r="H10" s="541"/>
      <c r="I10" s="541"/>
      <c r="J10" s="541"/>
      <c r="K10" s="541"/>
      <c r="L10" s="440"/>
      <c r="M10" s="19"/>
      <c r="N10" s="19"/>
      <c r="O10" s="10" t="s">
        <v>226</v>
      </c>
      <c r="P10" s="10" t="s">
        <v>225</v>
      </c>
    </row>
    <row r="11" spans="1:16" s="6" customFormat="1" x14ac:dyDescent="0.35">
      <c r="A11" s="4"/>
      <c r="B11" s="438"/>
      <c r="C11" s="541"/>
      <c r="D11" s="541"/>
      <c r="E11" s="541"/>
      <c r="F11" s="541"/>
      <c r="G11" s="541"/>
      <c r="H11" s="541"/>
      <c r="I11" s="541"/>
      <c r="J11" s="541"/>
      <c r="K11" s="541"/>
      <c r="L11" s="440"/>
      <c r="M11" s="19"/>
      <c r="N11" s="19"/>
      <c r="O11" s="15"/>
      <c r="P11" s="15"/>
    </row>
    <row r="12" spans="1:16" s="6" customFormat="1" x14ac:dyDescent="0.35">
      <c r="A12" s="4"/>
      <c r="B12" s="438" t="str">
        <f>Pro!B12</f>
        <v>For the questions in this tab, note the following:</v>
      </c>
      <c r="C12" s="541"/>
      <c r="D12" s="541"/>
      <c r="E12" s="541"/>
      <c r="F12" s="541"/>
      <c r="G12" s="541"/>
      <c r="H12" s="541"/>
      <c r="I12" s="541"/>
      <c r="J12" s="541"/>
      <c r="K12" s="541"/>
      <c r="L12" s="440"/>
      <c r="M12" s="19"/>
      <c r="N12" s="19"/>
      <c r="O12" s="15"/>
      <c r="P12" s="15"/>
    </row>
    <row r="13" spans="1:16" s="6" customFormat="1" ht="27.75" customHeight="1" x14ac:dyDescent="0.35">
      <c r="A13" s="4"/>
      <c r="B13" s="521" t="str">
        <f>Pro!B13</f>
        <v>• Report only sales from your firm’s imports. Sales of goods purchased from Canadian producers must be excluded.</v>
      </c>
      <c r="C13" s="550"/>
      <c r="D13" s="550"/>
      <c r="E13" s="550"/>
      <c r="F13" s="550"/>
      <c r="G13" s="550"/>
      <c r="H13" s="550"/>
      <c r="I13" s="550"/>
      <c r="J13" s="550"/>
      <c r="K13" s="550"/>
      <c r="L13" s="523"/>
      <c r="M13" s="19"/>
      <c r="N13" s="19"/>
      <c r="O13" s="15"/>
      <c r="P13" s="15"/>
    </row>
    <row r="14" spans="1:16" s="6" customFormat="1" x14ac:dyDescent="0.35">
      <c r="A14" s="4"/>
      <c r="B14" s="438" t="str">
        <f>Pro!B14</f>
        <v>• Report all sales to Canadian and foreign associated firms.</v>
      </c>
      <c r="C14" s="541"/>
      <c r="D14" s="541"/>
      <c r="E14" s="541"/>
      <c r="F14" s="541"/>
      <c r="G14" s="541"/>
      <c r="H14" s="541"/>
      <c r="I14" s="541"/>
      <c r="J14" s="541"/>
      <c r="K14" s="541"/>
      <c r="L14" s="440"/>
      <c r="M14" s="19"/>
      <c r="N14" s="19"/>
      <c r="O14" s="15"/>
      <c r="P14" s="15"/>
    </row>
    <row r="15" spans="1:16" s="6" customFormat="1" x14ac:dyDescent="0.35">
      <c r="A15" s="4"/>
      <c r="B15" s="438" t="str">
        <f>Pro!B15</f>
        <v>• Report all sales as of the date of shipment to the customer or the customer’s warehouse.</v>
      </c>
      <c r="C15" s="541"/>
      <c r="D15" s="541"/>
      <c r="E15" s="541"/>
      <c r="F15" s="541"/>
      <c r="G15" s="541"/>
      <c r="H15" s="541"/>
      <c r="I15" s="541"/>
      <c r="J15" s="541"/>
      <c r="K15" s="541"/>
      <c r="L15" s="440"/>
      <c r="M15" s="19"/>
      <c r="N15" s="19"/>
      <c r="O15" s="15"/>
      <c r="P15" s="15"/>
    </row>
    <row r="16" spans="1:16" s="6" customFormat="1" x14ac:dyDescent="0.35">
      <c r="A16" s="4"/>
      <c r="B16" s="438" t="str">
        <f>Pro!B16</f>
        <v>• Report all values in Canadian dollars.</v>
      </c>
      <c r="C16" s="541"/>
      <c r="D16" s="541"/>
      <c r="E16" s="541"/>
      <c r="F16" s="541"/>
      <c r="G16" s="541"/>
      <c r="H16" s="541"/>
      <c r="I16" s="541"/>
      <c r="J16" s="541"/>
      <c r="K16" s="541"/>
      <c r="L16" s="440"/>
      <c r="M16" s="19"/>
      <c r="N16" s="19"/>
      <c r="O16" s="15"/>
      <c r="P16" s="15"/>
    </row>
    <row r="17" spans="1:16" s="6" customFormat="1" x14ac:dyDescent="0.35">
      <c r="A17" s="4"/>
      <c r="B17" s="441" t="str">
        <f>IF(Intro!$G$29="English",O17,P17)</f>
        <v>• If your firm is an end user or a retailer, your firm does not need to report sales of imports or inventories of imports.</v>
      </c>
      <c r="C17" s="442"/>
      <c r="D17" s="442"/>
      <c r="E17" s="442"/>
      <c r="F17" s="442"/>
      <c r="G17" s="442"/>
      <c r="H17" s="442"/>
      <c r="I17" s="442"/>
      <c r="J17" s="442"/>
      <c r="K17" s="442"/>
      <c r="L17" s="443"/>
      <c r="M17" s="19"/>
      <c r="N17" s="19"/>
      <c r="O17" s="15" t="s">
        <v>174</v>
      </c>
      <c r="P17" s="15" t="s">
        <v>175</v>
      </c>
    </row>
    <row r="18" spans="1:16" s="6" customFormat="1" ht="30" customHeight="1" x14ac:dyDescent="0.35">
      <c r="A18" s="4"/>
      <c r="B18" s="491" t="str">
        <f>IF(Intro!$G$29="English",O18,P18)</f>
        <v>Full units include unassembled, assembled or ready to assemble wood cabinets and vanities, including “flat packs” and "complete knock down (CKD)" kits.</v>
      </c>
      <c r="C18" s="492"/>
      <c r="D18" s="492"/>
      <c r="E18" s="492"/>
      <c r="F18" s="492"/>
      <c r="G18" s="492"/>
      <c r="H18" s="492"/>
      <c r="I18" s="492"/>
      <c r="J18" s="492"/>
      <c r="K18" s="492"/>
      <c r="L18" s="493"/>
      <c r="O18" s="297" t="s">
        <v>994</v>
      </c>
      <c r="P18" s="297" t="s">
        <v>995</v>
      </c>
    </row>
    <row r="19" spans="1:16" s="6" customFormat="1" ht="20.25" customHeight="1" x14ac:dyDescent="0.35">
      <c r="A19" s="4"/>
      <c r="B19" s="547" t="str">
        <f>IF(Intro!$G$29="English",O19,P19)</f>
        <v>DO NOT INCLUDE THE VALUE OF ANY COMMERCIAL SERVICES SUCH AS INSTALLATION IN YOUR RESPONSE</v>
      </c>
      <c r="C19" s="547"/>
      <c r="D19" s="547"/>
      <c r="E19" s="547"/>
      <c r="F19" s="547"/>
      <c r="G19" s="547"/>
      <c r="H19" s="547"/>
      <c r="I19" s="547"/>
      <c r="J19" s="547"/>
      <c r="K19" s="547"/>
      <c r="L19" s="547"/>
      <c r="O19" s="255" t="s">
        <v>929</v>
      </c>
      <c r="P19" s="255" t="s">
        <v>930</v>
      </c>
    </row>
    <row r="20" spans="1:16" x14ac:dyDescent="0.35">
      <c r="B20" s="322" t="str">
        <f>IF(Intro!$G$29="English",O20,P20)</f>
        <v>IMPORTS AND SALES - FULL UNITS</v>
      </c>
      <c r="C20" s="323"/>
      <c r="D20" s="323"/>
      <c r="E20" s="323"/>
      <c r="F20" s="323"/>
      <c r="G20" s="323"/>
      <c r="H20" s="323"/>
      <c r="I20" s="323"/>
      <c r="J20" s="323"/>
      <c r="K20" s="323"/>
      <c r="L20" s="324"/>
      <c r="M20" s="10"/>
      <c r="O20" s="84" t="s">
        <v>921</v>
      </c>
      <c r="P20" s="84" t="s">
        <v>922</v>
      </c>
    </row>
    <row r="21" spans="1:16" x14ac:dyDescent="0.35">
      <c r="B21" s="451" t="s">
        <v>12</v>
      </c>
      <c r="C21" s="548"/>
      <c r="D21" s="548"/>
      <c r="E21" s="548"/>
      <c r="F21" s="548"/>
      <c r="G21" s="548"/>
      <c r="H21" s="548"/>
      <c r="I21" s="548"/>
      <c r="J21" s="548"/>
      <c r="K21" s="548"/>
      <c r="L21" s="453"/>
      <c r="M21" s="10"/>
    </row>
    <row r="22" spans="1:16" ht="24" customHeight="1" x14ac:dyDescent="0.35">
      <c r="B22" s="401" t="str">
        <f>IF(Intro!$G$29="English",O22,P22)</f>
        <v xml:space="preserve">Provide your firm's imports and sales of imports of the goods, by country. </v>
      </c>
      <c r="C22" s="549"/>
      <c r="D22" s="549"/>
      <c r="E22" s="549"/>
      <c r="F22" s="549"/>
      <c r="G22" s="155"/>
      <c r="H22" s="155"/>
      <c r="I22" s="155"/>
      <c r="J22" s="155"/>
      <c r="K22" s="155"/>
      <c r="L22" s="160"/>
      <c r="M22" s="10"/>
      <c r="O22" s="10" t="s">
        <v>780</v>
      </c>
      <c r="P22" s="10" t="s">
        <v>781</v>
      </c>
    </row>
    <row r="23" spans="1:16" x14ac:dyDescent="0.35">
      <c r="B23" s="322" t="str">
        <f>IF(Intro!$G$29="English",O23,P23)</f>
        <v>COUNTRY 21</v>
      </c>
      <c r="C23" s="323"/>
      <c r="D23" s="323"/>
      <c r="E23" s="323"/>
      <c r="F23" s="323"/>
      <c r="G23" s="323"/>
      <c r="H23" s="323"/>
      <c r="I23" s="323"/>
      <c r="J23" s="323"/>
      <c r="K23" s="323"/>
      <c r="L23" s="324"/>
      <c r="M23" s="10"/>
      <c r="O23" s="84" t="s">
        <v>855</v>
      </c>
      <c r="P23" s="84" t="s">
        <v>856</v>
      </c>
    </row>
    <row r="24" spans="1:16" ht="15.75" customHeight="1" x14ac:dyDescent="0.35">
      <c r="B24" s="545" t="str">
        <f>IF(Intro!$G$29="English",O24,P24)</f>
        <v>Please specify the country of origin here:</v>
      </c>
      <c r="C24" s="546"/>
      <c r="D24" s="546"/>
      <c r="E24" s="542"/>
      <c r="F24" s="543"/>
      <c r="G24" s="543"/>
      <c r="H24" s="543"/>
      <c r="I24" s="544"/>
      <c r="J24" s="155"/>
      <c r="K24" s="155"/>
      <c r="L24" s="160"/>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98"/>
      <c r="C26" s="156"/>
      <c r="D26" s="156"/>
      <c r="E26" s="156"/>
      <c r="F26" s="156"/>
      <c r="G26" s="162">
        <f>Variables!$B$6</f>
        <v>2023</v>
      </c>
      <c r="H26" s="162">
        <f>G26+1</f>
        <v>2024</v>
      </c>
      <c r="I26" s="162">
        <f>H26+1</f>
        <v>2025</v>
      </c>
      <c r="J26" s="155"/>
      <c r="K26" s="155"/>
      <c r="L26" s="53"/>
      <c r="M26" s="10"/>
      <c r="O26" s="18"/>
    </row>
    <row r="27" spans="1:16" s="135" customFormat="1" ht="14.25" customHeight="1" x14ac:dyDescent="0.35">
      <c r="A27" s="157"/>
      <c r="B27" s="551" t="str">
        <f>IF(Intro!$G$29="English",O27,P27)</f>
        <v>Imports in Canada</v>
      </c>
      <c r="C27" s="552"/>
      <c r="D27" s="552"/>
      <c r="E27" s="552"/>
      <c r="F27" s="552"/>
      <c r="G27" s="552"/>
      <c r="H27" s="552"/>
      <c r="I27" s="553"/>
      <c r="J27" s="155"/>
      <c r="K27" s="155"/>
      <c r="L27" s="53"/>
      <c r="O27" s="22" t="s">
        <v>141</v>
      </c>
      <c r="P27" s="135" t="s">
        <v>142</v>
      </c>
    </row>
    <row r="28" spans="1:16" ht="15" customHeight="1" x14ac:dyDescent="0.35">
      <c r="B28" s="356" t="str">
        <f>IF(Intro!$G$29="English",O28,P28)</f>
        <v>Imports</v>
      </c>
      <c r="C28" s="357"/>
      <c r="D28" s="554" t="str">
        <f>IF(Intro!$G$29="English",Variables!$B$23,Variables!$C$23)</f>
        <v>full units</v>
      </c>
      <c r="E28" s="554"/>
      <c r="F28" s="554"/>
      <c r="G28" s="100"/>
      <c r="H28" s="100"/>
      <c r="I28" s="100"/>
      <c r="J28" s="155"/>
      <c r="K28" s="155"/>
      <c r="L28" s="53"/>
      <c r="M28" s="10"/>
      <c r="O28" s="10" t="s">
        <v>49</v>
      </c>
      <c r="P28" s="10" t="s">
        <v>108</v>
      </c>
    </row>
    <row r="29" spans="1:16" ht="15" customHeight="1" x14ac:dyDescent="0.35">
      <c r="B29" s="356"/>
      <c r="C29" s="357"/>
      <c r="D29" s="554" t="str">
        <f>IF(Intro!G$29="English",O29,P29)</f>
        <v>net delivered purchase value (CAD)</v>
      </c>
      <c r="E29" s="554"/>
      <c r="F29" s="554"/>
      <c r="G29" s="100"/>
      <c r="H29" s="100"/>
      <c r="I29" s="100"/>
      <c r="J29" s="155"/>
      <c r="K29" s="155"/>
      <c r="L29" s="53"/>
      <c r="M29" s="10"/>
      <c r="O29" s="10" t="s">
        <v>228</v>
      </c>
      <c r="P29" s="10" t="s">
        <v>227</v>
      </c>
    </row>
    <row r="30" spans="1:16" ht="15" customHeight="1" x14ac:dyDescent="0.35">
      <c r="B30" s="356"/>
      <c r="C30" s="357"/>
      <c r="D30" s="554" t="str">
        <f>"$ / "&amp;IF(Intro!$G$29="English",Variables!$B$24,Variables!$C$24)</f>
        <v>$ / full unit</v>
      </c>
      <c r="E30" s="554"/>
      <c r="F30" s="554"/>
      <c r="G30" s="109" t="str">
        <f>IF(G28=0,"-",G29/G28)</f>
        <v>-</v>
      </c>
      <c r="H30" s="109" t="str">
        <f>IF(H28=0,"-",H29/H28)</f>
        <v>-</v>
      </c>
      <c r="I30" s="109" t="str">
        <f t="shared" ref="I30" si="0">IF(I28=0,"-",I29/I28)</f>
        <v>-</v>
      </c>
      <c r="J30" s="155"/>
      <c r="K30" s="155"/>
      <c r="L30" s="53"/>
      <c r="M30" s="10"/>
    </row>
    <row r="31" spans="1:16" s="135" customFormat="1" x14ac:dyDescent="0.35">
      <c r="A31" s="157"/>
      <c r="B31" s="555" t="str">
        <f>IF(Intro!$G$29="English",O31,P31)</f>
        <v>Sales of imports in Canada</v>
      </c>
      <c r="C31" s="556"/>
      <c r="D31" s="556"/>
      <c r="E31" s="556"/>
      <c r="F31" s="556"/>
      <c r="G31" s="556"/>
      <c r="H31" s="556"/>
      <c r="I31" s="557"/>
      <c r="J31" s="155"/>
      <c r="K31" s="155"/>
      <c r="L31" s="53"/>
      <c r="O31" s="22" t="s">
        <v>344</v>
      </c>
      <c r="P31" s="135" t="s">
        <v>345</v>
      </c>
    </row>
    <row r="32" spans="1:16" ht="15" customHeight="1" x14ac:dyDescent="0.35">
      <c r="B32" s="356" t="str">
        <f>B31</f>
        <v>Sales of imports in Canada</v>
      </c>
      <c r="C32" s="357"/>
      <c r="D32" s="554" t="str">
        <f>D28</f>
        <v>full units</v>
      </c>
      <c r="E32" s="554"/>
      <c r="F32" s="554"/>
      <c r="G32" s="100"/>
      <c r="H32" s="100"/>
      <c r="I32" s="100"/>
      <c r="J32" s="155"/>
      <c r="K32" s="155"/>
      <c r="L32" s="53"/>
      <c r="M32" s="10"/>
      <c r="O32" s="10" t="str">
        <f>"Sales to "&amp;Variables!$B$28&amp;" in Canada"</f>
        <v>Sales to distributors in Canada</v>
      </c>
      <c r="P32" s="10" t="str">
        <f>"Ventes aux "&amp;Variables!$C$28&amp;" au Canada"</f>
        <v>Ventes aux distributeurs au Canada</v>
      </c>
    </row>
    <row r="33" spans="1:16" ht="15" customHeight="1" x14ac:dyDescent="0.35">
      <c r="B33" s="356"/>
      <c r="C33" s="357"/>
      <c r="D33" s="554" t="str">
        <f>IF(Intro!G$29="English",O33,P33)</f>
        <v>net delivered selling value (CAD)</v>
      </c>
      <c r="E33" s="554"/>
      <c r="F33" s="554"/>
      <c r="G33" s="100"/>
      <c r="H33" s="100"/>
      <c r="I33" s="100"/>
      <c r="J33" s="155"/>
      <c r="K33" s="155"/>
      <c r="L33" s="53"/>
      <c r="M33" s="10"/>
      <c r="O33" s="10" t="s">
        <v>230</v>
      </c>
      <c r="P33" s="10" t="s">
        <v>229</v>
      </c>
    </row>
    <row r="34" spans="1:16" ht="15.75" customHeight="1" thickBot="1" x14ac:dyDescent="0.4">
      <c r="B34" s="558"/>
      <c r="C34" s="559"/>
      <c r="D34" s="560" t="str">
        <f>D30</f>
        <v>$ / full unit</v>
      </c>
      <c r="E34" s="560"/>
      <c r="F34" s="560"/>
      <c r="G34" s="109" t="str">
        <f>IF(G32=0,"-",G33/G32)</f>
        <v>-</v>
      </c>
      <c r="H34" s="109" t="str">
        <f>IF(H32=0,"-",H33/H32)</f>
        <v>-</v>
      </c>
      <c r="I34" s="109" t="str">
        <f t="shared" ref="I34" si="1">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22" t="str">
        <f>IF(Intro!$G$29="English",O36,P36)</f>
        <v>COUNTRY 22</v>
      </c>
      <c r="C36" s="323"/>
      <c r="D36" s="323"/>
      <c r="E36" s="323"/>
      <c r="F36" s="323"/>
      <c r="G36" s="323"/>
      <c r="H36" s="323"/>
      <c r="I36" s="323"/>
      <c r="J36" s="323"/>
      <c r="K36" s="323"/>
      <c r="L36" s="324"/>
      <c r="M36" s="10"/>
      <c r="O36" s="84" t="s">
        <v>857</v>
      </c>
      <c r="P36" s="84" t="s">
        <v>858</v>
      </c>
    </row>
    <row r="37" spans="1:16" ht="15.5" x14ac:dyDescent="0.35">
      <c r="B37" s="545" t="str">
        <f>IF(Intro!$G$29="English",O37,P37)</f>
        <v>Please specify the country of origin here:</v>
      </c>
      <c r="C37" s="546"/>
      <c r="D37" s="546"/>
      <c r="E37" s="542"/>
      <c r="F37" s="543"/>
      <c r="G37" s="543"/>
      <c r="H37" s="543"/>
      <c r="I37" s="544"/>
      <c r="J37" s="155"/>
      <c r="K37" s="155"/>
      <c r="L37" s="160"/>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162">
        <f>Variables!$B$6</f>
        <v>2023</v>
      </c>
      <c r="H39" s="162">
        <f>G39+1</f>
        <v>2024</v>
      </c>
      <c r="I39" s="162">
        <f>H39+1</f>
        <v>2025</v>
      </c>
      <c r="J39" s="155"/>
      <c r="K39" s="155"/>
      <c r="L39" s="53"/>
      <c r="M39" s="10"/>
      <c r="O39" s="18"/>
    </row>
    <row r="40" spans="1:16" s="135" customFormat="1" ht="14.25" customHeight="1" x14ac:dyDescent="0.35">
      <c r="A40" s="157"/>
      <c r="B40" s="551" t="str">
        <f>IF(Intro!$G$29="English",O40,P40)</f>
        <v>Imports in Canada</v>
      </c>
      <c r="C40" s="552"/>
      <c r="D40" s="552"/>
      <c r="E40" s="552"/>
      <c r="F40" s="552"/>
      <c r="G40" s="552"/>
      <c r="H40" s="552"/>
      <c r="I40" s="553"/>
      <c r="J40" s="155"/>
      <c r="K40" s="155"/>
      <c r="L40" s="53"/>
      <c r="O40" s="22" t="s">
        <v>141</v>
      </c>
      <c r="P40" s="135" t="s">
        <v>142</v>
      </c>
    </row>
    <row r="41" spans="1:16" ht="15" customHeight="1" x14ac:dyDescent="0.35">
      <c r="B41" s="356" t="str">
        <f>IF(Intro!$G$29="English",O41,P41)</f>
        <v>Imports</v>
      </c>
      <c r="C41" s="357"/>
      <c r="D41" s="554" t="str">
        <f>IF(Intro!$G$29="English",Variables!$B$23,Variables!$C$23)</f>
        <v>full units</v>
      </c>
      <c r="E41" s="554"/>
      <c r="F41" s="554"/>
      <c r="G41" s="100"/>
      <c r="H41" s="100"/>
      <c r="I41" s="100"/>
      <c r="J41" s="155"/>
      <c r="K41" s="155"/>
      <c r="L41" s="53"/>
      <c r="M41" s="10"/>
      <c r="O41" s="10" t="s">
        <v>49</v>
      </c>
      <c r="P41" s="10" t="s">
        <v>108</v>
      </c>
    </row>
    <row r="42" spans="1:16" ht="15" customHeight="1" x14ac:dyDescent="0.35">
      <c r="B42" s="356"/>
      <c r="C42" s="357"/>
      <c r="D42" s="554" t="str">
        <f>IF(Intro!G$29="English",O42,P42)</f>
        <v>net delivered purchase value (CAD)</v>
      </c>
      <c r="E42" s="554"/>
      <c r="F42" s="554"/>
      <c r="G42" s="100"/>
      <c r="H42" s="100"/>
      <c r="I42" s="100"/>
      <c r="J42" s="155"/>
      <c r="K42" s="155"/>
      <c r="L42" s="53"/>
      <c r="M42" s="10"/>
      <c r="O42" s="10" t="s">
        <v>228</v>
      </c>
      <c r="P42" s="10" t="s">
        <v>227</v>
      </c>
    </row>
    <row r="43" spans="1:16" ht="15" customHeight="1" x14ac:dyDescent="0.35">
      <c r="B43" s="356"/>
      <c r="C43" s="357"/>
      <c r="D43" s="554" t="str">
        <f>"$ / "&amp;IF(Intro!$G$29="English",Variables!$B$24,Variables!$C$24)</f>
        <v>$ / full unit</v>
      </c>
      <c r="E43" s="554"/>
      <c r="F43" s="554"/>
      <c r="G43" s="109" t="str">
        <f>IF(G41=0,"-",G42/G41)</f>
        <v>-</v>
      </c>
      <c r="H43" s="109" t="str">
        <f>IF(H41=0,"-",H42/H41)</f>
        <v>-</v>
      </c>
      <c r="I43" s="109" t="str">
        <f t="shared" ref="I43" si="2">IF(I41=0,"-",I42/I41)</f>
        <v>-</v>
      </c>
      <c r="J43" s="155"/>
      <c r="K43" s="155"/>
      <c r="L43" s="53"/>
      <c r="M43" s="10"/>
    </row>
    <row r="44" spans="1:16" s="135" customFormat="1" x14ac:dyDescent="0.35">
      <c r="A44" s="157"/>
      <c r="B44" s="555" t="str">
        <f>IF(Intro!$G$29="English",O44,P44)</f>
        <v>Sales of imports in Canada</v>
      </c>
      <c r="C44" s="556"/>
      <c r="D44" s="556"/>
      <c r="E44" s="556"/>
      <c r="F44" s="556"/>
      <c r="G44" s="556"/>
      <c r="H44" s="556"/>
      <c r="I44" s="557"/>
      <c r="J44" s="155"/>
      <c r="K44" s="155"/>
      <c r="L44" s="53"/>
      <c r="O44" s="22" t="s">
        <v>344</v>
      </c>
      <c r="P44" s="135" t="s">
        <v>345</v>
      </c>
    </row>
    <row r="45" spans="1:16" ht="15" customHeight="1" x14ac:dyDescent="0.35">
      <c r="B45" s="356" t="str">
        <f>B44</f>
        <v>Sales of imports in Canada</v>
      </c>
      <c r="C45" s="357"/>
      <c r="D45" s="554" t="str">
        <f>D41</f>
        <v>full units</v>
      </c>
      <c r="E45" s="554"/>
      <c r="F45" s="554"/>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56"/>
      <c r="C46" s="357"/>
      <c r="D46" s="554" t="str">
        <f>IF(Intro!G$29="English",O46,P46)</f>
        <v>net delivered selling value (CAD)</v>
      </c>
      <c r="E46" s="554"/>
      <c r="F46" s="554"/>
      <c r="G46" s="100"/>
      <c r="H46" s="100"/>
      <c r="I46" s="100"/>
      <c r="J46" s="155"/>
      <c r="K46" s="155"/>
      <c r="L46" s="53"/>
      <c r="M46" s="10"/>
      <c r="O46" s="10" t="s">
        <v>230</v>
      </c>
      <c r="P46" s="10" t="s">
        <v>229</v>
      </c>
    </row>
    <row r="47" spans="1:16" ht="15.75" customHeight="1" thickBot="1" x14ac:dyDescent="0.4">
      <c r="B47" s="558"/>
      <c r="C47" s="559"/>
      <c r="D47" s="560" t="str">
        <f>D43</f>
        <v>$ / full unit</v>
      </c>
      <c r="E47" s="560"/>
      <c r="F47" s="560"/>
      <c r="G47" s="109" t="str">
        <f>IF(G45=0,"-",G46/G45)</f>
        <v>-</v>
      </c>
      <c r="H47" s="109" t="str">
        <f>IF(H45=0,"-",H46/H45)</f>
        <v>-</v>
      </c>
      <c r="I47" s="109" t="str">
        <f t="shared" ref="I47" si="3">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22" t="str">
        <f>IF(Intro!$G$29="English",O49,P49)</f>
        <v>COUNTRY 23</v>
      </c>
      <c r="C49" s="323"/>
      <c r="D49" s="323"/>
      <c r="E49" s="323"/>
      <c r="F49" s="323"/>
      <c r="G49" s="323"/>
      <c r="H49" s="323"/>
      <c r="I49" s="323"/>
      <c r="J49" s="323"/>
      <c r="K49" s="323"/>
      <c r="L49" s="324"/>
      <c r="M49" s="10"/>
      <c r="O49" s="84" t="s">
        <v>859</v>
      </c>
      <c r="P49" s="84" t="s">
        <v>860</v>
      </c>
    </row>
    <row r="50" spans="1:16" ht="15.5" x14ac:dyDescent="0.35">
      <c r="B50" s="545" t="str">
        <f>IF(Intro!$G$29="English",O50,P50)</f>
        <v>Please specify the country of origin here:</v>
      </c>
      <c r="C50" s="546"/>
      <c r="D50" s="546"/>
      <c r="E50" s="542"/>
      <c r="F50" s="543"/>
      <c r="G50" s="543"/>
      <c r="H50" s="543"/>
      <c r="I50" s="544"/>
      <c r="J50" s="155"/>
      <c r="K50" s="155"/>
      <c r="L50" s="160"/>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162">
        <f>Variables!$B$6</f>
        <v>2023</v>
      </c>
      <c r="H52" s="162">
        <f>G52+1</f>
        <v>2024</v>
      </c>
      <c r="I52" s="162">
        <f>H52+1</f>
        <v>2025</v>
      </c>
      <c r="J52" s="155"/>
      <c r="K52" s="155"/>
      <c r="L52" s="53"/>
      <c r="M52" s="10"/>
      <c r="O52" s="18"/>
    </row>
    <row r="53" spans="1:16" s="135" customFormat="1" ht="14.25" customHeight="1" x14ac:dyDescent="0.35">
      <c r="A53" s="157"/>
      <c r="B53" s="551" t="str">
        <f>IF(Intro!$G$29="English",O53,P53)</f>
        <v>Imports in Canada</v>
      </c>
      <c r="C53" s="552"/>
      <c r="D53" s="552"/>
      <c r="E53" s="552"/>
      <c r="F53" s="552"/>
      <c r="G53" s="552"/>
      <c r="H53" s="552"/>
      <c r="I53" s="553"/>
      <c r="J53" s="155"/>
      <c r="K53" s="155"/>
      <c r="L53" s="53"/>
      <c r="O53" s="22" t="s">
        <v>141</v>
      </c>
      <c r="P53" s="135" t="s">
        <v>142</v>
      </c>
    </row>
    <row r="54" spans="1:16" ht="15" customHeight="1" x14ac:dyDescent="0.35">
      <c r="B54" s="356" t="str">
        <f>IF(Intro!$G$29="English",O54,P54)</f>
        <v>Imports</v>
      </c>
      <c r="C54" s="357"/>
      <c r="D54" s="554" t="str">
        <f>IF(Intro!$G$29="English",Variables!$B$23,Variables!$C$23)</f>
        <v>full units</v>
      </c>
      <c r="E54" s="554"/>
      <c r="F54" s="554"/>
      <c r="G54" s="100"/>
      <c r="H54" s="100"/>
      <c r="I54" s="100"/>
      <c r="J54" s="155"/>
      <c r="K54" s="155"/>
      <c r="L54" s="53"/>
      <c r="M54" s="10"/>
      <c r="O54" s="10" t="s">
        <v>49</v>
      </c>
      <c r="P54" s="10" t="s">
        <v>108</v>
      </c>
    </row>
    <row r="55" spans="1:16" ht="15" customHeight="1" x14ac:dyDescent="0.35">
      <c r="B55" s="356"/>
      <c r="C55" s="357"/>
      <c r="D55" s="554" t="str">
        <f>IF(Intro!G$29="English",O55,P55)</f>
        <v>net delivered purchase value (CAD)</v>
      </c>
      <c r="E55" s="554"/>
      <c r="F55" s="554"/>
      <c r="G55" s="100"/>
      <c r="H55" s="100"/>
      <c r="I55" s="100"/>
      <c r="J55" s="155"/>
      <c r="K55" s="155"/>
      <c r="L55" s="53"/>
      <c r="M55" s="10"/>
      <c r="O55" s="10" t="s">
        <v>228</v>
      </c>
      <c r="P55" s="10" t="s">
        <v>227</v>
      </c>
    </row>
    <row r="56" spans="1:16" ht="15" customHeight="1" x14ac:dyDescent="0.35">
      <c r="B56" s="356"/>
      <c r="C56" s="357"/>
      <c r="D56" s="554" t="str">
        <f>"$ / "&amp;IF(Intro!$G$29="English",Variables!$B$24,Variables!$C$24)</f>
        <v>$ / full unit</v>
      </c>
      <c r="E56" s="554"/>
      <c r="F56" s="554"/>
      <c r="G56" s="109" t="str">
        <f>IF(G54=0,"-",G55/G54)</f>
        <v>-</v>
      </c>
      <c r="H56" s="109" t="str">
        <f>IF(H54=0,"-",H55/H54)</f>
        <v>-</v>
      </c>
      <c r="I56" s="109" t="str">
        <f t="shared" ref="I56" si="4">IF(I54=0,"-",I55/I54)</f>
        <v>-</v>
      </c>
      <c r="J56" s="155"/>
      <c r="K56" s="155"/>
      <c r="L56" s="53"/>
      <c r="M56" s="10"/>
    </row>
    <row r="57" spans="1:16" s="135" customFormat="1" x14ac:dyDescent="0.35">
      <c r="A57" s="157"/>
      <c r="B57" s="555" t="str">
        <f>IF(Intro!$G$29="English",O57,P57)</f>
        <v>Sales of imports in Canada</v>
      </c>
      <c r="C57" s="556"/>
      <c r="D57" s="556"/>
      <c r="E57" s="556"/>
      <c r="F57" s="556"/>
      <c r="G57" s="556"/>
      <c r="H57" s="556"/>
      <c r="I57" s="557"/>
      <c r="J57" s="155"/>
      <c r="K57" s="155"/>
      <c r="L57" s="53"/>
      <c r="O57" s="22" t="s">
        <v>344</v>
      </c>
      <c r="P57" s="135" t="s">
        <v>345</v>
      </c>
    </row>
    <row r="58" spans="1:16" ht="15" customHeight="1" x14ac:dyDescent="0.35">
      <c r="B58" s="356" t="str">
        <f>B57</f>
        <v>Sales of imports in Canada</v>
      </c>
      <c r="C58" s="357"/>
      <c r="D58" s="554" t="str">
        <f>D54</f>
        <v>full units</v>
      </c>
      <c r="E58" s="554"/>
      <c r="F58" s="554"/>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56"/>
      <c r="C59" s="357"/>
      <c r="D59" s="554" t="str">
        <f>IF(Intro!G$29="English",O59,P59)</f>
        <v>net delivered selling value (CAD)</v>
      </c>
      <c r="E59" s="554"/>
      <c r="F59" s="554"/>
      <c r="G59" s="100"/>
      <c r="H59" s="100"/>
      <c r="I59" s="100"/>
      <c r="J59" s="155"/>
      <c r="K59" s="155"/>
      <c r="L59" s="53"/>
      <c r="M59" s="10"/>
      <c r="O59" s="10" t="s">
        <v>230</v>
      </c>
      <c r="P59" s="10" t="s">
        <v>229</v>
      </c>
    </row>
    <row r="60" spans="1:16" ht="15.75" customHeight="1" thickBot="1" x14ac:dyDescent="0.4">
      <c r="B60" s="558"/>
      <c r="C60" s="559"/>
      <c r="D60" s="560" t="str">
        <f>D56</f>
        <v>$ / full unit</v>
      </c>
      <c r="E60" s="560"/>
      <c r="F60" s="560"/>
      <c r="G60" s="109" t="str">
        <f>IF(G58=0,"-",G59/G58)</f>
        <v>-</v>
      </c>
      <c r="H60" s="109" t="str">
        <f>IF(H58=0,"-",H59/H58)</f>
        <v>-</v>
      </c>
      <c r="I60" s="109" t="str">
        <f t="shared" ref="I60" si="5">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22" t="str">
        <f>IF(Intro!$G$29="English",O62,P62)</f>
        <v>COUNTRY 24</v>
      </c>
      <c r="C62" s="323"/>
      <c r="D62" s="323"/>
      <c r="E62" s="323"/>
      <c r="F62" s="323"/>
      <c r="G62" s="323"/>
      <c r="H62" s="323"/>
      <c r="I62" s="323"/>
      <c r="J62" s="323"/>
      <c r="K62" s="323"/>
      <c r="L62" s="324"/>
      <c r="M62" s="10"/>
      <c r="O62" s="84" t="s">
        <v>861</v>
      </c>
      <c r="P62" s="84" t="s">
        <v>862</v>
      </c>
    </row>
    <row r="63" spans="1:16" ht="15.5" x14ac:dyDescent="0.35">
      <c r="B63" s="545" t="str">
        <f>IF(Intro!$G$29="English",O63,P63)</f>
        <v>Please specify the country of origin here:</v>
      </c>
      <c r="C63" s="546"/>
      <c r="D63" s="546"/>
      <c r="E63" s="542"/>
      <c r="F63" s="543"/>
      <c r="G63" s="543"/>
      <c r="H63" s="543"/>
      <c r="I63" s="544"/>
      <c r="J63" s="155"/>
      <c r="K63" s="155"/>
      <c r="L63" s="160"/>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162">
        <f>Variables!$B$6</f>
        <v>2023</v>
      </c>
      <c r="H65" s="162">
        <f>G65+1</f>
        <v>2024</v>
      </c>
      <c r="I65" s="162">
        <f>H65+1</f>
        <v>2025</v>
      </c>
      <c r="J65" s="155"/>
      <c r="K65" s="155"/>
      <c r="L65" s="53"/>
      <c r="M65" s="10"/>
      <c r="O65" s="18"/>
    </row>
    <row r="66" spans="1:16" s="135" customFormat="1" ht="14.25" customHeight="1" x14ac:dyDescent="0.35">
      <c r="A66" s="157"/>
      <c r="B66" s="551" t="str">
        <f>IF(Intro!$G$29="English",O66,P66)</f>
        <v>Imports in Canada</v>
      </c>
      <c r="C66" s="552"/>
      <c r="D66" s="552"/>
      <c r="E66" s="552"/>
      <c r="F66" s="552"/>
      <c r="G66" s="552"/>
      <c r="H66" s="552"/>
      <c r="I66" s="553"/>
      <c r="J66" s="155"/>
      <c r="K66" s="155"/>
      <c r="L66" s="53"/>
      <c r="O66" s="22" t="s">
        <v>141</v>
      </c>
      <c r="P66" s="135" t="s">
        <v>142</v>
      </c>
    </row>
    <row r="67" spans="1:16" ht="15" customHeight="1" x14ac:dyDescent="0.35">
      <c r="B67" s="356" t="str">
        <f>IF(Intro!$G$29="English",O67,P67)</f>
        <v>Imports</v>
      </c>
      <c r="C67" s="357"/>
      <c r="D67" s="554" t="str">
        <f>IF(Intro!$G$29="English",Variables!$B$23,Variables!$C$23)</f>
        <v>full units</v>
      </c>
      <c r="E67" s="554"/>
      <c r="F67" s="554"/>
      <c r="G67" s="100"/>
      <c r="H67" s="100"/>
      <c r="I67" s="100"/>
      <c r="J67" s="155"/>
      <c r="K67" s="155"/>
      <c r="L67" s="53"/>
      <c r="M67" s="10"/>
      <c r="O67" s="10" t="s">
        <v>49</v>
      </c>
      <c r="P67" s="10" t="s">
        <v>108</v>
      </c>
    </row>
    <row r="68" spans="1:16" ht="15" customHeight="1" x14ac:dyDescent="0.35">
      <c r="B68" s="356"/>
      <c r="C68" s="357"/>
      <c r="D68" s="554" t="str">
        <f>IF(Intro!G$29="English",O68,P68)</f>
        <v>net delivered purchase value (CAD)</v>
      </c>
      <c r="E68" s="554"/>
      <c r="F68" s="554"/>
      <c r="G68" s="100"/>
      <c r="H68" s="100"/>
      <c r="I68" s="100"/>
      <c r="J68" s="155"/>
      <c r="K68" s="155"/>
      <c r="L68" s="53"/>
      <c r="M68" s="10"/>
      <c r="O68" s="10" t="s">
        <v>228</v>
      </c>
      <c r="P68" s="10" t="s">
        <v>227</v>
      </c>
    </row>
    <row r="69" spans="1:16" ht="15" customHeight="1" x14ac:dyDescent="0.35">
      <c r="B69" s="356"/>
      <c r="C69" s="357"/>
      <c r="D69" s="554" t="str">
        <f>"$ / "&amp;IF(Intro!$G$29="English",Variables!$B$24,Variables!$C$24)</f>
        <v>$ / full unit</v>
      </c>
      <c r="E69" s="554"/>
      <c r="F69" s="554"/>
      <c r="G69" s="109" t="str">
        <f>IF(G67=0,"-",G68/G67)</f>
        <v>-</v>
      </c>
      <c r="H69" s="109" t="str">
        <f>IF(H67=0,"-",H68/H67)</f>
        <v>-</v>
      </c>
      <c r="I69" s="109" t="str">
        <f t="shared" ref="I69" si="6">IF(I67=0,"-",I68/I67)</f>
        <v>-</v>
      </c>
      <c r="J69" s="155"/>
      <c r="K69" s="155"/>
      <c r="L69" s="53"/>
      <c r="M69" s="10"/>
    </row>
    <row r="70" spans="1:16" s="135" customFormat="1" x14ac:dyDescent="0.35">
      <c r="A70" s="157"/>
      <c r="B70" s="555" t="str">
        <f>IF(Intro!$G$29="English",O70,P70)</f>
        <v>Sales of imports in Canada</v>
      </c>
      <c r="C70" s="556"/>
      <c r="D70" s="556"/>
      <c r="E70" s="556"/>
      <c r="F70" s="556"/>
      <c r="G70" s="556"/>
      <c r="H70" s="556"/>
      <c r="I70" s="557"/>
      <c r="J70" s="155"/>
      <c r="K70" s="155"/>
      <c r="L70" s="53"/>
      <c r="O70" s="22" t="s">
        <v>344</v>
      </c>
      <c r="P70" s="135" t="s">
        <v>345</v>
      </c>
    </row>
    <row r="71" spans="1:16" ht="15" customHeight="1" x14ac:dyDescent="0.35">
      <c r="B71" s="356" t="str">
        <f>B70</f>
        <v>Sales of imports in Canada</v>
      </c>
      <c r="C71" s="357"/>
      <c r="D71" s="554" t="str">
        <f>D67</f>
        <v>full units</v>
      </c>
      <c r="E71" s="554"/>
      <c r="F71" s="554"/>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56"/>
      <c r="C72" s="357"/>
      <c r="D72" s="554" t="str">
        <f>IF(Intro!G$29="English",O72,P72)</f>
        <v>net delivered selling value (CAD)</v>
      </c>
      <c r="E72" s="554"/>
      <c r="F72" s="554"/>
      <c r="G72" s="100"/>
      <c r="H72" s="100"/>
      <c r="I72" s="100"/>
      <c r="J72" s="155"/>
      <c r="K72" s="155"/>
      <c r="L72" s="53"/>
      <c r="M72" s="10"/>
      <c r="O72" s="10" t="s">
        <v>230</v>
      </c>
      <c r="P72" s="10" t="s">
        <v>229</v>
      </c>
    </row>
    <row r="73" spans="1:16" ht="15.75" customHeight="1" thickBot="1" x14ac:dyDescent="0.4">
      <c r="B73" s="558"/>
      <c r="C73" s="559"/>
      <c r="D73" s="560" t="str">
        <f>D69</f>
        <v>$ / full unit</v>
      </c>
      <c r="E73" s="560"/>
      <c r="F73" s="560"/>
      <c r="G73" s="109" t="str">
        <f>IF(G71=0,"-",G72/G71)</f>
        <v>-</v>
      </c>
      <c r="H73" s="109" t="str">
        <f>IF(H71=0,"-",H72/H71)</f>
        <v>-</v>
      </c>
      <c r="I73" s="109" t="str">
        <f t="shared" ref="I73" si="7">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22" t="str">
        <f>IF(Intro!$G$29="English",O75,P75)</f>
        <v>COUNTRY 25</v>
      </c>
      <c r="C75" s="323"/>
      <c r="D75" s="323"/>
      <c r="E75" s="323"/>
      <c r="F75" s="323"/>
      <c r="G75" s="323"/>
      <c r="H75" s="323"/>
      <c r="I75" s="323"/>
      <c r="J75" s="323"/>
      <c r="K75" s="323"/>
      <c r="L75" s="324"/>
      <c r="M75" s="10"/>
      <c r="O75" s="84" t="s">
        <v>863</v>
      </c>
      <c r="P75" s="84" t="s">
        <v>864</v>
      </c>
    </row>
    <row r="76" spans="1:16" ht="15.5" x14ac:dyDescent="0.35">
      <c r="B76" s="545" t="str">
        <f>IF(Intro!$G$29="English",O76,P76)</f>
        <v>Please specify the country of origin here:</v>
      </c>
      <c r="C76" s="546"/>
      <c r="D76" s="546"/>
      <c r="E76" s="542"/>
      <c r="F76" s="543"/>
      <c r="G76" s="543"/>
      <c r="H76" s="543"/>
      <c r="I76" s="544"/>
      <c r="J76" s="155"/>
      <c r="K76" s="155"/>
      <c r="L76" s="160"/>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162">
        <f>Variables!$B$6</f>
        <v>2023</v>
      </c>
      <c r="H78" s="162">
        <f>G78+1</f>
        <v>2024</v>
      </c>
      <c r="I78" s="162">
        <f>H78+1</f>
        <v>2025</v>
      </c>
      <c r="J78" s="155"/>
      <c r="K78" s="155"/>
      <c r="L78" s="53"/>
      <c r="M78" s="10"/>
      <c r="O78" s="18"/>
    </row>
    <row r="79" spans="1:16" s="135" customFormat="1" ht="14.25" customHeight="1" x14ac:dyDescent="0.35">
      <c r="A79" s="157"/>
      <c r="B79" s="551" t="str">
        <f>IF(Intro!$G$29="English",O79,P79)</f>
        <v>Imports in Canada</v>
      </c>
      <c r="C79" s="552"/>
      <c r="D79" s="552"/>
      <c r="E79" s="552"/>
      <c r="F79" s="552"/>
      <c r="G79" s="552"/>
      <c r="H79" s="552"/>
      <c r="I79" s="553"/>
      <c r="J79" s="155"/>
      <c r="K79" s="155"/>
      <c r="L79" s="53"/>
      <c r="O79" s="22" t="s">
        <v>141</v>
      </c>
      <c r="P79" s="135" t="s">
        <v>142</v>
      </c>
    </row>
    <row r="80" spans="1:16" ht="15" customHeight="1" x14ac:dyDescent="0.35">
      <c r="B80" s="356" t="str">
        <f>IF(Intro!$G$29="English",O80,P80)</f>
        <v>Imports</v>
      </c>
      <c r="C80" s="357"/>
      <c r="D80" s="554" t="str">
        <f>IF(Intro!$G$29="English",Variables!$B$23,Variables!$C$23)</f>
        <v>full units</v>
      </c>
      <c r="E80" s="554"/>
      <c r="F80" s="554"/>
      <c r="G80" s="100"/>
      <c r="H80" s="100"/>
      <c r="I80" s="100"/>
      <c r="J80" s="155"/>
      <c r="K80" s="155"/>
      <c r="L80" s="53"/>
      <c r="M80" s="10"/>
      <c r="O80" s="10" t="s">
        <v>49</v>
      </c>
      <c r="P80" s="10" t="s">
        <v>108</v>
      </c>
    </row>
    <row r="81" spans="1:16" ht="15" customHeight="1" x14ac:dyDescent="0.35">
      <c r="B81" s="356"/>
      <c r="C81" s="357"/>
      <c r="D81" s="554" t="str">
        <f>IF(Intro!G$29="English",O81,P81)</f>
        <v>net delivered purchase value (CAD)</v>
      </c>
      <c r="E81" s="554"/>
      <c r="F81" s="554"/>
      <c r="G81" s="100"/>
      <c r="H81" s="100"/>
      <c r="I81" s="100"/>
      <c r="J81" s="155"/>
      <c r="K81" s="155"/>
      <c r="L81" s="53"/>
      <c r="M81" s="10"/>
      <c r="O81" s="10" t="s">
        <v>228</v>
      </c>
      <c r="P81" s="10" t="s">
        <v>227</v>
      </c>
    </row>
    <row r="82" spans="1:16" ht="15" customHeight="1" x14ac:dyDescent="0.35">
      <c r="B82" s="356"/>
      <c r="C82" s="357"/>
      <c r="D82" s="554" t="str">
        <f>"$ / "&amp;IF(Intro!$G$29="English",Variables!$B$24,Variables!$C$24)</f>
        <v>$ / full unit</v>
      </c>
      <c r="E82" s="554"/>
      <c r="F82" s="554"/>
      <c r="G82" s="109" t="str">
        <f>IF(G80=0,"-",G81/G80)</f>
        <v>-</v>
      </c>
      <c r="H82" s="109" t="str">
        <f>IF(H80=0,"-",H81/H80)</f>
        <v>-</v>
      </c>
      <c r="I82" s="109" t="str">
        <f t="shared" ref="I82" si="8">IF(I80=0,"-",I81/I80)</f>
        <v>-</v>
      </c>
      <c r="J82" s="155"/>
      <c r="K82" s="155"/>
      <c r="L82" s="53"/>
      <c r="M82" s="10"/>
    </row>
    <row r="83" spans="1:16" s="135" customFormat="1" x14ac:dyDescent="0.35">
      <c r="A83" s="157"/>
      <c r="B83" s="555" t="str">
        <f>IF(Intro!$G$29="English",O83,P83)</f>
        <v>Sales of imports in Canada</v>
      </c>
      <c r="C83" s="556"/>
      <c r="D83" s="556"/>
      <c r="E83" s="556"/>
      <c r="F83" s="556"/>
      <c r="G83" s="556"/>
      <c r="H83" s="556"/>
      <c r="I83" s="557"/>
      <c r="J83" s="155"/>
      <c r="K83" s="155"/>
      <c r="L83" s="53"/>
      <c r="O83" s="22" t="s">
        <v>344</v>
      </c>
      <c r="P83" s="135" t="s">
        <v>345</v>
      </c>
    </row>
    <row r="84" spans="1:16" ht="15" customHeight="1" x14ac:dyDescent="0.35">
      <c r="B84" s="356" t="str">
        <f>B83</f>
        <v>Sales of imports in Canada</v>
      </c>
      <c r="C84" s="357"/>
      <c r="D84" s="554" t="str">
        <f>D80</f>
        <v>full units</v>
      </c>
      <c r="E84" s="554"/>
      <c r="F84" s="554"/>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56"/>
      <c r="C85" s="357"/>
      <c r="D85" s="554" t="str">
        <f>IF(Intro!G$29="English",O85,P85)</f>
        <v>net delivered selling value (CAD)</v>
      </c>
      <c r="E85" s="554"/>
      <c r="F85" s="554"/>
      <c r="G85" s="100"/>
      <c r="H85" s="100"/>
      <c r="I85" s="100"/>
      <c r="J85" s="155"/>
      <c r="K85" s="155"/>
      <c r="L85" s="53"/>
      <c r="M85" s="10"/>
      <c r="O85" s="10" t="s">
        <v>230</v>
      </c>
      <c r="P85" s="10" t="s">
        <v>229</v>
      </c>
    </row>
    <row r="86" spans="1:16" ht="15.75" customHeight="1" thickBot="1" x14ac:dyDescent="0.4">
      <c r="B86" s="558"/>
      <c r="C86" s="559"/>
      <c r="D86" s="560" t="str">
        <f>D82</f>
        <v>$ / full unit</v>
      </c>
      <c r="E86" s="560"/>
      <c r="F86" s="560"/>
      <c r="G86" s="109" t="str">
        <f>IF(G84=0,"-",G85/G84)</f>
        <v>-</v>
      </c>
      <c r="H86" s="109" t="str">
        <f>IF(H84=0,"-",H85/H84)</f>
        <v>-</v>
      </c>
      <c r="I86" s="109" t="str">
        <f t="shared" ref="I86" si="9">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161"/>
      <c r="F88" s="161"/>
      <c r="G88" s="161"/>
      <c r="H88" s="161"/>
      <c r="I88" s="161"/>
      <c r="J88" s="161"/>
      <c r="K88" s="161"/>
      <c r="L88" s="161"/>
      <c r="M88" s="55"/>
    </row>
  </sheetData>
  <sheetProtection algorithmName="SHA-512" hashValue="5s3tIHQ6+gs+t5u2YfZB1nQJqmWnifRqWGFAST87GS8nzmH554Z5GqFHX2SiXd/itZWNoODYoCatfiH3loCmxg==" saltValue="2EswodCyls944YHXvp53uQ==" spinCount="100000" sheet="1" objects="1" scenarios="1" selectLockedCells="1"/>
  <mergeCells count="82">
    <mergeCell ref="B10:L11"/>
    <mergeCell ref="B4:L4"/>
    <mergeCell ref="B5:L5"/>
    <mergeCell ref="B6:L6"/>
    <mergeCell ref="B8:L8"/>
    <mergeCell ref="B9:L9"/>
    <mergeCell ref="B18:L18"/>
    <mergeCell ref="B12:L12"/>
    <mergeCell ref="B13:L13"/>
    <mergeCell ref="B14:L14"/>
    <mergeCell ref="B15:L15"/>
    <mergeCell ref="B16:L16"/>
    <mergeCell ref="B17:L17"/>
    <mergeCell ref="B31:I31"/>
    <mergeCell ref="B20:L20"/>
    <mergeCell ref="B21:L21"/>
    <mergeCell ref="B22:F22"/>
    <mergeCell ref="B23:L23"/>
    <mergeCell ref="B24:D24"/>
    <mergeCell ref="E24:I24"/>
    <mergeCell ref="B27:I27"/>
    <mergeCell ref="B28:C30"/>
    <mergeCell ref="D28:F28"/>
    <mergeCell ref="D29:F29"/>
    <mergeCell ref="D30:F30"/>
    <mergeCell ref="B44:I44"/>
    <mergeCell ref="B36:L36"/>
    <mergeCell ref="B37:D37"/>
    <mergeCell ref="E37:I37"/>
    <mergeCell ref="B32:C34"/>
    <mergeCell ref="D32:F32"/>
    <mergeCell ref="D33:F33"/>
    <mergeCell ref="D34:F34"/>
    <mergeCell ref="B40:I40"/>
    <mergeCell ref="B41:C43"/>
    <mergeCell ref="D41:F41"/>
    <mergeCell ref="D42:F42"/>
    <mergeCell ref="D43:F43"/>
    <mergeCell ref="B57:I57"/>
    <mergeCell ref="B49:L49"/>
    <mergeCell ref="B50:D50"/>
    <mergeCell ref="E50:I50"/>
    <mergeCell ref="B45:C47"/>
    <mergeCell ref="D45:F45"/>
    <mergeCell ref="D46:F46"/>
    <mergeCell ref="D47:F47"/>
    <mergeCell ref="B53:I53"/>
    <mergeCell ref="B54:C56"/>
    <mergeCell ref="D54:F54"/>
    <mergeCell ref="D55:F55"/>
    <mergeCell ref="D56:F56"/>
    <mergeCell ref="B58:C60"/>
    <mergeCell ref="D58:F58"/>
    <mergeCell ref="D59:F59"/>
    <mergeCell ref="D60:F60"/>
    <mergeCell ref="B66:I66"/>
    <mergeCell ref="D72:F72"/>
    <mergeCell ref="D73:F73"/>
    <mergeCell ref="B70:I70"/>
    <mergeCell ref="B62:L62"/>
    <mergeCell ref="B63:D63"/>
    <mergeCell ref="E63:I63"/>
    <mergeCell ref="B67:C69"/>
    <mergeCell ref="D67:F67"/>
    <mergeCell ref="D68:F68"/>
    <mergeCell ref="D69:F69"/>
    <mergeCell ref="B19:L19"/>
    <mergeCell ref="B84:C86"/>
    <mergeCell ref="D84:F84"/>
    <mergeCell ref="D85:F85"/>
    <mergeCell ref="D86:F86"/>
    <mergeCell ref="B79:I79"/>
    <mergeCell ref="B80:C82"/>
    <mergeCell ref="D80:F80"/>
    <mergeCell ref="D81:F81"/>
    <mergeCell ref="D82:F82"/>
    <mergeCell ref="B83:I83"/>
    <mergeCell ref="B75:L75"/>
    <mergeCell ref="B76:D76"/>
    <mergeCell ref="E76:I76"/>
    <mergeCell ref="B71:C73"/>
    <mergeCell ref="D71:F71"/>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ED98CF63-2EB7-4147-99AB-8566DA1DC003}">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88C92766-57D5-4931-BAE6-7BB4E2345CB0}">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E336046-D8FF-4AA1-AEAE-6AC15497D1C1}">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8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2B5AD7F-DCC3-41FC-8FE5-5918F157B4F5}">
          <x14:formula1>
            <xm:f>Variables!$D$82:$D$330</xm:f>
          </x14:formula1>
          <xm:sqref>E63 E24 E37 E50 E76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B1:E7"/>
  <sheetViews>
    <sheetView showGridLines="0" zoomScaleNormal="100" workbookViewId="0">
      <selection activeCell="C2" sqref="C2"/>
    </sheetView>
  </sheetViews>
  <sheetFormatPr defaultRowHeight="14.5" x14ac:dyDescent="0.35"/>
  <cols>
    <col min="2" max="2" width="14.453125" customWidth="1"/>
    <col min="3" max="3" width="19.81640625" customWidth="1"/>
    <col min="4" max="5" width="16" bestFit="1" customWidth="1"/>
  </cols>
  <sheetData>
    <row r="1" spans="2:5" x14ac:dyDescent="0.35">
      <c r="C1">
        <v>2023</v>
      </c>
      <c r="D1">
        <v>2024</v>
      </c>
      <c r="E1">
        <v>2025</v>
      </c>
    </row>
    <row r="2" spans="2:5" x14ac:dyDescent="0.35">
      <c r="B2" t="s">
        <v>809</v>
      </c>
      <c r="C2" s="159">
        <f>SUM('Cab-Arm Country-Pays 1-5 '!G32:G33,'Cab-Arm Country-Pays 1-5 '!G45:G46,'Cab-Arm Country-Pays 1-5 '!G58:G59,'Cab-Arm Country-Pays 1-5 '!G71:G72,'Cab-Arm Country-Pays 1-5 '!G84:G85)</f>
        <v>0</v>
      </c>
      <c r="D2" s="159">
        <f>SUM('Cab-Arm Country-Pays 1-5 '!H32:H33,'Cab-Arm Country-Pays 1-5 '!H45:H46,'Cab-Arm Country-Pays 1-5 '!H58:H59,'Cab-Arm Country-Pays 1-5 '!H71:H72,'Cab-Arm Country-Pays 1-5 '!H84:H85)</f>
        <v>0</v>
      </c>
      <c r="E2" s="159">
        <f>SUM('Cab-Arm Country-Pays 1-5 '!I32:I33,'Cab-Arm Country-Pays 1-5 '!I45:I46,'Cab-Arm Country-Pays 1-5 '!I58:I59,'Cab-Arm Country-Pays 1-5 '!I71:I72,'Cab-Arm Country-Pays 1-5 '!I84:I85)</f>
        <v>0</v>
      </c>
    </row>
    <row r="3" spans="2:5" x14ac:dyDescent="0.35">
      <c r="B3" t="s">
        <v>810</v>
      </c>
      <c r="C3" s="159">
        <f>SUM('Cab-Arm Country-Pays 6-10'!G32:G33,'Cab-Arm Country-Pays 6-10'!G45:G46,'Cab-Arm Country-Pays 6-10'!G58:G59,'Cab-Arm Country-Pays 6-10'!G71:G72,'Cab-Arm Country-Pays 6-10'!G84:G85)</f>
        <v>0</v>
      </c>
      <c r="D3" s="159">
        <f>SUM('Cab-Arm Country-Pays 6-10'!H32:H33,'Cab-Arm Country-Pays 6-10'!H45:H46,'Cab-Arm Country-Pays 6-10'!H58:H59,'Cab-Arm Country-Pays 6-10'!H71:H72,'Cab-Arm Country-Pays 6-10'!H84:H85)</f>
        <v>0</v>
      </c>
      <c r="E3" s="159">
        <f>SUM('Cab-Arm Country-Pays 6-10'!I32:I33,'Cab-Arm Country-Pays 6-10'!I45:I46,'Cab-Arm Country-Pays 6-10'!I58:I59,'Cab-Arm Country-Pays 6-10'!I71:I72,'Cab-Arm Country-Pays 6-10'!I84:I85)</f>
        <v>0</v>
      </c>
    </row>
    <row r="4" spans="2:5" x14ac:dyDescent="0.35">
      <c r="B4" t="s">
        <v>811</v>
      </c>
      <c r="C4" s="159">
        <f>SUM('Cab-Arm Country-Pays 11-15'!G32:G33,'Cab-Arm Country-Pays 11-15'!G45:G46,'Cab-Arm Country-Pays 11-15'!G58:G59,'Cab-Arm Country-Pays 11-15'!G71:G72,'Cab-Arm Country-Pays 11-15'!G84:G85)</f>
        <v>0</v>
      </c>
      <c r="D4" s="159">
        <f>SUM('Cab-Arm Country-Pays 11-15'!H32:H33,'Cab-Arm Country-Pays 11-15'!H45:H46,'Cab-Arm Country-Pays 11-15'!H58:H59,'Cab-Arm Country-Pays 11-15'!H71:H72,'Cab-Arm Country-Pays 11-15'!H84:H85)</f>
        <v>0</v>
      </c>
      <c r="E4" s="159">
        <f>SUM('Cab-Arm Country-Pays 11-15'!I32:I33,'Cab-Arm Country-Pays 11-15'!I45:I46,'Cab-Arm Country-Pays 11-15'!I58:I59,'Cab-Arm Country-Pays 11-15'!I71:I72,'Cab-Arm Country-Pays 11-15'!I84:I85)</f>
        <v>0</v>
      </c>
    </row>
    <row r="5" spans="2:5" x14ac:dyDescent="0.35">
      <c r="B5" t="s">
        <v>812</v>
      </c>
      <c r="C5" s="159">
        <f>SUM('Cab-Arm Country-Pays 16-20'!G32:G33,'Cab-Arm Country-Pays 16-20'!G45:G46,'Cab-Arm Country-Pays 16-20'!G58:G59,'Cab-Arm Country-Pays 16-20'!G71:G72,'Cab-Arm Country-Pays 16-20'!G84:G85)</f>
        <v>0</v>
      </c>
      <c r="D5" s="159">
        <f>SUM('Cab-Arm Country-Pays 16-20'!H32:H33,'Cab-Arm Country-Pays 16-20'!H45:H46,'Cab-Arm Country-Pays 16-20'!H58:H59,'Cab-Arm Country-Pays 16-20'!H71:H72,'Cab-Arm Country-Pays 16-20'!H84:H85)</f>
        <v>0</v>
      </c>
      <c r="E5" s="159">
        <f>SUM('Cab-Arm Country-Pays 16-20'!I32:I33,'Cab-Arm Country-Pays 16-20'!I45:I46,'Cab-Arm Country-Pays 16-20'!I58:I59,'Cab-Arm Country-Pays 16-20'!I71:I72,'Cab-Arm Country-Pays 16-20'!I84:I85)</f>
        <v>0</v>
      </c>
    </row>
    <row r="6" spans="2:5" x14ac:dyDescent="0.35">
      <c r="B6" t="s">
        <v>813</v>
      </c>
      <c r="C6" s="159">
        <f>SUM('Cab-Arm Country-Pays 21-25'!G32:G33,'Cab-Arm Country-Pays 21-25'!G45:G46,'Cab-Arm Country-Pays 21-25'!G58:G59,'Cab-Arm Country-Pays 21-25'!G71:G72,'Cab-Arm Country-Pays 21-25'!G84:G85)</f>
        <v>0</v>
      </c>
      <c r="D6" s="159">
        <f>SUM('Cab-Arm Country-Pays 21-25'!H32:H33,'Cab-Arm Country-Pays 21-25'!H45:H46,'Cab-Arm Country-Pays 21-25'!H58:H59,'Cab-Arm Country-Pays 21-25'!H71:H72,'Cab-Arm Country-Pays 21-25'!H84:H85)</f>
        <v>0</v>
      </c>
      <c r="E6" s="159">
        <f>SUM('Cab-Arm Country-Pays 21-25'!I32:I33,'Cab-Arm Country-Pays 21-25'!I45:I46,'Cab-Arm Country-Pays 21-25'!I58:I59,'Cab-Arm Country-Pays 21-25'!I71:I72,'Cab-Arm Country-Pays 21-25'!I84:I85)</f>
        <v>0</v>
      </c>
    </row>
    <row r="7" spans="2:5" x14ac:dyDescent="0.35">
      <c r="C7" s="158"/>
      <c r="D7" s="158"/>
      <c r="E7" s="158"/>
    </row>
  </sheetData>
  <sheetProtection algorithmName="SHA-512" hashValue="JCcrAn/51PUsKZZhFqfjkuy6CVsjb7Jz9A+k2sZaQh0xbd3NAdXd7c6+SOYwhqeWPnoK8fUy0xBZnjvH+3WpWg==" saltValue="HNsyy1jsyWUZWOc1dg1YNA==" spinCount="100000" sheet="1" objects="1" scenarios="1" selectLockedCells="1"/>
  <phoneticPr fontId="42"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3AC6C-52FC-4F96-8F10-771ACEBCAB88}">
  <sheetPr>
    <tabColor rgb="FFFFC000"/>
  </sheetPr>
  <dimension ref="A1"/>
  <sheetViews>
    <sheetView showGridLines="0" zoomScaleNormal="100" workbookViewId="0">
      <selection activeCell="H33" sqref="H33"/>
    </sheetView>
  </sheetViews>
  <sheetFormatPr defaultRowHeight="14.5" x14ac:dyDescent="0.35"/>
  <sheetData/>
  <sheetProtection algorithmName="SHA-512" hashValue="F5UuxP5IWVbVebDWYl+1Jy1wDvbx1yx1EHuth+8ZJl1TM7rUdXhfcqWFFxuJpMNas+5pKZfaHk6Vu75Be/OYMw==" saltValue="dl2+lJey6cWCnxe6ZPreXA==" spinCount="100000" sheet="1" objects="1" scenarios="1" selectLockedCell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5B3ED-08DD-4C1B-91B8-029142A9DF3E}">
  <sheetPr>
    <tabColor rgb="FF00B050"/>
    <pageSetUpPr fitToPage="1"/>
  </sheetPr>
  <dimension ref="A1:P88"/>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PROTECTED</v>
      </c>
      <c r="C2" s="12"/>
      <c r="D2" s="12"/>
      <c r="O2" s="135" t="s">
        <v>51</v>
      </c>
      <c r="P2" s="135" t="s">
        <v>67</v>
      </c>
    </row>
    <row r="3" spans="1:16" x14ac:dyDescent="0.35">
      <c r="B3" s="13"/>
      <c r="C3" s="13"/>
      <c r="D3" s="13"/>
      <c r="O3" s="2"/>
      <c r="P3" s="2"/>
    </row>
    <row r="4" spans="1:16" s="2" customFormat="1" x14ac:dyDescent="0.35">
      <c r="A4" s="4"/>
      <c r="B4" s="380" t="str">
        <f>Info!B4</f>
        <v>IMPORTERS' QUESTIONNAIRE</v>
      </c>
      <c r="C4" s="381"/>
      <c r="D4" s="381"/>
      <c r="E4" s="381"/>
      <c r="F4" s="381"/>
      <c r="G4" s="381"/>
      <c r="H4" s="381"/>
      <c r="I4" s="381"/>
      <c r="J4" s="381"/>
      <c r="K4" s="381"/>
      <c r="L4" s="382"/>
      <c r="M4" s="21"/>
      <c r="N4" s="21"/>
      <c r="O4" s="19"/>
      <c r="P4" s="19"/>
    </row>
    <row r="5" spans="1:16" s="2" customFormat="1" x14ac:dyDescent="0.35">
      <c r="A5" s="4"/>
      <c r="B5" s="435" t="str">
        <f>Info!B5</f>
        <v>GC-2026-001</v>
      </c>
      <c r="C5" s="540"/>
      <c r="D5" s="540"/>
      <c r="E5" s="540"/>
      <c r="F5" s="540"/>
      <c r="G5" s="540"/>
      <c r="H5" s="540"/>
      <c r="I5" s="540"/>
      <c r="J5" s="540"/>
      <c r="K5" s="540"/>
      <c r="L5" s="437"/>
      <c r="M5" s="21"/>
      <c r="N5" s="21"/>
      <c r="O5" s="19"/>
      <c r="P5" s="19"/>
    </row>
    <row r="6" spans="1:16" s="6" customFormat="1" x14ac:dyDescent="0.35">
      <c r="A6" s="4"/>
      <c r="B6" s="435" t="str">
        <f>Info!B6</f>
        <v>WOOD GOODS - SOLID AND ENGINEERED WOOD CABINETS AND VANITIES</v>
      </c>
      <c r="C6" s="540"/>
      <c r="D6" s="540"/>
      <c r="E6" s="540"/>
      <c r="F6" s="540"/>
      <c r="G6" s="540"/>
      <c r="H6" s="540"/>
      <c r="I6" s="540"/>
      <c r="J6" s="540"/>
      <c r="K6" s="540"/>
      <c r="L6" s="437"/>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38" t="str">
        <f>Public!B8</f>
        <v>The following questions refer to the goods as defined in the product description on the Intro tab.</v>
      </c>
      <c r="C8" s="541"/>
      <c r="D8" s="541"/>
      <c r="E8" s="541"/>
      <c r="F8" s="541"/>
      <c r="G8" s="541"/>
      <c r="H8" s="541"/>
      <c r="I8" s="541"/>
      <c r="J8" s="541"/>
      <c r="K8" s="541"/>
      <c r="L8" s="440"/>
      <c r="M8" s="19"/>
      <c r="N8" s="19"/>
      <c r="O8" s="15"/>
      <c r="P8" s="15"/>
    </row>
    <row r="9" spans="1:16" s="6" customFormat="1" x14ac:dyDescent="0.35">
      <c r="A9" s="4"/>
      <c r="B9" s="438" t="str">
        <f>Public!B9</f>
        <v xml:space="preserve">Product information and a glossary of terms can be found in the Info tab.
</v>
      </c>
      <c r="C9" s="541"/>
      <c r="D9" s="541"/>
      <c r="E9" s="541"/>
      <c r="F9" s="541"/>
      <c r="G9" s="541"/>
      <c r="H9" s="541"/>
      <c r="I9" s="541"/>
      <c r="J9" s="541"/>
      <c r="K9" s="541"/>
      <c r="L9" s="440"/>
      <c r="M9" s="19"/>
      <c r="N9" s="19"/>
      <c r="O9" s="15"/>
    </row>
    <row r="10" spans="1:16" s="6" customFormat="1" x14ac:dyDescent="0.35">
      <c r="A10" s="4"/>
      <c r="B10" s="438"/>
      <c r="C10" s="541"/>
      <c r="D10" s="541"/>
      <c r="E10" s="541"/>
      <c r="F10" s="541"/>
      <c r="G10" s="541"/>
      <c r="H10" s="541"/>
      <c r="I10" s="541"/>
      <c r="J10" s="541"/>
      <c r="K10" s="541"/>
      <c r="L10" s="440"/>
      <c r="M10" s="19"/>
      <c r="N10" s="19"/>
      <c r="O10" s="10" t="s">
        <v>226</v>
      </c>
      <c r="P10" s="10" t="s">
        <v>225</v>
      </c>
    </row>
    <row r="11" spans="1:16" s="6" customFormat="1" x14ac:dyDescent="0.35">
      <c r="A11" s="4"/>
      <c r="B11" s="438"/>
      <c r="C11" s="541"/>
      <c r="D11" s="541"/>
      <c r="E11" s="541"/>
      <c r="F11" s="541"/>
      <c r="G11" s="541"/>
      <c r="H11" s="541"/>
      <c r="I11" s="541"/>
      <c r="J11" s="541"/>
      <c r="K11" s="541"/>
      <c r="L11" s="440"/>
      <c r="M11" s="19"/>
      <c r="N11" s="19"/>
      <c r="O11" s="15"/>
      <c r="P11" s="15"/>
    </row>
    <row r="12" spans="1:16" s="6" customFormat="1" x14ac:dyDescent="0.35">
      <c r="A12" s="4"/>
      <c r="B12" s="438" t="str">
        <f>Pro!B12</f>
        <v>For the questions in this tab, note the following:</v>
      </c>
      <c r="C12" s="541"/>
      <c r="D12" s="541"/>
      <c r="E12" s="541"/>
      <c r="F12" s="541"/>
      <c r="G12" s="541"/>
      <c r="H12" s="541"/>
      <c r="I12" s="541"/>
      <c r="J12" s="541"/>
      <c r="K12" s="541"/>
      <c r="L12" s="440"/>
      <c r="M12" s="19"/>
      <c r="N12" s="19"/>
      <c r="O12" s="15"/>
      <c r="P12" s="15"/>
    </row>
    <row r="13" spans="1:16" s="6" customFormat="1" ht="26.25" customHeight="1" x14ac:dyDescent="0.35">
      <c r="A13" s="4"/>
      <c r="B13" s="521" t="str">
        <f>Pro!B13</f>
        <v>• Report only sales from your firm’s imports. Sales of goods purchased from Canadian producers must be excluded.</v>
      </c>
      <c r="C13" s="550"/>
      <c r="D13" s="550"/>
      <c r="E13" s="550"/>
      <c r="F13" s="550"/>
      <c r="G13" s="550"/>
      <c r="H13" s="550"/>
      <c r="I13" s="550"/>
      <c r="J13" s="550"/>
      <c r="K13" s="550"/>
      <c r="L13" s="523"/>
      <c r="M13" s="19"/>
      <c r="N13" s="19"/>
      <c r="O13" s="15"/>
      <c r="P13" s="15"/>
    </row>
    <row r="14" spans="1:16" s="6" customFormat="1" x14ac:dyDescent="0.35">
      <c r="A14" s="4"/>
      <c r="B14" s="438" t="str">
        <f>Pro!B14</f>
        <v>• Report all sales to Canadian and foreign associated firms.</v>
      </c>
      <c r="C14" s="541"/>
      <c r="D14" s="541"/>
      <c r="E14" s="541"/>
      <c r="F14" s="541"/>
      <c r="G14" s="541"/>
      <c r="H14" s="541"/>
      <c r="I14" s="541"/>
      <c r="J14" s="541"/>
      <c r="K14" s="541"/>
      <c r="L14" s="440"/>
      <c r="M14" s="19"/>
      <c r="N14" s="19"/>
      <c r="O14" s="15"/>
      <c r="P14" s="15"/>
    </row>
    <row r="15" spans="1:16" s="6" customFormat="1" x14ac:dyDescent="0.35">
      <c r="A15" s="4"/>
      <c r="B15" s="438" t="str">
        <f>Pro!B15</f>
        <v>• Report all sales as of the date of shipment to the customer or the customer’s warehouse.</v>
      </c>
      <c r="C15" s="541"/>
      <c r="D15" s="541"/>
      <c r="E15" s="541"/>
      <c r="F15" s="541"/>
      <c r="G15" s="541"/>
      <c r="H15" s="541"/>
      <c r="I15" s="541"/>
      <c r="J15" s="541"/>
      <c r="K15" s="541"/>
      <c r="L15" s="440"/>
      <c r="M15" s="19"/>
      <c r="N15" s="19"/>
      <c r="O15" s="15"/>
      <c r="P15" s="15"/>
    </row>
    <row r="16" spans="1:16" s="6" customFormat="1" x14ac:dyDescent="0.35">
      <c r="A16" s="4"/>
      <c r="B16" s="438" t="str">
        <f>Pro!B16</f>
        <v>• Report all values in Canadian dollars.</v>
      </c>
      <c r="C16" s="541"/>
      <c r="D16" s="541"/>
      <c r="E16" s="541"/>
      <c r="F16" s="541"/>
      <c r="G16" s="541"/>
      <c r="H16" s="541"/>
      <c r="I16" s="541"/>
      <c r="J16" s="541"/>
      <c r="K16" s="541"/>
      <c r="L16" s="440"/>
      <c r="M16" s="19"/>
      <c r="N16" s="19"/>
      <c r="O16" s="15"/>
      <c r="P16" s="15"/>
    </row>
    <row r="17" spans="1:16" s="6" customFormat="1" x14ac:dyDescent="0.35">
      <c r="A17" s="4"/>
      <c r="B17" s="441" t="str">
        <f>IF(Intro!$G$29="English",O17,P17)</f>
        <v>• If your firm is an end user or a retailer, your firm does not need to report sales of imports or inventories of imports.</v>
      </c>
      <c r="C17" s="442"/>
      <c r="D17" s="442"/>
      <c r="E17" s="442"/>
      <c r="F17" s="442"/>
      <c r="G17" s="442"/>
      <c r="H17" s="442"/>
      <c r="I17" s="442"/>
      <c r="J17" s="442"/>
      <c r="K17" s="442"/>
      <c r="L17" s="443"/>
      <c r="M17" s="19"/>
      <c r="N17" s="19"/>
      <c r="O17" s="15" t="s">
        <v>174</v>
      </c>
      <c r="P17" s="15" t="s">
        <v>175</v>
      </c>
    </row>
    <row r="18" spans="1:16" s="301" customFormat="1" ht="16" x14ac:dyDescent="0.35">
      <c r="A18" s="298"/>
      <c r="B18" s="491" t="str">
        <f>IF(Intro!$G$29="English",O18,P18)</f>
        <v>Included subassemblies are listed in the product definition on the “Intro” tab.</v>
      </c>
      <c r="C18" s="492"/>
      <c r="D18" s="492"/>
      <c r="E18" s="492"/>
      <c r="F18" s="492"/>
      <c r="G18" s="492"/>
      <c r="H18" s="492"/>
      <c r="I18" s="492"/>
      <c r="J18" s="492"/>
      <c r="K18" s="492"/>
      <c r="L18" s="493"/>
      <c r="M18" s="299"/>
      <c r="N18" s="299"/>
      <c r="O18" s="300" t="s">
        <v>996</v>
      </c>
      <c r="P18" s="300" t="s">
        <v>997</v>
      </c>
    </row>
    <row r="19" spans="1:16" s="6" customFormat="1" ht="14.25" customHeight="1" x14ac:dyDescent="0.35">
      <c r="A19" s="4"/>
      <c r="B19" s="547" t="str">
        <f>IF(Intro!$G$29="English",O19,P19)</f>
        <v>DO NOT INCLUDE THE VALUE OF ANY COMMERCIAL SERVICES SUCH AS INSTALLATION IN YOUR RESPONSE</v>
      </c>
      <c r="C19" s="547"/>
      <c r="D19" s="547"/>
      <c r="E19" s="547"/>
      <c r="F19" s="547"/>
      <c r="G19" s="547"/>
      <c r="H19" s="547"/>
      <c r="I19" s="547"/>
      <c r="J19" s="547"/>
      <c r="K19" s="547"/>
      <c r="L19" s="547"/>
      <c r="O19" s="255" t="str">
        <f>'Cab-Arm Country-Pays 1-5 '!O19</f>
        <v>DO NOT INCLUDE THE VALUE OF ANY COMMERCIAL SERVICES SUCH AS INSTALLATION IN YOUR RESPONSE</v>
      </c>
      <c r="P19" s="255" t="str">
        <f>'Cab-Arm Country-Pays 1-5 '!P19</f>
        <v>N'INCLUEZ PAS DANS VOTRE RÉPONSE LA VALEUR DE TOUT SERVICE COMMERCIAL, TEL QUE L'INSTALLATION</v>
      </c>
    </row>
    <row r="20" spans="1:16" x14ac:dyDescent="0.35">
      <c r="B20" s="322" t="str">
        <f>IF(Intro!$G$29="English",O20,P20)</f>
        <v>IMPORTS AND SALES - SUBASSEMBLIES</v>
      </c>
      <c r="C20" s="323"/>
      <c r="D20" s="323"/>
      <c r="E20" s="323"/>
      <c r="F20" s="323"/>
      <c r="G20" s="323"/>
      <c r="H20" s="323"/>
      <c r="I20" s="323"/>
      <c r="J20" s="323"/>
      <c r="K20" s="323"/>
      <c r="L20" s="324"/>
      <c r="M20" s="10"/>
      <c r="O20" s="84" t="s">
        <v>923</v>
      </c>
      <c r="P20" s="84" t="s">
        <v>924</v>
      </c>
    </row>
    <row r="21" spans="1:16" x14ac:dyDescent="0.35">
      <c r="B21" s="451" t="s">
        <v>12</v>
      </c>
      <c r="C21" s="548"/>
      <c r="D21" s="548"/>
      <c r="E21" s="548"/>
      <c r="F21" s="548"/>
      <c r="G21" s="548"/>
      <c r="H21" s="548"/>
      <c r="I21" s="548"/>
      <c r="J21" s="548"/>
      <c r="K21" s="548"/>
      <c r="L21" s="453"/>
      <c r="M21" s="10"/>
    </row>
    <row r="22" spans="1:16" ht="24" customHeight="1" x14ac:dyDescent="0.35">
      <c r="B22" s="401" t="str">
        <f>IF(Intro!$G$29="English",O22,P22)</f>
        <v xml:space="preserve">Provide your firm's imports and sales of imports of the goods, by country. </v>
      </c>
      <c r="C22" s="549"/>
      <c r="D22" s="549"/>
      <c r="E22" s="549"/>
      <c r="F22" s="549"/>
      <c r="G22" s="155"/>
      <c r="H22" s="155"/>
      <c r="I22" s="155"/>
      <c r="J22" s="155"/>
      <c r="K22" s="155"/>
      <c r="L22" s="249"/>
      <c r="M22" s="10"/>
      <c r="O22" s="10" t="s">
        <v>780</v>
      </c>
      <c r="P22" s="10" t="s">
        <v>781</v>
      </c>
    </row>
    <row r="23" spans="1:16" x14ac:dyDescent="0.35">
      <c r="B23" s="322" t="str">
        <f>IF(Intro!$G$29="English",O23,P23)</f>
        <v>COUNTRY 1</v>
      </c>
      <c r="C23" s="323"/>
      <c r="D23" s="323"/>
      <c r="E23" s="323"/>
      <c r="F23" s="323"/>
      <c r="G23" s="323"/>
      <c r="H23" s="323"/>
      <c r="I23" s="323"/>
      <c r="J23" s="323"/>
      <c r="K23" s="323"/>
      <c r="L23" s="324"/>
      <c r="M23" s="10"/>
      <c r="O23" s="84" t="s">
        <v>342</v>
      </c>
      <c r="P23" s="84" t="s">
        <v>343</v>
      </c>
    </row>
    <row r="24" spans="1:16" ht="15.75" customHeight="1" x14ac:dyDescent="0.35">
      <c r="B24" s="545" t="str">
        <f>IF(Intro!$G$29="English",O24,P24)</f>
        <v>Please specify the country of origin here:</v>
      </c>
      <c r="C24" s="546"/>
      <c r="D24" s="546"/>
      <c r="E24" s="542"/>
      <c r="F24" s="543"/>
      <c r="G24" s="543"/>
      <c r="H24" s="543"/>
      <c r="I24" s="544"/>
      <c r="J24" s="155"/>
      <c r="K24" s="155"/>
      <c r="L24" s="257"/>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253"/>
      <c r="C26" s="156"/>
      <c r="D26" s="156"/>
      <c r="E26" s="156"/>
      <c r="F26" s="156"/>
      <c r="G26" s="259">
        <f>Variables!$B$6</f>
        <v>2023</v>
      </c>
      <c r="H26" s="259">
        <f>G26+1</f>
        <v>2024</v>
      </c>
      <c r="I26" s="259">
        <f>H26+1</f>
        <v>2025</v>
      </c>
      <c r="J26" s="155"/>
      <c r="K26" s="155"/>
      <c r="L26" s="53"/>
      <c r="M26" s="10"/>
      <c r="O26" s="18"/>
    </row>
    <row r="27" spans="1:16" s="135" customFormat="1" ht="14.25" customHeight="1" x14ac:dyDescent="0.35">
      <c r="A27" s="157"/>
      <c r="B27" s="551" t="str">
        <f>IF(Intro!$G$29="English",O27,P27)</f>
        <v>Imports in Canada</v>
      </c>
      <c r="C27" s="552"/>
      <c r="D27" s="552"/>
      <c r="E27" s="552"/>
      <c r="F27" s="552"/>
      <c r="G27" s="552"/>
      <c r="H27" s="552"/>
      <c r="I27" s="553"/>
      <c r="J27" s="155"/>
      <c r="K27" s="155"/>
      <c r="L27" s="53"/>
      <c r="O27" s="22" t="s">
        <v>141</v>
      </c>
      <c r="P27" s="135" t="s">
        <v>142</v>
      </c>
    </row>
    <row r="28" spans="1:16" ht="15" customHeight="1" x14ac:dyDescent="0.35">
      <c r="B28" s="356" t="str">
        <f>IF(Intro!$G$29="English",O28,P28)</f>
        <v>Imports</v>
      </c>
      <c r="C28" s="357"/>
      <c r="D28" s="554" t="str">
        <f>IF(Intro!$G$29="English",Variables!$B$25,Variables!$C$25)</f>
        <v>units</v>
      </c>
      <c r="E28" s="554"/>
      <c r="F28" s="554"/>
      <c r="G28" s="100"/>
      <c r="H28" s="100"/>
      <c r="I28" s="100"/>
      <c r="J28" s="155"/>
      <c r="K28" s="155"/>
      <c r="L28" s="53"/>
      <c r="M28" s="10"/>
      <c r="O28" s="10" t="s">
        <v>49</v>
      </c>
      <c r="P28" s="10" t="s">
        <v>108</v>
      </c>
    </row>
    <row r="29" spans="1:16" ht="15" customHeight="1" x14ac:dyDescent="0.35">
      <c r="B29" s="356"/>
      <c r="C29" s="357"/>
      <c r="D29" s="554" t="str">
        <f>IF(Intro!G$29="English",O29,P29)</f>
        <v>net delivered purchase value (CAD)</v>
      </c>
      <c r="E29" s="554"/>
      <c r="F29" s="554"/>
      <c r="G29" s="100"/>
      <c r="H29" s="100"/>
      <c r="I29" s="100"/>
      <c r="J29" s="155"/>
      <c r="K29" s="155"/>
      <c r="L29" s="53"/>
      <c r="M29" s="10"/>
      <c r="O29" s="10" t="s">
        <v>228</v>
      </c>
      <c r="P29" s="10" t="s">
        <v>227</v>
      </c>
    </row>
    <row r="30" spans="1:16" ht="15" customHeight="1" x14ac:dyDescent="0.35">
      <c r="B30" s="356"/>
      <c r="C30" s="357"/>
      <c r="D30" s="554" t="str">
        <f>"$ / "&amp;IF(Intro!$G$29="English",Variables!$B$26,Variables!$C$26)</f>
        <v>$ / unit</v>
      </c>
      <c r="E30" s="554"/>
      <c r="F30" s="554"/>
      <c r="G30" s="109" t="str">
        <f>IF(G28=0,"-",G29/G28)</f>
        <v>-</v>
      </c>
      <c r="H30" s="109" t="str">
        <f>IF(H28=0,"-",H29/H28)</f>
        <v>-</v>
      </c>
      <c r="I30" s="109" t="str">
        <f t="shared" ref="I30" si="0">IF(I28=0,"-",I29/I28)</f>
        <v>-</v>
      </c>
      <c r="J30" s="155"/>
      <c r="K30" s="155"/>
      <c r="L30" s="53"/>
      <c r="M30" s="10"/>
    </row>
    <row r="31" spans="1:16" s="135" customFormat="1" x14ac:dyDescent="0.35">
      <c r="A31" s="157"/>
      <c r="B31" s="555" t="str">
        <f>IF(Intro!$G$29="English",O31,P31)</f>
        <v>Sales of imports in Canada</v>
      </c>
      <c r="C31" s="556"/>
      <c r="D31" s="556"/>
      <c r="E31" s="556"/>
      <c r="F31" s="556"/>
      <c r="G31" s="556"/>
      <c r="H31" s="556"/>
      <c r="I31" s="557"/>
      <c r="J31" s="155"/>
      <c r="K31" s="155"/>
      <c r="L31" s="53"/>
      <c r="O31" s="22" t="s">
        <v>344</v>
      </c>
      <c r="P31" s="135" t="s">
        <v>345</v>
      </c>
    </row>
    <row r="32" spans="1:16" ht="15" customHeight="1" x14ac:dyDescent="0.35">
      <c r="B32" s="356" t="str">
        <f>B31</f>
        <v>Sales of imports in Canada</v>
      </c>
      <c r="C32" s="357"/>
      <c r="D32" s="554" t="str">
        <f>D28</f>
        <v>units</v>
      </c>
      <c r="E32" s="554"/>
      <c r="F32" s="554"/>
      <c r="G32" s="100"/>
      <c r="H32" s="100"/>
      <c r="I32" s="100"/>
      <c r="J32" s="155"/>
      <c r="K32" s="155"/>
      <c r="L32" s="53"/>
      <c r="M32" s="10"/>
      <c r="O32" s="22" t="s">
        <v>344</v>
      </c>
      <c r="P32" s="135" t="s">
        <v>345</v>
      </c>
    </row>
    <row r="33" spans="1:16" ht="15" customHeight="1" x14ac:dyDescent="0.35">
      <c r="B33" s="356"/>
      <c r="C33" s="357"/>
      <c r="D33" s="554" t="str">
        <f>IF(Intro!G$29="English",O33,P33)</f>
        <v>net delivered selling value (CAD)</v>
      </c>
      <c r="E33" s="554"/>
      <c r="F33" s="554"/>
      <c r="G33" s="100"/>
      <c r="H33" s="100"/>
      <c r="I33" s="100"/>
      <c r="J33" s="155"/>
      <c r="K33" s="155"/>
      <c r="L33" s="53"/>
      <c r="M33" s="10"/>
      <c r="O33" s="10" t="s">
        <v>230</v>
      </c>
      <c r="P33" s="10" t="s">
        <v>229</v>
      </c>
    </row>
    <row r="34" spans="1:16" ht="15.75" customHeight="1" thickBot="1" x14ac:dyDescent="0.4">
      <c r="B34" s="558"/>
      <c r="C34" s="559"/>
      <c r="D34" s="560" t="str">
        <f>D30</f>
        <v>$ / unit</v>
      </c>
      <c r="E34" s="560"/>
      <c r="F34" s="560"/>
      <c r="G34" s="109" t="str">
        <f>IF(G32=0,"-",G33/G32)</f>
        <v>-</v>
      </c>
      <c r="H34" s="109" t="str">
        <f>IF(H32=0,"-",H33/H32)</f>
        <v>-</v>
      </c>
      <c r="I34" s="109" t="str">
        <f t="shared" ref="I34" si="1">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22" t="str">
        <f>IF(Intro!$G$29="English",O36,P36)</f>
        <v>COUNTRY 2</v>
      </c>
      <c r="C36" s="323"/>
      <c r="D36" s="323"/>
      <c r="E36" s="323"/>
      <c r="F36" s="323"/>
      <c r="G36" s="323"/>
      <c r="H36" s="323"/>
      <c r="I36" s="323"/>
      <c r="J36" s="323"/>
      <c r="K36" s="323"/>
      <c r="L36" s="324"/>
      <c r="M36" s="10"/>
      <c r="O36" s="84" t="s">
        <v>445</v>
      </c>
      <c r="P36" s="84" t="s">
        <v>446</v>
      </c>
    </row>
    <row r="37" spans="1:16" ht="15.5" x14ac:dyDescent="0.35">
      <c r="B37" s="545" t="str">
        <f>IF(Intro!$G$29="English",O37,P37)</f>
        <v>Please specify the country of origin here:</v>
      </c>
      <c r="C37" s="546"/>
      <c r="D37" s="546"/>
      <c r="E37" s="542"/>
      <c r="F37" s="543"/>
      <c r="G37" s="543"/>
      <c r="H37" s="543"/>
      <c r="I37" s="544"/>
      <c r="J37" s="155"/>
      <c r="K37" s="155"/>
      <c r="L37" s="257"/>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259">
        <f>Variables!$B$6</f>
        <v>2023</v>
      </c>
      <c r="H39" s="259">
        <f>G39+1</f>
        <v>2024</v>
      </c>
      <c r="I39" s="259">
        <f>H39+1</f>
        <v>2025</v>
      </c>
      <c r="J39" s="155"/>
      <c r="K39" s="155"/>
      <c r="L39" s="53"/>
      <c r="M39" s="10"/>
      <c r="O39" s="18"/>
    </row>
    <row r="40" spans="1:16" s="135" customFormat="1" ht="14.25" customHeight="1" x14ac:dyDescent="0.35">
      <c r="A40" s="157"/>
      <c r="B40" s="551" t="str">
        <f>IF(Intro!$G$29="English",O40,P40)</f>
        <v>Imports in Canada</v>
      </c>
      <c r="C40" s="552"/>
      <c r="D40" s="552"/>
      <c r="E40" s="552"/>
      <c r="F40" s="552"/>
      <c r="G40" s="552"/>
      <c r="H40" s="552"/>
      <c r="I40" s="553"/>
      <c r="J40" s="155"/>
      <c r="K40" s="155"/>
      <c r="L40" s="53"/>
      <c r="O40" s="22" t="s">
        <v>141</v>
      </c>
      <c r="P40" s="135" t="s">
        <v>142</v>
      </c>
    </row>
    <row r="41" spans="1:16" ht="15" customHeight="1" x14ac:dyDescent="0.35">
      <c r="B41" s="356" t="str">
        <f>IF(Intro!$G$29="English",O41,P41)</f>
        <v>Imports</v>
      </c>
      <c r="C41" s="357"/>
      <c r="D41" s="554" t="str">
        <f>IF(Intro!$G$29="English",Variables!$B$25,Variables!$C$25)</f>
        <v>units</v>
      </c>
      <c r="E41" s="554"/>
      <c r="F41" s="554"/>
      <c r="G41" s="100"/>
      <c r="H41" s="100"/>
      <c r="I41" s="100"/>
      <c r="J41" s="155"/>
      <c r="K41" s="155"/>
      <c r="L41" s="53"/>
      <c r="M41" s="10"/>
      <c r="O41" s="10" t="s">
        <v>49</v>
      </c>
      <c r="P41" s="10" t="s">
        <v>108</v>
      </c>
    </row>
    <row r="42" spans="1:16" ht="15" customHeight="1" x14ac:dyDescent="0.35">
      <c r="B42" s="356"/>
      <c r="C42" s="357"/>
      <c r="D42" s="554" t="str">
        <f>IF(Intro!G$29="English",O42,P42)</f>
        <v>net delivered purchase value (CAD)</v>
      </c>
      <c r="E42" s="554"/>
      <c r="F42" s="554"/>
      <c r="G42" s="100"/>
      <c r="H42" s="100"/>
      <c r="I42" s="100"/>
      <c r="J42" s="155"/>
      <c r="K42" s="155"/>
      <c r="L42" s="53"/>
      <c r="M42" s="10"/>
      <c r="O42" s="10" t="s">
        <v>228</v>
      </c>
      <c r="P42" s="10" t="s">
        <v>227</v>
      </c>
    </row>
    <row r="43" spans="1:16" ht="15" customHeight="1" x14ac:dyDescent="0.35">
      <c r="B43" s="356"/>
      <c r="C43" s="357"/>
      <c r="D43" s="554" t="str">
        <f>"$ / "&amp;IF(Intro!$G$29="English",Variables!$B$26,Variables!$C$26)</f>
        <v>$ / unit</v>
      </c>
      <c r="E43" s="554"/>
      <c r="F43" s="554"/>
      <c r="G43" s="109" t="str">
        <f>IF(G41=0,"-",G42/G41)</f>
        <v>-</v>
      </c>
      <c r="H43" s="109" t="str">
        <f>IF(H41=0,"-",H42/H41)</f>
        <v>-</v>
      </c>
      <c r="I43" s="109" t="str">
        <f t="shared" ref="I43" si="2">IF(I41=0,"-",I42/I41)</f>
        <v>-</v>
      </c>
      <c r="J43" s="155"/>
      <c r="K43" s="155"/>
      <c r="L43" s="53"/>
      <c r="M43" s="10"/>
    </row>
    <row r="44" spans="1:16" s="135" customFormat="1" x14ac:dyDescent="0.35">
      <c r="A44" s="157"/>
      <c r="B44" s="555" t="str">
        <f>IF(Intro!$G$29="English",O44,P44)</f>
        <v>Sales of imports in Canada</v>
      </c>
      <c r="C44" s="556"/>
      <c r="D44" s="556"/>
      <c r="E44" s="556"/>
      <c r="F44" s="556"/>
      <c r="G44" s="556"/>
      <c r="H44" s="556"/>
      <c r="I44" s="557"/>
      <c r="J44" s="155"/>
      <c r="K44" s="155"/>
      <c r="L44" s="53"/>
      <c r="O44" s="22" t="s">
        <v>344</v>
      </c>
      <c r="P44" s="135" t="s">
        <v>345</v>
      </c>
    </row>
    <row r="45" spans="1:16" ht="15" customHeight="1" x14ac:dyDescent="0.35">
      <c r="B45" s="356" t="str">
        <f>B44</f>
        <v>Sales of imports in Canada</v>
      </c>
      <c r="C45" s="357"/>
      <c r="D45" s="554" t="str">
        <f>D41</f>
        <v>units</v>
      </c>
      <c r="E45" s="554"/>
      <c r="F45" s="554"/>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56"/>
      <c r="C46" s="357"/>
      <c r="D46" s="554" t="str">
        <f>IF(Intro!G$29="English",O46,P46)</f>
        <v>net delivered selling value (CAD)</v>
      </c>
      <c r="E46" s="554"/>
      <c r="F46" s="554"/>
      <c r="G46" s="100"/>
      <c r="H46" s="100"/>
      <c r="I46" s="100"/>
      <c r="J46" s="155"/>
      <c r="K46" s="155"/>
      <c r="L46" s="53"/>
      <c r="M46" s="10"/>
      <c r="O46" s="10" t="s">
        <v>230</v>
      </c>
      <c r="P46" s="10" t="s">
        <v>229</v>
      </c>
    </row>
    <row r="47" spans="1:16" ht="15.75" customHeight="1" thickBot="1" x14ac:dyDescent="0.4">
      <c r="B47" s="558"/>
      <c r="C47" s="559"/>
      <c r="D47" s="560" t="str">
        <f>D43</f>
        <v>$ / unit</v>
      </c>
      <c r="E47" s="560"/>
      <c r="F47" s="560"/>
      <c r="G47" s="109" t="str">
        <f>IF(G45=0,"-",G46/G45)</f>
        <v>-</v>
      </c>
      <c r="H47" s="109" t="str">
        <f>IF(H45=0,"-",H46/H45)</f>
        <v>-</v>
      </c>
      <c r="I47" s="109" t="str">
        <f t="shared" ref="I47" si="3">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22" t="str">
        <f>IF(Intro!$G$29="English",O49,P49)</f>
        <v>COUNTRY 3</v>
      </c>
      <c r="C49" s="323"/>
      <c r="D49" s="323"/>
      <c r="E49" s="323"/>
      <c r="F49" s="323"/>
      <c r="G49" s="323"/>
      <c r="H49" s="323"/>
      <c r="I49" s="323"/>
      <c r="J49" s="323"/>
      <c r="K49" s="323"/>
      <c r="L49" s="324"/>
      <c r="M49" s="10"/>
      <c r="O49" s="84" t="s">
        <v>801</v>
      </c>
      <c r="P49" s="84" t="s">
        <v>802</v>
      </c>
    </row>
    <row r="50" spans="1:16" ht="15.5" x14ac:dyDescent="0.35">
      <c r="B50" s="545" t="str">
        <f>IF(Intro!$G$29="English",O50,P50)</f>
        <v>Please specify the country of origin here:</v>
      </c>
      <c r="C50" s="546"/>
      <c r="D50" s="546"/>
      <c r="E50" s="542"/>
      <c r="F50" s="543"/>
      <c r="G50" s="543"/>
      <c r="H50" s="543"/>
      <c r="I50" s="544"/>
      <c r="J50" s="155"/>
      <c r="K50" s="155"/>
      <c r="L50" s="257"/>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259">
        <f>Variables!$B$6</f>
        <v>2023</v>
      </c>
      <c r="H52" s="259">
        <f>G52+1</f>
        <v>2024</v>
      </c>
      <c r="I52" s="259">
        <f>H52+1</f>
        <v>2025</v>
      </c>
      <c r="J52" s="155"/>
      <c r="K52" s="155"/>
      <c r="L52" s="53"/>
      <c r="M52" s="10"/>
      <c r="O52" s="18"/>
    </row>
    <row r="53" spans="1:16" s="135" customFormat="1" ht="14.25" customHeight="1" x14ac:dyDescent="0.35">
      <c r="A53" s="157"/>
      <c r="B53" s="551" t="str">
        <f>IF(Intro!$G$29="English",O53,P53)</f>
        <v>Imports in Canada</v>
      </c>
      <c r="C53" s="552"/>
      <c r="D53" s="552"/>
      <c r="E53" s="552"/>
      <c r="F53" s="552"/>
      <c r="G53" s="552"/>
      <c r="H53" s="552"/>
      <c r="I53" s="553"/>
      <c r="J53" s="155"/>
      <c r="K53" s="155"/>
      <c r="L53" s="53"/>
      <c r="O53" s="22" t="s">
        <v>141</v>
      </c>
      <c r="P53" s="135" t="s">
        <v>142</v>
      </c>
    </row>
    <row r="54" spans="1:16" ht="15" customHeight="1" x14ac:dyDescent="0.35">
      <c r="B54" s="356" t="str">
        <f>IF(Intro!$G$29="English",O54,P54)</f>
        <v>Imports</v>
      </c>
      <c r="C54" s="357"/>
      <c r="D54" s="554" t="str">
        <f>IF(Intro!$G$29="English",Variables!$B$25,Variables!$C$25)</f>
        <v>units</v>
      </c>
      <c r="E54" s="554"/>
      <c r="F54" s="554"/>
      <c r="G54" s="100"/>
      <c r="H54" s="100"/>
      <c r="I54" s="100"/>
      <c r="J54" s="155"/>
      <c r="K54" s="155"/>
      <c r="L54" s="53"/>
      <c r="M54" s="10"/>
      <c r="O54" s="10" t="s">
        <v>49</v>
      </c>
      <c r="P54" s="10" t="s">
        <v>108</v>
      </c>
    </row>
    <row r="55" spans="1:16" ht="15" customHeight="1" x14ac:dyDescent="0.35">
      <c r="B55" s="356"/>
      <c r="C55" s="357"/>
      <c r="D55" s="554" t="str">
        <f>IF(Intro!G$29="English",O55,P55)</f>
        <v>net delivered purchase value (CAD)</v>
      </c>
      <c r="E55" s="554"/>
      <c r="F55" s="554"/>
      <c r="G55" s="100"/>
      <c r="H55" s="100"/>
      <c r="I55" s="100"/>
      <c r="J55" s="155"/>
      <c r="K55" s="155"/>
      <c r="L55" s="53"/>
      <c r="M55" s="10"/>
      <c r="O55" s="10" t="s">
        <v>228</v>
      </c>
      <c r="P55" s="10" t="s">
        <v>227</v>
      </c>
    </row>
    <row r="56" spans="1:16" ht="15" customHeight="1" x14ac:dyDescent="0.35">
      <c r="B56" s="356"/>
      <c r="C56" s="357"/>
      <c r="D56" s="554" t="str">
        <f>"$ / "&amp;IF(Intro!$G$29="English",Variables!$B$26,Variables!$C$26)</f>
        <v>$ / unit</v>
      </c>
      <c r="E56" s="554"/>
      <c r="F56" s="554"/>
      <c r="G56" s="109" t="str">
        <f>IF(G54=0,"-",G55/G54)</f>
        <v>-</v>
      </c>
      <c r="H56" s="109" t="str">
        <f>IF(H54=0,"-",H55/H54)</f>
        <v>-</v>
      </c>
      <c r="I56" s="109" t="str">
        <f t="shared" ref="I56" si="4">IF(I54=0,"-",I55/I54)</f>
        <v>-</v>
      </c>
      <c r="J56" s="155"/>
      <c r="K56" s="155"/>
      <c r="L56" s="53"/>
      <c r="M56" s="10"/>
    </row>
    <row r="57" spans="1:16" s="135" customFormat="1" x14ac:dyDescent="0.35">
      <c r="A57" s="157"/>
      <c r="B57" s="555" t="str">
        <f>IF(Intro!$G$29="English",O57,P57)</f>
        <v>Sales of imports in Canada</v>
      </c>
      <c r="C57" s="556"/>
      <c r="D57" s="556"/>
      <c r="E57" s="556"/>
      <c r="F57" s="556"/>
      <c r="G57" s="556"/>
      <c r="H57" s="556"/>
      <c r="I57" s="557"/>
      <c r="J57" s="155"/>
      <c r="K57" s="155"/>
      <c r="L57" s="53"/>
      <c r="O57" s="22" t="s">
        <v>344</v>
      </c>
      <c r="P57" s="135" t="s">
        <v>345</v>
      </c>
    </row>
    <row r="58" spans="1:16" ht="15" customHeight="1" x14ac:dyDescent="0.35">
      <c r="B58" s="356" t="str">
        <f>B57</f>
        <v>Sales of imports in Canada</v>
      </c>
      <c r="C58" s="357"/>
      <c r="D58" s="554" t="str">
        <f>D54</f>
        <v>units</v>
      </c>
      <c r="E58" s="554"/>
      <c r="F58" s="554"/>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56"/>
      <c r="C59" s="357"/>
      <c r="D59" s="554" t="str">
        <f>IF(Intro!G$29="English",O59,P59)</f>
        <v>net delivered selling value (CAD)</v>
      </c>
      <c r="E59" s="554"/>
      <c r="F59" s="554"/>
      <c r="G59" s="100"/>
      <c r="H59" s="100"/>
      <c r="I59" s="100"/>
      <c r="J59" s="155"/>
      <c r="K59" s="155"/>
      <c r="L59" s="53"/>
      <c r="M59" s="10"/>
      <c r="O59" s="10" t="s">
        <v>230</v>
      </c>
      <c r="P59" s="10" t="s">
        <v>229</v>
      </c>
    </row>
    <row r="60" spans="1:16" ht="15.75" customHeight="1" thickBot="1" x14ac:dyDescent="0.4">
      <c r="B60" s="558"/>
      <c r="C60" s="559"/>
      <c r="D60" s="560" t="str">
        <f>D56</f>
        <v>$ / unit</v>
      </c>
      <c r="E60" s="560"/>
      <c r="F60" s="560"/>
      <c r="G60" s="109" t="str">
        <f>IF(G58=0,"-",G59/G58)</f>
        <v>-</v>
      </c>
      <c r="H60" s="109" t="str">
        <f>IF(H58=0,"-",H59/H58)</f>
        <v>-</v>
      </c>
      <c r="I60" s="109" t="str">
        <f t="shared" ref="I60" si="5">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22" t="str">
        <f>IF(Intro!$G$29="English",O62,P62)</f>
        <v>COUNTRY 4</v>
      </c>
      <c r="C62" s="323"/>
      <c r="D62" s="323"/>
      <c r="E62" s="323"/>
      <c r="F62" s="323"/>
      <c r="G62" s="323"/>
      <c r="H62" s="323"/>
      <c r="I62" s="323"/>
      <c r="J62" s="323"/>
      <c r="K62" s="323"/>
      <c r="L62" s="324"/>
      <c r="M62" s="10"/>
      <c r="O62" s="84" t="s">
        <v>803</v>
      </c>
      <c r="P62" s="84" t="s">
        <v>804</v>
      </c>
    </row>
    <row r="63" spans="1:16" ht="15.5" x14ac:dyDescent="0.35">
      <c r="B63" s="545" t="str">
        <f>IF(Intro!$G$29="English",O63,P63)</f>
        <v>Please specify the country of origin here:</v>
      </c>
      <c r="C63" s="546"/>
      <c r="D63" s="546"/>
      <c r="E63" s="542"/>
      <c r="F63" s="543"/>
      <c r="G63" s="543"/>
      <c r="H63" s="543"/>
      <c r="I63" s="544"/>
      <c r="J63" s="155"/>
      <c r="K63" s="155"/>
      <c r="L63" s="257"/>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259">
        <f>Variables!$B$6</f>
        <v>2023</v>
      </c>
      <c r="H65" s="259">
        <f>G65+1</f>
        <v>2024</v>
      </c>
      <c r="I65" s="259">
        <f>H65+1</f>
        <v>2025</v>
      </c>
      <c r="J65" s="155"/>
      <c r="K65" s="155"/>
      <c r="L65" s="53"/>
      <c r="M65" s="10"/>
      <c r="O65" s="18"/>
    </row>
    <row r="66" spans="1:16" s="135" customFormat="1" ht="14.25" customHeight="1" x14ac:dyDescent="0.35">
      <c r="A66" s="157"/>
      <c r="B66" s="551" t="str">
        <f>IF(Intro!$G$29="English",O66,P66)</f>
        <v>Imports in Canada</v>
      </c>
      <c r="C66" s="552"/>
      <c r="D66" s="552"/>
      <c r="E66" s="552"/>
      <c r="F66" s="552"/>
      <c r="G66" s="552"/>
      <c r="H66" s="552"/>
      <c r="I66" s="553"/>
      <c r="J66" s="155"/>
      <c r="K66" s="155"/>
      <c r="L66" s="53"/>
      <c r="O66" s="22" t="s">
        <v>141</v>
      </c>
      <c r="P66" s="135" t="s">
        <v>142</v>
      </c>
    </row>
    <row r="67" spans="1:16" ht="15" customHeight="1" x14ac:dyDescent="0.35">
      <c r="B67" s="356" t="str">
        <f>IF(Intro!$G$29="English",O67,P67)</f>
        <v>Imports</v>
      </c>
      <c r="C67" s="357"/>
      <c r="D67" s="554" t="str">
        <f>IF(Intro!$G$29="English",Variables!$B$25,Variables!$C$25)</f>
        <v>units</v>
      </c>
      <c r="E67" s="554"/>
      <c r="F67" s="554"/>
      <c r="G67" s="100"/>
      <c r="H67" s="100"/>
      <c r="I67" s="100"/>
      <c r="J67" s="155"/>
      <c r="K67" s="155"/>
      <c r="L67" s="53"/>
      <c r="M67" s="10"/>
      <c r="O67" s="10" t="s">
        <v>49</v>
      </c>
      <c r="P67" s="10" t="s">
        <v>108</v>
      </c>
    </row>
    <row r="68" spans="1:16" ht="15" customHeight="1" x14ac:dyDescent="0.35">
      <c r="B68" s="356"/>
      <c r="C68" s="357"/>
      <c r="D68" s="554" t="str">
        <f>IF(Intro!G$29="English",O68,P68)</f>
        <v>net delivered purchase value (CAD)</v>
      </c>
      <c r="E68" s="554"/>
      <c r="F68" s="554"/>
      <c r="G68" s="100"/>
      <c r="H68" s="100"/>
      <c r="I68" s="100"/>
      <c r="J68" s="155"/>
      <c r="K68" s="155"/>
      <c r="L68" s="53"/>
      <c r="M68" s="10"/>
      <c r="O68" s="10" t="s">
        <v>228</v>
      </c>
      <c r="P68" s="10" t="s">
        <v>227</v>
      </c>
    </row>
    <row r="69" spans="1:16" ht="15" customHeight="1" x14ac:dyDescent="0.35">
      <c r="B69" s="356"/>
      <c r="C69" s="357"/>
      <c r="D69" s="554" t="str">
        <f>"$ / "&amp;IF(Intro!$G$29="English",Variables!$B$26,Variables!$C$26)</f>
        <v>$ / unit</v>
      </c>
      <c r="E69" s="554"/>
      <c r="F69" s="554"/>
      <c r="G69" s="109" t="str">
        <f>IF(G67=0,"-",G68/G67)</f>
        <v>-</v>
      </c>
      <c r="H69" s="109" t="str">
        <f>IF(H67=0,"-",H68/H67)</f>
        <v>-</v>
      </c>
      <c r="I69" s="109" t="str">
        <f t="shared" ref="I69" si="6">IF(I67=0,"-",I68/I67)</f>
        <v>-</v>
      </c>
      <c r="J69" s="155"/>
      <c r="K69" s="155"/>
      <c r="L69" s="53"/>
      <c r="M69" s="10"/>
    </row>
    <row r="70" spans="1:16" s="135" customFormat="1" x14ac:dyDescent="0.35">
      <c r="A70" s="157"/>
      <c r="B70" s="555" t="str">
        <f>IF(Intro!$G$29="English",O70,P70)</f>
        <v>Sales of imports in Canada</v>
      </c>
      <c r="C70" s="556"/>
      <c r="D70" s="556"/>
      <c r="E70" s="556"/>
      <c r="F70" s="556"/>
      <c r="G70" s="556"/>
      <c r="H70" s="556"/>
      <c r="I70" s="557"/>
      <c r="J70" s="155"/>
      <c r="K70" s="155"/>
      <c r="L70" s="53"/>
      <c r="O70" s="22" t="s">
        <v>344</v>
      </c>
      <c r="P70" s="135" t="s">
        <v>345</v>
      </c>
    </row>
    <row r="71" spans="1:16" ht="15" customHeight="1" x14ac:dyDescent="0.35">
      <c r="B71" s="356" t="str">
        <f>B70</f>
        <v>Sales of imports in Canada</v>
      </c>
      <c r="C71" s="357"/>
      <c r="D71" s="554" t="str">
        <f>D67</f>
        <v>units</v>
      </c>
      <c r="E71" s="554"/>
      <c r="F71" s="554"/>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56"/>
      <c r="C72" s="357"/>
      <c r="D72" s="554" t="str">
        <f>IF(Intro!G$29="English",O72,P72)</f>
        <v>net delivered selling value (CAD)</v>
      </c>
      <c r="E72" s="554"/>
      <c r="F72" s="554"/>
      <c r="G72" s="100"/>
      <c r="H72" s="100"/>
      <c r="I72" s="100"/>
      <c r="J72" s="155"/>
      <c r="K72" s="155"/>
      <c r="L72" s="53"/>
      <c r="M72" s="10"/>
      <c r="O72" s="10" t="s">
        <v>230</v>
      </c>
      <c r="P72" s="10" t="s">
        <v>229</v>
      </c>
    </row>
    <row r="73" spans="1:16" ht="15.75" customHeight="1" thickBot="1" x14ac:dyDescent="0.4">
      <c r="B73" s="558"/>
      <c r="C73" s="559"/>
      <c r="D73" s="560" t="str">
        <f>D69</f>
        <v>$ / unit</v>
      </c>
      <c r="E73" s="560"/>
      <c r="F73" s="560"/>
      <c r="G73" s="109" t="str">
        <f>IF(G71=0,"-",G72/G71)</f>
        <v>-</v>
      </c>
      <c r="H73" s="109" t="str">
        <f>IF(H71=0,"-",H72/H71)</f>
        <v>-</v>
      </c>
      <c r="I73" s="109" t="str">
        <f t="shared" ref="I73" si="7">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22" t="str">
        <f>IF(Intro!$G$29="English",O75,P75)</f>
        <v>COUNTRY 5</v>
      </c>
      <c r="C75" s="323"/>
      <c r="D75" s="323"/>
      <c r="E75" s="323"/>
      <c r="F75" s="323"/>
      <c r="G75" s="323"/>
      <c r="H75" s="323"/>
      <c r="I75" s="323"/>
      <c r="J75" s="323"/>
      <c r="K75" s="323"/>
      <c r="L75" s="324"/>
      <c r="M75" s="10"/>
      <c r="O75" s="84" t="s">
        <v>805</v>
      </c>
      <c r="P75" s="84" t="s">
        <v>806</v>
      </c>
    </row>
    <row r="76" spans="1:16" ht="15.5" x14ac:dyDescent="0.35">
      <c r="B76" s="545" t="str">
        <f>IF(Intro!$G$29="English",O76,P76)</f>
        <v>Please specify the country of origin here:</v>
      </c>
      <c r="C76" s="546"/>
      <c r="D76" s="546"/>
      <c r="E76" s="542"/>
      <c r="F76" s="543"/>
      <c r="G76" s="543"/>
      <c r="H76" s="543"/>
      <c r="I76" s="544"/>
      <c r="J76" s="155"/>
      <c r="K76" s="155"/>
      <c r="L76" s="257"/>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259">
        <f>Variables!$B$6</f>
        <v>2023</v>
      </c>
      <c r="H78" s="259">
        <f>G78+1</f>
        <v>2024</v>
      </c>
      <c r="I78" s="259">
        <f>H78+1</f>
        <v>2025</v>
      </c>
      <c r="J78" s="155"/>
      <c r="K78" s="155"/>
      <c r="L78" s="53"/>
      <c r="M78" s="10"/>
      <c r="O78" s="18"/>
    </row>
    <row r="79" spans="1:16" s="135" customFormat="1" ht="14.25" customHeight="1" x14ac:dyDescent="0.35">
      <c r="A79" s="157"/>
      <c r="B79" s="551" t="str">
        <f>IF(Intro!$G$29="English",O79,P79)</f>
        <v>Imports in Canada</v>
      </c>
      <c r="C79" s="552"/>
      <c r="D79" s="552"/>
      <c r="E79" s="552"/>
      <c r="F79" s="552"/>
      <c r="G79" s="552"/>
      <c r="H79" s="552"/>
      <c r="I79" s="553"/>
      <c r="J79" s="155"/>
      <c r="K79" s="155"/>
      <c r="L79" s="53"/>
      <c r="O79" s="22" t="s">
        <v>141</v>
      </c>
      <c r="P79" s="135" t="s">
        <v>142</v>
      </c>
    </row>
    <row r="80" spans="1:16" ht="15" customHeight="1" x14ac:dyDescent="0.35">
      <c r="B80" s="356" t="str">
        <f>IF(Intro!$G$29="English",O80,P80)</f>
        <v>Imports</v>
      </c>
      <c r="C80" s="357"/>
      <c r="D80" s="554" t="str">
        <f>IF(Intro!$G$29="English",Variables!$B$25,Variables!$C$25)</f>
        <v>units</v>
      </c>
      <c r="E80" s="554"/>
      <c r="F80" s="554"/>
      <c r="G80" s="100"/>
      <c r="H80" s="100"/>
      <c r="I80" s="100"/>
      <c r="J80" s="155"/>
      <c r="K80" s="155"/>
      <c r="L80" s="53"/>
      <c r="M80" s="10"/>
      <c r="O80" s="10" t="s">
        <v>49</v>
      </c>
      <c r="P80" s="10" t="s">
        <v>108</v>
      </c>
    </row>
    <row r="81" spans="1:16" ht="15" customHeight="1" x14ac:dyDescent="0.35">
      <c r="B81" s="356"/>
      <c r="C81" s="357"/>
      <c r="D81" s="554" t="str">
        <f>IF(Intro!G$29="English",O81,P81)</f>
        <v>net delivered purchase value (CAD)</v>
      </c>
      <c r="E81" s="554"/>
      <c r="F81" s="554"/>
      <c r="G81" s="100"/>
      <c r="H81" s="100"/>
      <c r="I81" s="100"/>
      <c r="J81" s="155"/>
      <c r="K81" s="155"/>
      <c r="L81" s="53"/>
      <c r="M81" s="10"/>
      <c r="O81" s="10" t="s">
        <v>228</v>
      </c>
      <c r="P81" s="10" t="s">
        <v>227</v>
      </c>
    </row>
    <row r="82" spans="1:16" ht="15" customHeight="1" x14ac:dyDescent="0.35">
      <c r="B82" s="356"/>
      <c r="C82" s="357"/>
      <c r="D82" s="554" t="str">
        <f>"$ / "&amp;IF(Intro!$G$29="English",Variables!$B$26,Variables!$C$26)</f>
        <v>$ / unit</v>
      </c>
      <c r="E82" s="554"/>
      <c r="F82" s="554"/>
      <c r="G82" s="109" t="str">
        <f>IF(G80=0,"-",G81/G80)</f>
        <v>-</v>
      </c>
      <c r="H82" s="109" t="str">
        <f>IF(H80=0,"-",H81/H80)</f>
        <v>-</v>
      </c>
      <c r="I82" s="109" t="str">
        <f t="shared" ref="I82" si="8">IF(I80=0,"-",I81/I80)</f>
        <v>-</v>
      </c>
      <c r="J82" s="155"/>
      <c r="K82" s="155"/>
      <c r="L82" s="53"/>
      <c r="M82" s="10"/>
    </row>
    <row r="83" spans="1:16" s="135" customFormat="1" x14ac:dyDescent="0.35">
      <c r="A83" s="157"/>
      <c r="B83" s="555" t="str">
        <f>IF(Intro!$G$29="English",O83,P83)</f>
        <v>Sales of imports in Canada</v>
      </c>
      <c r="C83" s="556"/>
      <c r="D83" s="556"/>
      <c r="E83" s="556"/>
      <c r="F83" s="556"/>
      <c r="G83" s="556"/>
      <c r="H83" s="556"/>
      <c r="I83" s="557"/>
      <c r="J83" s="155"/>
      <c r="K83" s="155"/>
      <c r="L83" s="53"/>
      <c r="O83" s="22" t="s">
        <v>344</v>
      </c>
      <c r="P83" s="135" t="s">
        <v>345</v>
      </c>
    </row>
    <row r="84" spans="1:16" ht="15" customHeight="1" x14ac:dyDescent="0.35">
      <c r="B84" s="356" t="str">
        <f>B83</f>
        <v>Sales of imports in Canada</v>
      </c>
      <c r="C84" s="357"/>
      <c r="D84" s="554" t="str">
        <f>D80</f>
        <v>units</v>
      </c>
      <c r="E84" s="554"/>
      <c r="F84" s="554"/>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56"/>
      <c r="C85" s="357"/>
      <c r="D85" s="554" t="str">
        <f>IF(Intro!G$29="English",O85,P85)</f>
        <v>net delivered selling value (CAD)</v>
      </c>
      <c r="E85" s="554"/>
      <c r="F85" s="554"/>
      <c r="G85" s="100"/>
      <c r="H85" s="100"/>
      <c r="I85" s="100"/>
      <c r="J85" s="155"/>
      <c r="K85" s="155"/>
      <c r="L85" s="53"/>
      <c r="M85" s="10"/>
      <c r="O85" s="10" t="s">
        <v>230</v>
      </c>
      <c r="P85" s="10" t="s">
        <v>229</v>
      </c>
    </row>
    <row r="86" spans="1:16" ht="15.75" customHeight="1" thickBot="1" x14ac:dyDescent="0.4">
      <c r="B86" s="558"/>
      <c r="C86" s="559"/>
      <c r="D86" s="560" t="str">
        <f>D82</f>
        <v>$ / unit</v>
      </c>
      <c r="E86" s="560"/>
      <c r="F86" s="560"/>
      <c r="G86" s="109" t="str">
        <f>IF(G84=0,"-",G85/G84)</f>
        <v>-</v>
      </c>
      <c r="H86" s="109" t="str">
        <f>IF(H84=0,"-",H85/H84)</f>
        <v>-</v>
      </c>
      <c r="I86" s="109" t="str">
        <f t="shared" ref="I86" si="9">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258"/>
      <c r="F88" s="258"/>
      <c r="G88" s="258"/>
      <c r="H88" s="258"/>
      <c r="I88" s="258"/>
      <c r="J88" s="258"/>
      <c r="K88" s="258"/>
      <c r="L88" s="258"/>
      <c r="M88" s="55"/>
    </row>
  </sheetData>
  <sheetProtection algorithmName="SHA-512" hashValue="gn6HVHHIN1+lvPY840Bc79tI3UCkGbH/JBpupNiTpKv/sjwy5EZuUzOHhgMj5CsD4MGR2Lgbu5+iCPf5sJQw8A==" saltValue="gihcuGUZtNDkWa+h4NPvEQ==" spinCount="100000" sheet="1" objects="1" scenarios="1" selectLockedCells="1"/>
  <mergeCells count="82">
    <mergeCell ref="B20:L20"/>
    <mergeCell ref="B21:L21"/>
    <mergeCell ref="B22:F22"/>
    <mergeCell ref="B19:L19"/>
    <mergeCell ref="B17:L17"/>
    <mergeCell ref="B18:L18"/>
    <mergeCell ref="B4:L4"/>
    <mergeCell ref="B5:L5"/>
    <mergeCell ref="B6:L6"/>
    <mergeCell ref="B8:L8"/>
    <mergeCell ref="B9:L9"/>
    <mergeCell ref="B10:L11"/>
    <mergeCell ref="B12:L12"/>
    <mergeCell ref="B13:L13"/>
    <mergeCell ref="B14:L14"/>
    <mergeCell ref="B15:L15"/>
    <mergeCell ref="B16:L16"/>
    <mergeCell ref="B36:L36"/>
    <mergeCell ref="B37:D37"/>
    <mergeCell ref="E37:I37"/>
    <mergeCell ref="B23:L23"/>
    <mergeCell ref="B24:D24"/>
    <mergeCell ref="E24:I24"/>
    <mergeCell ref="B32:C34"/>
    <mergeCell ref="D32:F32"/>
    <mergeCell ref="D33:F33"/>
    <mergeCell ref="D34:F34"/>
    <mergeCell ref="B27:I27"/>
    <mergeCell ref="B28:C30"/>
    <mergeCell ref="D28:F28"/>
    <mergeCell ref="D29:F29"/>
    <mergeCell ref="D30:F30"/>
    <mergeCell ref="B31:I31"/>
    <mergeCell ref="B62:L62"/>
    <mergeCell ref="D47:F47"/>
    <mergeCell ref="B40:I40"/>
    <mergeCell ref="B41:C43"/>
    <mergeCell ref="D41:F41"/>
    <mergeCell ref="D42:F42"/>
    <mergeCell ref="D43:F43"/>
    <mergeCell ref="B44:I44"/>
    <mergeCell ref="B45:C47"/>
    <mergeCell ref="B53:I53"/>
    <mergeCell ref="B57:I57"/>
    <mergeCell ref="B58:C60"/>
    <mergeCell ref="D60:F60"/>
    <mergeCell ref="D58:F58"/>
    <mergeCell ref="D59:F59"/>
    <mergeCell ref="D86:F86"/>
    <mergeCell ref="B79:I79"/>
    <mergeCell ref="B80:C82"/>
    <mergeCell ref="D80:F80"/>
    <mergeCell ref="D81:F81"/>
    <mergeCell ref="D82:F82"/>
    <mergeCell ref="B83:I83"/>
    <mergeCell ref="B84:C86"/>
    <mergeCell ref="D85:F85"/>
    <mergeCell ref="D84:F84"/>
    <mergeCell ref="B54:C56"/>
    <mergeCell ref="D54:F54"/>
    <mergeCell ref="D55:F55"/>
    <mergeCell ref="D56:F56"/>
    <mergeCell ref="D45:F45"/>
    <mergeCell ref="D46:F46"/>
    <mergeCell ref="B49:L49"/>
    <mergeCell ref="B50:D50"/>
    <mergeCell ref="E50:I50"/>
    <mergeCell ref="B75:L75"/>
    <mergeCell ref="B76:D76"/>
    <mergeCell ref="E76:I76"/>
    <mergeCell ref="B63:D63"/>
    <mergeCell ref="E63:I63"/>
    <mergeCell ref="B66:I66"/>
    <mergeCell ref="B67:C69"/>
    <mergeCell ref="D69:F69"/>
    <mergeCell ref="D73:F73"/>
    <mergeCell ref="D67:F67"/>
    <mergeCell ref="D68:F68"/>
    <mergeCell ref="D71:F71"/>
    <mergeCell ref="D72:F72"/>
    <mergeCell ref="B70:I70"/>
    <mergeCell ref="B71:C73"/>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9CCFEF2F-13D8-4D24-94A3-EE6158FD8E88}">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26F369EE-D05B-4A40-ADFD-CC131E454BBD}">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9A985BB5-B9C2-4D2B-B638-BF295095C170}">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4"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75619D-E82E-40F5-9CED-BE9D35A379A2}">
          <x14:formula1>
            <xm:f>Variables!$D$82:$D$330</xm:f>
          </x14:formula1>
          <xm:sqref>E63 E24 E37 E50 E76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11E92-300C-4DD5-B8C0-A523415F4BE9}">
  <sheetPr>
    <tabColor rgb="FF00B050"/>
    <pageSetUpPr fitToPage="1"/>
  </sheetPr>
  <dimension ref="A1:P88"/>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PROTECTED</v>
      </c>
      <c r="C2" s="12"/>
      <c r="D2" s="12"/>
      <c r="O2" s="135" t="s">
        <v>51</v>
      </c>
      <c r="P2" s="135" t="s">
        <v>67</v>
      </c>
    </row>
    <row r="3" spans="1:16" x14ac:dyDescent="0.35">
      <c r="B3" s="13"/>
      <c r="C3" s="13"/>
      <c r="D3" s="13"/>
      <c r="O3" s="2"/>
      <c r="P3" s="2"/>
    </row>
    <row r="4" spans="1:16" s="2" customFormat="1" x14ac:dyDescent="0.35">
      <c r="A4" s="4"/>
      <c r="B4" s="380" t="str">
        <f>Info!B4</f>
        <v>IMPORTERS' QUESTIONNAIRE</v>
      </c>
      <c r="C4" s="381"/>
      <c r="D4" s="381"/>
      <c r="E4" s="381"/>
      <c r="F4" s="381"/>
      <c r="G4" s="381"/>
      <c r="H4" s="381"/>
      <c r="I4" s="381"/>
      <c r="J4" s="381"/>
      <c r="K4" s="381"/>
      <c r="L4" s="382"/>
      <c r="M4" s="21"/>
      <c r="N4" s="21"/>
      <c r="O4" s="19"/>
      <c r="P4" s="19"/>
    </row>
    <row r="5" spans="1:16" s="2" customFormat="1" x14ac:dyDescent="0.35">
      <c r="A5" s="4"/>
      <c r="B5" s="435" t="str">
        <f>Info!B5</f>
        <v>GC-2026-001</v>
      </c>
      <c r="C5" s="540"/>
      <c r="D5" s="540"/>
      <c r="E5" s="540"/>
      <c r="F5" s="540"/>
      <c r="G5" s="540"/>
      <c r="H5" s="540"/>
      <c r="I5" s="540"/>
      <c r="J5" s="540"/>
      <c r="K5" s="540"/>
      <c r="L5" s="437"/>
      <c r="M5" s="21"/>
      <c r="N5" s="21"/>
      <c r="O5" s="19"/>
      <c r="P5" s="19"/>
    </row>
    <row r="6" spans="1:16" s="6" customFormat="1" x14ac:dyDescent="0.35">
      <c r="A6" s="4"/>
      <c r="B6" s="435" t="str">
        <f>Info!B6</f>
        <v>WOOD GOODS - SOLID AND ENGINEERED WOOD CABINETS AND VANITIES</v>
      </c>
      <c r="C6" s="540"/>
      <c r="D6" s="540"/>
      <c r="E6" s="540"/>
      <c r="F6" s="540"/>
      <c r="G6" s="540"/>
      <c r="H6" s="540"/>
      <c r="I6" s="540"/>
      <c r="J6" s="540"/>
      <c r="K6" s="540"/>
      <c r="L6" s="437"/>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38" t="str">
        <f>Public!B8</f>
        <v>The following questions refer to the goods as defined in the product description on the Intro tab.</v>
      </c>
      <c r="C8" s="541"/>
      <c r="D8" s="541"/>
      <c r="E8" s="541"/>
      <c r="F8" s="541"/>
      <c r="G8" s="541"/>
      <c r="H8" s="541"/>
      <c r="I8" s="541"/>
      <c r="J8" s="541"/>
      <c r="K8" s="541"/>
      <c r="L8" s="440"/>
      <c r="M8" s="19"/>
      <c r="N8" s="19"/>
      <c r="O8" s="15"/>
      <c r="P8" s="15"/>
    </row>
    <row r="9" spans="1:16" s="6" customFormat="1" x14ac:dyDescent="0.35">
      <c r="A9" s="4"/>
      <c r="B9" s="438" t="str">
        <f>Public!B9</f>
        <v xml:space="preserve">Product information and a glossary of terms can be found in the Info tab.
</v>
      </c>
      <c r="C9" s="541"/>
      <c r="D9" s="541"/>
      <c r="E9" s="541"/>
      <c r="F9" s="541"/>
      <c r="G9" s="541"/>
      <c r="H9" s="541"/>
      <c r="I9" s="541"/>
      <c r="J9" s="541"/>
      <c r="K9" s="541"/>
      <c r="L9" s="440"/>
      <c r="M9" s="19"/>
      <c r="N9" s="19"/>
      <c r="O9" s="15"/>
    </row>
    <row r="10" spans="1:16" s="6" customFormat="1" x14ac:dyDescent="0.35">
      <c r="A10" s="4"/>
      <c r="B10" s="438"/>
      <c r="C10" s="541"/>
      <c r="D10" s="541"/>
      <c r="E10" s="541"/>
      <c r="F10" s="541"/>
      <c r="G10" s="541"/>
      <c r="H10" s="541"/>
      <c r="I10" s="541"/>
      <c r="J10" s="541"/>
      <c r="K10" s="541"/>
      <c r="L10" s="440"/>
      <c r="M10" s="19"/>
      <c r="N10" s="19"/>
      <c r="O10" s="10" t="s">
        <v>226</v>
      </c>
      <c r="P10" s="10" t="s">
        <v>225</v>
      </c>
    </row>
    <row r="11" spans="1:16" s="6" customFormat="1" x14ac:dyDescent="0.35">
      <c r="A11" s="4"/>
      <c r="B11" s="438"/>
      <c r="C11" s="541"/>
      <c r="D11" s="541"/>
      <c r="E11" s="541"/>
      <c r="F11" s="541"/>
      <c r="G11" s="541"/>
      <c r="H11" s="541"/>
      <c r="I11" s="541"/>
      <c r="J11" s="541"/>
      <c r="K11" s="541"/>
      <c r="L11" s="440"/>
      <c r="M11" s="19"/>
      <c r="N11" s="19"/>
      <c r="O11" s="15"/>
      <c r="P11" s="15"/>
    </row>
    <row r="12" spans="1:16" s="6" customFormat="1" x14ac:dyDescent="0.35">
      <c r="A12" s="4"/>
      <c r="B12" s="438" t="str">
        <f>Pro!B12</f>
        <v>For the questions in this tab, note the following:</v>
      </c>
      <c r="C12" s="541"/>
      <c r="D12" s="541"/>
      <c r="E12" s="541"/>
      <c r="F12" s="541"/>
      <c r="G12" s="541"/>
      <c r="H12" s="541"/>
      <c r="I12" s="541"/>
      <c r="J12" s="541"/>
      <c r="K12" s="541"/>
      <c r="L12" s="440"/>
      <c r="M12" s="19"/>
      <c r="N12" s="19"/>
      <c r="O12" s="15"/>
      <c r="P12" s="15"/>
    </row>
    <row r="13" spans="1:16" s="6" customFormat="1" ht="26.25" customHeight="1" x14ac:dyDescent="0.35">
      <c r="A13" s="4"/>
      <c r="B13" s="521" t="str">
        <f>Pro!B13</f>
        <v>• Report only sales from your firm’s imports. Sales of goods purchased from Canadian producers must be excluded.</v>
      </c>
      <c r="C13" s="550"/>
      <c r="D13" s="550"/>
      <c r="E13" s="550"/>
      <c r="F13" s="550"/>
      <c r="G13" s="550"/>
      <c r="H13" s="550"/>
      <c r="I13" s="550"/>
      <c r="J13" s="550"/>
      <c r="K13" s="550"/>
      <c r="L13" s="523"/>
      <c r="M13" s="19"/>
      <c r="N13" s="19"/>
      <c r="O13" s="15"/>
      <c r="P13" s="15"/>
    </row>
    <row r="14" spans="1:16" s="6" customFormat="1" x14ac:dyDescent="0.35">
      <c r="A14" s="4"/>
      <c r="B14" s="438" t="str">
        <f>Pro!B14</f>
        <v>• Report all sales to Canadian and foreign associated firms.</v>
      </c>
      <c r="C14" s="541"/>
      <c r="D14" s="541"/>
      <c r="E14" s="541"/>
      <c r="F14" s="541"/>
      <c r="G14" s="541"/>
      <c r="H14" s="541"/>
      <c r="I14" s="541"/>
      <c r="J14" s="541"/>
      <c r="K14" s="541"/>
      <c r="L14" s="440"/>
      <c r="M14" s="19"/>
      <c r="N14" s="19"/>
      <c r="O14" s="15"/>
      <c r="P14" s="15"/>
    </row>
    <row r="15" spans="1:16" s="6" customFormat="1" x14ac:dyDescent="0.35">
      <c r="A15" s="4"/>
      <c r="B15" s="438" t="str">
        <f>Pro!B15</f>
        <v>• Report all sales as of the date of shipment to the customer or the customer’s warehouse.</v>
      </c>
      <c r="C15" s="541"/>
      <c r="D15" s="541"/>
      <c r="E15" s="541"/>
      <c r="F15" s="541"/>
      <c r="G15" s="541"/>
      <c r="H15" s="541"/>
      <c r="I15" s="541"/>
      <c r="J15" s="541"/>
      <c r="K15" s="541"/>
      <c r="L15" s="440"/>
      <c r="M15" s="19"/>
      <c r="N15" s="19"/>
      <c r="O15" s="15"/>
      <c r="P15" s="15"/>
    </row>
    <row r="16" spans="1:16" s="6" customFormat="1" x14ac:dyDescent="0.35">
      <c r="A16" s="4"/>
      <c r="B16" s="438" t="str">
        <f>Pro!B16</f>
        <v>• Report all values in Canadian dollars.</v>
      </c>
      <c r="C16" s="541"/>
      <c r="D16" s="541"/>
      <c r="E16" s="541"/>
      <c r="F16" s="541"/>
      <c r="G16" s="541"/>
      <c r="H16" s="541"/>
      <c r="I16" s="541"/>
      <c r="J16" s="541"/>
      <c r="K16" s="541"/>
      <c r="L16" s="440"/>
      <c r="M16" s="19"/>
      <c r="N16" s="19"/>
      <c r="O16" s="15"/>
      <c r="P16" s="15"/>
    </row>
    <row r="17" spans="1:16" s="6" customFormat="1" x14ac:dyDescent="0.35">
      <c r="A17" s="4"/>
      <c r="B17" s="441" t="str">
        <f>IF(Intro!$G$29="English",O17,P17)</f>
        <v>• If your firm is an end user or a retailer, your firm does not need to report sales of imports or inventories of imports.</v>
      </c>
      <c r="C17" s="442"/>
      <c r="D17" s="442"/>
      <c r="E17" s="442"/>
      <c r="F17" s="442"/>
      <c r="G17" s="442"/>
      <c r="H17" s="442"/>
      <c r="I17" s="442"/>
      <c r="J17" s="442"/>
      <c r="K17" s="442"/>
      <c r="L17" s="443"/>
      <c r="M17" s="19"/>
      <c r="N17" s="19"/>
      <c r="O17" s="15" t="s">
        <v>174</v>
      </c>
      <c r="P17" s="15" t="s">
        <v>175</v>
      </c>
    </row>
    <row r="18" spans="1:16" s="301" customFormat="1" ht="16" x14ac:dyDescent="0.35">
      <c r="A18" s="298"/>
      <c r="B18" s="491" t="str">
        <f>IF(Intro!$G$29="English",O18,P18)</f>
        <v>Included subassemblies are listed in the product definition on the “Intro” tab.</v>
      </c>
      <c r="C18" s="492"/>
      <c r="D18" s="492"/>
      <c r="E18" s="492"/>
      <c r="F18" s="492"/>
      <c r="G18" s="492"/>
      <c r="H18" s="492"/>
      <c r="I18" s="492"/>
      <c r="J18" s="492"/>
      <c r="K18" s="492"/>
      <c r="L18" s="493"/>
      <c r="M18" s="299"/>
      <c r="N18" s="299"/>
      <c r="O18" s="300" t="s">
        <v>996</v>
      </c>
      <c r="P18" s="300" t="s">
        <v>997</v>
      </c>
    </row>
    <row r="19" spans="1:16" s="6" customFormat="1" ht="14.25" customHeight="1" x14ac:dyDescent="0.35">
      <c r="A19" s="4"/>
      <c r="B19" s="547" t="str">
        <f>IF(Intro!$G$29="English",O19,P19)</f>
        <v>DO NOT INCLUDE THE VALUE OF ANY COMMERCIAL SERVICES SUCH AS INSTALLATION IN YOUR RESPONSE</v>
      </c>
      <c r="C19" s="547"/>
      <c r="D19" s="547"/>
      <c r="E19" s="547"/>
      <c r="F19" s="547"/>
      <c r="G19" s="547"/>
      <c r="H19" s="547"/>
      <c r="I19" s="547"/>
      <c r="J19" s="547"/>
      <c r="K19" s="547"/>
      <c r="L19" s="547"/>
      <c r="O19" s="255" t="str">
        <f>'Cab-Arm Country-Pays 1-5 '!O19</f>
        <v>DO NOT INCLUDE THE VALUE OF ANY COMMERCIAL SERVICES SUCH AS INSTALLATION IN YOUR RESPONSE</v>
      </c>
      <c r="P19" s="255" t="str">
        <f>'Cab-Arm Country-Pays 1-5 '!P19</f>
        <v>N'INCLUEZ PAS DANS VOTRE RÉPONSE LA VALEUR DE TOUT SERVICE COMMERCIAL, TEL QUE L'INSTALLATION</v>
      </c>
    </row>
    <row r="20" spans="1:16" x14ac:dyDescent="0.35">
      <c r="B20" s="322" t="str">
        <f>IF(Intro!$G$29="English",O20,P20)</f>
        <v>IMPORTS AND SALES - SUBASSEMBLIES</v>
      </c>
      <c r="C20" s="323"/>
      <c r="D20" s="323"/>
      <c r="E20" s="323"/>
      <c r="F20" s="323"/>
      <c r="G20" s="323"/>
      <c r="H20" s="323"/>
      <c r="I20" s="323"/>
      <c r="J20" s="323"/>
      <c r="K20" s="323"/>
      <c r="L20" s="324"/>
      <c r="M20" s="10"/>
      <c r="O20" s="84" t="s">
        <v>923</v>
      </c>
      <c r="P20" s="84" t="s">
        <v>924</v>
      </c>
    </row>
    <row r="21" spans="1:16" x14ac:dyDescent="0.35">
      <c r="B21" s="451" t="s">
        <v>12</v>
      </c>
      <c r="C21" s="548"/>
      <c r="D21" s="548"/>
      <c r="E21" s="548"/>
      <c r="F21" s="548"/>
      <c r="G21" s="548"/>
      <c r="H21" s="548"/>
      <c r="I21" s="548"/>
      <c r="J21" s="548"/>
      <c r="K21" s="548"/>
      <c r="L21" s="453"/>
      <c r="M21" s="10"/>
    </row>
    <row r="22" spans="1:16" ht="24" customHeight="1" x14ac:dyDescent="0.35">
      <c r="B22" s="401" t="str">
        <f>IF(Intro!$G$29="English",O22,P22)</f>
        <v xml:space="preserve">Provide your firm's imports and sales of imports of the goods, by country. </v>
      </c>
      <c r="C22" s="549"/>
      <c r="D22" s="549"/>
      <c r="E22" s="549"/>
      <c r="F22" s="549"/>
      <c r="G22" s="155"/>
      <c r="H22" s="155"/>
      <c r="I22" s="155"/>
      <c r="J22" s="155"/>
      <c r="K22" s="155"/>
      <c r="L22" s="257"/>
      <c r="M22" s="10"/>
      <c r="O22" s="10" t="s">
        <v>780</v>
      </c>
      <c r="P22" s="10" t="s">
        <v>781</v>
      </c>
    </row>
    <row r="23" spans="1:16" x14ac:dyDescent="0.35">
      <c r="B23" s="322" t="str">
        <f>IF(Intro!$G$29="English",O23,P23)</f>
        <v>COUNTRY 6</v>
      </c>
      <c r="C23" s="323"/>
      <c r="D23" s="323"/>
      <c r="E23" s="323"/>
      <c r="F23" s="323"/>
      <c r="G23" s="323"/>
      <c r="H23" s="323"/>
      <c r="I23" s="323"/>
      <c r="J23" s="323"/>
      <c r="K23" s="323"/>
      <c r="L23" s="324"/>
      <c r="M23" s="10"/>
      <c r="O23" s="84" t="s">
        <v>825</v>
      </c>
      <c r="P23" s="84" t="s">
        <v>826</v>
      </c>
    </row>
    <row r="24" spans="1:16" ht="15.75" customHeight="1" x14ac:dyDescent="0.35">
      <c r="B24" s="545" t="str">
        <f>IF(Intro!$G$29="English",O24,P24)</f>
        <v>Please specify the country of origin here:</v>
      </c>
      <c r="C24" s="546"/>
      <c r="D24" s="546"/>
      <c r="E24" s="542"/>
      <c r="F24" s="543"/>
      <c r="G24" s="543"/>
      <c r="H24" s="543"/>
      <c r="I24" s="544"/>
      <c r="J24" s="155"/>
      <c r="K24" s="155"/>
      <c r="L24" s="257"/>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253"/>
      <c r="C26" s="156"/>
      <c r="D26" s="156"/>
      <c r="E26" s="156"/>
      <c r="F26" s="156"/>
      <c r="G26" s="259">
        <f>Variables!$B$6</f>
        <v>2023</v>
      </c>
      <c r="H26" s="259">
        <f>G26+1</f>
        <v>2024</v>
      </c>
      <c r="I26" s="259">
        <f>H26+1</f>
        <v>2025</v>
      </c>
      <c r="J26" s="155"/>
      <c r="K26" s="155"/>
      <c r="L26" s="53"/>
      <c r="M26" s="10"/>
      <c r="O26" s="18"/>
    </row>
    <row r="27" spans="1:16" s="135" customFormat="1" ht="14.25" customHeight="1" x14ac:dyDescent="0.35">
      <c r="A27" s="157"/>
      <c r="B27" s="551" t="str">
        <f>IF(Intro!$G$29="English",O27,P27)</f>
        <v>Imports in Canada</v>
      </c>
      <c r="C27" s="552"/>
      <c r="D27" s="552"/>
      <c r="E27" s="552"/>
      <c r="F27" s="552"/>
      <c r="G27" s="552"/>
      <c r="H27" s="552"/>
      <c r="I27" s="553"/>
      <c r="J27" s="155"/>
      <c r="K27" s="155"/>
      <c r="L27" s="53"/>
      <c r="O27" s="22" t="s">
        <v>141</v>
      </c>
      <c r="P27" s="135" t="s">
        <v>142</v>
      </c>
    </row>
    <row r="28" spans="1:16" ht="15" customHeight="1" x14ac:dyDescent="0.35">
      <c r="B28" s="356" t="str">
        <f>IF(Intro!$G$29="English",O28,P28)</f>
        <v>Imports</v>
      </c>
      <c r="C28" s="357"/>
      <c r="D28" s="554" t="str">
        <f>IF(Intro!$G$29="English",Variables!$B$25,Variables!$C$25)</f>
        <v>units</v>
      </c>
      <c r="E28" s="554"/>
      <c r="F28" s="554"/>
      <c r="G28" s="100"/>
      <c r="H28" s="100"/>
      <c r="I28" s="100"/>
      <c r="J28" s="155"/>
      <c r="K28" s="155"/>
      <c r="L28" s="53"/>
      <c r="M28" s="10"/>
      <c r="O28" s="10" t="s">
        <v>49</v>
      </c>
      <c r="P28" s="10" t="s">
        <v>108</v>
      </c>
    </row>
    <row r="29" spans="1:16" ht="15" customHeight="1" x14ac:dyDescent="0.35">
      <c r="B29" s="356"/>
      <c r="C29" s="357"/>
      <c r="D29" s="554" t="str">
        <f>IF(Intro!G$29="English",O29,P29)</f>
        <v>net delivered purchase value (CAD)</v>
      </c>
      <c r="E29" s="554"/>
      <c r="F29" s="554"/>
      <c r="G29" s="100"/>
      <c r="H29" s="100"/>
      <c r="I29" s="100"/>
      <c r="J29" s="155"/>
      <c r="K29" s="155"/>
      <c r="L29" s="53"/>
      <c r="M29" s="10"/>
      <c r="O29" s="10" t="s">
        <v>228</v>
      </c>
      <c r="P29" s="10" t="s">
        <v>227</v>
      </c>
    </row>
    <row r="30" spans="1:16" ht="15" customHeight="1" x14ac:dyDescent="0.35">
      <c r="B30" s="356"/>
      <c r="C30" s="357"/>
      <c r="D30" s="554" t="str">
        <f>"$ / "&amp;IF(Intro!$G$29="English",Variables!$B$26,Variables!$C$26)</f>
        <v>$ / unit</v>
      </c>
      <c r="E30" s="554"/>
      <c r="F30" s="554"/>
      <c r="G30" s="109" t="str">
        <f>IF(G28=0,"-",G29/G28)</f>
        <v>-</v>
      </c>
      <c r="H30" s="109" t="str">
        <f>IF(H28=0,"-",H29/H28)</f>
        <v>-</v>
      </c>
      <c r="I30" s="109" t="str">
        <f t="shared" ref="I30" si="0">IF(I28=0,"-",I29/I28)</f>
        <v>-</v>
      </c>
      <c r="J30" s="155"/>
      <c r="K30" s="155"/>
      <c r="L30" s="53"/>
      <c r="M30" s="10"/>
    </row>
    <row r="31" spans="1:16" s="135" customFormat="1" x14ac:dyDescent="0.35">
      <c r="A31" s="157"/>
      <c r="B31" s="555" t="str">
        <f>IF(Intro!$G$29="English",O31,P31)</f>
        <v>Sales of imports in Canada</v>
      </c>
      <c r="C31" s="556"/>
      <c r="D31" s="556"/>
      <c r="E31" s="556"/>
      <c r="F31" s="556"/>
      <c r="G31" s="556"/>
      <c r="H31" s="556"/>
      <c r="I31" s="557"/>
      <c r="J31" s="155"/>
      <c r="K31" s="155"/>
      <c r="L31" s="53"/>
      <c r="O31" s="22" t="s">
        <v>344</v>
      </c>
      <c r="P31" s="135" t="s">
        <v>345</v>
      </c>
    </row>
    <row r="32" spans="1:16" ht="15" customHeight="1" x14ac:dyDescent="0.35">
      <c r="B32" s="356" t="str">
        <f>B31</f>
        <v>Sales of imports in Canada</v>
      </c>
      <c r="C32" s="357"/>
      <c r="D32" s="554" t="str">
        <f>D28</f>
        <v>units</v>
      </c>
      <c r="E32" s="554"/>
      <c r="F32" s="554"/>
      <c r="G32" s="100"/>
      <c r="H32" s="100"/>
      <c r="I32" s="100"/>
      <c r="J32" s="155"/>
      <c r="K32" s="155"/>
      <c r="L32" s="53"/>
      <c r="M32" s="10"/>
      <c r="O32" s="22" t="s">
        <v>344</v>
      </c>
      <c r="P32" s="135" t="s">
        <v>345</v>
      </c>
    </row>
    <row r="33" spans="1:16" ht="15" customHeight="1" x14ac:dyDescent="0.35">
      <c r="B33" s="356"/>
      <c r="C33" s="357"/>
      <c r="D33" s="554" t="str">
        <f>IF(Intro!G$29="English",O33,P33)</f>
        <v>net delivered selling value (CAD)</v>
      </c>
      <c r="E33" s="554"/>
      <c r="F33" s="554"/>
      <c r="G33" s="100"/>
      <c r="H33" s="100"/>
      <c r="I33" s="100"/>
      <c r="J33" s="155"/>
      <c r="K33" s="155"/>
      <c r="L33" s="53"/>
      <c r="M33" s="10"/>
      <c r="O33" s="10" t="s">
        <v>230</v>
      </c>
      <c r="P33" s="10" t="s">
        <v>229</v>
      </c>
    </row>
    <row r="34" spans="1:16" ht="15.75" customHeight="1" thickBot="1" x14ac:dyDescent="0.4">
      <c r="B34" s="558"/>
      <c r="C34" s="559"/>
      <c r="D34" s="560" t="str">
        <f>D30</f>
        <v>$ / unit</v>
      </c>
      <c r="E34" s="560"/>
      <c r="F34" s="560"/>
      <c r="G34" s="109" t="str">
        <f>IF(G32=0,"-",G33/G32)</f>
        <v>-</v>
      </c>
      <c r="H34" s="109" t="str">
        <f>IF(H32=0,"-",H33/H32)</f>
        <v>-</v>
      </c>
      <c r="I34" s="109" t="str">
        <f t="shared" ref="I34" si="1">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22" t="str">
        <f>IF(Intro!$G$29="English",O36,P36)</f>
        <v>COUNTRY 7</v>
      </c>
      <c r="C36" s="323"/>
      <c r="D36" s="323"/>
      <c r="E36" s="323"/>
      <c r="F36" s="323"/>
      <c r="G36" s="323"/>
      <c r="H36" s="323"/>
      <c r="I36" s="323"/>
      <c r="J36" s="323"/>
      <c r="K36" s="323"/>
      <c r="L36" s="324"/>
      <c r="M36" s="10"/>
      <c r="O36" s="84" t="s">
        <v>827</v>
      </c>
      <c r="P36" s="84" t="s">
        <v>828</v>
      </c>
    </row>
    <row r="37" spans="1:16" ht="15.5" x14ac:dyDescent="0.35">
      <c r="B37" s="545" t="str">
        <f>IF(Intro!$G$29="English",O37,P37)</f>
        <v>Please specify the country of origin here:</v>
      </c>
      <c r="C37" s="546"/>
      <c r="D37" s="546"/>
      <c r="E37" s="542"/>
      <c r="F37" s="543"/>
      <c r="G37" s="543"/>
      <c r="H37" s="543"/>
      <c r="I37" s="544"/>
      <c r="J37" s="155"/>
      <c r="K37" s="155"/>
      <c r="L37" s="257"/>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259">
        <f>Variables!$B$6</f>
        <v>2023</v>
      </c>
      <c r="H39" s="259">
        <f>G39+1</f>
        <v>2024</v>
      </c>
      <c r="I39" s="259">
        <f>H39+1</f>
        <v>2025</v>
      </c>
      <c r="J39" s="155"/>
      <c r="K39" s="155"/>
      <c r="L39" s="53"/>
      <c r="M39" s="10"/>
      <c r="O39" s="18"/>
    </row>
    <row r="40" spans="1:16" s="135" customFormat="1" ht="14.25" customHeight="1" x14ac:dyDescent="0.35">
      <c r="A40" s="157"/>
      <c r="B40" s="551" t="str">
        <f>IF(Intro!$G$29="English",O40,P40)</f>
        <v>Imports in Canada</v>
      </c>
      <c r="C40" s="552"/>
      <c r="D40" s="552"/>
      <c r="E40" s="552"/>
      <c r="F40" s="552"/>
      <c r="G40" s="552"/>
      <c r="H40" s="552"/>
      <c r="I40" s="553"/>
      <c r="J40" s="155"/>
      <c r="K40" s="155"/>
      <c r="L40" s="53"/>
      <c r="O40" s="22" t="s">
        <v>141</v>
      </c>
      <c r="P40" s="135" t="s">
        <v>142</v>
      </c>
    </row>
    <row r="41" spans="1:16" ht="15" customHeight="1" x14ac:dyDescent="0.35">
      <c r="B41" s="356" t="str">
        <f>IF(Intro!$G$29="English",O41,P41)</f>
        <v>Imports</v>
      </c>
      <c r="C41" s="357"/>
      <c r="D41" s="554" t="str">
        <f>IF(Intro!$G$29="English",Variables!$B$25,Variables!$C$25)</f>
        <v>units</v>
      </c>
      <c r="E41" s="554"/>
      <c r="F41" s="554"/>
      <c r="G41" s="100"/>
      <c r="H41" s="100"/>
      <c r="I41" s="100"/>
      <c r="J41" s="155"/>
      <c r="K41" s="155"/>
      <c r="L41" s="53"/>
      <c r="M41" s="10"/>
      <c r="O41" s="10" t="s">
        <v>49</v>
      </c>
      <c r="P41" s="10" t="s">
        <v>108</v>
      </c>
    </row>
    <row r="42" spans="1:16" ht="15" customHeight="1" x14ac:dyDescent="0.35">
      <c r="B42" s="356"/>
      <c r="C42" s="357"/>
      <c r="D42" s="554" t="str">
        <f>IF(Intro!G$29="English",O42,P42)</f>
        <v>net delivered purchase value (CAD)</v>
      </c>
      <c r="E42" s="554"/>
      <c r="F42" s="554"/>
      <c r="G42" s="100"/>
      <c r="H42" s="100"/>
      <c r="I42" s="100"/>
      <c r="J42" s="155"/>
      <c r="K42" s="155"/>
      <c r="L42" s="53"/>
      <c r="M42" s="10"/>
      <c r="O42" s="10" t="s">
        <v>228</v>
      </c>
      <c r="P42" s="10" t="s">
        <v>227</v>
      </c>
    </row>
    <row r="43" spans="1:16" ht="15" customHeight="1" x14ac:dyDescent="0.35">
      <c r="B43" s="356"/>
      <c r="C43" s="357"/>
      <c r="D43" s="554" t="str">
        <f>"$ / "&amp;IF(Intro!$G$29="English",Variables!$B$26,Variables!$C$26)</f>
        <v>$ / unit</v>
      </c>
      <c r="E43" s="554"/>
      <c r="F43" s="554"/>
      <c r="G43" s="109" t="str">
        <f>IF(G41=0,"-",G42/G41)</f>
        <v>-</v>
      </c>
      <c r="H43" s="109" t="str">
        <f>IF(H41=0,"-",H42/H41)</f>
        <v>-</v>
      </c>
      <c r="I43" s="109" t="str">
        <f t="shared" ref="I43" si="2">IF(I41=0,"-",I42/I41)</f>
        <v>-</v>
      </c>
      <c r="J43" s="155"/>
      <c r="K43" s="155"/>
      <c r="L43" s="53"/>
      <c r="M43" s="10"/>
    </row>
    <row r="44" spans="1:16" s="135" customFormat="1" x14ac:dyDescent="0.35">
      <c r="A44" s="157"/>
      <c r="B44" s="555" t="str">
        <f>IF(Intro!$G$29="English",O44,P44)</f>
        <v>Sales of imports in Canada</v>
      </c>
      <c r="C44" s="556"/>
      <c r="D44" s="556"/>
      <c r="E44" s="556"/>
      <c r="F44" s="556"/>
      <c r="G44" s="556"/>
      <c r="H44" s="556"/>
      <c r="I44" s="557"/>
      <c r="J44" s="155"/>
      <c r="K44" s="155"/>
      <c r="L44" s="53"/>
      <c r="O44" s="22" t="s">
        <v>344</v>
      </c>
      <c r="P44" s="135" t="s">
        <v>345</v>
      </c>
    </row>
    <row r="45" spans="1:16" ht="15" customHeight="1" x14ac:dyDescent="0.35">
      <c r="B45" s="356" t="str">
        <f>B44</f>
        <v>Sales of imports in Canada</v>
      </c>
      <c r="C45" s="357"/>
      <c r="D45" s="554" t="str">
        <f>D41</f>
        <v>units</v>
      </c>
      <c r="E45" s="554"/>
      <c r="F45" s="554"/>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56"/>
      <c r="C46" s="357"/>
      <c r="D46" s="554" t="str">
        <f>IF(Intro!G$29="English",O46,P46)</f>
        <v>net delivered selling value (CAD)</v>
      </c>
      <c r="E46" s="554"/>
      <c r="F46" s="554"/>
      <c r="G46" s="100"/>
      <c r="H46" s="100"/>
      <c r="I46" s="100"/>
      <c r="J46" s="155"/>
      <c r="K46" s="155"/>
      <c r="L46" s="53"/>
      <c r="M46" s="10"/>
      <c r="O46" s="10" t="s">
        <v>230</v>
      </c>
      <c r="P46" s="10" t="s">
        <v>229</v>
      </c>
    </row>
    <row r="47" spans="1:16" ht="15.75" customHeight="1" thickBot="1" x14ac:dyDescent="0.4">
      <c r="B47" s="558"/>
      <c r="C47" s="559"/>
      <c r="D47" s="560" t="str">
        <f>D43</f>
        <v>$ / unit</v>
      </c>
      <c r="E47" s="560"/>
      <c r="F47" s="560"/>
      <c r="G47" s="109" t="str">
        <f>IF(G45=0,"-",G46/G45)</f>
        <v>-</v>
      </c>
      <c r="H47" s="109" t="str">
        <f>IF(H45=0,"-",H46/H45)</f>
        <v>-</v>
      </c>
      <c r="I47" s="109" t="str">
        <f t="shared" ref="I47" si="3">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22" t="str">
        <f>IF(Intro!$G$29="English",O49,P49)</f>
        <v>COUNTRY 8</v>
      </c>
      <c r="C49" s="323"/>
      <c r="D49" s="323"/>
      <c r="E49" s="323"/>
      <c r="F49" s="323"/>
      <c r="G49" s="323"/>
      <c r="H49" s="323"/>
      <c r="I49" s="323"/>
      <c r="J49" s="323"/>
      <c r="K49" s="323"/>
      <c r="L49" s="324"/>
      <c r="M49" s="10"/>
      <c r="O49" s="84" t="s">
        <v>829</v>
      </c>
      <c r="P49" s="84" t="s">
        <v>952</v>
      </c>
    </row>
    <row r="50" spans="1:16" ht="15.5" x14ac:dyDescent="0.35">
      <c r="B50" s="545" t="str">
        <f>IF(Intro!$G$29="English",O50,P50)</f>
        <v>Please specify the country of origin here:</v>
      </c>
      <c r="C50" s="546"/>
      <c r="D50" s="546"/>
      <c r="E50" s="542"/>
      <c r="F50" s="543"/>
      <c r="G50" s="543"/>
      <c r="H50" s="543"/>
      <c r="I50" s="544"/>
      <c r="J50" s="155"/>
      <c r="K50" s="155"/>
      <c r="L50" s="257"/>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259">
        <f>Variables!$B$6</f>
        <v>2023</v>
      </c>
      <c r="H52" s="259">
        <f>G52+1</f>
        <v>2024</v>
      </c>
      <c r="I52" s="259">
        <f>H52+1</f>
        <v>2025</v>
      </c>
      <c r="J52" s="155"/>
      <c r="K52" s="155"/>
      <c r="L52" s="53"/>
      <c r="M52" s="10"/>
      <c r="O52" s="18"/>
    </row>
    <row r="53" spans="1:16" s="135" customFormat="1" ht="14.25" customHeight="1" x14ac:dyDescent="0.35">
      <c r="A53" s="157"/>
      <c r="B53" s="551" t="str">
        <f>IF(Intro!$G$29="English",O53,P53)</f>
        <v>Imports in Canada</v>
      </c>
      <c r="C53" s="552"/>
      <c r="D53" s="552"/>
      <c r="E53" s="552"/>
      <c r="F53" s="552"/>
      <c r="G53" s="552"/>
      <c r="H53" s="552"/>
      <c r="I53" s="553"/>
      <c r="J53" s="155"/>
      <c r="K53" s="155"/>
      <c r="L53" s="53"/>
      <c r="O53" s="22" t="s">
        <v>141</v>
      </c>
      <c r="P53" s="135" t="s">
        <v>142</v>
      </c>
    </row>
    <row r="54" spans="1:16" ht="15" customHeight="1" x14ac:dyDescent="0.35">
      <c r="B54" s="356" t="str">
        <f>IF(Intro!$G$29="English",O54,P54)</f>
        <v>Imports</v>
      </c>
      <c r="C54" s="357"/>
      <c r="D54" s="554" t="str">
        <f>IF(Intro!$G$29="English",Variables!$B$25,Variables!$C$25)</f>
        <v>units</v>
      </c>
      <c r="E54" s="554"/>
      <c r="F54" s="554"/>
      <c r="G54" s="100"/>
      <c r="H54" s="100"/>
      <c r="I54" s="100"/>
      <c r="J54" s="155"/>
      <c r="K54" s="155"/>
      <c r="L54" s="53"/>
      <c r="M54" s="10"/>
      <c r="O54" s="10" t="s">
        <v>49</v>
      </c>
      <c r="P54" s="10" t="s">
        <v>108</v>
      </c>
    </row>
    <row r="55" spans="1:16" ht="15" customHeight="1" x14ac:dyDescent="0.35">
      <c r="B55" s="356"/>
      <c r="C55" s="357"/>
      <c r="D55" s="554" t="str">
        <f>IF(Intro!G$29="English",O55,P55)</f>
        <v>net delivered purchase value (CAD)</v>
      </c>
      <c r="E55" s="554"/>
      <c r="F55" s="554"/>
      <c r="G55" s="100"/>
      <c r="H55" s="100"/>
      <c r="I55" s="100"/>
      <c r="J55" s="155"/>
      <c r="K55" s="155"/>
      <c r="L55" s="53"/>
      <c r="M55" s="10"/>
      <c r="O55" s="10" t="s">
        <v>228</v>
      </c>
      <c r="P55" s="10" t="s">
        <v>227</v>
      </c>
    </row>
    <row r="56" spans="1:16" ht="15" customHeight="1" x14ac:dyDescent="0.35">
      <c r="B56" s="356"/>
      <c r="C56" s="357"/>
      <c r="D56" s="554" t="str">
        <f>"$ / "&amp;IF(Intro!$G$29="English",Variables!$B$26,Variables!$C$26)</f>
        <v>$ / unit</v>
      </c>
      <c r="E56" s="554"/>
      <c r="F56" s="554"/>
      <c r="G56" s="109" t="str">
        <f>IF(G54=0,"-",G55/G54)</f>
        <v>-</v>
      </c>
      <c r="H56" s="109" t="str">
        <f>IF(H54=0,"-",H55/H54)</f>
        <v>-</v>
      </c>
      <c r="I56" s="109" t="str">
        <f t="shared" ref="I56" si="4">IF(I54=0,"-",I55/I54)</f>
        <v>-</v>
      </c>
      <c r="J56" s="155"/>
      <c r="K56" s="155"/>
      <c r="L56" s="53"/>
      <c r="M56" s="10"/>
    </row>
    <row r="57" spans="1:16" s="135" customFormat="1" x14ac:dyDescent="0.35">
      <c r="A57" s="157"/>
      <c r="B57" s="555" t="str">
        <f>IF(Intro!$G$29="English",O57,P57)</f>
        <v>Sales of imports in Canada</v>
      </c>
      <c r="C57" s="556"/>
      <c r="D57" s="556"/>
      <c r="E57" s="556"/>
      <c r="F57" s="556"/>
      <c r="G57" s="556"/>
      <c r="H57" s="556"/>
      <c r="I57" s="557"/>
      <c r="J57" s="155"/>
      <c r="K57" s="155"/>
      <c r="L57" s="53"/>
      <c r="O57" s="22" t="s">
        <v>344</v>
      </c>
      <c r="P57" s="135" t="s">
        <v>345</v>
      </c>
    </row>
    <row r="58" spans="1:16" ht="15" customHeight="1" x14ac:dyDescent="0.35">
      <c r="B58" s="356" t="str">
        <f>B57</f>
        <v>Sales of imports in Canada</v>
      </c>
      <c r="C58" s="357"/>
      <c r="D58" s="554" t="str">
        <f>D54</f>
        <v>units</v>
      </c>
      <c r="E58" s="554"/>
      <c r="F58" s="554"/>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56"/>
      <c r="C59" s="357"/>
      <c r="D59" s="554" t="str">
        <f>IF(Intro!G$29="English",O59,P59)</f>
        <v>net delivered selling value (CAD)</v>
      </c>
      <c r="E59" s="554"/>
      <c r="F59" s="554"/>
      <c r="G59" s="100"/>
      <c r="H59" s="100"/>
      <c r="I59" s="100"/>
      <c r="J59" s="155"/>
      <c r="K59" s="155"/>
      <c r="L59" s="53"/>
      <c r="M59" s="10"/>
      <c r="O59" s="10" t="s">
        <v>230</v>
      </c>
      <c r="P59" s="10" t="s">
        <v>229</v>
      </c>
    </row>
    <row r="60" spans="1:16" ht="15.75" customHeight="1" thickBot="1" x14ac:dyDescent="0.4">
      <c r="B60" s="558"/>
      <c r="C60" s="559"/>
      <c r="D60" s="560" t="str">
        <f>D56</f>
        <v>$ / unit</v>
      </c>
      <c r="E60" s="560"/>
      <c r="F60" s="560"/>
      <c r="G60" s="109" t="str">
        <f>IF(G58=0,"-",G59/G58)</f>
        <v>-</v>
      </c>
      <c r="H60" s="109" t="str">
        <f>IF(H58=0,"-",H59/H58)</f>
        <v>-</v>
      </c>
      <c r="I60" s="109" t="str">
        <f t="shared" ref="I60" si="5">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22" t="str">
        <f>IF(Intro!$G$29="English",O62,P62)</f>
        <v>COUNTRY 9</v>
      </c>
      <c r="C62" s="323"/>
      <c r="D62" s="323"/>
      <c r="E62" s="323"/>
      <c r="F62" s="323"/>
      <c r="G62" s="323"/>
      <c r="H62" s="323"/>
      <c r="I62" s="323"/>
      <c r="J62" s="323"/>
      <c r="K62" s="323"/>
      <c r="L62" s="324"/>
      <c r="M62" s="10"/>
      <c r="O62" s="84" t="s">
        <v>831</v>
      </c>
      <c r="P62" s="84" t="s">
        <v>832</v>
      </c>
    </row>
    <row r="63" spans="1:16" ht="15.5" x14ac:dyDescent="0.35">
      <c r="B63" s="545" t="str">
        <f>IF(Intro!$G$29="English",O63,P63)</f>
        <v>Please specify the country of origin here:</v>
      </c>
      <c r="C63" s="546"/>
      <c r="D63" s="546"/>
      <c r="E63" s="542"/>
      <c r="F63" s="543"/>
      <c r="G63" s="543"/>
      <c r="H63" s="543"/>
      <c r="I63" s="544"/>
      <c r="J63" s="155"/>
      <c r="K63" s="155"/>
      <c r="L63" s="257"/>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259">
        <f>Variables!$B$6</f>
        <v>2023</v>
      </c>
      <c r="H65" s="259">
        <f>G65+1</f>
        <v>2024</v>
      </c>
      <c r="I65" s="259">
        <f>H65+1</f>
        <v>2025</v>
      </c>
      <c r="J65" s="155"/>
      <c r="K65" s="155"/>
      <c r="L65" s="53"/>
      <c r="M65" s="10"/>
      <c r="O65" s="18"/>
    </row>
    <row r="66" spans="1:16" s="135" customFormat="1" ht="14.25" customHeight="1" x14ac:dyDescent="0.35">
      <c r="A66" s="157"/>
      <c r="B66" s="551" t="str">
        <f>IF(Intro!$G$29="English",O66,P66)</f>
        <v>Imports in Canada</v>
      </c>
      <c r="C66" s="552"/>
      <c r="D66" s="552"/>
      <c r="E66" s="552"/>
      <c r="F66" s="552"/>
      <c r="G66" s="552"/>
      <c r="H66" s="552"/>
      <c r="I66" s="553"/>
      <c r="J66" s="155"/>
      <c r="K66" s="155"/>
      <c r="L66" s="53"/>
      <c r="O66" s="22" t="s">
        <v>141</v>
      </c>
      <c r="P66" s="135" t="s">
        <v>142</v>
      </c>
    </row>
    <row r="67" spans="1:16" ht="15" customHeight="1" x14ac:dyDescent="0.35">
      <c r="B67" s="356" t="str">
        <f>IF(Intro!$G$29="English",O67,P67)</f>
        <v>Imports</v>
      </c>
      <c r="C67" s="357"/>
      <c r="D67" s="554" t="str">
        <f>IF(Intro!$G$29="English",Variables!$B$25,Variables!$C$25)</f>
        <v>units</v>
      </c>
      <c r="E67" s="554"/>
      <c r="F67" s="554"/>
      <c r="G67" s="100"/>
      <c r="H67" s="100"/>
      <c r="I67" s="100"/>
      <c r="J67" s="155"/>
      <c r="K67" s="155"/>
      <c r="L67" s="53"/>
      <c r="M67" s="10"/>
      <c r="O67" s="10" t="s">
        <v>49</v>
      </c>
      <c r="P67" s="10" t="s">
        <v>108</v>
      </c>
    </row>
    <row r="68" spans="1:16" ht="15" customHeight="1" x14ac:dyDescent="0.35">
      <c r="B68" s="356"/>
      <c r="C68" s="357"/>
      <c r="D68" s="554" t="str">
        <f>IF(Intro!G$29="English",O68,P68)</f>
        <v>net delivered purchase value (CAD)</v>
      </c>
      <c r="E68" s="554"/>
      <c r="F68" s="554"/>
      <c r="G68" s="100"/>
      <c r="H68" s="100"/>
      <c r="I68" s="100"/>
      <c r="J68" s="155"/>
      <c r="K68" s="155"/>
      <c r="L68" s="53"/>
      <c r="M68" s="10"/>
      <c r="O68" s="10" t="s">
        <v>228</v>
      </c>
      <c r="P68" s="10" t="s">
        <v>227</v>
      </c>
    </row>
    <row r="69" spans="1:16" ht="15" customHeight="1" x14ac:dyDescent="0.35">
      <c r="B69" s="356"/>
      <c r="C69" s="357"/>
      <c r="D69" s="554" t="str">
        <f>"$ / "&amp;IF(Intro!$G$29="English",Variables!$B$26,Variables!$C$26)</f>
        <v>$ / unit</v>
      </c>
      <c r="E69" s="554"/>
      <c r="F69" s="554"/>
      <c r="G69" s="109" t="str">
        <f>IF(G67=0,"-",G68/G67)</f>
        <v>-</v>
      </c>
      <c r="H69" s="109" t="str">
        <f>IF(H67=0,"-",H68/H67)</f>
        <v>-</v>
      </c>
      <c r="I69" s="109" t="str">
        <f t="shared" ref="I69" si="6">IF(I67=0,"-",I68/I67)</f>
        <v>-</v>
      </c>
      <c r="J69" s="155"/>
      <c r="K69" s="155"/>
      <c r="L69" s="53"/>
      <c r="M69" s="10"/>
    </row>
    <row r="70" spans="1:16" s="135" customFormat="1" x14ac:dyDescent="0.35">
      <c r="A70" s="157"/>
      <c r="B70" s="555" t="str">
        <f>IF(Intro!$G$29="English",O70,P70)</f>
        <v>Sales of imports in Canada</v>
      </c>
      <c r="C70" s="556"/>
      <c r="D70" s="556"/>
      <c r="E70" s="556"/>
      <c r="F70" s="556"/>
      <c r="G70" s="556"/>
      <c r="H70" s="556"/>
      <c r="I70" s="557"/>
      <c r="J70" s="155"/>
      <c r="K70" s="155"/>
      <c r="L70" s="53"/>
      <c r="O70" s="22" t="s">
        <v>344</v>
      </c>
      <c r="P70" s="135" t="s">
        <v>345</v>
      </c>
    </row>
    <row r="71" spans="1:16" ht="15" customHeight="1" x14ac:dyDescent="0.35">
      <c r="B71" s="356" t="str">
        <f>B70</f>
        <v>Sales of imports in Canada</v>
      </c>
      <c r="C71" s="357"/>
      <c r="D71" s="554" t="str">
        <f>D67</f>
        <v>units</v>
      </c>
      <c r="E71" s="554"/>
      <c r="F71" s="554"/>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56"/>
      <c r="C72" s="357"/>
      <c r="D72" s="554" t="str">
        <f>IF(Intro!G$29="English",O72,P72)</f>
        <v>net delivered selling value (CAD)</v>
      </c>
      <c r="E72" s="554"/>
      <c r="F72" s="554"/>
      <c r="G72" s="100"/>
      <c r="H72" s="100"/>
      <c r="I72" s="100"/>
      <c r="J72" s="155"/>
      <c r="K72" s="155"/>
      <c r="L72" s="53"/>
      <c r="M72" s="10"/>
      <c r="O72" s="10" t="s">
        <v>230</v>
      </c>
      <c r="P72" s="10" t="s">
        <v>229</v>
      </c>
    </row>
    <row r="73" spans="1:16" ht="15.75" customHeight="1" thickBot="1" x14ac:dyDescent="0.4">
      <c r="B73" s="558"/>
      <c r="C73" s="559"/>
      <c r="D73" s="560" t="str">
        <f>D69</f>
        <v>$ / unit</v>
      </c>
      <c r="E73" s="560"/>
      <c r="F73" s="560"/>
      <c r="G73" s="109" t="str">
        <f>IF(G71=0,"-",G72/G71)</f>
        <v>-</v>
      </c>
      <c r="H73" s="109" t="str">
        <f>IF(H71=0,"-",H72/H71)</f>
        <v>-</v>
      </c>
      <c r="I73" s="109" t="str">
        <f t="shared" ref="I73" si="7">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22" t="str">
        <f>IF(Intro!$G$29="English",O75,P75)</f>
        <v>COUNTRY 10</v>
      </c>
      <c r="C75" s="323"/>
      <c r="D75" s="323"/>
      <c r="E75" s="323"/>
      <c r="F75" s="323"/>
      <c r="G75" s="323"/>
      <c r="H75" s="323"/>
      <c r="I75" s="323"/>
      <c r="J75" s="323"/>
      <c r="K75" s="323"/>
      <c r="L75" s="324"/>
      <c r="M75" s="10"/>
      <c r="O75" s="84" t="s">
        <v>833</v>
      </c>
      <c r="P75" s="84" t="s">
        <v>834</v>
      </c>
    </row>
    <row r="76" spans="1:16" ht="15.5" x14ac:dyDescent="0.35">
      <c r="B76" s="545" t="str">
        <f>IF(Intro!$G$29="English",O76,P76)</f>
        <v>Please specify the country of origin here:</v>
      </c>
      <c r="C76" s="546"/>
      <c r="D76" s="546"/>
      <c r="E76" s="542"/>
      <c r="F76" s="543"/>
      <c r="G76" s="543"/>
      <c r="H76" s="543"/>
      <c r="I76" s="544"/>
      <c r="J76" s="155"/>
      <c r="K76" s="155"/>
      <c r="L76" s="257"/>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259">
        <f>Variables!$B$6</f>
        <v>2023</v>
      </c>
      <c r="H78" s="259">
        <f>G78+1</f>
        <v>2024</v>
      </c>
      <c r="I78" s="259">
        <f>H78+1</f>
        <v>2025</v>
      </c>
      <c r="J78" s="155"/>
      <c r="K78" s="155"/>
      <c r="L78" s="53"/>
      <c r="M78" s="10"/>
      <c r="O78" s="18"/>
    </row>
    <row r="79" spans="1:16" s="135" customFormat="1" ht="14.25" customHeight="1" x14ac:dyDescent="0.35">
      <c r="A79" s="157"/>
      <c r="B79" s="551" t="str">
        <f>IF(Intro!$G$29="English",O79,P79)</f>
        <v>Imports in Canada</v>
      </c>
      <c r="C79" s="552"/>
      <c r="D79" s="552"/>
      <c r="E79" s="552"/>
      <c r="F79" s="552"/>
      <c r="G79" s="552"/>
      <c r="H79" s="552"/>
      <c r="I79" s="553"/>
      <c r="J79" s="155"/>
      <c r="K79" s="155"/>
      <c r="L79" s="53"/>
      <c r="O79" s="22" t="s">
        <v>141</v>
      </c>
      <c r="P79" s="135" t="s">
        <v>142</v>
      </c>
    </row>
    <row r="80" spans="1:16" ht="15" customHeight="1" x14ac:dyDescent="0.35">
      <c r="B80" s="356" t="str">
        <f>IF(Intro!$G$29="English",O80,P80)</f>
        <v>Imports</v>
      </c>
      <c r="C80" s="357"/>
      <c r="D80" s="554" t="str">
        <f>IF(Intro!$G$29="English",Variables!$B$25,Variables!$C$25)</f>
        <v>units</v>
      </c>
      <c r="E80" s="554"/>
      <c r="F80" s="554"/>
      <c r="G80" s="100"/>
      <c r="H80" s="100"/>
      <c r="I80" s="100"/>
      <c r="J80" s="155"/>
      <c r="K80" s="155"/>
      <c r="L80" s="53"/>
      <c r="M80" s="10"/>
      <c r="O80" s="10" t="s">
        <v>49</v>
      </c>
      <c r="P80" s="10" t="s">
        <v>108</v>
      </c>
    </row>
    <row r="81" spans="1:16" ht="15" customHeight="1" x14ac:dyDescent="0.35">
      <c r="B81" s="356"/>
      <c r="C81" s="357"/>
      <c r="D81" s="554" t="str">
        <f>IF(Intro!G$29="English",O81,P81)</f>
        <v>net delivered purchase value (CAD)</v>
      </c>
      <c r="E81" s="554"/>
      <c r="F81" s="554"/>
      <c r="G81" s="100"/>
      <c r="H81" s="100"/>
      <c r="I81" s="100"/>
      <c r="J81" s="155"/>
      <c r="K81" s="155"/>
      <c r="L81" s="53"/>
      <c r="M81" s="10"/>
      <c r="O81" s="10" t="s">
        <v>228</v>
      </c>
      <c r="P81" s="10" t="s">
        <v>227</v>
      </c>
    </row>
    <row r="82" spans="1:16" ht="15" customHeight="1" x14ac:dyDescent="0.35">
      <c r="B82" s="356"/>
      <c r="C82" s="357"/>
      <c r="D82" s="554" t="str">
        <f>"$ / "&amp;IF(Intro!$G$29="English",Variables!$B$26,Variables!$C$26)</f>
        <v>$ / unit</v>
      </c>
      <c r="E82" s="554"/>
      <c r="F82" s="554"/>
      <c r="G82" s="109" t="str">
        <f>IF(G80=0,"-",G81/G80)</f>
        <v>-</v>
      </c>
      <c r="H82" s="109" t="str">
        <f>IF(H80=0,"-",H81/H80)</f>
        <v>-</v>
      </c>
      <c r="I82" s="109" t="str">
        <f t="shared" ref="I82" si="8">IF(I80=0,"-",I81/I80)</f>
        <v>-</v>
      </c>
      <c r="J82" s="155"/>
      <c r="K82" s="155"/>
      <c r="L82" s="53"/>
      <c r="M82" s="10"/>
    </row>
    <row r="83" spans="1:16" s="135" customFormat="1" x14ac:dyDescent="0.35">
      <c r="A83" s="157"/>
      <c r="B83" s="555" t="str">
        <f>IF(Intro!$G$29="English",O83,P83)</f>
        <v>Sales of imports in Canada</v>
      </c>
      <c r="C83" s="556"/>
      <c r="D83" s="556"/>
      <c r="E83" s="556"/>
      <c r="F83" s="556"/>
      <c r="G83" s="556"/>
      <c r="H83" s="556"/>
      <c r="I83" s="557"/>
      <c r="J83" s="155"/>
      <c r="K83" s="155"/>
      <c r="L83" s="53"/>
      <c r="O83" s="22" t="s">
        <v>344</v>
      </c>
      <c r="P83" s="135" t="s">
        <v>345</v>
      </c>
    </row>
    <row r="84" spans="1:16" ht="15" customHeight="1" x14ac:dyDescent="0.35">
      <c r="B84" s="356" t="str">
        <f>B83</f>
        <v>Sales of imports in Canada</v>
      </c>
      <c r="C84" s="357"/>
      <c r="D84" s="554" t="str">
        <f>D80</f>
        <v>units</v>
      </c>
      <c r="E84" s="554"/>
      <c r="F84" s="554"/>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56"/>
      <c r="C85" s="357"/>
      <c r="D85" s="554" t="str">
        <f>IF(Intro!G$29="English",O85,P85)</f>
        <v>net delivered selling value (CAD)</v>
      </c>
      <c r="E85" s="554"/>
      <c r="F85" s="554"/>
      <c r="G85" s="100"/>
      <c r="H85" s="100"/>
      <c r="I85" s="100"/>
      <c r="J85" s="155"/>
      <c r="K85" s="155"/>
      <c r="L85" s="53"/>
      <c r="M85" s="10"/>
      <c r="O85" s="10" t="s">
        <v>230</v>
      </c>
      <c r="P85" s="10" t="s">
        <v>229</v>
      </c>
    </row>
    <row r="86" spans="1:16" ht="15.75" customHeight="1" thickBot="1" x14ac:dyDescent="0.4">
      <c r="B86" s="558"/>
      <c r="C86" s="559"/>
      <c r="D86" s="560" t="str">
        <f>D82</f>
        <v>$ / unit</v>
      </c>
      <c r="E86" s="560"/>
      <c r="F86" s="560"/>
      <c r="G86" s="109" t="str">
        <f>IF(G84=0,"-",G85/G84)</f>
        <v>-</v>
      </c>
      <c r="H86" s="109" t="str">
        <f>IF(H84=0,"-",H85/H84)</f>
        <v>-</v>
      </c>
      <c r="I86" s="109" t="str">
        <f t="shared" ref="I86" si="9">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258"/>
      <c r="F88" s="258"/>
      <c r="G88" s="258"/>
      <c r="H88" s="258"/>
      <c r="I88" s="258"/>
      <c r="J88" s="258"/>
      <c r="K88" s="258"/>
      <c r="L88" s="258"/>
      <c r="M88" s="55"/>
    </row>
  </sheetData>
  <sheetProtection algorithmName="SHA-512" hashValue="jqpgodE8PH9k9E9YH94dPvpfWWd6cHECmDUWc+Aj+JBM3++b1Q/nYmVUgFm0mixiorT0PgxITrreeTuetPnKZQ==" saltValue="jKVHokTMXV1YJ+iTuKOyfg==" spinCount="100000" sheet="1" objects="1" scenarios="1" selectLockedCells="1"/>
  <mergeCells count="82">
    <mergeCell ref="B10:L11"/>
    <mergeCell ref="B20:L20"/>
    <mergeCell ref="B19:L19"/>
    <mergeCell ref="B4:L4"/>
    <mergeCell ref="B5:L5"/>
    <mergeCell ref="B6:L6"/>
    <mergeCell ref="B8:L8"/>
    <mergeCell ref="B9:L9"/>
    <mergeCell ref="B23:L23"/>
    <mergeCell ref="B24:D24"/>
    <mergeCell ref="E24:I24"/>
    <mergeCell ref="B12:L12"/>
    <mergeCell ref="B13:L13"/>
    <mergeCell ref="B14:L14"/>
    <mergeCell ref="B15:L15"/>
    <mergeCell ref="B16:L16"/>
    <mergeCell ref="B17:L17"/>
    <mergeCell ref="B21:L21"/>
    <mergeCell ref="B22:F22"/>
    <mergeCell ref="B18:L18"/>
    <mergeCell ref="B27:I27"/>
    <mergeCell ref="B28:C30"/>
    <mergeCell ref="D28:F28"/>
    <mergeCell ref="D29:F29"/>
    <mergeCell ref="D30:F30"/>
    <mergeCell ref="B36:L36"/>
    <mergeCell ref="B37:D37"/>
    <mergeCell ref="E37:I37"/>
    <mergeCell ref="B40:I40"/>
    <mergeCell ref="B31:I31"/>
    <mergeCell ref="B32:C34"/>
    <mergeCell ref="D32:F32"/>
    <mergeCell ref="D33:F33"/>
    <mergeCell ref="D34:F34"/>
    <mergeCell ref="D47:F47"/>
    <mergeCell ref="B41:C43"/>
    <mergeCell ref="D41:F41"/>
    <mergeCell ref="D42:F42"/>
    <mergeCell ref="D43:F43"/>
    <mergeCell ref="B44:I44"/>
    <mergeCell ref="B45:C47"/>
    <mergeCell ref="D45:F45"/>
    <mergeCell ref="B70:I70"/>
    <mergeCell ref="D58:F58"/>
    <mergeCell ref="D59:F59"/>
    <mergeCell ref="B54:C56"/>
    <mergeCell ref="D54:F54"/>
    <mergeCell ref="D55:F55"/>
    <mergeCell ref="D56:F56"/>
    <mergeCell ref="D67:F67"/>
    <mergeCell ref="D68:F68"/>
    <mergeCell ref="B63:D63"/>
    <mergeCell ref="E63:I63"/>
    <mergeCell ref="B66:I66"/>
    <mergeCell ref="B67:C69"/>
    <mergeCell ref="D69:F69"/>
    <mergeCell ref="D81:F81"/>
    <mergeCell ref="D82:F82"/>
    <mergeCell ref="B83:I83"/>
    <mergeCell ref="D73:F73"/>
    <mergeCell ref="B71:C73"/>
    <mergeCell ref="B75:L75"/>
    <mergeCell ref="B76:D76"/>
    <mergeCell ref="E76:I76"/>
    <mergeCell ref="D71:F71"/>
    <mergeCell ref="D72:F72"/>
    <mergeCell ref="B84:C86"/>
    <mergeCell ref="D84:F84"/>
    <mergeCell ref="D46:F46"/>
    <mergeCell ref="B49:L49"/>
    <mergeCell ref="B50:D50"/>
    <mergeCell ref="E50:I50"/>
    <mergeCell ref="B53:I53"/>
    <mergeCell ref="B57:I57"/>
    <mergeCell ref="B58:C60"/>
    <mergeCell ref="D60:F60"/>
    <mergeCell ref="B62:L62"/>
    <mergeCell ref="D85:F85"/>
    <mergeCell ref="D86:F86"/>
    <mergeCell ref="B79:I79"/>
    <mergeCell ref="B80:C82"/>
    <mergeCell ref="D80:F80"/>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E8C130EB-5A0F-464E-8DE1-4ADCD590A7F8}">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37836CBA-35FD-44BA-A21E-A8ABDB2BFCCB}">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2A19A55-C4E8-4D00-B351-FBCBA5202A00}">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4"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8A2E5B5-1F49-42C7-B124-C0DD9567F995}">
          <x14:formula1>
            <xm:f>Variables!$D$82:$D$330</xm:f>
          </x14:formula1>
          <xm:sqref>E63 E24 E37 E50 E76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BCB3A-3C93-41F2-85DF-882100EC26A5}">
  <sheetPr>
    <tabColor rgb="FF00B050"/>
    <pageSetUpPr fitToPage="1"/>
  </sheetPr>
  <dimension ref="A1:P88"/>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PROTECTED</v>
      </c>
      <c r="C2" s="12"/>
      <c r="D2" s="12"/>
      <c r="O2" s="135" t="s">
        <v>51</v>
      </c>
      <c r="P2" s="135" t="s">
        <v>67</v>
      </c>
    </row>
    <row r="3" spans="1:16" x14ac:dyDescent="0.35">
      <c r="B3" s="13"/>
      <c r="C3" s="13"/>
      <c r="D3" s="13"/>
      <c r="O3" s="2"/>
      <c r="P3" s="2"/>
    </row>
    <row r="4" spans="1:16" s="2" customFormat="1" x14ac:dyDescent="0.35">
      <c r="A4" s="4"/>
      <c r="B4" s="380" t="str">
        <f>Info!B4</f>
        <v>IMPORTERS' QUESTIONNAIRE</v>
      </c>
      <c r="C4" s="381"/>
      <c r="D4" s="381"/>
      <c r="E4" s="381"/>
      <c r="F4" s="381"/>
      <c r="G4" s="381"/>
      <c r="H4" s="381"/>
      <c r="I4" s="381"/>
      <c r="J4" s="381"/>
      <c r="K4" s="381"/>
      <c r="L4" s="382"/>
      <c r="M4" s="21"/>
      <c r="N4" s="21"/>
      <c r="O4" s="19"/>
      <c r="P4" s="19"/>
    </row>
    <row r="5" spans="1:16" s="2" customFormat="1" x14ac:dyDescent="0.35">
      <c r="A5" s="4"/>
      <c r="B5" s="435" t="str">
        <f>Info!B5</f>
        <v>GC-2026-001</v>
      </c>
      <c r="C5" s="540"/>
      <c r="D5" s="540"/>
      <c r="E5" s="540"/>
      <c r="F5" s="540"/>
      <c r="G5" s="540"/>
      <c r="H5" s="540"/>
      <c r="I5" s="540"/>
      <c r="J5" s="540"/>
      <c r="K5" s="540"/>
      <c r="L5" s="437"/>
      <c r="M5" s="21"/>
      <c r="N5" s="21"/>
      <c r="O5" s="19"/>
      <c r="P5" s="19"/>
    </row>
    <row r="6" spans="1:16" s="6" customFormat="1" x14ac:dyDescent="0.35">
      <c r="A6" s="4"/>
      <c r="B6" s="435" t="str">
        <f>Info!B6</f>
        <v>WOOD GOODS - SOLID AND ENGINEERED WOOD CABINETS AND VANITIES</v>
      </c>
      <c r="C6" s="540"/>
      <c r="D6" s="540"/>
      <c r="E6" s="540"/>
      <c r="F6" s="540"/>
      <c r="G6" s="540"/>
      <c r="H6" s="540"/>
      <c r="I6" s="540"/>
      <c r="J6" s="540"/>
      <c r="K6" s="540"/>
      <c r="L6" s="437"/>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38" t="str">
        <f>Public!B8</f>
        <v>The following questions refer to the goods as defined in the product description on the Intro tab.</v>
      </c>
      <c r="C8" s="541"/>
      <c r="D8" s="541"/>
      <c r="E8" s="541"/>
      <c r="F8" s="541"/>
      <c r="G8" s="541"/>
      <c r="H8" s="541"/>
      <c r="I8" s="541"/>
      <c r="J8" s="541"/>
      <c r="K8" s="541"/>
      <c r="L8" s="440"/>
      <c r="M8" s="19"/>
      <c r="N8" s="19"/>
      <c r="O8" s="15"/>
      <c r="P8" s="15"/>
    </row>
    <row r="9" spans="1:16" s="6" customFormat="1" x14ac:dyDescent="0.35">
      <c r="A9" s="4"/>
      <c r="B9" s="438" t="str">
        <f>Public!B9</f>
        <v xml:space="preserve">Product information and a glossary of terms can be found in the Info tab.
</v>
      </c>
      <c r="C9" s="541"/>
      <c r="D9" s="541"/>
      <c r="E9" s="541"/>
      <c r="F9" s="541"/>
      <c r="G9" s="541"/>
      <c r="H9" s="541"/>
      <c r="I9" s="541"/>
      <c r="J9" s="541"/>
      <c r="K9" s="541"/>
      <c r="L9" s="440"/>
      <c r="M9" s="19"/>
      <c r="N9" s="19"/>
      <c r="O9" s="15"/>
    </row>
    <row r="10" spans="1:16" s="6" customFormat="1" x14ac:dyDescent="0.35">
      <c r="A10" s="4"/>
      <c r="B10" s="438"/>
      <c r="C10" s="541"/>
      <c r="D10" s="541"/>
      <c r="E10" s="541"/>
      <c r="F10" s="541"/>
      <c r="G10" s="541"/>
      <c r="H10" s="541"/>
      <c r="I10" s="541"/>
      <c r="J10" s="541"/>
      <c r="K10" s="541"/>
      <c r="L10" s="440"/>
      <c r="M10" s="19"/>
      <c r="N10" s="19"/>
      <c r="O10" s="10" t="s">
        <v>226</v>
      </c>
      <c r="P10" s="10" t="s">
        <v>225</v>
      </c>
    </row>
    <row r="11" spans="1:16" s="6" customFormat="1" x14ac:dyDescent="0.35">
      <c r="A11" s="4"/>
      <c r="B11" s="438"/>
      <c r="C11" s="541"/>
      <c r="D11" s="541"/>
      <c r="E11" s="541"/>
      <c r="F11" s="541"/>
      <c r="G11" s="541"/>
      <c r="H11" s="541"/>
      <c r="I11" s="541"/>
      <c r="J11" s="541"/>
      <c r="K11" s="541"/>
      <c r="L11" s="440"/>
      <c r="M11" s="19"/>
      <c r="N11" s="19"/>
      <c r="O11" s="15"/>
      <c r="P11" s="15"/>
    </row>
    <row r="12" spans="1:16" s="6" customFormat="1" x14ac:dyDescent="0.35">
      <c r="A12" s="4"/>
      <c r="B12" s="438" t="str">
        <f>Pro!B12</f>
        <v>For the questions in this tab, note the following:</v>
      </c>
      <c r="C12" s="541"/>
      <c r="D12" s="541"/>
      <c r="E12" s="541"/>
      <c r="F12" s="541"/>
      <c r="G12" s="541"/>
      <c r="H12" s="541"/>
      <c r="I12" s="541"/>
      <c r="J12" s="541"/>
      <c r="K12" s="541"/>
      <c r="L12" s="440"/>
      <c r="M12" s="19"/>
      <c r="N12" s="19"/>
      <c r="O12" s="15"/>
      <c r="P12" s="15"/>
    </row>
    <row r="13" spans="1:16" s="6" customFormat="1" ht="26.25" customHeight="1" x14ac:dyDescent="0.35">
      <c r="A13" s="4"/>
      <c r="B13" s="521" t="str">
        <f>Pro!B13</f>
        <v>• Report only sales from your firm’s imports. Sales of goods purchased from Canadian producers must be excluded.</v>
      </c>
      <c r="C13" s="550"/>
      <c r="D13" s="550"/>
      <c r="E13" s="550"/>
      <c r="F13" s="550"/>
      <c r="G13" s="550"/>
      <c r="H13" s="550"/>
      <c r="I13" s="550"/>
      <c r="J13" s="550"/>
      <c r="K13" s="550"/>
      <c r="L13" s="523"/>
      <c r="M13" s="19"/>
      <c r="N13" s="19"/>
      <c r="O13" s="15"/>
      <c r="P13" s="15"/>
    </row>
    <row r="14" spans="1:16" s="6" customFormat="1" x14ac:dyDescent="0.35">
      <c r="A14" s="4"/>
      <c r="B14" s="438" t="str">
        <f>Pro!B14</f>
        <v>• Report all sales to Canadian and foreign associated firms.</v>
      </c>
      <c r="C14" s="541"/>
      <c r="D14" s="541"/>
      <c r="E14" s="541"/>
      <c r="F14" s="541"/>
      <c r="G14" s="541"/>
      <c r="H14" s="541"/>
      <c r="I14" s="541"/>
      <c r="J14" s="541"/>
      <c r="K14" s="541"/>
      <c r="L14" s="440"/>
      <c r="M14" s="19"/>
      <c r="N14" s="19"/>
      <c r="O14" s="15"/>
      <c r="P14" s="15"/>
    </row>
    <row r="15" spans="1:16" s="6" customFormat="1" x14ac:dyDescent="0.35">
      <c r="A15" s="4"/>
      <c r="B15" s="438" t="str">
        <f>Pro!B15</f>
        <v>• Report all sales as of the date of shipment to the customer or the customer’s warehouse.</v>
      </c>
      <c r="C15" s="541"/>
      <c r="D15" s="541"/>
      <c r="E15" s="541"/>
      <c r="F15" s="541"/>
      <c r="G15" s="541"/>
      <c r="H15" s="541"/>
      <c r="I15" s="541"/>
      <c r="J15" s="541"/>
      <c r="K15" s="541"/>
      <c r="L15" s="440"/>
      <c r="M15" s="19"/>
      <c r="N15" s="19"/>
      <c r="O15" s="15"/>
      <c r="P15" s="15"/>
    </row>
    <row r="16" spans="1:16" s="6" customFormat="1" x14ac:dyDescent="0.35">
      <c r="A16" s="4"/>
      <c r="B16" s="438" t="str">
        <f>Pro!B16</f>
        <v>• Report all values in Canadian dollars.</v>
      </c>
      <c r="C16" s="541"/>
      <c r="D16" s="541"/>
      <c r="E16" s="541"/>
      <c r="F16" s="541"/>
      <c r="G16" s="541"/>
      <c r="H16" s="541"/>
      <c r="I16" s="541"/>
      <c r="J16" s="541"/>
      <c r="K16" s="541"/>
      <c r="L16" s="440"/>
      <c r="M16" s="19"/>
      <c r="N16" s="19"/>
      <c r="O16" s="15"/>
      <c r="P16" s="15"/>
    </row>
    <row r="17" spans="1:16" s="6" customFormat="1" x14ac:dyDescent="0.35">
      <c r="A17" s="4"/>
      <c r="B17" s="441" t="str">
        <f>IF(Intro!$G$29="English",O17,P17)</f>
        <v>• If your firm is an end user or a retailer, your firm does not need to report sales of imports or inventories of imports.</v>
      </c>
      <c r="C17" s="442"/>
      <c r="D17" s="442"/>
      <c r="E17" s="442"/>
      <c r="F17" s="442"/>
      <c r="G17" s="442"/>
      <c r="H17" s="442"/>
      <c r="I17" s="442"/>
      <c r="J17" s="442"/>
      <c r="K17" s="442"/>
      <c r="L17" s="443"/>
      <c r="M17" s="19"/>
      <c r="N17" s="19"/>
      <c r="O17" s="15" t="s">
        <v>174</v>
      </c>
      <c r="P17" s="15" t="s">
        <v>175</v>
      </c>
    </row>
    <row r="18" spans="1:16" s="301" customFormat="1" ht="16" x14ac:dyDescent="0.35">
      <c r="A18" s="298"/>
      <c r="B18" s="491" t="str">
        <f>IF(Intro!$G$29="English",O18,P18)</f>
        <v>Included subassemblies are listed in the product definition on the “Intro” tab.</v>
      </c>
      <c r="C18" s="492"/>
      <c r="D18" s="492"/>
      <c r="E18" s="492"/>
      <c r="F18" s="492"/>
      <c r="G18" s="492"/>
      <c r="H18" s="492"/>
      <c r="I18" s="492"/>
      <c r="J18" s="492"/>
      <c r="K18" s="492"/>
      <c r="L18" s="493"/>
      <c r="M18" s="299"/>
      <c r="N18" s="299"/>
      <c r="O18" s="300" t="s">
        <v>996</v>
      </c>
      <c r="P18" s="300" t="s">
        <v>997</v>
      </c>
    </row>
    <row r="19" spans="1:16" s="6" customFormat="1" x14ac:dyDescent="0.35">
      <c r="A19" s="4"/>
      <c r="B19" s="547" t="str">
        <f>IF(Intro!$G$29="English",O19,P19)</f>
        <v>DO NOT INCLUDE THE VALUE OF ANY COMMERCIAL SERVICES SUCH AS INSTALLATION IN YOUR RESPONSE</v>
      </c>
      <c r="C19" s="547"/>
      <c r="D19" s="547"/>
      <c r="E19" s="547"/>
      <c r="F19" s="547"/>
      <c r="G19" s="547"/>
      <c r="H19" s="547"/>
      <c r="I19" s="547"/>
      <c r="J19" s="547"/>
      <c r="K19" s="547"/>
      <c r="L19" s="547"/>
      <c r="O19" s="255" t="str">
        <f>'Cab-Arm Country-Pays 1-5 '!O19</f>
        <v>DO NOT INCLUDE THE VALUE OF ANY COMMERCIAL SERVICES SUCH AS INSTALLATION IN YOUR RESPONSE</v>
      </c>
      <c r="P19" s="255" t="str">
        <f>'Cab-Arm Country-Pays 1-5 '!P19</f>
        <v>N'INCLUEZ PAS DANS VOTRE RÉPONSE LA VALEUR DE TOUT SERVICE COMMERCIAL, TEL QUE L'INSTALLATION</v>
      </c>
    </row>
    <row r="20" spans="1:16" x14ac:dyDescent="0.35">
      <c r="B20" s="322" t="str">
        <f>IF(Intro!$G$29="English",O20,P20)</f>
        <v>IMPORTS AND SALES - SUBASSEMBLIES</v>
      </c>
      <c r="C20" s="323"/>
      <c r="D20" s="323"/>
      <c r="E20" s="323"/>
      <c r="F20" s="323"/>
      <c r="G20" s="323"/>
      <c r="H20" s="323"/>
      <c r="I20" s="323"/>
      <c r="J20" s="323"/>
      <c r="K20" s="323"/>
      <c r="L20" s="324"/>
      <c r="M20" s="10"/>
      <c r="O20" s="84" t="s">
        <v>923</v>
      </c>
      <c r="P20" s="84" t="s">
        <v>924</v>
      </c>
    </row>
    <row r="21" spans="1:16" x14ac:dyDescent="0.35">
      <c r="B21" s="451" t="s">
        <v>12</v>
      </c>
      <c r="C21" s="548"/>
      <c r="D21" s="548"/>
      <c r="E21" s="548"/>
      <c r="F21" s="548"/>
      <c r="G21" s="548"/>
      <c r="H21" s="548"/>
      <c r="I21" s="548"/>
      <c r="J21" s="548"/>
      <c r="K21" s="548"/>
      <c r="L21" s="453"/>
      <c r="M21" s="10"/>
    </row>
    <row r="22" spans="1:16" ht="24" customHeight="1" x14ac:dyDescent="0.35">
      <c r="B22" s="401" t="str">
        <f>IF(Intro!$G$29="English",O22,P22)</f>
        <v xml:space="preserve">Provide your firm's imports and sales of imports of the goods, by country. </v>
      </c>
      <c r="C22" s="549"/>
      <c r="D22" s="549"/>
      <c r="E22" s="549"/>
      <c r="F22" s="549"/>
      <c r="G22" s="155"/>
      <c r="H22" s="155"/>
      <c r="I22" s="155"/>
      <c r="J22" s="155"/>
      <c r="K22" s="155"/>
      <c r="L22" s="257"/>
      <c r="M22" s="10"/>
      <c r="O22" s="10" t="s">
        <v>780</v>
      </c>
      <c r="P22" s="10" t="s">
        <v>781</v>
      </c>
    </row>
    <row r="23" spans="1:16" x14ac:dyDescent="0.35">
      <c r="B23" s="322" t="str">
        <f>IF(Intro!$G$29="English",O23,P23)</f>
        <v>COUNTRY 11</v>
      </c>
      <c r="C23" s="323"/>
      <c r="D23" s="323"/>
      <c r="E23" s="323"/>
      <c r="F23" s="323"/>
      <c r="G23" s="323"/>
      <c r="H23" s="323"/>
      <c r="I23" s="323"/>
      <c r="J23" s="323"/>
      <c r="K23" s="323"/>
      <c r="L23" s="324"/>
      <c r="M23" s="10"/>
      <c r="O23" s="84" t="s">
        <v>835</v>
      </c>
      <c r="P23" s="84" t="s">
        <v>836</v>
      </c>
    </row>
    <row r="24" spans="1:16" ht="15.75" customHeight="1" x14ac:dyDescent="0.35">
      <c r="B24" s="545" t="str">
        <f>IF(Intro!$G$29="English",O24,P24)</f>
        <v>Please specify the country of origin here:</v>
      </c>
      <c r="C24" s="546"/>
      <c r="D24" s="546"/>
      <c r="E24" s="542"/>
      <c r="F24" s="543"/>
      <c r="G24" s="543"/>
      <c r="H24" s="543"/>
      <c r="I24" s="544"/>
      <c r="J24" s="155"/>
      <c r="K24" s="155"/>
      <c r="L24" s="257"/>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253"/>
      <c r="C26" s="156"/>
      <c r="D26" s="156"/>
      <c r="E26" s="156"/>
      <c r="F26" s="156"/>
      <c r="G26" s="259">
        <f>Variables!$B$6</f>
        <v>2023</v>
      </c>
      <c r="H26" s="259">
        <f>G26+1</f>
        <v>2024</v>
      </c>
      <c r="I26" s="259">
        <f>H26+1</f>
        <v>2025</v>
      </c>
      <c r="J26" s="155"/>
      <c r="K26" s="155"/>
      <c r="L26" s="53"/>
      <c r="M26" s="10"/>
      <c r="O26" s="18"/>
    </row>
    <row r="27" spans="1:16" s="135" customFormat="1" ht="14.25" customHeight="1" x14ac:dyDescent="0.35">
      <c r="A27" s="157"/>
      <c r="B27" s="551" t="str">
        <f>IF(Intro!$G$29="English",O27,P27)</f>
        <v>Imports in Canada</v>
      </c>
      <c r="C27" s="552"/>
      <c r="D27" s="552"/>
      <c r="E27" s="552"/>
      <c r="F27" s="552"/>
      <c r="G27" s="552"/>
      <c r="H27" s="552"/>
      <c r="I27" s="553"/>
      <c r="J27" s="155"/>
      <c r="K27" s="155"/>
      <c r="L27" s="53"/>
      <c r="O27" s="22" t="s">
        <v>141</v>
      </c>
      <c r="P27" s="135" t="s">
        <v>142</v>
      </c>
    </row>
    <row r="28" spans="1:16" ht="15" customHeight="1" x14ac:dyDescent="0.35">
      <c r="B28" s="356" t="str">
        <f>IF(Intro!$G$29="English",O28,P28)</f>
        <v>Imports</v>
      </c>
      <c r="C28" s="357"/>
      <c r="D28" s="554" t="str">
        <f>IF(Intro!$G$29="English",Variables!$B$25,Variables!$C$25)</f>
        <v>units</v>
      </c>
      <c r="E28" s="554"/>
      <c r="F28" s="554"/>
      <c r="G28" s="100"/>
      <c r="H28" s="100"/>
      <c r="I28" s="100"/>
      <c r="J28" s="155"/>
      <c r="K28" s="155"/>
      <c r="L28" s="53"/>
      <c r="M28" s="10"/>
      <c r="O28" s="10" t="s">
        <v>49</v>
      </c>
      <c r="P28" s="10" t="s">
        <v>108</v>
      </c>
    </row>
    <row r="29" spans="1:16" ht="15" customHeight="1" x14ac:dyDescent="0.35">
      <c r="B29" s="356"/>
      <c r="C29" s="357"/>
      <c r="D29" s="554" t="str">
        <f>IF(Intro!G$29="English",O29,P29)</f>
        <v>net delivered purchase value (CAD)</v>
      </c>
      <c r="E29" s="554"/>
      <c r="F29" s="554"/>
      <c r="G29" s="100"/>
      <c r="H29" s="100"/>
      <c r="I29" s="100"/>
      <c r="J29" s="155"/>
      <c r="K29" s="155"/>
      <c r="L29" s="53"/>
      <c r="M29" s="10"/>
      <c r="O29" s="10" t="s">
        <v>228</v>
      </c>
      <c r="P29" s="10" t="s">
        <v>227</v>
      </c>
    </row>
    <row r="30" spans="1:16" ht="15" customHeight="1" x14ac:dyDescent="0.35">
      <c r="B30" s="356"/>
      <c r="C30" s="357"/>
      <c r="D30" s="554" t="str">
        <f>"$ / "&amp;IF(Intro!$G$29="English",Variables!$B$26,Variables!$C$26)</f>
        <v>$ / unit</v>
      </c>
      <c r="E30" s="554"/>
      <c r="F30" s="554"/>
      <c r="G30" s="109" t="str">
        <f>IF(G28=0,"-",G29/G28)</f>
        <v>-</v>
      </c>
      <c r="H30" s="109" t="str">
        <f>IF(H28=0,"-",H29/H28)</f>
        <v>-</v>
      </c>
      <c r="I30" s="109" t="str">
        <f t="shared" ref="I30" si="0">IF(I28=0,"-",I29/I28)</f>
        <v>-</v>
      </c>
      <c r="J30" s="155"/>
      <c r="K30" s="155"/>
      <c r="L30" s="53"/>
      <c r="M30" s="10"/>
    </row>
    <row r="31" spans="1:16" s="135" customFormat="1" x14ac:dyDescent="0.35">
      <c r="A31" s="157"/>
      <c r="B31" s="555" t="str">
        <f>IF(Intro!$G$29="English",O31,P31)</f>
        <v>Sales of imports in Canada</v>
      </c>
      <c r="C31" s="556"/>
      <c r="D31" s="556"/>
      <c r="E31" s="556"/>
      <c r="F31" s="556"/>
      <c r="G31" s="556"/>
      <c r="H31" s="556"/>
      <c r="I31" s="557"/>
      <c r="J31" s="155"/>
      <c r="K31" s="155"/>
      <c r="L31" s="53"/>
      <c r="O31" s="22" t="s">
        <v>344</v>
      </c>
      <c r="P31" s="135" t="s">
        <v>345</v>
      </c>
    </row>
    <row r="32" spans="1:16" ht="15" customHeight="1" x14ac:dyDescent="0.35">
      <c r="B32" s="356" t="str">
        <f>B31</f>
        <v>Sales of imports in Canada</v>
      </c>
      <c r="C32" s="357"/>
      <c r="D32" s="554" t="str">
        <f>D28</f>
        <v>units</v>
      </c>
      <c r="E32" s="554"/>
      <c r="F32" s="554"/>
      <c r="G32" s="100"/>
      <c r="H32" s="100"/>
      <c r="I32" s="100"/>
      <c r="J32" s="155"/>
      <c r="K32" s="155"/>
      <c r="L32" s="53"/>
      <c r="M32" s="10"/>
      <c r="O32" s="22" t="s">
        <v>344</v>
      </c>
      <c r="P32" s="135" t="s">
        <v>345</v>
      </c>
    </row>
    <row r="33" spans="1:16" ht="15" customHeight="1" x14ac:dyDescent="0.35">
      <c r="B33" s="356"/>
      <c r="C33" s="357"/>
      <c r="D33" s="554" t="str">
        <f>IF(Intro!G$29="English",O33,P33)</f>
        <v>net delivered selling value (CAD)</v>
      </c>
      <c r="E33" s="554"/>
      <c r="F33" s="554"/>
      <c r="G33" s="100"/>
      <c r="H33" s="100"/>
      <c r="I33" s="100"/>
      <c r="J33" s="155"/>
      <c r="K33" s="155"/>
      <c r="L33" s="53"/>
      <c r="M33" s="10"/>
      <c r="O33" s="10" t="s">
        <v>230</v>
      </c>
      <c r="P33" s="10" t="s">
        <v>229</v>
      </c>
    </row>
    <row r="34" spans="1:16" ht="15.75" customHeight="1" thickBot="1" x14ac:dyDescent="0.4">
      <c r="B34" s="558"/>
      <c r="C34" s="559"/>
      <c r="D34" s="560" t="str">
        <f>D30</f>
        <v>$ / unit</v>
      </c>
      <c r="E34" s="560"/>
      <c r="F34" s="560"/>
      <c r="G34" s="109" t="str">
        <f>IF(G32=0,"-",G33/G32)</f>
        <v>-</v>
      </c>
      <c r="H34" s="109" t="str">
        <f>IF(H32=0,"-",H33/H32)</f>
        <v>-</v>
      </c>
      <c r="I34" s="109" t="str">
        <f t="shared" ref="I34" si="1">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22" t="str">
        <f>IF(Intro!$G$29="English",O36,P36)</f>
        <v>COUNTRY 12</v>
      </c>
      <c r="C36" s="323"/>
      <c r="D36" s="323"/>
      <c r="E36" s="323"/>
      <c r="F36" s="323"/>
      <c r="G36" s="323"/>
      <c r="H36" s="323"/>
      <c r="I36" s="323"/>
      <c r="J36" s="323"/>
      <c r="K36" s="323"/>
      <c r="L36" s="324"/>
      <c r="M36" s="10"/>
      <c r="O36" s="84" t="s">
        <v>837</v>
      </c>
      <c r="P36" s="84" t="s">
        <v>838</v>
      </c>
    </row>
    <row r="37" spans="1:16" ht="15.5" x14ac:dyDescent="0.35">
      <c r="B37" s="545" t="str">
        <f>IF(Intro!$G$29="English",O37,P37)</f>
        <v>Please specify the country of origin here:</v>
      </c>
      <c r="C37" s="546"/>
      <c r="D37" s="546"/>
      <c r="E37" s="542"/>
      <c r="F37" s="543"/>
      <c r="G37" s="543"/>
      <c r="H37" s="543"/>
      <c r="I37" s="544"/>
      <c r="J37" s="155"/>
      <c r="K37" s="155"/>
      <c r="L37" s="257"/>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259">
        <f>Variables!$B$6</f>
        <v>2023</v>
      </c>
      <c r="H39" s="259">
        <f>G39+1</f>
        <v>2024</v>
      </c>
      <c r="I39" s="259">
        <f>H39+1</f>
        <v>2025</v>
      </c>
      <c r="J39" s="155"/>
      <c r="K39" s="155"/>
      <c r="L39" s="53"/>
      <c r="M39" s="10"/>
      <c r="O39" s="18"/>
    </row>
    <row r="40" spans="1:16" s="135" customFormat="1" ht="14.25" customHeight="1" x14ac:dyDescent="0.35">
      <c r="A40" s="157"/>
      <c r="B40" s="551" t="str">
        <f>IF(Intro!$G$29="English",O40,P40)</f>
        <v>Imports in Canada</v>
      </c>
      <c r="C40" s="552"/>
      <c r="D40" s="552"/>
      <c r="E40" s="552"/>
      <c r="F40" s="552"/>
      <c r="G40" s="552"/>
      <c r="H40" s="552"/>
      <c r="I40" s="553"/>
      <c r="J40" s="155"/>
      <c r="K40" s="155"/>
      <c r="L40" s="53"/>
      <c r="O40" s="22" t="s">
        <v>141</v>
      </c>
      <c r="P40" s="135" t="s">
        <v>142</v>
      </c>
    </row>
    <row r="41" spans="1:16" ht="15" customHeight="1" x14ac:dyDescent="0.35">
      <c r="B41" s="356" t="str">
        <f>IF(Intro!$G$29="English",O41,P41)</f>
        <v>Imports</v>
      </c>
      <c r="C41" s="357"/>
      <c r="D41" s="554" t="str">
        <f>IF(Intro!$G$29="English",Variables!$B$25,Variables!$C$25)</f>
        <v>units</v>
      </c>
      <c r="E41" s="554"/>
      <c r="F41" s="554"/>
      <c r="G41" s="100"/>
      <c r="H41" s="100"/>
      <c r="I41" s="100"/>
      <c r="J41" s="155"/>
      <c r="K41" s="155"/>
      <c r="L41" s="53"/>
      <c r="M41" s="10"/>
      <c r="O41" s="10" t="s">
        <v>49</v>
      </c>
      <c r="P41" s="10" t="s">
        <v>108</v>
      </c>
    </row>
    <row r="42" spans="1:16" ht="15" customHeight="1" x14ac:dyDescent="0.35">
      <c r="B42" s="356"/>
      <c r="C42" s="357"/>
      <c r="D42" s="554" t="str">
        <f>IF(Intro!G$29="English",O42,P42)</f>
        <v>net delivered purchase value (CAD)</v>
      </c>
      <c r="E42" s="554"/>
      <c r="F42" s="554"/>
      <c r="G42" s="100"/>
      <c r="H42" s="100"/>
      <c r="I42" s="100"/>
      <c r="J42" s="155"/>
      <c r="K42" s="155"/>
      <c r="L42" s="53"/>
      <c r="M42" s="10"/>
      <c r="O42" s="10" t="s">
        <v>228</v>
      </c>
      <c r="P42" s="10" t="s">
        <v>227</v>
      </c>
    </row>
    <row r="43" spans="1:16" ht="15" customHeight="1" x14ac:dyDescent="0.35">
      <c r="B43" s="356"/>
      <c r="C43" s="357"/>
      <c r="D43" s="554" t="str">
        <f>"$ / "&amp;IF(Intro!$G$29="English",Variables!$B$26,Variables!$C$26)</f>
        <v>$ / unit</v>
      </c>
      <c r="E43" s="554"/>
      <c r="F43" s="554"/>
      <c r="G43" s="109" t="str">
        <f>IF(G41=0,"-",G42/G41)</f>
        <v>-</v>
      </c>
      <c r="H43" s="109" t="str">
        <f>IF(H41=0,"-",H42/H41)</f>
        <v>-</v>
      </c>
      <c r="I43" s="109" t="str">
        <f t="shared" ref="I43" si="2">IF(I41=0,"-",I42/I41)</f>
        <v>-</v>
      </c>
      <c r="J43" s="155"/>
      <c r="K43" s="155"/>
      <c r="L43" s="53"/>
      <c r="M43" s="10"/>
    </row>
    <row r="44" spans="1:16" s="135" customFormat="1" x14ac:dyDescent="0.35">
      <c r="A44" s="157"/>
      <c r="B44" s="555" t="str">
        <f>IF(Intro!$G$29="English",O44,P44)</f>
        <v>Sales of imports in Canada</v>
      </c>
      <c r="C44" s="556"/>
      <c r="D44" s="556"/>
      <c r="E44" s="556"/>
      <c r="F44" s="556"/>
      <c r="G44" s="556"/>
      <c r="H44" s="556"/>
      <c r="I44" s="557"/>
      <c r="J44" s="155"/>
      <c r="K44" s="155"/>
      <c r="L44" s="53"/>
      <c r="O44" s="22" t="s">
        <v>344</v>
      </c>
      <c r="P44" s="135" t="s">
        <v>345</v>
      </c>
    </row>
    <row r="45" spans="1:16" ht="15" customHeight="1" x14ac:dyDescent="0.35">
      <c r="B45" s="356" t="str">
        <f>B44</f>
        <v>Sales of imports in Canada</v>
      </c>
      <c r="C45" s="357"/>
      <c r="D45" s="554" t="str">
        <f>D41</f>
        <v>units</v>
      </c>
      <c r="E45" s="554"/>
      <c r="F45" s="554"/>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56"/>
      <c r="C46" s="357"/>
      <c r="D46" s="554" t="str">
        <f>IF(Intro!G$29="English",O46,P46)</f>
        <v>net delivered selling value (CAD)</v>
      </c>
      <c r="E46" s="554"/>
      <c r="F46" s="554"/>
      <c r="G46" s="100"/>
      <c r="H46" s="100"/>
      <c r="I46" s="100"/>
      <c r="J46" s="155"/>
      <c r="K46" s="155"/>
      <c r="L46" s="53"/>
      <c r="M46" s="10"/>
      <c r="O46" s="10" t="s">
        <v>230</v>
      </c>
      <c r="P46" s="10" t="s">
        <v>229</v>
      </c>
    </row>
    <row r="47" spans="1:16" ht="15.75" customHeight="1" thickBot="1" x14ac:dyDescent="0.4">
      <c r="B47" s="558"/>
      <c r="C47" s="559"/>
      <c r="D47" s="560" t="str">
        <f>D43</f>
        <v>$ / unit</v>
      </c>
      <c r="E47" s="560"/>
      <c r="F47" s="560"/>
      <c r="G47" s="109" t="str">
        <f>IF(G45=0,"-",G46/G45)</f>
        <v>-</v>
      </c>
      <c r="H47" s="109" t="str">
        <f>IF(H45=0,"-",H46/H45)</f>
        <v>-</v>
      </c>
      <c r="I47" s="109" t="str">
        <f t="shared" ref="I47" si="3">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22" t="str">
        <f>IF(Intro!$G$29="English",O49,P49)</f>
        <v>COUNTRY 13</v>
      </c>
      <c r="C49" s="323"/>
      <c r="D49" s="323"/>
      <c r="E49" s="323"/>
      <c r="F49" s="323"/>
      <c r="G49" s="323"/>
      <c r="H49" s="323"/>
      <c r="I49" s="323"/>
      <c r="J49" s="323"/>
      <c r="K49" s="323"/>
      <c r="L49" s="324"/>
      <c r="M49" s="10"/>
      <c r="O49" s="84" t="s">
        <v>839</v>
      </c>
      <c r="P49" s="84" t="s">
        <v>840</v>
      </c>
    </row>
    <row r="50" spans="1:16" ht="15.5" x14ac:dyDescent="0.35">
      <c r="B50" s="545" t="str">
        <f>IF(Intro!$G$29="English",O50,P50)</f>
        <v>Please specify the country of origin here:</v>
      </c>
      <c r="C50" s="546"/>
      <c r="D50" s="546"/>
      <c r="E50" s="542"/>
      <c r="F50" s="543"/>
      <c r="G50" s="543"/>
      <c r="H50" s="543"/>
      <c r="I50" s="544"/>
      <c r="J50" s="155"/>
      <c r="K50" s="155"/>
      <c r="L50" s="257"/>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259">
        <f>Variables!$B$6</f>
        <v>2023</v>
      </c>
      <c r="H52" s="259">
        <f>G52+1</f>
        <v>2024</v>
      </c>
      <c r="I52" s="259">
        <f>H52+1</f>
        <v>2025</v>
      </c>
      <c r="J52" s="155"/>
      <c r="K52" s="155"/>
      <c r="L52" s="53"/>
      <c r="M52" s="10"/>
      <c r="O52" s="18"/>
    </row>
    <row r="53" spans="1:16" s="135" customFormat="1" ht="14.25" customHeight="1" x14ac:dyDescent="0.35">
      <c r="A53" s="157"/>
      <c r="B53" s="551" t="str">
        <f>IF(Intro!$G$29="English",O53,P53)</f>
        <v>Imports in Canada</v>
      </c>
      <c r="C53" s="552"/>
      <c r="D53" s="552"/>
      <c r="E53" s="552"/>
      <c r="F53" s="552"/>
      <c r="G53" s="552"/>
      <c r="H53" s="552"/>
      <c r="I53" s="553"/>
      <c r="J53" s="155"/>
      <c r="K53" s="155"/>
      <c r="L53" s="53"/>
      <c r="O53" s="22" t="s">
        <v>141</v>
      </c>
      <c r="P53" s="135" t="s">
        <v>142</v>
      </c>
    </row>
    <row r="54" spans="1:16" ht="15" customHeight="1" x14ac:dyDescent="0.35">
      <c r="B54" s="356" t="str">
        <f>IF(Intro!$G$29="English",O54,P54)</f>
        <v>Imports</v>
      </c>
      <c r="C54" s="357"/>
      <c r="D54" s="554" t="str">
        <f>IF(Intro!$G$29="English",Variables!$B$25,Variables!$C$25)</f>
        <v>units</v>
      </c>
      <c r="E54" s="554"/>
      <c r="F54" s="554"/>
      <c r="G54" s="100"/>
      <c r="H54" s="100"/>
      <c r="I54" s="100"/>
      <c r="J54" s="155"/>
      <c r="K54" s="155"/>
      <c r="L54" s="53"/>
      <c r="M54" s="10"/>
      <c r="O54" s="10" t="s">
        <v>49</v>
      </c>
      <c r="P54" s="10" t="s">
        <v>108</v>
      </c>
    </row>
    <row r="55" spans="1:16" ht="15" customHeight="1" x14ac:dyDescent="0.35">
      <c r="B55" s="356"/>
      <c r="C55" s="357"/>
      <c r="D55" s="554" t="str">
        <f>IF(Intro!G$29="English",O55,P55)</f>
        <v>net delivered purchase value (CAD)</v>
      </c>
      <c r="E55" s="554"/>
      <c r="F55" s="554"/>
      <c r="G55" s="100"/>
      <c r="H55" s="100"/>
      <c r="I55" s="100"/>
      <c r="J55" s="155"/>
      <c r="K55" s="155"/>
      <c r="L55" s="53"/>
      <c r="M55" s="10"/>
      <c r="O55" s="10" t="s">
        <v>228</v>
      </c>
      <c r="P55" s="10" t="s">
        <v>227</v>
      </c>
    </row>
    <row r="56" spans="1:16" ht="15" customHeight="1" x14ac:dyDescent="0.35">
      <c r="B56" s="356"/>
      <c r="C56" s="357"/>
      <c r="D56" s="554" t="str">
        <f>"$ / "&amp;IF(Intro!$G$29="English",Variables!$B$26,Variables!$C$26)</f>
        <v>$ / unit</v>
      </c>
      <c r="E56" s="554"/>
      <c r="F56" s="554"/>
      <c r="G56" s="109" t="str">
        <f>IF(G54=0,"-",G55/G54)</f>
        <v>-</v>
      </c>
      <c r="H56" s="109" t="str">
        <f>IF(H54=0,"-",H55/H54)</f>
        <v>-</v>
      </c>
      <c r="I56" s="109" t="str">
        <f t="shared" ref="I56" si="4">IF(I54=0,"-",I55/I54)</f>
        <v>-</v>
      </c>
      <c r="J56" s="155"/>
      <c r="K56" s="155"/>
      <c r="L56" s="53"/>
      <c r="M56" s="10"/>
    </row>
    <row r="57" spans="1:16" s="135" customFormat="1" x14ac:dyDescent="0.35">
      <c r="A57" s="157"/>
      <c r="B57" s="555" t="str">
        <f>IF(Intro!$G$29="English",O57,P57)</f>
        <v>Sales of imports in Canada</v>
      </c>
      <c r="C57" s="556"/>
      <c r="D57" s="556"/>
      <c r="E57" s="556"/>
      <c r="F57" s="556"/>
      <c r="G57" s="556"/>
      <c r="H57" s="556"/>
      <c r="I57" s="557"/>
      <c r="J57" s="155"/>
      <c r="K57" s="155"/>
      <c r="L57" s="53"/>
      <c r="O57" s="22" t="s">
        <v>344</v>
      </c>
      <c r="P57" s="135" t="s">
        <v>345</v>
      </c>
    </row>
    <row r="58" spans="1:16" ht="15" customHeight="1" x14ac:dyDescent="0.35">
      <c r="B58" s="356" t="str">
        <f>B57</f>
        <v>Sales of imports in Canada</v>
      </c>
      <c r="C58" s="357"/>
      <c r="D58" s="554" t="str">
        <f>D54</f>
        <v>units</v>
      </c>
      <c r="E58" s="554"/>
      <c r="F58" s="554"/>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56"/>
      <c r="C59" s="357"/>
      <c r="D59" s="554" t="str">
        <f>IF(Intro!G$29="English",O59,P59)</f>
        <v>net delivered selling value (CAD)</v>
      </c>
      <c r="E59" s="554"/>
      <c r="F59" s="554"/>
      <c r="G59" s="100"/>
      <c r="H59" s="100"/>
      <c r="I59" s="100"/>
      <c r="J59" s="155"/>
      <c r="K59" s="155"/>
      <c r="L59" s="53"/>
      <c r="M59" s="10"/>
      <c r="O59" s="10" t="s">
        <v>230</v>
      </c>
      <c r="P59" s="10" t="s">
        <v>229</v>
      </c>
    </row>
    <row r="60" spans="1:16" ht="15.75" customHeight="1" thickBot="1" x14ac:dyDescent="0.4">
      <c r="B60" s="558"/>
      <c r="C60" s="559"/>
      <c r="D60" s="560" t="str">
        <f>D56</f>
        <v>$ / unit</v>
      </c>
      <c r="E60" s="560"/>
      <c r="F60" s="560"/>
      <c r="G60" s="109" t="str">
        <f>IF(G58=0,"-",G59/G58)</f>
        <v>-</v>
      </c>
      <c r="H60" s="109" t="str">
        <f>IF(H58=0,"-",H59/H58)</f>
        <v>-</v>
      </c>
      <c r="I60" s="109" t="str">
        <f t="shared" ref="I60" si="5">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22" t="str">
        <f>IF(Intro!$G$29="English",O62,P62)</f>
        <v>COUNTRY 14</v>
      </c>
      <c r="C62" s="323"/>
      <c r="D62" s="323"/>
      <c r="E62" s="323"/>
      <c r="F62" s="323"/>
      <c r="G62" s="323"/>
      <c r="H62" s="323"/>
      <c r="I62" s="323"/>
      <c r="J62" s="323"/>
      <c r="K62" s="323"/>
      <c r="L62" s="324"/>
      <c r="M62" s="10"/>
      <c r="O62" s="84" t="s">
        <v>841</v>
      </c>
      <c r="P62" s="84" t="s">
        <v>842</v>
      </c>
    </row>
    <row r="63" spans="1:16" ht="15.5" x14ac:dyDescent="0.35">
      <c r="B63" s="545" t="str">
        <f>IF(Intro!$G$29="English",O63,P63)</f>
        <v>Please specify the country of origin here:</v>
      </c>
      <c r="C63" s="546"/>
      <c r="D63" s="546"/>
      <c r="E63" s="542"/>
      <c r="F63" s="543"/>
      <c r="G63" s="543"/>
      <c r="H63" s="543"/>
      <c r="I63" s="544"/>
      <c r="J63" s="155"/>
      <c r="K63" s="155"/>
      <c r="L63" s="257"/>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259">
        <f>Variables!$B$6</f>
        <v>2023</v>
      </c>
      <c r="H65" s="259">
        <f>G65+1</f>
        <v>2024</v>
      </c>
      <c r="I65" s="259">
        <f>H65+1</f>
        <v>2025</v>
      </c>
      <c r="J65" s="155"/>
      <c r="K65" s="155"/>
      <c r="L65" s="53"/>
      <c r="M65" s="10"/>
      <c r="O65" s="18"/>
    </row>
    <row r="66" spans="1:16" s="135" customFormat="1" ht="14.25" customHeight="1" x14ac:dyDescent="0.35">
      <c r="A66" s="157"/>
      <c r="B66" s="551" t="str">
        <f>IF(Intro!$G$29="English",O66,P66)</f>
        <v>Imports in Canada</v>
      </c>
      <c r="C66" s="552"/>
      <c r="D66" s="552"/>
      <c r="E66" s="552"/>
      <c r="F66" s="552"/>
      <c r="G66" s="552"/>
      <c r="H66" s="552"/>
      <c r="I66" s="553"/>
      <c r="J66" s="155"/>
      <c r="K66" s="155"/>
      <c r="L66" s="53"/>
      <c r="O66" s="22" t="s">
        <v>141</v>
      </c>
      <c r="P66" s="135" t="s">
        <v>142</v>
      </c>
    </row>
    <row r="67" spans="1:16" ht="15" customHeight="1" x14ac:dyDescent="0.35">
      <c r="B67" s="356" t="str">
        <f>IF(Intro!$G$29="English",O67,P67)</f>
        <v>Imports</v>
      </c>
      <c r="C67" s="357"/>
      <c r="D67" s="554" t="str">
        <f>IF(Intro!$G$29="English",Variables!$B$25,Variables!$C$25)</f>
        <v>units</v>
      </c>
      <c r="E67" s="554"/>
      <c r="F67" s="554"/>
      <c r="G67" s="100"/>
      <c r="H67" s="100"/>
      <c r="I67" s="100"/>
      <c r="J67" s="155"/>
      <c r="K67" s="155"/>
      <c r="L67" s="53"/>
      <c r="M67" s="10"/>
      <c r="O67" s="10" t="s">
        <v>49</v>
      </c>
      <c r="P67" s="10" t="s">
        <v>108</v>
      </c>
    </row>
    <row r="68" spans="1:16" ht="15" customHeight="1" x14ac:dyDescent="0.35">
      <c r="B68" s="356"/>
      <c r="C68" s="357"/>
      <c r="D68" s="554" t="str">
        <f>IF(Intro!G$29="English",O68,P68)</f>
        <v>net delivered purchase value (CAD)</v>
      </c>
      <c r="E68" s="554"/>
      <c r="F68" s="554"/>
      <c r="G68" s="100"/>
      <c r="H68" s="100"/>
      <c r="I68" s="100"/>
      <c r="J68" s="155"/>
      <c r="K68" s="155"/>
      <c r="L68" s="53"/>
      <c r="M68" s="10"/>
      <c r="O68" s="10" t="s">
        <v>228</v>
      </c>
      <c r="P68" s="10" t="s">
        <v>227</v>
      </c>
    </row>
    <row r="69" spans="1:16" ht="15" customHeight="1" x14ac:dyDescent="0.35">
      <c r="B69" s="356"/>
      <c r="C69" s="357"/>
      <c r="D69" s="554" t="str">
        <f>"$ / "&amp;IF(Intro!$G$29="English",Variables!$B$26,Variables!$C$26)</f>
        <v>$ / unit</v>
      </c>
      <c r="E69" s="554"/>
      <c r="F69" s="554"/>
      <c r="G69" s="109" t="str">
        <f>IF(G67=0,"-",G68/G67)</f>
        <v>-</v>
      </c>
      <c r="H69" s="109" t="str">
        <f>IF(H67=0,"-",H68/H67)</f>
        <v>-</v>
      </c>
      <c r="I69" s="109" t="str">
        <f t="shared" ref="I69" si="6">IF(I67=0,"-",I68/I67)</f>
        <v>-</v>
      </c>
      <c r="J69" s="155"/>
      <c r="K69" s="155"/>
      <c r="L69" s="53"/>
      <c r="M69" s="10"/>
    </row>
    <row r="70" spans="1:16" s="135" customFormat="1" x14ac:dyDescent="0.35">
      <c r="A70" s="157"/>
      <c r="B70" s="555" t="str">
        <f>IF(Intro!$G$29="English",O70,P70)</f>
        <v>Sales of imports in Canada</v>
      </c>
      <c r="C70" s="556"/>
      <c r="D70" s="556"/>
      <c r="E70" s="556"/>
      <c r="F70" s="556"/>
      <c r="G70" s="556"/>
      <c r="H70" s="556"/>
      <c r="I70" s="557"/>
      <c r="J70" s="155"/>
      <c r="K70" s="155"/>
      <c r="L70" s="53"/>
      <c r="O70" s="22" t="s">
        <v>344</v>
      </c>
      <c r="P70" s="135" t="s">
        <v>345</v>
      </c>
    </row>
    <row r="71" spans="1:16" ht="15" customHeight="1" x14ac:dyDescent="0.35">
      <c r="B71" s="356" t="str">
        <f>B70</f>
        <v>Sales of imports in Canada</v>
      </c>
      <c r="C71" s="357"/>
      <c r="D71" s="554" t="str">
        <f>D67</f>
        <v>units</v>
      </c>
      <c r="E71" s="554"/>
      <c r="F71" s="554"/>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56"/>
      <c r="C72" s="357"/>
      <c r="D72" s="554" t="str">
        <f>IF(Intro!G$29="English",O72,P72)</f>
        <v>net delivered selling value (CAD)</v>
      </c>
      <c r="E72" s="554"/>
      <c r="F72" s="554"/>
      <c r="G72" s="100"/>
      <c r="H72" s="100"/>
      <c r="I72" s="100"/>
      <c r="J72" s="155"/>
      <c r="K72" s="155"/>
      <c r="L72" s="53"/>
      <c r="M72" s="10"/>
      <c r="O72" s="10" t="s">
        <v>230</v>
      </c>
      <c r="P72" s="10" t="s">
        <v>229</v>
      </c>
    </row>
    <row r="73" spans="1:16" ht="15.75" customHeight="1" thickBot="1" x14ac:dyDescent="0.4">
      <c r="B73" s="558"/>
      <c r="C73" s="559"/>
      <c r="D73" s="560" t="str">
        <f>D69</f>
        <v>$ / unit</v>
      </c>
      <c r="E73" s="560"/>
      <c r="F73" s="560"/>
      <c r="G73" s="109" t="str">
        <f>IF(G71=0,"-",G72/G71)</f>
        <v>-</v>
      </c>
      <c r="H73" s="109" t="str">
        <f>IF(H71=0,"-",H72/H71)</f>
        <v>-</v>
      </c>
      <c r="I73" s="109" t="str">
        <f t="shared" ref="I73" si="7">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22" t="str">
        <f>IF(Intro!$G$29="English",O75,P75)</f>
        <v>COUNTRY 15</v>
      </c>
      <c r="C75" s="323"/>
      <c r="D75" s="323"/>
      <c r="E75" s="323"/>
      <c r="F75" s="323"/>
      <c r="G75" s="323"/>
      <c r="H75" s="323"/>
      <c r="I75" s="323"/>
      <c r="J75" s="323"/>
      <c r="K75" s="323"/>
      <c r="L75" s="324"/>
      <c r="M75" s="10"/>
      <c r="O75" s="84" t="s">
        <v>843</v>
      </c>
      <c r="P75" s="84" t="s">
        <v>844</v>
      </c>
    </row>
    <row r="76" spans="1:16" ht="15.5" x14ac:dyDescent="0.35">
      <c r="B76" s="545" t="str">
        <f>IF(Intro!$G$29="English",O76,P76)</f>
        <v>Please specify the country of origin here:</v>
      </c>
      <c r="C76" s="546"/>
      <c r="D76" s="546"/>
      <c r="E76" s="542"/>
      <c r="F76" s="543"/>
      <c r="G76" s="543"/>
      <c r="H76" s="543"/>
      <c r="I76" s="544"/>
      <c r="J76" s="155"/>
      <c r="K76" s="155"/>
      <c r="L76" s="257"/>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259">
        <f>Variables!$B$6</f>
        <v>2023</v>
      </c>
      <c r="H78" s="259">
        <f>G78+1</f>
        <v>2024</v>
      </c>
      <c r="I78" s="259">
        <f>H78+1</f>
        <v>2025</v>
      </c>
      <c r="J78" s="155"/>
      <c r="K78" s="155"/>
      <c r="L78" s="53"/>
      <c r="M78" s="10"/>
      <c r="O78" s="18"/>
    </row>
    <row r="79" spans="1:16" s="135" customFormat="1" ht="14.25" customHeight="1" x14ac:dyDescent="0.35">
      <c r="A79" s="157"/>
      <c r="B79" s="551" t="str">
        <f>IF(Intro!$G$29="English",O79,P79)</f>
        <v>Imports in Canada</v>
      </c>
      <c r="C79" s="552"/>
      <c r="D79" s="552"/>
      <c r="E79" s="552"/>
      <c r="F79" s="552"/>
      <c r="G79" s="552"/>
      <c r="H79" s="552"/>
      <c r="I79" s="553"/>
      <c r="J79" s="155"/>
      <c r="K79" s="155"/>
      <c r="L79" s="53"/>
      <c r="O79" s="22" t="s">
        <v>141</v>
      </c>
      <c r="P79" s="135" t="s">
        <v>142</v>
      </c>
    </row>
    <row r="80" spans="1:16" ht="15" customHeight="1" x14ac:dyDescent="0.35">
      <c r="B80" s="356" t="str">
        <f>IF(Intro!$G$29="English",O80,P80)</f>
        <v>Imports</v>
      </c>
      <c r="C80" s="357"/>
      <c r="D80" s="554" t="str">
        <f>IF(Intro!$G$29="English",Variables!$B$25,Variables!$C$25)</f>
        <v>units</v>
      </c>
      <c r="E80" s="554"/>
      <c r="F80" s="554"/>
      <c r="G80" s="100"/>
      <c r="H80" s="100"/>
      <c r="I80" s="100"/>
      <c r="J80" s="155"/>
      <c r="K80" s="155"/>
      <c r="L80" s="53"/>
      <c r="M80" s="10"/>
      <c r="O80" s="10" t="s">
        <v>49</v>
      </c>
      <c r="P80" s="10" t="s">
        <v>108</v>
      </c>
    </row>
    <row r="81" spans="1:16" ht="15" customHeight="1" x14ac:dyDescent="0.35">
      <c r="B81" s="356"/>
      <c r="C81" s="357"/>
      <c r="D81" s="554" t="str">
        <f>IF(Intro!G$29="English",O81,P81)</f>
        <v>net delivered purchase value (CAD)</v>
      </c>
      <c r="E81" s="554"/>
      <c r="F81" s="554"/>
      <c r="G81" s="100"/>
      <c r="H81" s="100"/>
      <c r="I81" s="100"/>
      <c r="J81" s="155"/>
      <c r="K81" s="155"/>
      <c r="L81" s="53"/>
      <c r="M81" s="10"/>
      <c r="O81" s="10" t="s">
        <v>228</v>
      </c>
      <c r="P81" s="10" t="s">
        <v>227</v>
      </c>
    </row>
    <row r="82" spans="1:16" ht="15" customHeight="1" x14ac:dyDescent="0.35">
      <c r="B82" s="356"/>
      <c r="C82" s="357"/>
      <c r="D82" s="554" t="str">
        <f>"$ / "&amp;IF(Intro!$G$29="English",Variables!$B$26,Variables!$C$26)</f>
        <v>$ / unit</v>
      </c>
      <c r="E82" s="554"/>
      <c r="F82" s="554"/>
      <c r="G82" s="109" t="str">
        <f>IF(G80=0,"-",G81/G80)</f>
        <v>-</v>
      </c>
      <c r="H82" s="109" t="str">
        <f>IF(H80=0,"-",H81/H80)</f>
        <v>-</v>
      </c>
      <c r="I82" s="109" t="str">
        <f t="shared" ref="I82" si="8">IF(I80=0,"-",I81/I80)</f>
        <v>-</v>
      </c>
      <c r="J82" s="155"/>
      <c r="K82" s="155"/>
      <c r="L82" s="53"/>
      <c r="M82" s="10"/>
    </row>
    <row r="83" spans="1:16" s="135" customFormat="1" x14ac:dyDescent="0.35">
      <c r="A83" s="157"/>
      <c r="B83" s="555" t="str">
        <f>IF(Intro!$G$29="English",O83,P83)</f>
        <v>Sales of imports in Canada</v>
      </c>
      <c r="C83" s="556"/>
      <c r="D83" s="556"/>
      <c r="E83" s="556"/>
      <c r="F83" s="556"/>
      <c r="G83" s="556"/>
      <c r="H83" s="556"/>
      <c r="I83" s="557"/>
      <c r="J83" s="155"/>
      <c r="K83" s="155"/>
      <c r="L83" s="53"/>
      <c r="O83" s="22" t="s">
        <v>344</v>
      </c>
      <c r="P83" s="135" t="s">
        <v>345</v>
      </c>
    </row>
    <row r="84" spans="1:16" ht="15" customHeight="1" x14ac:dyDescent="0.35">
      <c r="B84" s="356" t="str">
        <f>B83</f>
        <v>Sales of imports in Canada</v>
      </c>
      <c r="C84" s="357"/>
      <c r="D84" s="554" t="str">
        <f>D80</f>
        <v>units</v>
      </c>
      <c r="E84" s="554"/>
      <c r="F84" s="554"/>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56"/>
      <c r="C85" s="357"/>
      <c r="D85" s="554" t="str">
        <f>IF(Intro!G$29="English",O85,P85)</f>
        <v>net delivered selling value (CAD)</v>
      </c>
      <c r="E85" s="554"/>
      <c r="F85" s="554"/>
      <c r="G85" s="100"/>
      <c r="H85" s="100"/>
      <c r="I85" s="100"/>
      <c r="J85" s="155"/>
      <c r="K85" s="155"/>
      <c r="L85" s="53"/>
      <c r="M85" s="10"/>
      <c r="O85" s="10" t="s">
        <v>230</v>
      </c>
      <c r="P85" s="10" t="s">
        <v>229</v>
      </c>
    </row>
    <row r="86" spans="1:16" ht="15.75" customHeight="1" thickBot="1" x14ac:dyDescent="0.4">
      <c r="B86" s="558"/>
      <c r="C86" s="559"/>
      <c r="D86" s="560" t="str">
        <f>D82</f>
        <v>$ / unit</v>
      </c>
      <c r="E86" s="560"/>
      <c r="F86" s="560"/>
      <c r="G86" s="109" t="str">
        <f>IF(G84=0,"-",G85/G84)</f>
        <v>-</v>
      </c>
      <c r="H86" s="109" t="str">
        <f>IF(H84=0,"-",H85/H84)</f>
        <v>-</v>
      </c>
      <c r="I86" s="109" t="str">
        <f t="shared" ref="I86" si="9">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258"/>
      <c r="F88" s="258"/>
      <c r="G88" s="258"/>
      <c r="H88" s="258"/>
      <c r="I88" s="258"/>
      <c r="J88" s="258"/>
      <c r="K88" s="258"/>
      <c r="L88" s="258"/>
      <c r="M88" s="55"/>
    </row>
  </sheetData>
  <sheetProtection algorithmName="SHA-512" hashValue="RDTAaOZ0KprecyigObOUXM/wj7iVJhyzFI1bRxVRmg/9ThB/dr/VQJ6vYEdmOCdafUhlrZeFkUYLIsXmoJ8qqQ==" saltValue="W0QdcyQZZ21Id+vDJvdvag==" spinCount="100000" sheet="1" objects="1" scenarios="1" selectLockedCells="1"/>
  <mergeCells count="82">
    <mergeCell ref="B10:L11"/>
    <mergeCell ref="B20:L20"/>
    <mergeCell ref="B19:L19"/>
    <mergeCell ref="B4:L4"/>
    <mergeCell ref="B5:L5"/>
    <mergeCell ref="B6:L6"/>
    <mergeCell ref="B8:L8"/>
    <mergeCell ref="B9:L9"/>
    <mergeCell ref="B23:L23"/>
    <mergeCell ref="B24:D24"/>
    <mergeCell ref="E24:I24"/>
    <mergeCell ref="B12:L12"/>
    <mergeCell ref="B13:L13"/>
    <mergeCell ref="B14:L14"/>
    <mergeCell ref="B15:L15"/>
    <mergeCell ref="B16:L16"/>
    <mergeCell ref="B17:L17"/>
    <mergeCell ref="B21:L21"/>
    <mergeCell ref="B22:F22"/>
    <mergeCell ref="B18:L18"/>
    <mergeCell ref="B27:I27"/>
    <mergeCell ref="B28:C30"/>
    <mergeCell ref="D28:F28"/>
    <mergeCell ref="D29:F29"/>
    <mergeCell ref="D30:F30"/>
    <mergeCell ref="B36:L36"/>
    <mergeCell ref="B37:D37"/>
    <mergeCell ref="E37:I37"/>
    <mergeCell ref="B40:I40"/>
    <mergeCell ref="B31:I31"/>
    <mergeCell ref="B32:C34"/>
    <mergeCell ref="D32:F32"/>
    <mergeCell ref="D33:F33"/>
    <mergeCell ref="D34:F34"/>
    <mergeCell ref="D47:F47"/>
    <mergeCell ref="B41:C43"/>
    <mergeCell ref="D41:F41"/>
    <mergeCell ref="D42:F42"/>
    <mergeCell ref="D43:F43"/>
    <mergeCell ref="B44:I44"/>
    <mergeCell ref="B45:C47"/>
    <mergeCell ref="D45:F45"/>
    <mergeCell ref="B70:I70"/>
    <mergeCell ref="D58:F58"/>
    <mergeCell ref="D59:F59"/>
    <mergeCell ref="B54:C56"/>
    <mergeCell ref="D54:F54"/>
    <mergeCell ref="D55:F55"/>
    <mergeCell ref="D56:F56"/>
    <mergeCell ref="D67:F67"/>
    <mergeCell ref="D68:F68"/>
    <mergeCell ref="B63:D63"/>
    <mergeCell ref="E63:I63"/>
    <mergeCell ref="B66:I66"/>
    <mergeCell ref="B67:C69"/>
    <mergeCell ref="D69:F69"/>
    <mergeCell ref="D81:F81"/>
    <mergeCell ref="D82:F82"/>
    <mergeCell ref="B83:I83"/>
    <mergeCell ref="D73:F73"/>
    <mergeCell ref="B71:C73"/>
    <mergeCell ref="B75:L75"/>
    <mergeCell ref="B76:D76"/>
    <mergeCell ref="E76:I76"/>
    <mergeCell ref="D71:F71"/>
    <mergeCell ref="D72:F72"/>
    <mergeCell ref="B84:C86"/>
    <mergeCell ref="D84:F84"/>
    <mergeCell ref="D46:F46"/>
    <mergeCell ref="B49:L49"/>
    <mergeCell ref="B50:D50"/>
    <mergeCell ref="E50:I50"/>
    <mergeCell ref="B53:I53"/>
    <mergeCell ref="B57:I57"/>
    <mergeCell ref="B58:C60"/>
    <mergeCell ref="D60:F60"/>
    <mergeCell ref="B62:L62"/>
    <mergeCell ref="D85:F85"/>
    <mergeCell ref="D86:F86"/>
    <mergeCell ref="B79:I79"/>
    <mergeCell ref="B80:C82"/>
    <mergeCell ref="D80:F80"/>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0E7A418D-DE86-4882-AACB-CB270CFEDDC2}">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D23F4C79-041D-4458-919C-D323316D37C2}">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598EA4BB-3078-4672-9567-F4B90ED5E8DE}">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4"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424CADA-7F62-441C-AF06-61C7721FB962}">
          <x14:formula1>
            <xm:f>Variables!$D$82:$D$330</xm:f>
          </x14:formula1>
          <xm:sqref>E63 E24 E37 E50 E76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C4542-8C41-4132-BC02-EEEB718A97C8}">
  <sheetPr>
    <tabColor rgb="FF00B050"/>
    <pageSetUpPr fitToPage="1"/>
  </sheetPr>
  <dimension ref="A1:P88"/>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PROTECTED</v>
      </c>
      <c r="C2" s="12"/>
      <c r="D2" s="12"/>
      <c r="O2" s="135" t="s">
        <v>51</v>
      </c>
      <c r="P2" s="135" t="s">
        <v>67</v>
      </c>
    </row>
    <row r="3" spans="1:16" x14ac:dyDescent="0.35">
      <c r="B3" s="13"/>
      <c r="C3" s="13"/>
      <c r="D3" s="13"/>
      <c r="O3" s="2"/>
      <c r="P3" s="2"/>
    </row>
    <row r="4" spans="1:16" s="2" customFormat="1" x14ac:dyDescent="0.35">
      <c r="A4" s="4"/>
      <c r="B4" s="380" t="str">
        <f>Info!B4</f>
        <v>IMPORTERS' QUESTIONNAIRE</v>
      </c>
      <c r="C4" s="381"/>
      <c r="D4" s="381"/>
      <c r="E4" s="381"/>
      <c r="F4" s="381"/>
      <c r="G4" s="381"/>
      <c r="H4" s="381"/>
      <c r="I4" s="381"/>
      <c r="J4" s="381"/>
      <c r="K4" s="381"/>
      <c r="L4" s="382"/>
      <c r="M4" s="21"/>
      <c r="N4" s="21"/>
      <c r="O4" s="19"/>
      <c r="P4" s="19"/>
    </row>
    <row r="5" spans="1:16" s="2" customFormat="1" x14ac:dyDescent="0.35">
      <c r="A5" s="4"/>
      <c r="B5" s="435" t="str">
        <f>Info!B5</f>
        <v>GC-2026-001</v>
      </c>
      <c r="C5" s="540"/>
      <c r="D5" s="540"/>
      <c r="E5" s="540"/>
      <c r="F5" s="540"/>
      <c r="G5" s="540"/>
      <c r="H5" s="540"/>
      <c r="I5" s="540"/>
      <c r="J5" s="540"/>
      <c r="K5" s="540"/>
      <c r="L5" s="437"/>
      <c r="M5" s="21"/>
      <c r="N5" s="21"/>
      <c r="O5" s="19"/>
      <c r="P5" s="19"/>
    </row>
    <row r="6" spans="1:16" s="6" customFormat="1" x14ac:dyDescent="0.35">
      <c r="A6" s="4"/>
      <c r="B6" s="435" t="str">
        <f>Info!B6</f>
        <v>WOOD GOODS - SOLID AND ENGINEERED WOOD CABINETS AND VANITIES</v>
      </c>
      <c r="C6" s="540"/>
      <c r="D6" s="540"/>
      <c r="E6" s="540"/>
      <c r="F6" s="540"/>
      <c r="G6" s="540"/>
      <c r="H6" s="540"/>
      <c r="I6" s="540"/>
      <c r="J6" s="540"/>
      <c r="K6" s="540"/>
      <c r="L6" s="437"/>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38" t="str">
        <f>Public!B8</f>
        <v>The following questions refer to the goods as defined in the product description on the Intro tab.</v>
      </c>
      <c r="C8" s="541"/>
      <c r="D8" s="541"/>
      <c r="E8" s="541"/>
      <c r="F8" s="541"/>
      <c r="G8" s="541"/>
      <c r="H8" s="541"/>
      <c r="I8" s="541"/>
      <c r="J8" s="541"/>
      <c r="K8" s="541"/>
      <c r="L8" s="440"/>
      <c r="M8" s="19"/>
      <c r="N8" s="19"/>
      <c r="O8" s="15"/>
      <c r="P8" s="15"/>
    </row>
    <row r="9" spans="1:16" s="6" customFormat="1" x14ac:dyDescent="0.35">
      <c r="A9" s="4"/>
      <c r="B9" s="438" t="str">
        <f>Public!B9</f>
        <v xml:space="preserve">Product information and a glossary of terms can be found in the Info tab.
</v>
      </c>
      <c r="C9" s="541"/>
      <c r="D9" s="541"/>
      <c r="E9" s="541"/>
      <c r="F9" s="541"/>
      <c r="G9" s="541"/>
      <c r="H9" s="541"/>
      <c r="I9" s="541"/>
      <c r="J9" s="541"/>
      <c r="K9" s="541"/>
      <c r="L9" s="440"/>
      <c r="M9" s="19"/>
      <c r="N9" s="19"/>
      <c r="O9" s="15"/>
    </row>
    <row r="10" spans="1:16" s="6" customFormat="1" x14ac:dyDescent="0.35">
      <c r="A10" s="4"/>
      <c r="B10" s="438"/>
      <c r="C10" s="541"/>
      <c r="D10" s="541"/>
      <c r="E10" s="541"/>
      <c r="F10" s="541"/>
      <c r="G10" s="541"/>
      <c r="H10" s="541"/>
      <c r="I10" s="541"/>
      <c r="J10" s="541"/>
      <c r="K10" s="541"/>
      <c r="L10" s="440"/>
      <c r="M10" s="19"/>
      <c r="N10" s="19"/>
      <c r="O10" s="10" t="s">
        <v>226</v>
      </c>
      <c r="P10" s="10" t="s">
        <v>225</v>
      </c>
    </row>
    <row r="11" spans="1:16" s="6" customFormat="1" x14ac:dyDescent="0.35">
      <c r="A11" s="4"/>
      <c r="B11" s="438"/>
      <c r="C11" s="541"/>
      <c r="D11" s="541"/>
      <c r="E11" s="541"/>
      <c r="F11" s="541"/>
      <c r="G11" s="541"/>
      <c r="H11" s="541"/>
      <c r="I11" s="541"/>
      <c r="J11" s="541"/>
      <c r="K11" s="541"/>
      <c r="L11" s="440"/>
      <c r="M11" s="19"/>
      <c r="N11" s="19"/>
      <c r="O11" s="15"/>
      <c r="P11" s="15"/>
    </row>
    <row r="12" spans="1:16" s="6" customFormat="1" x14ac:dyDescent="0.35">
      <c r="A12" s="4"/>
      <c r="B12" s="438" t="str">
        <f>Pro!B12</f>
        <v>For the questions in this tab, note the following:</v>
      </c>
      <c r="C12" s="541"/>
      <c r="D12" s="541"/>
      <c r="E12" s="541"/>
      <c r="F12" s="541"/>
      <c r="G12" s="541"/>
      <c r="H12" s="541"/>
      <c r="I12" s="541"/>
      <c r="J12" s="541"/>
      <c r="K12" s="541"/>
      <c r="L12" s="440"/>
      <c r="M12" s="19"/>
      <c r="N12" s="19"/>
      <c r="O12" s="15"/>
      <c r="P12" s="15"/>
    </row>
    <row r="13" spans="1:16" s="6" customFormat="1" ht="26.25" customHeight="1" x14ac:dyDescent="0.35">
      <c r="A13" s="4"/>
      <c r="B13" s="521" t="str">
        <f>Pro!B13</f>
        <v>• Report only sales from your firm’s imports. Sales of goods purchased from Canadian producers must be excluded.</v>
      </c>
      <c r="C13" s="550"/>
      <c r="D13" s="550"/>
      <c r="E13" s="550"/>
      <c r="F13" s="550"/>
      <c r="G13" s="550"/>
      <c r="H13" s="550"/>
      <c r="I13" s="550"/>
      <c r="J13" s="550"/>
      <c r="K13" s="550"/>
      <c r="L13" s="523"/>
      <c r="M13" s="19"/>
      <c r="N13" s="19"/>
      <c r="O13" s="15"/>
      <c r="P13" s="15"/>
    </row>
    <row r="14" spans="1:16" s="6" customFormat="1" x14ac:dyDescent="0.35">
      <c r="A14" s="4"/>
      <c r="B14" s="438" t="str">
        <f>Pro!B14</f>
        <v>• Report all sales to Canadian and foreign associated firms.</v>
      </c>
      <c r="C14" s="541"/>
      <c r="D14" s="541"/>
      <c r="E14" s="541"/>
      <c r="F14" s="541"/>
      <c r="G14" s="541"/>
      <c r="H14" s="541"/>
      <c r="I14" s="541"/>
      <c r="J14" s="541"/>
      <c r="K14" s="541"/>
      <c r="L14" s="440"/>
      <c r="M14" s="19"/>
      <c r="N14" s="19"/>
      <c r="O14" s="15"/>
      <c r="P14" s="15"/>
    </row>
    <row r="15" spans="1:16" s="6" customFormat="1" x14ac:dyDescent="0.35">
      <c r="A15" s="4"/>
      <c r="B15" s="438" t="str">
        <f>Pro!B15</f>
        <v>• Report all sales as of the date of shipment to the customer or the customer’s warehouse.</v>
      </c>
      <c r="C15" s="541"/>
      <c r="D15" s="541"/>
      <c r="E15" s="541"/>
      <c r="F15" s="541"/>
      <c r="G15" s="541"/>
      <c r="H15" s="541"/>
      <c r="I15" s="541"/>
      <c r="J15" s="541"/>
      <c r="K15" s="541"/>
      <c r="L15" s="440"/>
      <c r="M15" s="19"/>
      <c r="N15" s="19"/>
      <c r="O15" s="15"/>
      <c r="P15" s="15"/>
    </row>
    <row r="16" spans="1:16" s="6" customFormat="1" x14ac:dyDescent="0.35">
      <c r="A16" s="4"/>
      <c r="B16" s="438" t="str">
        <f>Pro!B16</f>
        <v>• Report all values in Canadian dollars.</v>
      </c>
      <c r="C16" s="541"/>
      <c r="D16" s="541"/>
      <c r="E16" s="541"/>
      <c r="F16" s="541"/>
      <c r="G16" s="541"/>
      <c r="H16" s="541"/>
      <c r="I16" s="541"/>
      <c r="J16" s="541"/>
      <c r="K16" s="541"/>
      <c r="L16" s="440"/>
      <c r="M16" s="19"/>
      <c r="N16" s="19"/>
      <c r="O16" s="15"/>
      <c r="P16" s="15"/>
    </row>
    <row r="17" spans="1:16" s="6" customFormat="1" x14ac:dyDescent="0.35">
      <c r="A17" s="4"/>
      <c r="B17" s="441" t="str">
        <f>IF(Intro!$G$29="English",O17,P17)</f>
        <v>• If your firm is an end user or a retailer, your firm does not need to report sales of imports or inventories of imports.</v>
      </c>
      <c r="C17" s="442"/>
      <c r="D17" s="442"/>
      <c r="E17" s="442"/>
      <c r="F17" s="442"/>
      <c r="G17" s="442"/>
      <c r="H17" s="442"/>
      <c r="I17" s="442"/>
      <c r="J17" s="442"/>
      <c r="K17" s="442"/>
      <c r="L17" s="443"/>
      <c r="M17" s="19"/>
      <c r="N17" s="19"/>
      <c r="O17" s="15" t="s">
        <v>174</v>
      </c>
      <c r="P17" s="15" t="s">
        <v>175</v>
      </c>
    </row>
    <row r="18" spans="1:16" s="301" customFormat="1" ht="16" x14ac:dyDescent="0.35">
      <c r="A18" s="298"/>
      <c r="B18" s="491" t="str">
        <f>IF(Intro!$G$29="English",O18,P18)</f>
        <v>Included subassemblies are listed in the product definition on the “Intro” tab.</v>
      </c>
      <c r="C18" s="492"/>
      <c r="D18" s="492"/>
      <c r="E18" s="492"/>
      <c r="F18" s="492"/>
      <c r="G18" s="492"/>
      <c r="H18" s="492"/>
      <c r="I18" s="492"/>
      <c r="J18" s="492"/>
      <c r="K18" s="492"/>
      <c r="L18" s="493"/>
      <c r="M18" s="299"/>
      <c r="N18" s="299"/>
      <c r="O18" s="300" t="s">
        <v>996</v>
      </c>
      <c r="P18" s="300" t="s">
        <v>997</v>
      </c>
    </row>
    <row r="19" spans="1:16" s="6" customFormat="1" x14ac:dyDescent="0.35">
      <c r="A19" s="4"/>
      <c r="B19" s="547" t="str">
        <f>IF(Intro!$G$29="English",O19,P19)</f>
        <v>DO NOT INCLUDE THE VALUE OF ANY COMMERCIAL SERVICES SUCH AS INSTALLATION IN YOUR RESPONSE</v>
      </c>
      <c r="C19" s="547"/>
      <c r="D19" s="547"/>
      <c r="E19" s="547"/>
      <c r="F19" s="547"/>
      <c r="G19" s="547"/>
      <c r="H19" s="547"/>
      <c r="I19" s="547"/>
      <c r="J19" s="547"/>
      <c r="K19" s="547"/>
      <c r="L19" s="547"/>
      <c r="O19" s="255" t="str">
        <f>'Cab-Arm Country-Pays 1-5 '!O19</f>
        <v>DO NOT INCLUDE THE VALUE OF ANY COMMERCIAL SERVICES SUCH AS INSTALLATION IN YOUR RESPONSE</v>
      </c>
      <c r="P19" s="255" t="str">
        <f>'Cab-Arm Country-Pays 1-5 '!P19</f>
        <v>N'INCLUEZ PAS DANS VOTRE RÉPONSE LA VALEUR DE TOUT SERVICE COMMERCIAL, TEL QUE L'INSTALLATION</v>
      </c>
    </row>
    <row r="20" spans="1:16" x14ac:dyDescent="0.35">
      <c r="B20" s="322" t="str">
        <f>IF(Intro!$G$29="English",O20,P20)</f>
        <v>IMPORTS AND SALES - SUBASSEMBLIES</v>
      </c>
      <c r="C20" s="323"/>
      <c r="D20" s="323"/>
      <c r="E20" s="323"/>
      <c r="F20" s="323"/>
      <c r="G20" s="323"/>
      <c r="H20" s="323"/>
      <c r="I20" s="323"/>
      <c r="J20" s="323"/>
      <c r="K20" s="323"/>
      <c r="L20" s="324"/>
      <c r="M20" s="10"/>
      <c r="O20" s="84" t="s">
        <v>923</v>
      </c>
      <c r="P20" s="84" t="s">
        <v>924</v>
      </c>
    </row>
    <row r="21" spans="1:16" x14ac:dyDescent="0.35">
      <c r="B21" s="451" t="s">
        <v>12</v>
      </c>
      <c r="C21" s="548"/>
      <c r="D21" s="548"/>
      <c r="E21" s="548"/>
      <c r="F21" s="548"/>
      <c r="G21" s="548"/>
      <c r="H21" s="548"/>
      <c r="I21" s="548"/>
      <c r="J21" s="548"/>
      <c r="K21" s="548"/>
      <c r="L21" s="453"/>
      <c r="M21" s="10"/>
    </row>
    <row r="22" spans="1:16" ht="24" customHeight="1" x14ac:dyDescent="0.35">
      <c r="B22" s="401" t="str">
        <f>IF(Intro!$G$29="English",O22,P22)</f>
        <v xml:space="preserve">Provide your firm's imports and sales of imports of the goods, by country. </v>
      </c>
      <c r="C22" s="549"/>
      <c r="D22" s="549"/>
      <c r="E22" s="549"/>
      <c r="F22" s="549"/>
      <c r="G22" s="155"/>
      <c r="H22" s="155"/>
      <c r="I22" s="155"/>
      <c r="J22" s="155"/>
      <c r="K22" s="155"/>
      <c r="L22" s="257"/>
      <c r="M22" s="10"/>
      <c r="O22" s="10" t="s">
        <v>780</v>
      </c>
      <c r="P22" s="10" t="s">
        <v>781</v>
      </c>
    </row>
    <row r="23" spans="1:16" x14ac:dyDescent="0.35">
      <c r="B23" s="322" t="str">
        <f>IF(Intro!$G$29="English",O23,P23)</f>
        <v>COUNTRY 16</v>
      </c>
      <c r="C23" s="323"/>
      <c r="D23" s="323"/>
      <c r="E23" s="323"/>
      <c r="F23" s="323"/>
      <c r="G23" s="323"/>
      <c r="H23" s="323"/>
      <c r="I23" s="323"/>
      <c r="J23" s="323"/>
      <c r="K23" s="323"/>
      <c r="L23" s="324"/>
      <c r="M23" s="10"/>
      <c r="O23" s="84" t="s">
        <v>845</v>
      </c>
      <c r="P23" s="84" t="s">
        <v>846</v>
      </c>
    </row>
    <row r="24" spans="1:16" ht="15.75" customHeight="1" x14ac:dyDescent="0.35">
      <c r="B24" s="545" t="str">
        <f>IF(Intro!$G$29="English",O24,P24)</f>
        <v>Please specify the country of origin here:</v>
      </c>
      <c r="C24" s="546"/>
      <c r="D24" s="546"/>
      <c r="E24" s="542"/>
      <c r="F24" s="543"/>
      <c r="G24" s="543"/>
      <c r="H24" s="543"/>
      <c r="I24" s="544"/>
      <c r="J24" s="155"/>
      <c r="K24" s="155"/>
      <c r="L24" s="257"/>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253"/>
      <c r="C26" s="156"/>
      <c r="D26" s="156"/>
      <c r="E26" s="156"/>
      <c r="F26" s="156"/>
      <c r="G26" s="259">
        <f>Variables!$B$6</f>
        <v>2023</v>
      </c>
      <c r="H26" s="259">
        <f>G26+1</f>
        <v>2024</v>
      </c>
      <c r="I26" s="259">
        <f>H26+1</f>
        <v>2025</v>
      </c>
      <c r="J26" s="155"/>
      <c r="K26" s="155"/>
      <c r="L26" s="53"/>
      <c r="M26" s="10"/>
      <c r="O26" s="18"/>
    </row>
    <row r="27" spans="1:16" s="135" customFormat="1" ht="14.25" customHeight="1" x14ac:dyDescent="0.35">
      <c r="A27" s="157"/>
      <c r="B27" s="551" t="str">
        <f>IF(Intro!$G$29="English",O27,P27)</f>
        <v>Imports in Canada</v>
      </c>
      <c r="C27" s="552"/>
      <c r="D27" s="552"/>
      <c r="E27" s="552"/>
      <c r="F27" s="552"/>
      <c r="G27" s="552"/>
      <c r="H27" s="552"/>
      <c r="I27" s="553"/>
      <c r="J27" s="155"/>
      <c r="K27" s="155"/>
      <c r="L27" s="53"/>
      <c r="O27" s="22" t="s">
        <v>141</v>
      </c>
      <c r="P27" s="135" t="s">
        <v>142</v>
      </c>
    </row>
    <row r="28" spans="1:16" ht="15" customHeight="1" x14ac:dyDescent="0.35">
      <c r="B28" s="356" t="str">
        <f>IF(Intro!$G$29="English",O28,P28)</f>
        <v>Imports</v>
      </c>
      <c r="C28" s="357"/>
      <c r="D28" s="554" t="str">
        <f>IF(Intro!$G$29="English",Variables!$B$25,Variables!$C$25)</f>
        <v>units</v>
      </c>
      <c r="E28" s="554"/>
      <c r="F28" s="554"/>
      <c r="G28" s="100"/>
      <c r="H28" s="100"/>
      <c r="I28" s="100"/>
      <c r="J28" s="155"/>
      <c r="K28" s="155"/>
      <c r="L28" s="53"/>
      <c r="M28" s="10"/>
      <c r="O28" s="10" t="s">
        <v>49</v>
      </c>
      <c r="P28" s="10" t="s">
        <v>108</v>
      </c>
    </row>
    <row r="29" spans="1:16" ht="15" customHeight="1" x14ac:dyDescent="0.35">
      <c r="B29" s="356"/>
      <c r="C29" s="357"/>
      <c r="D29" s="554" t="str">
        <f>IF(Intro!G$29="English",O29,P29)</f>
        <v>net delivered purchase value (CAD)</v>
      </c>
      <c r="E29" s="554"/>
      <c r="F29" s="554"/>
      <c r="G29" s="100"/>
      <c r="H29" s="100"/>
      <c r="I29" s="100"/>
      <c r="J29" s="155"/>
      <c r="K29" s="155"/>
      <c r="L29" s="53"/>
      <c r="M29" s="10"/>
      <c r="O29" s="10" t="s">
        <v>228</v>
      </c>
      <c r="P29" s="10" t="s">
        <v>227</v>
      </c>
    </row>
    <row r="30" spans="1:16" ht="15" customHeight="1" x14ac:dyDescent="0.35">
      <c r="B30" s="356"/>
      <c r="C30" s="357"/>
      <c r="D30" s="554" t="str">
        <f>"$ / "&amp;IF(Intro!$G$29="English",Variables!$B$26,Variables!$C$26)</f>
        <v>$ / unit</v>
      </c>
      <c r="E30" s="554"/>
      <c r="F30" s="554"/>
      <c r="G30" s="109" t="str">
        <f>IF(G28=0,"-",G29/G28)</f>
        <v>-</v>
      </c>
      <c r="H30" s="109" t="str">
        <f>IF(H28=0,"-",H29/H28)</f>
        <v>-</v>
      </c>
      <c r="I30" s="109" t="str">
        <f t="shared" ref="I30" si="0">IF(I28=0,"-",I29/I28)</f>
        <v>-</v>
      </c>
      <c r="J30" s="155"/>
      <c r="K30" s="155"/>
      <c r="L30" s="53"/>
      <c r="M30" s="10"/>
    </row>
    <row r="31" spans="1:16" s="135" customFormat="1" x14ac:dyDescent="0.35">
      <c r="A31" s="157"/>
      <c r="B31" s="555" t="str">
        <f>IF(Intro!$G$29="English",O31,P31)</f>
        <v>Sales of imports in Canada</v>
      </c>
      <c r="C31" s="556"/>
      <c r="D31" s="556"/>
      <c r="E31" s="556"/>
      <c r="F31" s="556"/>
      <c r="G31" s="556"/>
      <c r="H31" s="556"/>
      <c r="I31" s="557"/>
      <c r="J31" s="155"/>
      <c r="K31" s="155"/>
      <c r="L31" s="53"/>
      <c r="O31" s="22" t="s">
        <v>344</v>
      </c>
      <c r="P31" s="135" t="s">
        <v>345</v>
      </c>
    </row>
    <row r="32" spans="1:16" ht="15" customHeight="1" x14ac:dyDescent="0.35">
      <c r="B32" s="356" t="str">
        <f>B31</f>
        <v>Sales of imports in Canada</v>
      </c>
      <c r="C32" s="357"/>
      <c r="D32" s="554" t="str">
        <f>D28</f>
        <v>units</v>
      </c>
      <c r="E32" s="554"/>
      <c r="F32" s="554"/>
      <c r="G32" s="100"/>
      <c r="H32" s="100"/>
      <c r="I32" s="100"/>
      <c r="J32" s="155"/>
      <c r="K32" s="155"/>
      <c r="L32" s="53"/>
      <c r="M32" s="10"/>
      <c r="O32" s="22" t="s">
        <v>344</v>
      </c>
      <c r="P32" s="135" t="s">
        <v>345</v>
      </c>
    </row>
    <row r="33" spans="1:16" ht="15" customHeight="1" x14ac:dyDescent="0.35">
      <c r="B33" s="356"/>
      <c r="C33" s="357"/>
      <c r="D33" s="554" t="str">
        <f>IF(Intro!G$29="English",O33,P33)</f>
        <v>net delivered selling value (CAD)</v>
      </c>
      <c r="E33" s="554"/>
      <c r="F33" s="554"/>
      <c r="G33" s="100"/>
      <c r="H33" s="100"/>
      <c r="I33" s="100"/>
      <c r="J33" s="155"/>
      <c r="K33" s="155"/>
      <c r="L33" s="53"/>
      <c r="M33" s="10"/>
      <c r="O33" s="10" t="s">
        <v>230</v>
      </c>
      <c r="P33" s="10" t="s">
        <v>229</v>
      </c>
    </row>
    <row r="34" spans="1:16" ht="15.75" customHeight="1" thickBot="1" x14ac:dyDescent="0.4">
      <c r="B34" s="558"/>
      <c r="C34" s="559"/>
      <c r="D34" s="560" t="str">
        <f>D30</f>
        <v>$ / unit</v>
      </c>
      <c r="E34" s="560"/>
      <c r="F34" s="560"/>
      <c r="G34" s="109" t="str">
        <f>IF(G32=0,"-",G33/G32)</f>
        <v>-</v>
      </c>
      <c r="H34" s="109" t="str">
        <f>IF(H32=0,"-",H33/H32)</f>
        <v>-</v>
      </c>
      <c r="I34" s="109" t="str">
        <f t="shared" ref="I34" si="1">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22" t="str">
        <f>IF(Intro!$G$29="English",O36,P36)</f>
        <v>COUNTRY 17</v>
      </c>
      <c r="C36" s="323"/>
      <c r="D36" s="323"/>
      <c r="E36" s="323"/>
      <c r="F36" s="323"/>
      <c r="G36" s="323"/>
      <c r="H36" s="323"/>
      <c r="I36" s="323"/>
      <c r="J36" s="323"/>
      <c r="K36" s="323"/>
      <c r="L36" s="324"/>
      <c r="M36" s="10"/>
      <c r="O36" s="84" t="s">
        <v>847</v>
      </c>
      <c r="P36" s="84" t="s">
        <v>848</v>
      </c>
    </row>
    <row r="37" spans="1:16" ht="15.5" x14ac:dyDescent="0.35">
      <c r="B37" s="545" t="str">
        <f>IF(Intro!$G$29="English",O37,P37)</f>
        <v>Please specify the country of origin here:</v>
      </c>
      <c r="C37" s="546"/>
      <c r="D37" s="546"/>
      <c r="E37" s="542"/>
      <c r="F37" s="543"/>
      <c r="G37" s="543"/>
      <c r="H37" s="543"/>
      <c r="I37" s="544"/>
      <c r="J37" s="155"/>
      <c r="K37" s="155"/>
      <c r="L37" s="257"/>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259">
        <f>Variables!$B$6</f>
        <v>2023</v>
      </c>
      <c r="H39" s="259">
        <f>G39+1</f>
        <v>2024</v>
      </c>
      <c r="I39" s="259">
        <f>H39+1</f>
        <v>2025</v>
      </c>
      <c r="J39" s="155"/>
      <c r="K39" s="155"/>
      <c r="L39" s="53"/>
      <c r="M39" s="10"/>
      <c r="O39" s="18"/>
    </row>
    <row r="40" spans="1:16" s="135" customFormat="1" ht="14.25" customHeight="1" x14ac:dyDescent="0.35">
      <c r="A40" s="157"/>
      <c r="B40" s="551" t="str">
        <f>IF(Intro!$G$29="English",O40,P40)</f>
        <v>Imports in Canada</v>
      </c>
      <c r="C40" s="552"/>
      <c r="D40" s="552"/>
      <c r="E40" s="552"/>
      <c r="F40" s="552"/>
      <c r="G40" s="552"/>
      <c r="H40" s="552"/>
      <c r="I40" s="553"/>
      <c r="J40" s="155"/>
      <c r="K40" s="155"/>
      <c r="L40" s="53"/>
      <c r="O40" s="22" t="s">
        <v>141</v>
      </c>
      <c r="P40" s="135" t="s">
        <v>142</v>
      </c>
    </row>
    <row r="41" spans="1:16" ht="15" customHeight="1" x14ac:dyDescent="0.35">
      <c r="B41" s="356" t="str">
        <f>IF(Intro!$G$29="English",O41,P41)</f>
        <v>Imports</v>
      </c>
      <c r="C41" s="357"/>
      <c r="D41" s="554" t="str">
        <f>IF(Intro!$G$29="English",Variables!$B$25,Variables!$C$25)</f>
        <v>units</v>
      </c>
      <c r="E41" s="554"/>
      <c r="F41" s="554"/>
      <c r="G41" s="100"/>
      <c r="H41" s="100"/>
      <c r="I41" s="100"/>
      <c r="J41" s="155"/>
      <c r="K41" s="155"/>
      <c r="L41" s="53"/>
      <c r="M41" s="10"/>
      <c r="O41" s="10" t="s">
        <v>49</v>
      </c>
      <c r="P41" s="10" t="s">
        <v>108</v>
      </c>
    </row>
    <row r="42" spans="1:16" ht="15" customHeight="1" x14ac:dyDescent="0.35">
      <c r="B42" s="356"/>
      <c r="C42" s="357"/>
      <c r="D42" s="554" t="str">
        <f>IF(Intro!G$29="English",O42,P42)</f>
        <v>net delivered purchase value (CAD)</v>
      </c>
      <c r="E42" s="554"/>
      <c r="F42" s="554"/>
      <c r="G42" s="100"/>
      <c r="H42" s="100"/>
      <c r="I42" s="100"/>
      <c r="J42" s="155"/>
      <c r="K42" s="155"/>
      <c r="L42" s="53"/>
      <c r="M42" s="10"/>
      <c r="O42" s="10" t="s">
        <v>228</v>
      </c>
      <c r="P42" s="10" t="s">
        <v>227</v>
      </c>
    </row>
    <row r="43" spans="1:16" ht="15" customHeight="1" x14ac:dyDescent="0.35">
      <c r="B43" s="356"/>
      <c r="C43" s="357"/>
      <c r="D43" s="554" t="str">
        <f>"$ / "&amp;IF(Intro!$G$29="English",Variables!$B$26,Variables!$C$26)</f>
        <v>$ / unit</v>
      </c>
      <c r="E43" s="554"/>
      <c r="F43" s="554"/>
      <c r="G43" s="109" t="str">
        <f>IF(G41=0,"-",G42/G41)</f>
        <v>-</v>
      </c>
      <c r="H43" s="109" t="str">
        <f>IF(H41=0,"-",H42/H41)</f>
        <v>-</v>
      </c>
      <c r="I43" s="109" t="str">
        <f t="shared" ref="I43" si="2">IF(I41=0,"-",I42/I41)</f>
        <v>-</v>
      </c>
      <c r="J43" s="155"/>
      <c r="K43" s="155"/>
      <c r="L43" s="53"/>
      <c r="M43" s="10"/>
    </row>
    <row r="44" spans="1:16" s="135" customFormat="1" x14ac:dyDescent="0.35">
      <c r="A44" s="157"/>
      <c r="B44" s="555" t="str">
        <f>IF(Intro!$G$29="English",O44,P44)</f>
        <v>Sales of imports in Canada</v>
      </c>
      <c r="C44" s="556"/>
      <c r="D44" s="556"/>
      <c r="E44" s="556"/>
      <c r="F44" s="556"/>
      <c r="G44" s="556"/>
      <c r="H44" s="556"/>
      <c r="I44" s="557"/>
      <c r="J44" s="155"/>
      <c r="K44" s="155"/>
      <c r="L44" s="53"/>
      <c r="O44" s="22" t="s">
        <v>344</v>
      </c>
      <c r="P44" s="135" t="s">
        <v>345</v>
      </c>
    </row>
    <row r="45" spans="1:16" ht="15" customHeight="1" x14ac:dyDescent="0.35">
      <c r="B45" s="356" t="str">
        <f>B44</f>
        <v>Sales of imports in Canada</v>
      </c>
      <c r="C45" s="357"/>
      <c r="D45" s="554" t="str">
        <f>D41</f>
        <v>units</v>
      </c>
      <c r="E45" s="554"/>
      <c r="F45" s="554"/>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56"/>
      <c r="C46" s="357"/>
      <c r="D46" s="554" t="str">
        <f>IF(Intro!G$29="English",O46,P46)</f>
        <v>net delivered selling value (CAD)</v>
      </c>
      <c r="E46" s="554"/>
      <c r="F46" s="554"/>
      <c r="G46" s="100"/>
      <c r="H46" s="100"/>
      <c r="I46" s="100"/>
      <c r="J46" s="155"/>
      <c r="K46" s="155"/>
      <c r="L46" s="53"/>
      <c r="M46" s="10"/>
      <c r="O46" s="10" t="s">
        <v>230</v>
      </c>
      <c r="P46" s="10" t="s">
        <v>229</v>
      </c>
    </row>
    <row r="47" spans="1:16" ht="15.75" customHeight="1" thickBot="1" x14ac:dyDescent="0.4">
      <c r="B47" s="558"/>
      <c r="C47" s="559"/>
      <c r="D47" s="560" t="str">
        <f>D43</f>
        <v>$ / unit</v>
      </c>
      <c r="E47" s="560"/>
      <c r="F47" s="560"/>
      <c r="G47" s="109" t="str">
        <f>IF(G45=0,"-",G46/G45)</f>
        <v>-</v>
      </c>
      <c r="H47" s="109" t="str">
        <f>IF(H45=0,"-",H46/H45)</f>
        <v>-</v>
      </c>
      <c r="I47" s="109" t="str">
        <f t="shared" ref="I47" si="3">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22" t="str">
        <f>IF(Intro!$G$29="English",O49,P49)</f>
        <v>COUNTRY 18</v>
      </c>
      <c r="C49" s="323"/>
      <c r="D49" s="323"/>
      <c r="E49" s="323"/>
      <c r="F49" s="323"/>
      <c r="G49" s="323"/>
      <c r="H49" s="323"/>
      <c r="I49" s="323"/>
      <c r="J49" s="323"/>
      <c r="K49" s="323"/>
      <c r="L49" s="324"/>
      <c r="M49" s="10"/>
      <c r="O49" s="84" t="s">
        <v>849</v>
      </c>
      <c r="P49" s="84" t="s">
        <v>850</v>
      </c>
    </row>
    <row r="50" spans="1:16" ht="15.5" x14ac:dyDescent="0.35">
      <c r="B50" s="545" t="str">
        <f>IF(Intro!$G$29="English",O50,P50)</f>
        <v>Please specify the country of origin here:</v>
      </c>
      <c r="C50" s="546"/>
      <c r="D50" s="546"/>
      <c r="E50" s="542"/>
      <c r="F50" s="543"/>
      <c r="G50" s="543"/>
      <c r="H50" s="543"/>
      <c r="I50" s="544"/>
      <c r="J50" s="155"/>
      <c r="K50" s="155"/>
      <c r="L50" s="257"/>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259">
        <f>Variables!$B$6</f>
        <v>2023</v>
      </c>
      <c r="H52" s="259">
        <f>G52+1</f>
        <v>2024</v>
      </c>
      <c r="I52" s="259">
        <f>H52+1</f>
        <v>2025</v>
      </c>
      <c r="J52" s="155"/>
      <c r="K52" s="155"/>
      <c r="L52" s="53"/>
      <c r="M52" s="10"/>
      <c r="O52" s="18"/>
    </row>
    <row r="53" spans="1:16" s="135" customFormat="1" ht="14.25" customHeight="1" x14ac:dyDescent="0.35">
      <c r="A53" s="157"/>
      <c r="B53" s="551" t="str">
        <f>IF(Intro!$G$29="English",O53,P53)</f>
        <v>Imports in Canada</v>
      </c>
      <c r="C53" s="552"/>
      <c r="D53" s="552"/>
      <c r="E53" s="552"/>
      <c r="F53" s="552"/>
      <c r="G53" s="552"/>
      <c r="H53" s="552"/>
      <c r="I53" s="553"/>
      <c r="J53" s="155"/>
      <c r="K53" s="155"/>
      <c r="L53" s="53"/>
      <c r="O53" s="22" t="s">
        <v>141</v>
      </c>
      <c r="P53" s="135" t="s">
        <v>142</v>
      </c>
    </row>
    <row r="54" spans="1:16" ht="15" customHeight="1" x14ac:dyDescent="0.35">
      <c r="B54" s="356" t="str">
        <f>IF(Intro!$G$29="English",O54,P54)</f>
        <v>Imports</v>
      </c>
      <c r="C54" s="357"/>
      <c r="D54" s="554" t="str">
        <f>IF(Intro!$G$29="English",Variables!$B$25,Variables!$C$25)</f>
        <v>units</v>
      </c>
      <c r="E54" s="554"/>
      <c r="F54" s="554"/>
      <c r="G54" s="100"/>
      <c r="H54" s="100"/>
      <c r="I54" s="100"/>
      <c r="J54" s="155"/>
      <c r="K54" s="155"/>
      <c r="L54" s="53"/>
      <c r="M54" s="10"/>
      <c r="O54" s="10" t="s">
        <v>49</v>
      </c>
      <c r="P54" s="10" t="s">
        <v>108</v>
      </c>
    </row>
    <row r="55" spans="1:16" ht="15" customHeight="1" x14ac:dyDescent="0.35">
      <c r="B55" s="356"/>
      <c r="C55" s="357"/>
      <c r="D55" s="554" t="str">
        <f>IF(Intro!G$29="English",O55,P55)</f>
        <v>net delivered purchase value (CAD)</v>
      </c>
      <c r="E55" s="554"/>
      <c r="F55" s="554"/>
      <c r="G55" s="100"/>
      <c r="H55" s="100"/>
      <c r="I55" s="100"/>
      <c r="J55" s="155"/>
      <c r="K55" s="155"/>
      <c r="L55" s="53"/>
      <c r="M55" s="10"/>
      <c r="O55" s="10" t="s">
        <v>228</v>
      </c>
      <c r="P55" s="10" t="s">
        <v>227</v>
      </c>
    </row>
    <row r="56" spans="1:16" ht="15" customHeight="1" x14ac:dyDescent="0.35">
      <c r="B56" s="356"/>
      <c r="C56" s="357"/>
      <c r="D56" s="554" t="str">
        <f>"$ / "&amp;IF(Intro!$G$29="English",Variables!$B$26,Variables!$C$26)</f>
        <v>$ / unit</v>
      </c>
      <c r="E56" s="554"/>
      <c r="F56" s="554"/>
      <c r="G56" s="109" t="str">
        <f>IF(G54=0,"-",G55/G54)</f>
        <v>-</v>
      </c>
      <c r="H56" s="109" t="str">
        <f>IF(H54=0,"-",H55/H54)</f>
        <v>-</v>
      </c>
      <c r="I56" s="109" t="str">
        <f t="shared" ref="I56" si="4">IF(I54=0,"-",I55/I54)</f>
        <v>-</v>
      </c>
      <c r="J56" s="155"/>
      <c r="K56" s="155"/>
      <c r="L56" s="53"/>
      <c r="M56" s="10"/>
    </row>
    <row r="57" spans="1:16" s="135" customFormat="1" x14ac:dyDescent="0.35">
      <c r="A57" s="157"/>
      <c r="B57" s="555" t="str">
        <f>IF(Intro!$G$29="English",O57,P57)</f>
        <v>Sales of imports in Canada</v>
      </c>
      <c r="C57" s="556"/>
      <c r="D57" s="556"/>
      <c r="E57" s="556"/>
      <c r="F57" s="556"/>
      <c r="G57" s="556"/>
      <c r="H57" s="556"/>
      <c r="I57" s="557"/>
      <c r="J57" s="155"/>
      <c r="K57" s="155"/>
      <c r="L57" s="53"/>
      <c r="O57" s="22" t="s">
        <v>344</v>
      </c>
      <c r="P57" s="135" t="s">
        <v>345</v>
      </c>
    </row>
    <row r="58" spans="1:16" ht="15" customHeight="1" x14ac:dyDescent="0.35">
      <c r="B58" s="356" t="str">
        <f>B57</f>
        <v>Sales of imports in Canada</v>
      </c>
      <c r="C58" s="357"/>
      <c r="D58" s="554" t="str">
        <f>D54</f>
        <v>units</v>
      </c>
      <c r="E58" s="554"/>
      <c r="F58" s="554"/>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56"/>
      <c r="C59" s="357"/>
      <c r="D59" s="554" t="str">
        <f>IF(Intro!G$29="English",O59,P59)</f>
        <v>net delivered selling value (CAD)</v>
      </c>
      <c r="E59" s="554"/>
      <c r="F59" s="554"/>
      <c r="G59" s="100"/>
      <c r="H59" s="100"/>
      <c r="I59" s="100"/>
      <c r="J59" s="155"/>
      <c r="K59" s="155"/>
      <c r="L59" s="53"/>
      <c r="M59" s="10"/>
      <c r="O59" s="10" t="s">
        <v>230</v>
      </c>
      <c r="P59" s="10" t="s">
        <v>229</v>
      </c>
    </row>
    <row r="60" spans="1:16" ht="15.75" customHeight="1" thickBot="1" x14ac:dyDescent="0.4">
      <c r="B60" s="558"/>
      <c r="C60" s="559"/>
      <c r="D60" s="560" t="str">
        <f>D56</f>
        <v>$ / unit</v>
      </c>
      <c r="E60" s="560"/>
      <c r="F60" s="560"/>
      <c r="G60" s="109" t="str">
        <f>IF(G58=0,"-",G59/G58)</f>
        <v>-</v>
      </c>
      <c r="H60" s="109" t="str">
        <f>IF(H58=0,"-",H59/H58)</f>
        <v>-</v>
      </c>
      <c r="I60" s="109" t="str">
        <f t="shared" ref="I60" si="5">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22" t="str">
        <f>IF(Intro!$G$29="English",O62,P62)</f>
        <v>COUNTRY 19</v>
      </c>
      <c r="C62" s="323"/>
      <c r="D62" s="323"/>
      <c r="E62" s="323"/>
      <c r="F62" s="323"/>
      <c r="G62" s="323"/>
      <c r="H62" s="323"/>
      <c r="I62" s="323"/>
      <c r="J62" s="323"/>
      <c r="K62" s="323"/>
      <c r="L62" s="324"/>
      <c r="M62" s="10"/>
      <c r="O62" s="84" t="s">
        <v>851</v>
      </c>
      <c r="P62" s="84" t="s">
        <v>852</v>
      </c>
    </row>
    <row r="63" spans="1:16" ht="15.5" x14ac:dyDescent="0.35">
      <c r="B63" s="545" t="str">
        <f>IF(Intro!$G$29="English",O63,P63)</f>
        <v>Please specify the country of origin here:</v>
      </c>
      <c r="C63" s="546"/>
      <c r="D63" s="546"/>
      <c r="E63" s="542"/>
      <c r="F63" s="543"/>
      <c r="G63" s="543"/>
      <c r="H63" s="543"/>
      <c r="I63" s="544"/>
      <c r="J63" s="155"/>
      <c r="K63" s="155"/>
      <c r="L63" s="257"/>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259">
        <f>Variables!$B$6</f>
        <v>2023</v>
      </c>
      <c r="H65" s="259">
        <f>G65+1</f>
        <v>2024</v>
      </c>
      <c r="I65" s="259">
        <f>H65+1</f>
        <v>2025</v>
      </c>
      <c r="J65" s="155"/>
      <c r="K65" s="155"/>
      <c r="L65" s="53"/>
      <c r="M65" s="10"/>
      <c r="O65" s="18"/>
    </row>
    <row r="66" spans="1:16" s="135" customFormat="1" ht="14.25" customHeight="1" x14ac:dyDescent="0.35">
      <c r="A66" s="157"/>
      <c r="B66" s="551" t="str">
        <f>IF(Intro!$G$29="English",O66,P66)</f>
        <v>Imports in Canada</v>
      </c>
      <c r="C66" s="552"/>
      <c r="D66" s="552"/>
      <c r="E66" s="552"/>
      <c r="F66" s="552"/>
      <c r="G66" s="552"/>
      <c r="H66" s="552"/>
      <c r="I66" s="553"/>
      <c r="J66" s="155"/>
      <c r="K66" s="155"/>
      <c r="L66" s="53"/>
      <c r="O66" s="22" t="s">
        <v>141</v>
      </c>
      <c r="P66" s="135" t="s">
        <v>142</v>
      </c>
    </row>
    <row r="67" spans="1:16" ht="15" customHeight="1" x14ac:dyDescent="0.35">
      <c r="B67" s="356" t="str">
        <f>IF(Intro!$G$29="English",O67,P67)</f>
        <v>Imports</v>
      </c>
      <c r="C67" s="357"/>
      <c r="D67" s="554" t="str">
        <f>IF(Intro!$G$29="English",Variables!$B$25,Variables!$C$25)</f>
        <v>units</v>
      </c>
      <c r="E67" s="554"/>
      <c r="F67" s="554"/>
      <c r="G67" s="100"/>
      <c r="H67" s="100"/>
      <c r="I67" s="100"/>
      <c r="J67" s="155"/>
      <c r="K67" s="155"/>
      <c r="L67" s="53"/>
      <c r="M67" s="10"/>
      <c r="O67" s="10" t="s">
        <v>49</v>
      </c>
      <c r="P67" s="10" t="s">
        <v>108</v>
      </c>
    </row>
    <row r="68" spans="1:16" ht="15" customHeight="1" x14ac:dyDescent="0.35">
      <c r="B68" s="356"/>
      <c r="C68" s="357"/>
      <c r="D68" s="554" t="str">
        <f>IF(Intro!G$29="English",O68,P68)</f>
        <v>net delivered purchase value (CAD)</v>
      </c>
      <c r="E68" s="554"/>
      <c r="F68" s="554"/>
      <c r="G68" s="100"/>
      <c r="H68" s="100"/>
      <c r="I68" s="100"/>
      <c r="J68" s="155"/>
      <c r="K68" s="155"/>
      <c r="L68" s="53"/>
      <c r="M68" s="10"/>
      <c r="O68" s="10" t="s">
        <v>228</v>
      </c>
      <c r="P68" s="10" t="s">
        <v>227</v>
      </c>
    </row>
    <row r="69" spans="1:16" ht="15" customHeight="1" x14ac:dyDescent="0.35">
      <c r="B69" s="356"/>
      <c r="C69" s="357"/>
      <c r="D69" s="554" t="str">
        <f>"$ / "&amp;IF(Intro!$G$29="English",Variables!$B$26,Variables!$C$26)</f>
        <v>$ / unit</v>
      </c>
      <c r="E69" s="554"/>
      <c r="F69" s="554"/>
      <c r="G69" s="109" t="str">
        <f>IF(G67=0,"-",G68/G67)</f>
        <v>-</v>
      </c>
      <c r="H69" s="109" t="str">
        <f>IF(H67=0,"-",H68/H67)</f>
        <v>-</v>
      </c>
      <c r="I69" s="109" t="str">
        <f t="shared" ref="I69" si="6">IF(I67=0,"-",I68/I67)</f>
        <v>-</v>
      </c>
      <c r="J69" s="155"/>
      <c r="K69" s="155"/>
      <c r="L69" s="53"/>
      <c r="M69" s="10"/>
    </row>
    <row r="70" spans="1:16" s="135" customFormat="1" x14ac:dyDescent="0.35">
      <c r="A70" s="157"/>
      <c r="B70" s="555" t="str">
        <f>IF(Intro!$G$29="English",O70,P70)</f>
        <v>Sales of imports in Canada</v>
      </c>
      <c r="C70" s="556"/>
      <c r="D70" s="556"/>
      <c r="E70" s="556"/>
      <c r="F70" s="556"/>
      <c r="G70" s="556"/>
      <c r="H70" s="556"/>
      <c r="I70" s="557"/>
      <c r="J70" s="155"/>
      <c r="K70" s="155"/>
      <c r="L70" s="53"/>
      <c r="O70" s="22" t="s">
        <v>344</v>
      </c>
      <c r="P70" s="135" t="s">
        <v>345</v>
      </c>
    </row>
    <row r="71" spans="1:16" ht="15" customHeight="1" x14ac:dyDescent="0.35">
      <c r="B71" s="356" t="str">
        <f>B70</f>
        <v>Sales of imports in Canada</v>
      </c>
      <c r="C71" s="357"/>
      <c r="D71" s="554" t="str">
        <f>D67</f>
        <v>units</v>
      </c>
      <c r="E71" s="554"/>
      <c r="F71" s="554"/>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56"/>
      <c r="C72" s="357"/>
      <c r="D72" s="554" t="str">
        <f>IF(Intro!G$29="English",O72,P72)</f>
        <v>net delivered selling value (CAD)</v>
      </c>
      <c r="E72" s="554"/>
      <c r="F72" s="554"/>
      <c r="G72" s="100"/>
      <c r="H72" s="100"/>
      <c r="I72" s="100"/>
      <c r="J72" s="155"/>
      <c r="K72" s="155"/>
      <c r="L72" s="53"/>
      <c r="M72" s="10"/>
      <c r="O72" s="10" t="s">
        <v>230</v>
      </c>
      <c r="P72" s="10" t="s">
        <v>229</v>
      </c>
    </row>
    <row r="73" spans="1:16" ht="15.75" customHeight="1" thickBot="1" x14ac:dyDescent="0.4">
      <c r="B73" s="558"/>
      <c r="C73" s="559"/>
      <c r="D73" s="560" t="str">
        <f>D69</f>
        <v>$ / unit</v>
      </c>
      <c r="E73" s="560"/>
      <c r="F73" s="560"/>
      <c r="G73" s="109" t="str">
        <f>IF(G71=0,"-",G72/G71)</f>
        <v>-</v>
      </c>
      <c r="H73" s="109" t="str">
        <f>IF(H71=0,"-",H72/H71)</f>
        <v>-</v>
      </c>
      <c r="I73" s="109" t="str">
        <f t="shared" ref="I73" si="7">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22" t="str">
        <f>IF(Intro!$G$29="English",O75,P75)</f>
        <v>COUNTRY 20</v>
      </c>
      <c r="C75" s="323"/>
      <c r="D75" s="323"/>
      <c r="E75" s="323"/>
      <c r="F75" s="323"/>
      <c r="G75" s="323"/>
      <c r="H75" s="323"/>
      <c r="I75" s="323"/>
      <c r="J75" s="323"/>
      <c r="K75" s="323"/>
      <c r="L75" s="324"/>
      <c r="M75" s="10"/>
      <c r="O75" s="84" t="s">
        <v>853</v>
      </c>
      <c r="P75" s="84" t="s">
        <v>854</v>
      </c>
    </row>
    <row r="76" spans="1:16" ht="15.5" x14ac:dyDescent="0.35">
      <c r="B76" s="545" t="str">
        <f>IF(Intro!$G$29="English",O76,P76)</f>
        <v>Please specify the country of origin here:</v>
      </c>
      <c r="C76" s="546"/>
      <c r="D76" s="546"/>
      <c r="E76" s="542"/>
      <c r="F76" s="543"/>
      <c r="G76" s="543"/>
      <c r="H76" s="543"/>
      <c r="I76" s="544"/>
      <c r="J76" s="155"/>
      <c r="K76" s="155"/>
      <c r="L76" s="257"/>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259">
        <f>Variables!$B$6</f>
        <v>2023</v>
      </c>
      <c r="H78" s="259">
        <f>G78+1</f>
        <v>2024</v>
      </c>
      <c r="I78" s="259">
        <f>H78+1</f>
        <v>2025</v>
      </c>
      <c r="J78" s="155"/>
      <c r="K78" s="155"/>
      <c r="L78" s="53"/>
      <c r="M78" s="10"/>
      <c r="O78" s="18"/>
    </row>
    <row r="79" spans="1:16" s="135" customFormat="1" ht="14.25" customHeight="1" x14ac:dyDescent="0.35">
      <c r="A79" s="157"/>
      <c r="B79" s="551" t="str">
        <f>IF(Intro!$G$29="English",O79,P79)</f>
        <v>Imports in Canada</v>
      </c>
      <c r="C79" s="552"/>
      <c r="D79" s="552"/>
      <c r="E79" s="552"/>
      <c r="F79" s="552"/>
      <c r="G79" s="552"/>
      <c r="H79" s="552"/>
      <c r="I79" s="553"/>
      <c r="J79" s="155"/>
      <c r="K79" s="155"/>
      <c r="L79" s="53"/>
      <c r="O79" s="22" t="s">
        <v>141</v>
      </c>
      <c r="P79" s="135" t="s">
        <v>142</v>
      </c>
    </row>
    <row r="80" spans="1:16" ht="15" customHeight="1" x14ac:dyDescent="0.35">
      <c r="B80" s="356" t="str">
        <f>IF(Intro!$G$29="English",O80,P80)</f>
        <v>Imports</v>
      </c>
      <c r="C80" s="357"/>
      <c r="D80" s="554" t="str">
        <f>IF(Intro!$G$29="English",Variables!$B$25,Variables!$C$25)</f>
        <v>units</v>
      </c>
      <c r="E80" s="554"/>
      <c r="F80" s="554"/>
      <c r="G80" s="100"/>
      <c r="H80" s="100"/>
      <c r="I80" s="100"/>
      <c r="J80" s="155"/>
      <c r="K80" s="155"/>
      <c r="L80" s="53"/>
      <c r="M80" s="10"/>
      <c r="O80" s="10" t="s">
        <v>49</v>
      </c>
      <c r="P80" s="10" t="s">
        <v>108</v>
      </c>
    </row>
    <row r="81" spans="1:16" ht="15" customHeight="1" x14ac:dyDescent="0.35">
      <c r="B81" s="356"/>
      <c r="C81" s="357"/>
      <c r="D81" s="554" t="str">
        <f>IF(Intro!G$29="English",O81,P81)</f>
        <v>net delivered purchase value (CAD)</v>
      </c>
      <c r="E81" s="554"/>
      <c r="F81" s="554"/>
      <c r="G81" s="100"/>
      <c r="H81" s="100"/>
      <c r="I81" s="100"/>
      <c r="J81" s="155"/>
      <c r="K81" s="155"/>
      <c r="L81" s="53"/>
      <c r="M81" s="10"/>
      <c r="O81" s="10" t="s">
        <v>228</v>
      </c>
      <c r="P81" s="10" t="s">
        <v>227</v>
      </c>
    </row>
    <row r="82" spans="1:16" ht="15" customHeight="1" x14ac:dyDescent="0.35">
      <c r="B82" s="356"/>
      <c r="C82" s="357"/>
      <c r="D82" s="554" t="str">
        <f>"$ / "&amp;IF(Intro!$G$29="English",Variables!$B$26,Variables!$C$26)</f>
        <v>$ / unit</v>
      </c>
      <c r="E82" s="554"/>
      <c r="F82" s="554"/>
      <c r="G82" s="109" t="str">
        <f>IF(G80=0,"-",G81/G80)</f>
        <v>-</v>
      </c>
      <c r="H82" s="109" t="str">
        <f>IF(H80=0,"-",H81/H80)</f>
        <v>-</v>
      </c>
      <c r="I82" s="109" t="str">
        <f t="shared" ref="I82" si="8">IF(I80=0,"-",I81/I80)</f>
        <v>-</v>
      </c>
      <c r="J82" s="155"/>
      <c r="K82" s="155"/>
      <c r="L82" s="53"/>
      <c r="M82" s="10"/>
    </row>
    <row r="83" spans="1:16" s="135" customFormat="1" x14ac:dyDescent="0.35">
      <c r="A83" s="157"/>
      <c r="B83" s="555" t="str">
        <f>IF(Intro!$G$29="English",O83,P83)</f>
        <v>Sales of imports in Canada</v>
      </c>
      <c r="C83" s="556"/>
      <c r="D83" s="556"/>
      <c r="E83" s="556"/>
      <c r="F83" s="556"/>
      <c r="G83" s="556"/>
      <c r="H83" s="556"/>
      <c r="I83" s="557"/>
      <c r="J83" s="155"/>
      <c r="K83" s="155"/>
      <c r="L83" s="53"/>
      <c r="O83" s="22" t="s">
        <v>344</v>
      </c>
      <c r="P83" s="135" t="s">
        <v>345</v>
      </c>
    </row>
    <row r="84" spans="1:16" ht="15" customHeight="1" x14ac:dyDescent="0.35">
      <c r="B84" s="356" t="str">
        <f>B83</f>
        <v>Sales of imports in Canada</v>
      </c>
      <c r="C84" s="357"/>
      <c r="D84" s="554" t="str">
        <f>D80</f>
        <v>units</v>
      </c>
      <c r="E84" s="554"/>
      <c r="F84" s="554"/>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56"/>
      <c r="C85" s="357"/>
      <c r="D85" s="554" t="str">
        <f>IF(Intro!G$29="English",O85,P85)</f>
        <v>net delivered selling value (CAD)</v>
      </c>
      <c r="E85" s="554"/>
      <c r="F85" s="554"/>
      <c r="G85" s="100"/>
      <c r="H85" s="100"/>
      <c r="I85" s="100"/>
      <c r="J85" s="155"/>
      <c r="K85" s="155"/>
      <c r="L85" s="53"/>
      <c r="M85" s="10"/>
      <c r="O85" s="10" t="s">
        <v>230</v>
      </c>
      <c r="P85" s="10" t="s">
        <v>229</v>
      </c>
    </row>
    <row r="86" spans="1:16" ht="15.75" customHeight="1" thickBot="1" x14ac:dyDescent="0.4">
      <c r="B86" s="558"/>
      <c r="C86" s="559"/>
      <c r="D86" s="560" t="str">
        <f>D82</f>
        <v>$ / unit</v>
      </c>
      <c r="E86" s="560"/>
      <c r="F86" s="560"/>
      <c r="G86" s="109" t="str">
        <f>IF(G84=0,"-",G85/G84)</f>
        <v>-</v>
      </c>
      <c r="H86" s="109" t="str">
        <f>IF(H84=0,"-",H85/H84)</f>
        <v>-</v>
      </c>
      <c r="I86" s="109" t="str">
        <f t="shared" ref="I86" si="9">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258"/>
      <c r="F88" s="258"/>
      <c r="G88" s="258"/>
      <c r="H88" s="258"/>
      <c r="I88" s="258"/>
      <c r="J88" s="258"/>
      <c r="K88" s="258"/>
      <c r="L88" s="258"/>
      <c r="M88" s="55"/>
    </row>
  </sheetData>
  <sheetProtection algorithmName="SHA-512" hashValue="BCbNcoZVnJJEzu18AMflJqtj3DTBmIENcUR0d4+BYnAFwoy7V333aPyCBoQsUeaZrP5i4jk2xszGKfdoe8UVHQ==" saltValue="DutEsFM2N/1sUW8ALJZYJg==" spinCount="100000" sheet="1" objects="1" scenarios="1" selectLockedCells="1"/>
  <mergeCells count="82">
    <mergeCell ref="B10:L11"/>
    <mergeCell ref="B20:L20"/>
    <mergeCell ref="B19:L19"/>
    <mergeCell ref="B4:L4"/>
    <mergeCell ref="B5:L5"/>
    <mergeCell ref="B6:L6"/>
    <mergeCell ref="B8:L8"/>
    <mergeCell ref="B9:L9"/>
    <mergeCell ref="B23:L23"/>
    <mergeCell ref="B24:D24"/>
    <mergeCell ref="E24:I24"/>
    <mergeCell ref="B12:L12"/>
    <mergeCell ref="B13:L13"/>
    <mergeCell ref="B14:L14"/>
    <mergeCell ref="B15:L15"/>
    <mergeCell ref="B16:L16"/>
    <mergeCell ref="B17:L17"/>
    <mergeCell ref="B21:L21"/>
    <mergeCell ref="B22:F22"/>
    <mergeCell ref="B18:L18"/>
    <mergeCell ref="B27:I27"/>
    <mergeCell ref="B28:C30"/>
    <mergeCell ref="D28:F28"/>
    <mergeCell ref="D29:F29"/>
    <mergeCell ref="D30:F30"/>
    <mergeCell ref="B36:L36"/>
    <mergeCell ref="B37:D37"/>
    <mergeCell ref="E37:I37"/>
    <mergeCell ref="B40:I40"/>
    <mergeCell ref="B31:I31"/>
    <mergeCell ref="B32:C34"/>
    <mergeCell ref="D32:F32"/>
    <mergeCell ref="D33:F33"/>
    <mergeCell ref="D34:F34"/>
    <mergeCell ref="D47:F47"/>
    <mergeCell ref="B41:C43"/>
    <mergeCell ref="D41:F41"/>
    <mergeCell ref="D42:F42"/>
    <mergeCell ref="D43:F43"/>
    <mergeCell ref="B44:I44"/>
    <mergeCell ref="B45:C47"/>
    <mergeCell ref="D45:F45"/>
    <mergeCell ref="B70:I70"/>
    <mergeCell ref="D58:F58"/>
    <mergeCell ref="D59:F59"/>
    <mergeCell ref="B54:C56"/>
    <mergeCell ref="D54:F54"/>
    <mergeCell ref="D55:F55"/>
    <mergeCell ref="D56:F56"/>
    <mergeCell ref="D67:F67"/>
    <mergeCell ref="D68:F68"/>
    <mergeCell ref="B63:D63"/>
    <mergeCell ref="E63:I63"/>
    <mergeCell ref="B66:I66"/>
    <mergeCell ref="B67:C69"/>
    <mergeCell ref="D69:F69"/>
    <mergeCell ref="D81:F81"/>
    <mergeCell ref="D82:F82"/>
    <mergeCell ref="B83:I83"/>
    <mergeCell ref="D73:F73"/>
    <mergeCell ref="B71:C73"/>
    <mergeCell ref="B75:L75"/>
    <mergeCell ref="B76:D76"/>
    <mergeCell ref="E76:I76"/>
    <mergeCell ref="D71:F71"/>
    <mergeCell ref="D72:F72"/>
    <mergeCell ref="B84:C86"/>
    <mergeCell ref="D84:F84"/>
    <mergeCell ref="D46:F46"/>
    <mergeCell ref="B49:L49"/>
    <mergeCell ref="B50:D50"/>
    <mergeCell ref="E50:I50"/>
    <mergeCell ref="B53:I53"/>
    <mergeCell ref="B57:I57"/>
    <mergeCell ref="B58:C60"/>
    <mergeCell ref="D60:F60"/>
    <mergeCell ref="B62:L62"/>
    <mergeCell ref="D85:F85"/>
    <mergeCell ref="D86:F86"/>
    <mergeCell ref="B79:I79"/>
    <mergeCell ref="B80:C82"/>
    <mergeCell ref="D80:F80"/>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0163BD0C-2208-4ED2-BC12-92371054CC7C}">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BAB6B988-CA02-4576-BBBA-F66FC4BF00C6}">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10998D1B-504B-4E8F-A2E7-5020444D57FB}">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4"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4E0A56-4D5B-411E-9352-0D025699E26B}">
          <x14:formula1>
            <xm:f>Variables!$D$82:$D$330</xm:f>
          </x14:formula1>
          <xm:sqref>E63 E24 E37 E50 E76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C44F9-FA18-4D1D-8B2D-6A260CE4A7C4}">
  <sheetPr>
    <tabColor rgb="FF00B050"/>
    <pageSetUpPr fitToPage="1"/>
  </sheetPr>
  <dimension ref="A1:P88"/>
  <sheetViews>
    <sheetView showGridLines="0" zoomScaleNormal="100" zoomScaleSheetLayoutView="100"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PROTECTED</v>
      </c>
      <c r="C2" s="12"/>
      <c r="D2" s="12"/>
      <c r="O2" s="135" t="s">
        <v>51</v>
      </c>
      <c r="P2" s="135" t="s">
        <v>67</v>
      </c>
    </row>
    <row r="3" spans="1:16" x14ac:dyDescent="0.35">
      <c r="B3" s="13"/>
      <c r="C3" s="13"/>
      <c r="D3" s="13"/>
      <c r="O3" s="2"/>
      <c r="P3" s="2"/>
    </row>
    <row r="4" spans="1:16" s="2" customFormat="1" x14ac:dyDescent="0.35">
      <c r="A4" s="4"/>
      <c r="B4" s="380" t="str">
        <f>Info!B4</f>
        <v>IMPORTERS' QUESTIONNAIRE</v>
      </c>
      <c r="C4" s="381"/>
      <c r="D4" s="381"/>
      <c r="E4" s="381"/>
      <c r="F4" s="381"/>
      <c r="G4" s="381"/>
      <c r="H4" s="381"/>
      <c r="I4" s="381"/>
      <c r="J4" s="381"/>
      <c r="K4" s="381"/>
      <c r="L4" s="382"/>
      <c r="M4" s="21"/>
      <c r="N4" s="21"/>
      <c r="O4" s="19"/>
      <c r="P4" s="19"/>
    </row>
    <row r="5" spans="1:16" s="2" customFormat="1" x14ac:dyDescent="0.35">
      <c r="A5" s="4"/>
      <c r="B5" s="435" t="str">
        <f>Info!B5</f>
        <v>GC-2026-001</v>
      </c>
      <c r="C5" s="540"/>
      <c r="D5" s="540"/>
      <c r="E5" s="540"/>
      <c r="F5" s="540"/>
      <c r="G5" s="540"/>
      <c r="H5" s="540"/>
      <c r="I5" s="540"/>
      <c r="J5" s="540"/>
      <c r="K5" s="540"/>
      <c r="L5" s="437"/>
      <c r="M5" s="21"/>
      <c r="N5" s="21"/>
      <c r="O5" s="19"/>
      <c r="P5" s="19"/>
    </row>
    <row r="6" spans="1:16" s="6" customFormat="1" x14ac:dyDescent="0.35">
      <c r="A6" s="4"/>
      <c r="B6" s="435" t="str">
        <f>Info!B6</f>
        <v>WOOD GOODS - SOLID AND ENGINEERED WOOD CABINETS AND VANITIES</v>
      </c>
      <c r="C6" s="540"/>
      <c r="D6" s="540"/>
      <c r="E6" s="540"/>
      <c r="F6" s="540"/>
      <c r="G6" s="540"/>
      <c r="H6" s="540"/>
      <c r="I6" s="540"/>
      <c r="J6" s="540"/>
      <c r="K6" s="540"/>
      <c r="L6" s="437"/>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38" t="str">
        <f>Public!B8</f>
        <v>The following questions refer to the goods as defined in the product description on the Intro tab.</v>
      </c>
      <c r="C8" s="541"/>
      <c r="D8" s="541"/>
      <c r="E8" s="541"/>
      <c r="F8" s="541"/>
      <c r="G8" s="541"/>
      <c r="H8" s="541"/>
      <c r="I8" s="541"/>
      <c r="J8" s="541"/>
      <c r="K8" s="541"/>
      <c r="L8" s="440"/>
      <c r="M8" s="19"/>
      <c r="N8" s="19"/>
      <c r="O8" s="15"/>
      <c r="P8" s="15"/>
    </row>
    <row r="9" spans="1:16" s="6" customFormat="1" x14ac:dyDescent="0.35">
      <c r="A9" s="4"/>
      <c r="B9" s="438" t="str">
        <f>Public!B9</f>
        <v xml:space="preserve">Product information and a glossary of terms can be found in the Info tab.
</v>
      </c>
      <c r="C9" s="541"/>
      <c r="D9" s="541"/>
      <c r="E9" s="541"/>
      <c r="F9" s="541"/>
      <c r="G9" s="541"/>
      <c r="H9" s="541"/>
      <c r="I9" s="541"/>
      <c r="J9" s="541"/>
      <c r="K9" s="541"/>
      <c r="L9" s="440"/>
      <c r="M9" s="19"/>
      <c r="N9" s="19"/>
      <c r="O9" s="15"/>
    </row>
    <row r="10" spans="1:16" s="6" customFormat="1" x14ac:dyDescent="0.35">
      <c r="A10" s="4"/>
      <c r="B10" s="438"/>
      <c r="C10" s="541"/>
      <c r="D10" s="541"/>
      <c r="E10" s="541"/>
      <c r="F10" s="541"/>
      <c r="G10" s="541"/>
      <c r="H10" s="541"/>
      <c r="I10" s="541"/>
      <c r="J10" s="541"/>
      <c r="K10" s="541"/>
      <c r="L10" s="440"/>
      <c r="M10" s="19"/>
      <c r="N10" s="19"/>
      <c r="O10" s="10" t="s">
        <v>226</v>
      </c>
      <c r="P10" s="10" t="s">
        <v>225</v>
      </c>
    </row>
    <row r="11" spans="1:16" s="6" customFormat="1" x14ac:dyDescent="0.35">
      <c r="A11" s="4"/>
      <c r="B11" s="438"/>
      <c r="C11" s="541"/>
      <c r="D11" s="541"/>
      <c r="E11" s="541"/>
      <c r="F11" s="541"/>
      <c r="G11" s="541"/>
      <c r="H11" s="541"/>
      <c r="I11" s="541"/>
      <c r="J11" s="541"/>
      <c r="K11" s="541"/>
      <c r="L11" s="440"/>
      <c r="M11" s="19"/>
      <c r="N11" s="19"/>
      <c r="O11" s="15"/>
      <c r="P11" s="15"/>
    </row>
    <row r="12" spans="1:16" s="6" customFormat="1" x14ac:dyDescent="0.35">
      <c r="A12" s="4"/>
      <c r="B12" s="438" t="str">
        <f>Pro!B12</f>
        <v>For the questions in this tab, note the following:</v>
      </c>
      <c r="C12" s="541"/>
      <c r="D12" s="541"/>
      <c r="E12" s="541"/>
      <c r="F12" s="541"/>
      <c r="G12" s="541"/>
      <c r="H12" s="541"/>
      <c r="I12" s="541"/>
      <c r="J12" s="541"/>
      <c r="K12" s="541"/>
      <c r="L12" s="440"/>
      <c r="M12" s="19"/>
      <c r="N12" s="19"/>
      <c r="O12" s="15"/>
      <c r="P12" s="15"/>
    </row>
    <row r="13" spans="1:16" s="6" customFormat="1" ht="26.25" customHeight="1" x14ac:dyDescent="0.35">
      <c r="A13" s="4"/>
      <c r="B13" s="521" t="str">
        <f>Pro!B13</f>
        <v>• Report only sales from your firm’s imports. Sales of goods purchased from Canadian producers must be excluded.</v>
      </c>
      <c r="C13" s="550"/>
      <c r="D13" s="550"/>
      <c r="E13" s="550"/>
      <c r="F13" s="550"/>
      <c r="G13" s="550"/>
      <c r="H13" s="550"/>
      <c r="I13" s="550"/>
      <c r="J13" s="550"/>
      <c r="K13" s="550"/>
      <c r="L13" s="523"/>
      <c r="M13" s="19"/>
      <c r="N13" s="19"/>
      <c r="O13" s="15"/>
      <c r="P13" s="15"/>
    </row>
    <row r="14" spans="1:16" s="6" customFormat="1" x14ac:dyDescent="0.35">
      <c r="A14" s="4"/>
      <c r="B14" s="438" t="str">
        <f>Pro!B14</f>
        <v>• Report all sales to Canadian and foreign associated firms.</v>
      </c>
      <c r="C14" s="541"/>
      <c r="D14" s="541"/>
      <c r="E14" s="541"/>
      <c r="F14" s="541"/>
      <c r="G14" s="541"/>
      <c r="H14" s="541"/>
      <c r="I14" s="541"/>
      <c r="J14" s="541"/>
      <c r="K14" s="541"/>
      <c r="L14" s="440"/>
      <c r="M14" s="19"/>
      <c r="N14" s="19"/>
      <c r="O14" s="15"/>
      <c r="P14" s="15"/>
    </row>
    <row r="15" spans="1:16" s="6" customFormat="1" x14ac:dyDescent="0.35">
      <c r="A15" s="4"/>
      <c r="B15" s="438" t="str">
        <f>Pro!B15</f>
        <v>• Report all sales as of the date of shipment to the customer or the customer’s warehouse.</v>
      </c>
      <c r="C15" s="541"/>
      <c r="D15" s="541"/>
      <c r="E15" s="541"/>
      <c r="F15" s="541"/>
      <c r="G15" s="541"/>
      <c r="H15" s="541"/>
      <c r="I15" s="541"/>
      <c r="J15" s="541"/>
      <c r="K15" s="541"/>
      <c r="L15" s="440"/>
      <c r="M15" s="19"/>
      <c r="N15" s="19"/>
      <c r="O15" s="15"/>
      <c r="P15" s="15"/>
    </row>
    <row r="16" spans="1:16" s="6" customFormat="1" x14ac:dyDescent="0.35">
      <c r="A16" s="4"/>
      <c r="B16" s="438" t="str">
        <f>Pro!B16</f>
        <v>• Report all values in Canadian dollars.</v>
      </c>
      <c r="C16" s="541"/>
      <c r="D16" s="541"/>
      <c r="E16" s="541"/>
      <c r="F16" s="541"/>
      <c r="G16" s="541"/>
      <c r="H16" s="541"/>
      <c r="I16" s="541"/>
      <c r="J16" s="541"/>
      <c r="K16" s="541"/>
      <c r="L16" s="440"/>
      <c r="M16" s="19"/>
      <c r="N16" s="19"/>
      <c r="O16" s="15"/>
      <c r="P16" s="15"/>
    </row>
    <row r="17" spans="1:16" s="6" customFormat="1" x14ac:dyDescent="0.35">
      <c r="A17" s="4"/>
      <c r="B17" s="441" t="str">
        <f>IF(Intro!$G$29="English",O17,P17)</f>
        <v>• If your firm is an end user or a retailer, your firm does not need to report sales of imports or inventories of imports.</v>
      </c>
      <c r="C17" s="442"/>
      <c r="D17" s="442"/>
      <c r="E17" s="442"/>
      <c r="F17" s="442"/>
      <c r="G17" s="442"/>
      <c r="H17" s="442"/>
      <c r="I17" s="442"/>
      <c r="J17" s="442"/>
      <c r="K17" s="442"/>
      <c r="L17" s="443"/>
      <c r="M17" s="19"/>
      <c r="N17" s="19"/>
      <c r="O17" s="15" t="s">
        <v>174</v>
      </c>
      <c r="P17" s="15" t="s">
        <v>175</v>
      </c>
    </row>
    <row r="18" spans="1:16" s="301" customFormat="1" ht="16" x14ac:dyDescent="0.35">
      <c r="A18" s="298"/>
      <c r="B18" s="491" t="str">
        <f>IF(Intro!$G$29="English",O18,P18)</f>
        <v>Included subassemblies are listed in the product definition on the “Intro” tab.</v>
      </c>
      <c r="C18" s="492"/>
      <c r="D18" s="492"/>
      <c r="E18" s="492"/>
      <c r="F18" s="492"/>
      <c r="G18" s="492"/>
      <c r="H18" s="492"/>
      <c r="I18" s="492"/>
      <c r="J18" s="492"/>
      <c r="K18" s="492"/>
      <c r="L18" s="493"/>
      <c r="M18" s="299"/>
      <c r="N18" s="299"/>
      <c r="O18" s="300" t="s">
        <v>996</v>
      </c>
      <c r="P18" s="300" t="s">
        <v>997</v>
      </c>
    </row>
    <row r="19" spans="1:16" s="6" customFormat="1" x14ac:dyDescent="0.35">
      <c r="A19" s="4"/>
      <c r="B19" s="547" t="str">
        <f>IF(Intro!$G$29="English",O19,P19)</f>
        <v>DO NOT INCLUDE THE VALUE OF ANY COMMERCIAL SERVICES SUCH AS INSTALLATION IN YOUR RESPONSE</v>
      </c>
      <c r="C19" s="547"/>
      <c r="D19" s="547"/>
      <c r="E19" s="547"/>
      <c r="F19" s="547"/>
      <c r="G19" s="547"/>
      <c r="H19" s="547"/>
      <c r="I19" s="547"/>
      <c r="J19" s="547"/>
      <c r="K19" s="547"/>
      <c r="L19" s="547"/>
      <c r="O19" s="255" t="str">
        <f>'Cab-Arm Country-Pays 1-5 '!O19</f>
        <v>DO NOT INCLUDE THE VALUE OF ANY COMMERCIAL SERVICES SUCH AS INSTALLATION IN YOUR RESPONSE</v>
      </c>
      <c r="P19" s="255" t="str">
        <f>'Cab-Arm Country-Pays 1-5 '!P19</f>
        <v>N'INCLUEZ PAS DANS VOTRE RÉPONSE LA VALEUR DE TOUT SERVICE COMMERCIAL, TEL QUE L'INSTALLATION</v>
      </c>
    </row>
    <row r="20" spans="1:16" x14ac:dyDescent="0.35">
      <c r="B20" s="322" t="str">
        <f>IF(Intro!$G$29="English",O20,P20)</f>
        <v>IMPORTS AND SALES - SUBASSEMBLIES</v>
      </c>
      <c r="C20" s="323"/>
      <c r="D20" s="323"/>
      <c r="E20" s="323"/>
      <c r="F20" s="323"/>
      <c r="G20" s="323"/>
      <c r="H20" s="323"/>
      <c r="I20" s="323"/>
      <c r="J20" s="323"/>
      <c r="K20" s="323"/>
      <c r="L20" s="324"/>
      <c r="M20" s="10"/>
      <c r="O20" s="84" t="s">
        <v>923</v>
      </c>
      <c r="P20" s="84" t="s">
        <v>924</v>
      </c>
    </row>
    <row r="21" spans="1:16" x14ac:dyDescent="0.35">
      <c r="B21" s="451" t="s">
        <v>12</v>
      </c>
      <c r="C21" s="548"/>
      <c r="D21" s="548"/>
      <c r="E21" s="548"/>
      <c r="F21" s="548"/>
      <c r="G21" s="548"/>
      <c r="H21" s="548"/>
      <c r="I21" s="548"/>
      <c r="J21" s="548"/>
      <c r="K21" s="548"/>
      <c r="L21" s="453"/>
      <c r="M21" s="10"/>
    </row>
    <row r="22" spans="1:16" ht="24" customHeight="1" x14ac:dyDescent="0.35">
      <c r="B22" s="401" t="str">
        <f>IF(Intro!$G$29="English",O22,P22)</f>
        <v xml:space="preserve">Provide your firm's imports and sales of imports of the goods, by country. </v>
      </c>
      <c r="C22" s="549"/>
      <c r="D22" s="549"/>
      <c r="E22" s="549"/>
      <c r="F22" s="549"/>
      <c r="G22" s="155"/>
      <c r="H22" s="155"/>
      <c r="I22" s="155"/>
      <c r="J22" s="155"/>
      <c r="K22" s="155"/>
      <c r="L22" s="257"/>
      <c r="M22" s="10"/>
      <c r="O22" s="10" t="s">
        <v>780</v>
      </c>
      <c r="P22" s="10" t="s">
        <v>781</v>
      </c>
    </row>
    <row r="23" spans="1:16" x14ac:dyDescent="0.35">
      <c r="B23" s="322" t="str">
        <f>IF(Intro!$G$29="English",O23,P23)</f>
        <v>COUNTRY 21</v>
      </c>
      <c r="C23" s="323"/>
      <c r="D23" s="323"/>
      <c r="E23" s="323"/>
      <c r="F23" s="323"/>
      <c r="G23" s="323"/>
      <c r="H23" s="323"/>
      <c r="I23" s="323"/>
      <c r="J23" s="323"/>
      <c r="K23" s="323"/>
      <c r="L23" s="324"/>
      <c r="M23" s="10"/>
      <c r="O23" s="84" t="s">
        <v>855</v>
      </c>
      <c r="P23" s="84" t="s">
        <v>856</v>
      </c>
    </row>
    <row r="24" spans="1:16" ht="15.75" customHeight="1" x14ac:dyDescent="0.35">
      <c r="B24" s="545" t="str">
        <f>IF(Intro!$G$29="English",O24,P24)</f>
        <v>Please specify the country of origin here:</v>
      </c>
      <c r="C24" s="546"/>
      <c r="D24" s="546"/>
      <c r="E24" s="542"/>
      <c r="F24" s="543"/>
      <c r="G24" s="543"/>
      <c r="H24" s="543"/>
      <c r="I24" s="544"/>
      <c r="J24" s="155"/>
      <c r="K24" s="155"/>
      <c r="L24" s="257"/>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253"/>
      <c r="C26" s="156"/>
      <c r="D26" s="156"/>
      <c r="E26" s="156"/>
      <c r="F26" s="156"/>
      <c r="G26" s="259">
        <f>Variables!$B$6</f>
        <v>2023</v>
      </c>
      <c r="H26" s="259">
        <f>G26+1</f>
        <v>2024</v>
      </c>
      <c r="I26" s="259">
        <f>H26+1</f>
        <v>2025</v>
      </c>
      <c r="J26" s="155"/>
      <c r="K26" s="155"/>
      <c r="L26" s="53"/>
      <c r="M26" s="10"/>
      <c r="O26" s="18"/>
    </row>
    <row r="27" spans="1:16" s="135" customFormat="1" ht="14.25" customHeight="1" x14ac:dyDescent="0.35">
      <c r="A27" s="157"/>
      <c r="B27" s="551" t="str">
        <f>IF(Intro!$G$29="English",O27,P27)</f>
        <v>Imports in Canada</v>
      </c>
      <c r="C27" s="552"/>
      <c r="D27" s="552"/>
      <c r="E27" s="552"/>
      <c r="F27" s="552"/>
      <c r="G27" s="552"/>
      <c r="H27" s="552"/>
      <c r="I27" s="553"/>
      <c r="J27" s="155"/>
      <c r="K27" s="155"/>
      <c r="L27" s="53"/>
      <c r="O27" s="22" t="s">
        <v>141</v>
      </c>
      <c r="P27" s="135" t="s">
        <v>142</v>
      </c>
    </row>
    <row r="28" spans="1:16" ht="15" customHeight="1" x14ac:dyDescent="0.35">
      <c r="B28" s="356" t="str">
        <f>IF(Intro!$G$29="English",O28,P28)</f>
        <v>Imports</v>
      </c>
      <c r="C28" s="357"/>
      <c r="D28" s="554" t="str">
        <f>IF(Intro!$G$29="English",Variables!$B$25,Variables!$C$25)</f>
        <v>units</v>
      </c>
      <c r="E28" s="554"/>
      <c r="F28" s="554"/>
      <c r="G28" s="100"/>
      <c r="H28" s="100"/>
      <c r="I28" s="100"/>
      <c r="J28" s="155"/>
      <c r="K28" s="155"/>
      <c r="L28" s="53"/>
      <c r="M28" s="10"/>
      <c r="O28" s="10" t="s">
        <v>49</v>
      </c>
      <c r="P28" s="10" t="s">
        <v>108</v>
      </c>
    </row>
    <row r="29" spans="1:16" ht="15" customHeight="1" x14ac:dyDescent="0.35">
      <c r="B29" s="356"/>
      <c r="C29" s="357"/>
      <c r="D29" s="554" t="str">
        <f>IF(Intro!G$29="English",O29,P29)</f>
        <v>net delivered purchase value (CAD)</v>
      </c>
      <c r="E29" s="554"/>
      <c r="F29" s="554"/>
      <c r="G29" s="100"/>
      <c r="H29" s="100"/>
      <c r="I29" s="100"/>
      <c r="J29" s="155"/>
      <c r="K29" s="155"/>
      <c r="L29" s="53"/>
      <c r="M29" s="10"/>
      <c r="O29" s="10" t="s">
        <v>228</v>
      </c>
      <c r="P29" s="10" t="s">
        <v>227</v>
      </c>
    </row>
    <row r="30" spans="1:16" ht="15" customHeight="1" x14ac:dyDescent="0.35">
      <c r="B30" s="356"/>
      <c r="C30" s="357"/>
      <c r="D30" s="554" t="str">
        <f>"$ / "&amp;IF(Intro!$G$29="English",Variables!$B$26,Variables!$C$26)</f>
        <v>$ / unit</v>
      </c>
      <c r="E30" s="554"/>
      <c r="F30" s="554"/>
      <c r="G30" s="109" t="str">
        <f>IF(G28=0,"-",G29/G28)</f>
        <v>-</v>
      </c>
      <c r="H30" s="109" t="str">
        <f>IF(H28=0,"-",H29/H28)</f>
        <v>-</v>
      </c>
      <c r="I30" s="109" t="str">
        <f t="shared" ref="I30" si="0">IF(I28=0,"-",I29/I28)</f>
        <v>-</v>
      </c>
      <c r="J30" s="155"/>
      <c r="K30" s="155"/>
      <c r="L30" s="53"/>
      <c r="M30" s="10"/>
    </row>
    <row r="31" spans="1:16" s="135" customFormat="1" x14ac:dyDescent="0.35">
      <c r="A31" s="157"/>
      <c r="B31" s="555" t="str">
        <f>IF(Intro!$G$29="English",O31,P31)</f>
        <v>Sales of imports in Canada</v>
      </c>
      <c r="C31" s="556"/>
      <c r="D31" s="556"/>
      <c r="E31" s="556"/>
      <c r="F31" s="556"/>
      <c r="G31" s="556"/>
      <c r="H31" s="556"/>
      <c r="I31" s="557"/>
      <c r="J31" s="155"/>
      <c r="K31" s="155"/>
      <c r="L31" s="53"/>
      <c r="O31" s="22" t="s">
        <v>344</v>
      </c>
      <c r="P31" s="135" t="s">
        <v>345</v>
      </c>
    </row>
    <row r="32" spans="1:16" ht="15" customHeight="1" x14ac:dyDescent="0.35">
      <c r="B32" s="356" t="str">
        <f>B31</f>
        <v>Sales of imports in Canada</v>
      </c>
      <c r="C32" s="357"/>
      <c r="D32" s="554" t="str">
        <f>D28</f>
        <v>units</v>
      </c>
      <c r="E32" s="554"/>
      <c r="F32" s="554"/>
      <c r="G32" s="100"/>
      <c r="H32" s="100"/>
      <c r="I32" s="100"/>
      <c r="J32" s="155"/>
      <c r="K32" s="155"/>
      <c r="L32" s="53"/>
      <c r="M32" s="10"/>
      <c r="O32" s="22" t="s">
        <v>344</v>
      </c>
      <c r="P32" s="135" t="s">
        <v>345</v>
      </c>
    </row>
    <row r="33" spans="1:16" ht="15" customHeight="1" x14ac:dyDescent="0.35">
      <c r="B33" s="356"/>
      <c r="C33" s="357"/>
      <c r="D33" s="554" t="str">
        <f>IF(Intro!G$29="English",O33,P33)</f>
        <v>net delivered selling value (CAD)</v>
      </c>
      <c r="E33" s="554"/>
      <c r="F33" s="554"/>
      <c r="G33" s="100"/>
      <c r="H33" s="100"/>
      <c r="I33" s="100"/>
      <c r="J33" s="155"/>
      <c r="K33" s="155"/>
      <c r="L33" s="53"/>
      <c r="M33" s="10"/>
      <c r="O33" s="10" t="s">
        <v>230</v>
      </c>
      <c r="P33" s="10" t="s">
        <v>229</v>
      </c>
    </row>
    <row r="34" spans="1:16" ht="15.75" customHeight="1" thickBot="1" x14ac:dyDescent="0.4">
      <c r="B34" s="558"/>
      <c r="C34" s="559"/>
      <c r="D34" s="560" t="str">
        <f>D30</f>
        <v>$ / unit</v>
      </c>
      <c r="E34" s="560"/>
      <c r="F34" s="560"/>
      <c r="G34" s="109" t="str">
        <f>IF(G32=0,"-",G33/G32)</f>
        <v>-</v>
      </c>
      <c r="H34" s="109" t="str">
        <f>IF(H32=0,"-",H33/H32)</f>
        <v>-</v>
      </c>
      <c r="I34" s="109" t="str">
        <f t="shared" ref="I34" si="1">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22" t="str">
        <f>IF(Intro!$G$29="English",O36,P36)</f>
        <v>COUNTRY 22</v>
      </c>
      <c r="C36" s="323"/>
      <c r="D36" s="323"/>
      <c r="E36" s="323"/>
      <c r="F36" s="323"/>
      <c r="G36" s="323"/>
      <c r="H36" s="323"/>
      <c r="I36" s="323"/>
      <c r="J36" s="323"/>
      <c r="K36" s="323"/>
      <c r="L36" s="324"/>
      <c r="M36" s="10"/>
      <c r="O36" s="84" t="s">
        <v>857</v>
      </c>
      <c r="P36" s="84" t="s">
        <v>858</v>
      </c>
    </row>
    <row r="37" spans="1:16" ht="15.5" x14ac:dyDescent="0.35">
      <c r="B37" s="545" t="str">
        <f>IF(Intro!$G$29="English",O37,P37)</f>
        <v>Please specify the country of origin here:</v>
      </c>
      <c r="C37" s="546"/>
      <c r="D37" s="546"/>
      <c r="E37" s="542"/>
      <c r="F37" s="543"/>
      <c r="G37" s="543"/>
      <c r="H37" s="543"/>
      <c r="I37" s="544"/>
      <c r="J37" s="155"/>
      <c r="K37" s="155"/>
      <c r="L37" s="257"/>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259">
        <f>Variables!$B$6</f>
        <v>2023</v>
      </c>
      <c r="H39" s="259">
        <f>G39+1</f>
        <v>2024</v>
      </c>
      <c r="I39" s="259">
        <f>H39+1</f>
        <v>2025</v>
      </c>
      <c r="J39" s="155"/>
      <c r="K39" s="155"/>
      <c r="L39" s="53"/>
      <c r="M39" s="10"/>
      <c r="O39" s="18"/>
    </row>
    <row r="40" spans="1:16" s="135" customFormat="1" ht="14.25" customHeight="1" x14ac:dyDescent="0.35">
      <c r="A40" s="157"/>
      <c r="B40" s="551" t="str">
        <f>IF(Intro!$G$29="English",O40,P40)</f>
        <v>Imports in Canada</v>
      </c>
      <c r="C40" s="552"/>
      <c r="D40" s="552"/>
      <c r="E40" s="552"/>
      <c r="F40" s="552"/>
      <c r="G40" s="552"/>
      <c r="H40" s="552"/>
      <c r="I40" s="553"/>
      <c r="J40" s="155"/>
      <c r="K40" s="155"/>
      <c r="L40" s="53"/>
      <c r="O40" s="22" t="s">
        <v>141</v>
      </c>
      <c r="P40" s="135" t="s">
        <v>142</v>
      </c>
    </row>
    <row r="41" spans="1:16" ht="15" customHeight="1" x14ac:dyDescent="0.35">
      <c r="B41" s="356" t="str">
        <f>IF(Intro!$G$29="English",O41,P41)</f>
        <v>Imports</v>
      </c>
      <c r="C41" s="357"/>
      <c r="D41" s="554" t="str">
        <f>IF(Intro!$G$29="English",Variables!$B$25,Variables!$C$25)</f>
        <v>units</v>
      </c>
      <c r="E41" s="554"/>
      <c r="F41" s="554"/>
      <c r="G41" s="100"/>
      <c r="H41" s="100"/>
      <c r="I41" s="100"/>
      <c r="J41" s="155"/>
      <c r="K41" s="155"/>
      <c r="L41" s="53"/>
      <c r="M41" s="10"/>
      <c r="O41" s="10" t="s">
        <v>49</v>
      </c>
      <c r="P41" s="10" t="s">
        <v>108</v>
      </c>
    </row>
    <row r="42" spans="1:16" ht="15" customHeight="1" x14ac:dyDescent="0.35">
      <c r="B42" s="356"/>
      <c r="C42" s="357"/>
      <c r="D42" s="554" t="str">
        <f>IF(Intro!G$29="English",O42,P42)</f>
        <v>net delivered purchase value (CAD)</v>
      </c>
      <c r="E42" s="554"/>
      <c r="F42" s="554"/>
      <c r="G42" s="100"/>
      <c r="H42" s="100"/>
      <c r="I42" s="100"/>
      <c r="J42" s="155"/>
      <c r="K42" s="155"/>
      <c r="L42" s="53"/>
      <c r="M42" s="10"/>
      <c r="O42" s="10" t="s">
        <v>228</v>
      </c>
      <c r="P42" s="10" t="s">
        <v>227</v>
      </c>
    </row>
    <row r="43" spans="1:16" ht="15" customHeight="1" x14ac:dyDescent="0.35">
      <c r="B43" s="356"/>
      <c r="C43" s="357"/>
      <c r="D43" s="554" t="str">
        <f>"$ / "&amp;IF(Intro!$G$29="English",Variables!$B$26,Variables!$C$26)</f>
        <v>$ / unit</v>
      </c>
      <c r="E43" s="554"/>
      <c r="F43" s="554"/>
      <c r="G43" s="109" t="str">
        <f>IF(G41=0,"-",G42/G41)</f>
        <v>-</v>
      </c>
      <c r="H43" s="109" t="str">
        <f>IF(H41=0,"-",H42/H41)</f>
        <v>-</v>
      </c>
      <c r="I43" s="109" t="str">
        <f t="shared" ref="I43" si="2">IF(I41=0,"-",I42/I41)</f>
        <v>-</v>
      </c>
      <c r="J43" s="155"/>
      <c r="K43" s="155"/>
      <c r="L43" s="53"/>
      <c r="M43" s="10"/>
    </row>
    <row r="44" spans="1:16" s="135" customFormat="1" x14ac:dyDescent="0.35">
      <c r="A44" s="157"/>
      <c r="B44" s="555" t="str">
        <f>IF(Intro!$G$29="English",O44,P44)</f>
        <v>Sales of imports in Canada</v>
      </c>
      <c r="C44" s="556"/>
      <c r="D44" s="556"/>
      <c r="E44" s="556"/>
      <c r="F44" s="556"/>
      <c r="G44" s="556"/>
      <c r="H44" s="556"/>
      <c r="I44" s="557"/>
      <c r="J44" s="155"/>
      <c r="K44" s="155"/>
      <c r="L44" s="53"/>
      <c r="O44" s="22" t="s">
        <v>344</v>
      </c>
      <c r="P44" s="135" t="s">
        <v>345</v>
      </c>
    </row>
    <row r="45" spans="1:16" ht="15" customHeight="1" x14ac:dyDescent="0.35">
      <c r="B45" s="356" t="str">
        <f>B44</f>
        <v>Sales of imports in Canada</v>
      </c>
      <c r="C45" s="357"/>
      <c r="D45" s="554" t="str">
        <f>D41</f>
        <v>units</v>
      </c>
      <c r="E45" s="554"/>
      <c r="F45" s="554"/>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56"/>
      <c r="C46" s="357"/>
      <c r="D46" s="554" t="str">
        <f>IF(Intro!G$29="English",O46,P46)</f>
        <v>net delivered selling value (CAD)</v>
      </c>
      <c r="E46" s="554"/>
      <c r="F46" s="554"/>
      <c r="G46" s="100"/>
      <c r="H46" s="100"/>
      <c r="I46" s="100"/>
      <c r="J46" s="155"/>
      <c r="K46" s="155"/>
      <c r="L46" s="53"/>
      <c r="M46" s="10"/>
      <c r="O46" s="10" t="s">
        <v>230</v>
      </c>
      <c r="P46" s="10" t="s">
        <v>229</v>
      </c>
    </row>
    <row r="47" spans="1:16" ht="15.75" customHeight="1" thickBot="1" x14ac:dyDescent="0.4">
      <c r="B47" s="558"/>
      <c r="C47" s="559"/>
      <c r="D47" s="560" t="str">
        <f>D43</f>
        <v>$ / unit</v>
      </c>
      <c r="E47" s="560"/>
      <c r="F47" s="560"/>
      <c r="G47" s="109" t="str">
        <f>IF(G45=0,"-",G46/G45)</f>
        <v>-</v>
      </c>
      <c r="H47" s="109" t="str">
        <f>IF(H45=0,"-",H46/H45)</f>
        <v>-</v>
      </c>
      <c r="I47" s="109" t="str">
        <f t="shared" ref="I47" si="3">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22" t="str">
        <f>IF(Intro!$G$29="English",O49,P49)</f>
        <v>COUNTRY 23</v>
      </c>
      <c r="C49" s="323"/>
      <c r="D49" s="323"/>
      <c r="E49" s="323"/>
      <c r="F49" s="323"/>
      <c r="G49" s="323"/>
      <c r="H49" s="323"/>
      <c r="I49" s="323"/>
      <c r="J49" s="323"/>
      <c r="K49" s="323"/>
      <c r="L49" s="324"/>
      <c r="M49" s="10"/>
      <c r="O49" s="84" t="s">
        <v>859</v>
      </c>
      <c r="P49" s="84" t="s">
        <v>860</v>
      </c>
    </row>
    <row r="50" spans="1:16" ht="15.5" x14ac:dyDescent="0.35">
      <c r="B50" s="545" t="str">
        <f>IF(Intro!$G$29="English",O50,P50)</f>
        <v>Please specify the country of origin here:</v>
      </c>
      <c r="C50" s="546"/>
      <c r="D50" s="546"/>
      <c r="E50" s="542"/>
      <c r="F50" s="543"/>
      <c r="G50" s="543"/>
      <c r="H50" s="543"/>
      <c r="I50" s="544"/>
      <c r="J50" s="155"/>
      <c r="K50" s="155"/>
      <c r="L50" s="257"/>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259">
        <f>Variables!$B$6</f>
        <v>2023</v>
      </c>
      <c r="H52" s="259">
        <f>G52+1</f>
        <v>2024</v>
      </c>
      <c r="I52" s="259">
        <f>H52+1</f>
        <v>2025</v>
      </c>
      <c r="J52" s="155"/>
      <c r="K52" s="155"/>
      <c r="L52" s="53"/>
      <c r="M52" s="10"/>
      <c r="O52" s="18"/>
    </row>
    <row r="53" spans="1:16" s="135" customFormat="1" ht="14.25" customHeight="1" x14ac:dyDescent="0.35">
      <c r="A53" s="157"/>
      <c r="B53" s="551" t="str">
        <f>IF(Intro!$G$29="English",O53,P53)</f>
        <v>Imports in Canada</v>
      </c>
      <c r="C53" s="552"/>
      <c r="D53" s="552"/>
      <c r="E53" s="552"/>
      <c r="F53" s="552"/>
      <c r="G53" s="552"/>
      <c r="H53" s="552"/>
      <c r="I53" s="553"/>
      <c r="J53" s="155"/>
      <c r="K53" s="155"/>
      <c r="L53" s="53"/>
      <c r="O53" s="22" t="s">
        <v>141</v>
      </c>
      <c r="P53" s="135" t="s">
        <v>142</v>
      </c>
    </row>
    <row r="54" spans="1:16" ht="15" customHeight="1" x14ac:dyDescent="0.35">
      <c r="B54" s="356" t="str">
        <f>IF(Intro!$G$29="English",O54,P54)</f>
        <v>Imports</v>
      </c>
      <c r="C54" s="357"/>
      <c r="D54" s="554" t="str">
        <f>IF(Intro!$G$29="English",Variables!$B$25,Variables!$C$25)</f>
        <v>units</v>
      </c>
      <c r="E54" s="554"/>
      <c r="F54" s="554"/>
      <c r="G54" s="100"/>
      <c r="H54" s="100"/>
      <c r="I54" s="100"/>
      <c r="J54" s="155"/>
      <c r="K54" s="155"/>
      <c r="L54" s="53"/>
      <c r="M54" s="10"/>
      <c r="O54" s="10" t="s">
        <v>49</v>
      </c>
      <c r="P54" s="10" t="s">
        <v>108</v>
      </c>
    </row>
    <row r="55" spans="1:16" ht="15" customHeight="1" x14ac:dyDescent="0.35">
      <c r="B55" s="356"/>
      <c r="C55" s="357"/>
      <c r="D55" s="554" t="str">
        <f>IF(Intro!G$29="English",O55,P55)</f>
        <v>net delivered purchase value (CAD)</v>
      </c>
      <c r="E55" s="554"/>
      <c r="F55" s="554"/>
      <c r="G55" s="100"/>
      <c r="H55" s="100"/>
      <c r="I55" s="100"/>
      <c r="J55" s="155"/>
      <c r="K55" s="155"/>
      <c r="L55" s="53"/>
      <c r="M55" s="10"/>
      <c r="O55" s="10" t="s">
        <v>228</v>
      </c>
      <c r="P55" s="10" t="s">
        <v>227</v>
      </c>
    </row>
    <row r="56" spans="1:16" ht="15" customHeight="1" x14ac:dyDescent="0.35">
      <c r="B56" s="356"/>
      <c r="C56" s="357"/>
      <c r="D56" s="554" t="str">
        <f>"$ / "&amp;IF(Intro!$G$29="English",Variables!$B$26,Variables!$C$26)</f>
        <v>$ / unit</v>
      </c>
      <c r="E56" s="554"/>
      <c r="F56" s="554"/>
      <c r="G56" s="109" t="str">
        <f>IF(G54=0,"-",G55/G54)</f>
        <v>-</v>
      </c>
      <c r="H56" s="109" t="str">
        <f>IF(H54=0,"-",H55/H54)</f>
        <v>-</v>
      </c>
      <c r="I56" s="109" t="str">
        <f t="shared" ref="I56" si="4">IF(I54=0,"-",I55/I54)</f>
        <v>-</v>
      </c>
      <c r="J56" s="155"/>
      <c r="K56" s="155"/>
      <c r="L56" s="53"/>
      <c r="M56" s="10"/>
    </row>
    <row r="57" spans="1:16" s="135" customFormat="1" x14ac:dyDescent="0.35">
      <c r="A57" s="157"/>
      <c r="B57" s="555" t="str">
        <f>IF(Intro!$G$29="English",O57,P57)</f>
        <v>Sales of imports in Canada</v>
      </c>
      <c r="C57" s="556"/>
      <c r="D57" s="556"/>
      <c r="E57" s="556"/>
      <c r="F57" s="556"/>
      <c r="G57" s="556"/>
      <c r="H57" s="556"/>
      <c r="I57" s="557"/>
      <c r="J57" s="155"/>
      <c r="K57" s="155"/>
      <c r="L57" s="53"/>
      <c r="O57" s="22" t="s">
        <v>344</v>
      </c>
      <c r="P57" s="135" t="s">
        <v>345</v>
      </c>
    </row>
    <row r="58" spans="1:16" ht="15" customHeight="1" x14ac:dyDescent="0.35">
      <c r="B58" s="356" t="str">
        <f>B57</f>
        <v>Sales of imports in Canada</v>
      </c>
      <c r="C58" s="357"/>
      <c r="D58" s="554" t="str">
        <f>D54</f>
        <v>units</v>
      </c>
      <c r="E58" s="554"/>
      <c r="F58" s="554"/>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56"/>
      <c r="C59" s="357"/>
      <c r="D59" s="554" t="str">
        <f>IF(Intro!G$29="English",O59,P59)</f>
        <v>net delivered selling value (CAD)</v>
      </c>
      <c r="E59" s="554"/>
      <c r="F59" s="554"/>
      <c r="G59" s="100"/>
      <c r="H59" s="100"/>
      <c r="I59" s="100"/>
      <c r="J59" s="155"/>
      <c r="K59" s="155"/>
      <c r="L59" s="53"/>
      <c r="M59" s="10"/>
      <c r="O59" s="10" t="s">
        <v>230</v>
      </c>
      <c r="P59" s="10" t="s">
        <v>229</v>
      </c>
    </row>
    <row r="60" spans="1:16" ht="15.75" customHeight="1" thickBot="1" x14ac:dyDescent="0.4">
      <c r="B60" s="558"/>
      <c r="C60" s="559"/>
      <c r="D60" s="560" t="str">
        <f>D56</f>
        <v>$ / unit</v>
      </c>
      <c r="E60" s="560"/>
      <c r="F60" s="560"/>
      <c r="G60" s="109" t="str">
        <f>IF(G58=0,"-",G59/G58)</f>
        <v>-</v>
      </c>
      <c r="H60" s="109" t="str">
        <f>IF(H58=0,"-",H59/H58)</f>
        <v>-</v>
      </c>
      <c r="I60" s="109" t="str">
        <f t="shared" ref="I60" si="5">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22" t="str">
        <f>IF(Intro!$G$29="English",O62,P62)</f>
        <v>COUNTRY 24</v>
      </c>
      <c r="C62" s="323"/>
      <c r="D62" s="323"/>
      <c r="E62" s="323"/>
      <c r="F62" s="323"/>
      <c r="G62" s="323"/>
      <c r="H62" s="323"/>
      <c r="I62" s="323"/>
      <c r="J62" s="323"/>
      <c r="K62" s="323"/>
      <c r="L62" s="324"/>
      <c r="M62" s="10"/>
      <c r="O62" s="84" t="s">
        <v>861</v>
      </c>
      <c r="P62" s="84" t="s">
        <v>862</v>
      </c>
    </row>
    <row r="63" spans="1:16" ht="15.5" x14ac:dyDescent="0.35">
      <c r="B63" s="545" t="str">
        <f>IF(Intro!$G$29="English",O63,P63)</f>
        <v>Please specify the country of origin here:</v>
      </c>
      <c r="C63" s="546"/>
      <c r="D63" s="546"/>
      <c r="E63" s="542"/>
      <c r="F63" s="543"/>
      <c r="G63" s="543"/>
      <c r="H63" s="543"/>
      <c r="I63" s="544"/>
      <c r="J63" s="155"/>
      <c r="K63" s="155"/>
      <c r="L63" s="257"/>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259">
        <f>Variables!$B$6</f>
        <v>2023</v>
      </c>
      <c r="H65" s="259">
        <f>G65+1</f>
        <v>2024</v>
      </c>
      <c r="I65" s="259">
        <f>H65+1</f>
        <v>2025</v>
      </c>
      <c r="J65" s="155"/>
      <c r="K65" s="155"/>
      <c r="L65" s="53"/>
      <c r="M65" s="10"/>
      <c r="O65" s="18"/>
    </row>
    <row r="66" spans="1:16" s="135" customFormat="1" ht="14.25" customHeight="1" x14ac:dyDescent="0.35">
      <c r="A66" s="157"/>
      <c r="B66" s="551" t="str">
        <f>IF(Intro!$G$29="English",O66,P66)</f>
        <v>Imports in Canada</v>
      </c>
      <c r="C66" s="552"/>
      <c r="D66" s="552"/>
      <c r="E66" s="552"/>
      <c r="F66" s="552"/>
      <c r="G66" s="552"/>
      <c r="H66" s="552"/>
      <c r="I66" s="553"/>
      <c r="J66" s="155"/>
      <c r="K66" s="155"/>
      <c r="L66" s="53"/>
      <c r="O66" s="22" t="s">
        <v>141</v>
      </c>
      <c r="P66" s="135" t="s">
        <v>142</v>
      </c>
    </row>
    <row r="67" spans="1:16" ht="15" customHeight="1" x14ac:dyDescent="0.35">
      <c r="B67" s="356" t="str">
        <f>IF(Intro!$G$29="English",O67,P67)</f>
        <v>Imports</v>
      </c>
      <c r="C67" s="357"/>
      <c r="D67" s="554" t="str">
        <f>IF(Intro!$G$29="English",Variables!$B$25,Variables!$C$25)</f>
        <v>units</v>
      </c>
      <c r="E67" s="554"/>
      <c r="F67" s="554"/>
      <c r="G67" s="100"/>
      <c r="H67" s="100"/>
      <c r="I67" s="100"/>
      <c r="J67" s="155"/>
      <c r="K67" s="155"/>
      <c r="L67" s="53"/>
      <c r="M67" s="10"/>
      <c r="O67" s="10" t="s">
        <v>49</v>
      </c>
      <c r="P67" s="10" t="s">
        <v>108</v>
      </c>
    </row>
    <row r="68" spans="1:16" ht="15" customHeight="1" x14ac:dyDescent="0.35">
      <c r="B68" s="356"/>
      <c r="C68" s="357"/>
      <c r="D68" s="554" t="str">
        <f>IF(Intro!G$29="English",O68,P68)</f>
        <v>net delivered purchase value (CAD)</v>
      </c>
      <c r="E68" s="554"/>
      <c r="F68" s="554"/>
      <c r="G68" s="100"/>
      <c r="H68" s="100"/>
      <c r="I68" s="100"/>
      <c r="J68" s="155"/>
      <c r="K68" s="155"/>
      <c r="L68" s="53"/>
      <c r="M68" s="10"/>
      <c r="O68" s="10" t="s">
        <v>228</v>
      </c>
      <c r="P68" s="10" t="s">
        <v>227</v>
      </c>
    </row>
    <row r="69" spans="1:16" ht="15" customHeight="1" x14ac:dyDescent="0.35">
      <c r="B69" s="356"/>
      <c r="C69" s="357"/>
      <c r="D69" s="554" t="str">
        <f>"$ / "&amp;IF(Intro!$G$29="English",Variables!$B$26,Variables!$C$26)</f>
        <v>$ / unit</v>
      </c>
      <c r="E69" s="554"/>
      <c r="F69" s="554"/>
      <c r="G69" s="109" t="str">
        <f>IF(G67=0,"-",G68/G67)</f>
        <v>-</v>
      </c>
      <c r="H69" s="109" t="str">
        <f>IF(H67=0,"-",H68/H67)</f>
        <v>-</v>
      </c>
      <c r="I69" s="109" t="str">
        <f t="shared" ref="I69" si="6">IF(I67=0,"-",I68/I67)</f>
        <v>-</v>
      </c>
      <c r="J69" s="155"/>
      <c r="K69" s="155"/>
      <c r="L69" s="53"/>
      <c r="M69" s="10"/>
    </row>
    <row r="70" spans="1:16" s="135" customFormat="1" x14ac:dyDescent="0.35">
      <c r="A70" s="157"/>
      <c r="B70" s="555" t="str">
        <f>IF(Intro!$G$29="English",O70,P70)</f>
        <v>Sales of imports in Canada</v>
      </c>
      <c r="C70" s="556"/>
      <c r="D70" s="556"/>
      <c r="E70" s="556"/>
      <c r="F70" s="556"/>
      <c r="G70" s="556"/>
      <c r="H70" s="556"/>
      <c r="I70" s="557"/>
      <c r="J70" s="155"/>
      <c r="K70" s="155"/>
      <c r="L70" s="53"/>
      <c r="O70" s="22" t="s">
        <v>344</v>
      </c>
      <c r="P70" s="135" t="s">
        <v>345</v>
      </c>
    </row>
    <row r="71" spans="1:16" ht="15" customHeight="1" x14ac:dyDescent="0.35">
      <c r="B71" s="356" t="str">
        <f>B70</f>
        <v>Sales of imports in Canada</v>
      </c>
      <c r="C71" s="357"/>
      <c r="D71" s="554" t="str">
        <f>D67</f>
        <v>units</v>
      </c>
      <c r="E71" s="554"/>
      <c r="F71" s="554"/>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56"/>
      <c r="C72" s="357"/>
      <c r="D72" s="554" t="str">
        <f>IF(Intro!G$29="English",O72,P72)</f>
        <v>net delivered selling value (CAD)</v>
      </c>
      <c r="E72" s="554"/>
      <c r="F72" s="554"/>
      <c r="G72" s="100"/>
      <c r="H72" s="100"/>
      <c r="I72" s="100"/>
      <c r="J72" s="155"/>
      <c r="K72" s="155"/>
      <c r="L72" s="53"/>
      <c r="M72" s="10"/>
      <c r="O72" s="10" t="s">
        <v>230</v>
      </c>
      <c r="P72" s="10" t="s">
        <v>229</v>
      </c>
    </row>
    <row r="73" spans="1:16" ht="15.75" customHeight="1" thickBot="1" x14ac:dyDescent="0.4">
      <c r="B73" s="558"/>
      <c r="C73" s="559"/>
      <c r="D73" s="560" t="str">
        <f>D69</f>
        <v>$ / unit</v>
      </c>
      <c r="E73" s="560"/>
      <c r="F73" s="560"/>
      <c r="G73" s="109" t="str">
        <f>IF(G71=0,"-",G72/G71)</f>
        <v>-</v>
      </c>
      <c r="H73" s="109" t="str">
        <f>IF(H71=0,"-",H72/H71)</f>
        <v>-</v>
      </c>
      <c r="I73" s="109" t="str">
        <f t="shared" ref="I73" si="7">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22" t="str">
        <f>IF(Intro!$G$29="English",O75,P75)</f>
        <v>COUNTRY 25</v>
      </c>
      <c r="C75" s="323"/>
      <c r="D75" s="323"/>
      <c r="E75" s="323"/>
      <c r="F75" s="323"/>
      <c r="G75" s="323"/>
      <c r="H75" s="323"/>
      <c r="I75" s="323"/>
      <c r="J75" s="323"/>
      <c r="K75" s="323"/>
      <c r="L75" s="324"/>
      <c r="M75" s="10"/>
      <c r="O75" s="84" t="s">
        <v>863</v>
      </c>
      <c r="P75" s="84" t="s">
        <v>864</v>
      </c>
    </row>
    <row r="76" spans="1:16" ht="15.5" x14ac:dyDescent="0.35">
      <c r="B76" s="545" t="str">
        <f>IF(Intro!$G$29="English",O76,P76)</f>
        <v>Please specify the country of origin here:</v>
      </c>
      <c r="C76" s="546"/>
      <c r="D76" s="546"/>
      <c r="E76" s="542"/>
      <c r="F76" s="543"/>
      <c r="G76" s="543"/>
      <c r="H76" s="543"/>
      <c r="I76" s="544"/>
      <c r="J76" s="155"/>
      <c r="K76" s="155"/>
      <c r="L76" s="257"/>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259">
        <f>Variables!$B$6</f>
        <v>2023</v>
      </c>
      <c r="H78" s="259">
        <f>G78+1</f>
        <v>2024</v>
      </c>
      <c r="I78" s="259">
        <f>H78+1</f>
        <v>2025</v>
      </c>
      <c r="J78" s="155"/>
      <c r="K78" s="155"/>
      <c r="L78" s="53"/>
      <c r="M78" s="10"/>
      <c r="O78" s="18"/>
    </row>
    <row r="79" spans="1:16" s="135" customFormat="1" ht="14.25" customHeight="1" x14ac:dyDescent="0.35">
      <c r="A79" s="157"/>
      <c r="B79" s="551" t="str">
        <f>IF(Intro!$G$29="English",O79,P79)</f>
        <v>Imports in Canada</v>
      </c>
      <c r="C79" s="552"/>
      <c r="D79" s="552"/>
      <c r="E79" s="552"/>
      <c r="F79" s="552"/>
      <c r="G79" s="552"/>
      <c r="H79" s="552"/>
      <c r="I79" s="553"/>
      <c r="J79" s="155"/>
      <c r="K79" s="155"/>
      <c r="L79" s="53"/>
      <c r="O79" s="22" t="s">
        <v>141</v>
      </c>
      <c r="P79" s="135" t="s">
        <v>142</v>
      </c>
    </row>
    <row r="80" spans="1:16" ht="15" customHeight="1" x14ac:dyDescent="0.35">
      <c r="B80" s="356" t="str">
        <f>IF(Intro!$G$29="English",O80,P80)</f>
        <v>Imports</v>
      </c>
      <c r="C80" s="357"/>
      <c r="D80" s="554" t="str">
        <f>IF(Intro!$G$29="English",Variables!$B$25,Variables!$C$25)</f>
        <v>units</v>
      </c>
      <c r="E80" s="554"/>
      <c r="F80" s="554"/>
      <c r="G80" s="100"/>
      <c r="H80" s="100"/>
      <c r="I80" s="100"/>
      <c r="J80" s="155"/>
      <c r="K80" s="155"/>
      <c r="L80" s="53"/>
      <c r="M80" s="10"/>
      <c r="O80" s="10" t="s">
        <v>49</v>
      </c>
      <c r="P80" s="10" t="s">
        <v>108</v>
      </c>
    </row>
    <row r="81" spans="1:16" ht="15" customHeight="1" x14ac:dyDescent="0.35">
      <c r="B81" s="356"/>
      <c r="C81" s="357"/>
      <c r="D81" s="554" t="str">
        <f>IF(Intro!G$29="English",O81,P81)</f>
        <v>net delivered purchase value (CAD)</v>
      </c>
      <c r="E81" s="554"/>
      <c r="F81" s="554"/>
      <c r="G81" s="100"/>
      <c r="H81" s="100"/>
      <c r="I81" s="100"/>
      <c r="J81" s="155"/>
      <c r="K81" s="155"/>
      <c r="L81" s="53"/>
      <c r="M81" s="10"/>
      <c r="O81" s="10" t="s">
        <v>228</v>
      </c>
      <c r="P81" s="10" t="s">
        <v>227</v>
      </c>
    </row>
    <row r="82" spans="1:16" ht="15" customHeight="1" x14ac:dyDescent="0.35">
      <c r="B82" s="356"/>
      <c r="C82" s="357"/>
      <c r="D82" s="554" t="str">
        <f>"$ / "&amp;IF(Intro!$G$29="English",Variables!$B$26,Variables!$C$26)</f>
        <v>$ / unit</v>
      </c>
      <c r="E82" s="554"/>
      <c r="F82" s="554"/>
      <c r="G82" s="109" t="str">
        <f>IF(G80=0,"-",G81/G80)</f>
        <v>-</v>
      </c>
      <c r="H82" s="109" t="str">
        <f>IF(H80=0,"-",H81/H80)</f>
        <v>-</v>
      </c>
      <c r="I82" s="109" t="str">
        <f t="shared" ref="I82" si="8">IF(I80=0,"-",I81/I80)</f>
        <v>-</v>
      </c>
      <c r="J82" s="155"/>
      <c r="K82" s="155"/>
      <c r="L82" s="53"/>
      <c r="M82" s="10"/>
    </row>
    <row r="83" spans="1:16" s="135" customFormat="1" x14ac:dyDescent="0.35">
      <c r="A83" s="157"/>
      <c r="B83" s="555" t="str">
        <f>IF(Intro!$G$29="English",O83,P83)</f>
        <v>Sales of imports in Canada</v>
      </c>
      <c r="C83" s="556"/>
      <c r="D83" s="556"/>
      <c r="E83" s="556"/>
      <c r="F83" s="556"/>
      <c r="G83" s="556"/>
      <c r="H83" s="556"/>
      <c r="I83" s="557"/>
      <c r="J83" s="155"/>
      <c r="K83" s="155"/>
      <c r="L83" s="53"/>
      <c r="O83" s="22" t="s">
        <v>344</v>
      </c>
      <c r="P83" s="135" t="s">
        <v>345</v>
      </c>
    </row>
    <row r="84" spans="1:16" ht="15" customHeight="1" x14ac:dyDescent="0.35">
      <c r="B84" s="356" t="str">
        <f>B83</f>
        <v>Sales of imports in Canada</v>
      </c>
      <c r="C84" s="357"/>
      <c r="D84" s="554" t="str">
        <f>D80</f>
        <v>units</v>
      </c>
      <c r="E84" s="554"/>
      <c r="F84" s="554"/>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56"/>
      <c r="C85" s="357"/>
      <c r="D85" s="554" t="str">
        <f>IF(Intro!G$29="English",O85,P85)</f>
        <v>net delivered selling value (CAD)</v>
      </c>
      <c r="E85" s="554"/>
      <c r="F85" s="554"/>
      <c r="G85" s="100"/>
      <c r="H85" s="100"/>
      <c r="I85" s="100"/>
      <c r="J85" s="155"/>
      <c r="K85" s="155"/>
      <c r="L85" s="53"/>
      <c r="M85" s="10"/>
      <c r="O85" s="10" t="s">
        <v>230</v>
      </c>
      <c r="P85" s="10" t="s">
        <v>229</v>
      </c>
    </row>
    <row r="86" spans="1:16" ht="15.75" customHeight="1" thickBot="1" x14ac:dyDescent="0.4">
      <c r="B86" s="558"/>
      <c r="C86" s="559"/>
      <c r="D86" s="560" t="str">
        <f>D82</f>
        <v>$ / unit</v>
      </c>
      <c r="E86" s="560"/>
      <c r="F86" s="560"/>
      <c r="G86" s="109" t="str">
        <f>IF(G84=0,"-",G85/G84)</f>
        <v>-</v>
      </c>
      <c r="H86" s="109" t="str">
        <f>IF(H84=0,"-",H85/H84)</f>
        <v>-</v>
      </c>
      <c r="I86" s="109" t="str">
        <f t="shared" ref="I86" si="9">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258"/>
      <c r="F88" s="258"/>
      <c r="G88" s="258"/>
      <c r="H88" s="258"/>
      <c r="I88" s="258"/>
      <c r="J88" s="258"/>
      <c r="K88" s="258"/>
      <c r="L88" s="258"/>
      <c r="M88" s="55"/>
    </row>
  </sheetData>
  <sheetProtection algorithmName="SHA-512" hashValue="3+QlNwsR6bhjIxfyFnX05Dl1p8OloBGKOGlxIiSuTCrEokMWHOBGv1QeF4kOI9hTKBVFb0PA2bJMuBgX17G6mg==" saltValue="JOzIfbBpUTLYu14hUzSw9w==" spinCount="100000" sheet="1" objects="1" scenarios="1" selectLockedCells="1"/>
  <mergeCells count="82">
    <mergeCell ref="B10:L11"/>
    <mergeCell ref="B20:L20"/>
    <mergeCell ref="B19:L19"/>
    <mergeCell ref="B4:L4"/>
    <mergeCell ref="B5:L5"/>
    <mergeCell ref="B6:L6"/>
    <mergeCell ref="B8:L8"/>
    <mergeCell ref="B9:L9"/>
    <mergeCell ref="B23:L23"/>
    <mergeCell ref="B24:D24"/>
    <mergeCell ref="E24:I24"/>
    <mergeCell ref="B12:L12"/>
    <mergeCell ref="B13:L13"/>
    <mergeCell ref="B14:L14"/>
    <mergeCell ref="B15:L15"/>
    <mergeCell ref="B16:L16"/>
    <mergeCell ref="B17:L17"/>
    <mergeCell ref="B21:L21"/>
    <mergeCell ref="B22:F22"/>
    <mergeCell ref="B18:L18"/>
    <mergeCell ref="B27:I27"/>
    <mergeCell ref="B28:C30"/>
    <mergeCell ref="D28:F28"/>
    <mergeCell ref="D29:F29"/>
    <mergeCell ref="D30:F30"/>
    <mergeCell ref="B36:L36"/>
    <mergeCell ref="B37:D37"/>
    <mergeCell ref="E37:I37"/>
    <mergeCell ref="B40:I40"/>
    <mergeCell ref="B31:I31"/>
    <mergeCell ref="B32:C34"/>
    <mergeCell ref="D32:F32"/>
    <mergeCell ref="D33:F33"/>
    <mergeCell ref="D34:F34"/>
    <mergeCell ref="D47:F47"/>
    <mergeCell ref="B41:C43"/>
    <mergeCell ref="D41:F41"/>
    <mergeCell ref="D42:F42"/>
    <mergeCell ref="D43:F43"/>
    <mergeCell ref="B44:I44"/>
    <mergeCell ref="B45:C47"/>
    <mergeCell ref="D45:F45"/>
    <mergeCell ref="B70:I70"/>
    <mergeCell ref="D58:F58"/>
    <mergeCell ref="D59:F59"/>
    <mergeCell ref="B54:C56"/>
    <mergeCell ref="D54:F54"/>
    <mergeCell ref="D55:F55"/>
    <mergeCell ref="D56:F56"/>
    <mergeCell ref="D67:F67"/>
    <mergeCell ref="D68:F68"/>
    <mergeCell ref="B63:D63"/>
    <mergeCell ref="E63:I63"/>
    <mergeCell ref="B66:I66"/>
    <mergeCell ref="B67:C69"/>
    <mergeCell ref="D69:F69"/>
    <mergeCell ref="D81:F81"/>
    <mergeCell ref="D82:F82"/>
    <mergeCell ref="B83:I83"/>
    <mergeCell ref="D73:F73"/>
    <mergeCell ref="B71:C73"/>
    <mergeCell ref="B75:L75"/>
    <mergeCell ref="B76:D76"/>
    <mergeCell ref="E76:I76"/>
    <mergeCell ref="D71:F71"/>
    <mergeCell ref="D72:F72"/>
    <mergeCell ref="B84:C86"/>
    <mergeCell ref="D84:F84"/>
    <mergeCell ref="D46:F46"/>
    <mergeCell ref="B49:L49"/>
    <mergeCell ref="B50:D50"/>
    <mergeCell ref="E50:I50"/>
    <mergeCell ref="B53:I53"/>
    <mergeCell ref="B57:I57"/>
    <mergeCell ref="B58:C60"/>
    <mergeCell ref="D60:F60"/>
    <mergeCell ref="B62:L62"/>
    <mergeCell ref="D85:F85"/>
    <mergeCell ref="D86:F86"/>
    <mergeCell ref="B79:I79"/>
    <mergeCell ref="B80:C82"/>
    <mergeCell ref="D80:F80"/>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8EF4B73B-8779-474F-8C0C-A4DA835EF336}">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B90F6077-61E0-4AFF-8514-72F40DCB442C}">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5621600A-397B-4CE9-B04A-5B2925643E12}">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4"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3BB8618-F520-4DD6-B87B-32E9DE91F7BD}">
          <x14:formula1>
            <xm:f>Variables!$D$82:$D$330</xm:f>
          </x14:formula1>
          <xm:sqref>E63 E24 E37 E50 E76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201"/>
  <sheetViews>
    <sheetView showGridLines="0" tabSelected="1" topLeftCell="A12" zoomScaleNormal="100" workbookViewId="0">
      <selection activeCell="J12" sqref="J12"/>
    </sheetView>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42.54296875" style="10" hidden="1" customWidth="1"/>
    <col min="16" max="16" width="38.54296875" style="10" hidden="1" customWidth="1"/>
    <col min="17" max="20" width="8.7265625" style="10" customWidth="1"/>
    <col min="21" max="22" width="10.26953125" style="10" customWidth="1"/>
    <col min="23" max="23" width="9.26953125" style="10" customWidth="1"/>
    <col min="24" max="16384" width="9.26953125" style="10"/>
  </cols>
  <sheetData>
    <row r="1" spans="1:19" x14ac:dyDescent="0.35">
      <c r="O1" s="10" t="s">
        <v>324</v>
      </c>
      <c r="P1" s="10" t="s">
        <v>324</v>
      </c>
    </row>
    <row r="2" spans="1:19" x14ac:dyDescent="0.35">
      <c r="B2" s="12" t="s">
        <v>37</v>
      </c>
      <c r="C2" s="12"/>
      <c r="O2" s="11" t="s">
        <v>51</v>
      </c>
      <c r="P2" s="11" t="s">
        <v>67</v>
      </c>
    </row>
    <row r="3" spans="1:19" x14ac:dyDescent="0.35">
      <c r="B3" s="13"/>
      <c r="C3" s="13"/>
      <c r="O3" s="32"/>
      <c r="P3" s="32"/>
    </row>
    <row r="4" spans="1:19" s="2" customFormat="1" x14ac:dyDescent="0.35">
      <c r="A4" s="4"/>
      <c r="B4" s="363" t="s">
        <v>198</v>
      </c>
      <c r="C4" s="364"/>
      <c r="D4" s="364"/>
      <c r="E4" s="364"/>
      <c r="F4" s="364"/>
      <c r="G4" s="364"/>
      <c r="H4" s="364"/>
      <c r="I4" s="364"/>
      <c r="J4" s="364"/>
      <c r="K4" s="364"/>
      <c r="L4" s="365"/>
      <c r="M4" s="21"/>
      <c r="N4" s="21"/>
      <c r="O4" s="9"/>
      <c r="P4" s="9"/>
      <c r="Q4" s="32"/>
      <c r="R4" s="32"/>
      <c r="S4" s="32"/>
    </row>
    <row r="5" spans="1:19" s="2" customFormat="1" x14ac:dyDescent="0.35">
      <c r="A5" s="4"/>
      <c r="B5" s="366" t="str">
        <f>Variables!B2</f>
        <v>GC-2026-001</v>
      </c>
      <c r="C5" s="367"/>
      <c r="D5" s="367"/>
      <c r="E5" s="367"/>
      <c r="F5" s="367"/>
      <c r="G5" s="367"/>
      <c r="H5" s="367"/>
      <c r="I5" s="367"/>
      <c r="J5" s="367"/>
      <c r="K5" s="367"/>
      <c r="L5" s="368"/>
      <c r="M5" s="21"/>
      <c r="N5" s="21"/>
      <c r="O5" s="9"/>
      <c r="P5" s="9"/>
      <c r="Q5" s="32"/>
      <c r="R5" s="32"/>
      <c r="S5" s="32"/>
    </row>
    <row r="6" spans="1:19" s="6" customFormat="1" x14ac:dyDescent="0.35">
      <c r="A6" s="4"/>
      <c r="B6" s="369" t="str">
        <f>UPPER(Variables!B3&amp;" | "&amp;Variables!C3)</f>
        <v>WOOD GOODS - SOLID AND ENGINEERED WOOD CABINETS AND VANITIES | PRODUITS DU BOIS - ARMOIRES ET VANITÉS EN BOIS MASSIF ET EN BOIS D'INGÉNIERIE</v>
      </c>
      <c r="C6" s="370"/>
      <c r="D6" s="370"/>
      <c r="E6" s="370"/>
      <c r="F6" s="370"/>
      <c r="G6" s="370"/>
      <c r="H6" s="370"/>
      <c r="I6" s="370"/>
      <c r="J6" s="370"/>
      <c r="K6" s="370"/>
      <c r="L6" s="371"/>
      <c r="M6" s="19"/>
      <c r="N6" s="19"/>
      <c r="O6" s="23"/>
      <c r="P6" s="23"/>
      <c r="Q6" s="10"/>
      <c r="R6" s="10"/>
      <c r="S6" s="10"/>
    </row>
    <row r="7" spans="1:19" s="6" customFormat="1" x14ac:dyDescent="0.35">
      <c r="A7" s="4"/>
      <c r="B7" s="14"/>
      <c r="C7" s="14"/>
      <c r="D7" s="3"/>
      <c r="E7" s="3"/>
      <c r="F7" s="3"/>
      <c r="G7" s="3"/>
      <c r="H7" s="3"/>
      <c r="I7" s="3"/>
      <c r="J7" s="3"/>
      <c r="K7" s="3"/>
      <c r="L7" s="3"/>
      <c r="O7" s="23"/>
      <c r="P7" s="23"/>
      <c r="Q7" s="10"/>
      <c r="R7" s="10"/>
      <c r="S7" s="10"/>
    </row>
    <row r="8" spans="1:19" s="2" customFormat="1" x14ac:dyDescent="0.35">
      <c r="A8" s="4"/>
      <c r="B8" s="325" t="s">
        <v>199</v>
      </c>
      <c r="C8" s="326"/>
      <c r="D8" s="326"/>
      <c r="E8" s="326"/>
      <c r="F8" s="326"/>
      <c r="G8" s="326"/>
      <c r="H8" s="326"/>
      <c r="I8" s="326"/>
      <c r="J8" s="326"/>
      <c r="K8" s="326"/>
      <c r="L8" s="327"/>
      <c r="M8" s="21"/>
      <c r="N8" s="21"/>
      <c r="O8" s="9"/>
      <c r="P8" s="9"/>
      <c r="Q8" s="32"/>
      <c r="R8" s="32"/>
      <c r="S8" s="32"/>
    </row>
    <row r="9" spans="1:19" s="23" customFormat="1" ht="14.15" customHeight="1" x14ac:dyDescent="0.35">
      <c r="A9" s="83"/>
      <c r="B9" s="16"/>
      <c r="C9" s="27"/>
      <c r="D9" s="267"/>
      <c r="E9" s="267"/>
      <c r="F9" s="267"/>
      <c r="G9" s="267"/>
      <c r="H9" s="267"/>
      <c r="I9" s="267"/>
      <c r="J9" s="267"/>
      <c r="K9" s="267"/>
      <c r="L9" s="268"/>
      <c r="N9" s="24"/>
      <c r="O9" s="136"/>
      <c r="P9" s="136"/>
    </row>
    <row r="10" spans="1:19" s="23" customFormat="1" ht="14.15" customHeight="1" x14ac:dyDescent="0.35">
      <c r="A10" s="83"/>
      <c r="B10" s="314" t="s">
        <v>953</v>
      </c>
      <c r="C10" s="315"/>
      <c r="D10" s="315"/>
      <c r="E10" s="315"/>
      <c r="F10" s="315"/>
      <c r="G10" s="267"/>
      <c r="H10" s="372" t="s">
        <v>954</v>
      </c>
      <c r="I10" s="372"/>
      <c r="J10" s="372"/>
      <c r="K10" s="372"/>
      <c r="L10" s="373"/>
      <c r="N10" s="24"/>
      <c r="O10" s="136"/>
      <c r="P10" s="136"/>
    </row>
    <row r="11" spans="1:19" s="23" customFormat="1" ht="14.15" customHeight="1" x14ac:dyDescent="0.35">
      <c r="A11" s="83"/>
      <c r="B11" s="314"/>
      <c r="C11" s="315"/>
      <c r="D11" s="315"/>
      <c r="E11" s="315"/>
      <c r="F11" s="315"/>
      <c r="G11" s="267"/>
      <c r="H11" s="372"/>
      <c r="I11" s="372"/>
      <c r="J11" s="372"/>
      <c r="K11" s="372"/>
      <c r="L11" s="373"/>
      <c r="N11" s="24"/>
      <c r="O11" s="136"/>
      <c r="P11" s="136"/>
    </row>
    <row r="12" spans="1:19" s="23" customFormat="1" ht="14.15" customHeight="1" x14ac:dyDescent="0.35">
      <c r="A12" s="83"/>
      <c r="B12" s="314"/>
      <c r="C12" s="315"/>
      <c r="D12" s="315"/>
      <c r="E12" s="315"/>
      <c r="F12" s="315"/>
      <c r="G12" s="267"/>
      <c r="H12" s="372"/>
      <c r="I12" s="372"/>
      <c r="J12" s="372"/>
      <c r="K12" s="372"/>
      <c r="L12" s="373"/>
      <c r="N12" s="24"/>
      <c r="O12" s="136"/>
      <c r="P12" s="136"/>
    </row>
    <row r="13" spans="1:19" s="23" customFormat="1" ht="14.15" customHeight="1" x14ac:dyDescent="0.35">
      <c r="A13" s="83"/>
      <c r="B13" s="314"/>
      <c r="C13" s="315"/>
      <c r="D13" s="315"/>
      <c r="E13" s="315"/>
      <c r="F13" s="315"/>
      <c r="G13" s="267"/>
      <c r="H13" s="372"/>
      <c r="I13" s="372"/>
      <c r="J13" s="372"/>
      <c r="K13" s="372"/>
      <c r="L13" s="373"/>
      <c r="N13" s="24"/>
      <c r="O13" s="136"/>
      <c r="P13" s="136"/>
    </row>
    <row r="14" spans="1:19" s="23" customFormat="1" ht="14.15" customHeight="1" x14ac:dyDescent="0.35">
      <c r="A14" s="83"/>
      <c r="B14" s="314"/>
      <c r="C14" s="315"/>
      <c r="D14" s="315"/>
      <c r="E14" s="315"/>
      <c r="F14" s="315"/>
      <c r="G14" s="267"/>
      <c r="H14" s="372"/>
      <c r="I14" s="372"/>
      <c r="J14" s="372"/>
      <c r="K14" s="372"/>
      <c r="L14" s="373"/>
      <c r="N14" s="24"/>
      <c r="O14" s="136"/>
      <c r="P14" s="136"/>
    </row>
    <row r="15" spans="1:19" s="23" customFormat="1" ht="14.15" customHeight="1" x14ac:dyDescent="0.35">
      <c r="A15" s="83"/>
      <c r="B15" s="314"/>
      <c r="C15" s="315"/>
      <c r="D15" s="315"/>
      <c r="E15" s="315"/>
      <c r="F15" s="315"/>
      <c r="G15" s="267"/>
      <c r="H15" s="372"/>
      <c r="I15" s="372"/>
      <c r="J15" s="372"/>
      <c r="K15" s="372"/>
      <c r="L15" s="373"/>
      <c r="N15" s="24"/>
      <c r="O15" s="136"/>
      <c r="P15" s="136"/>
    </row>
    <row r="16" spans="1:19" s="23" customFormat="1" ht="14.25" customHeight="1" x14ac:dyDescent="0.35">
      <c r="A16" s="83"/>
      <c r="B16" s="314"/>
      <c r="C16" s="315"/>
      <c r="D16" s="315"/>
      <c r="E16" s="315"/>
      <c r="F16" s="315"/>
      <c r="G16" s="264"/>
      <c r="H16" s="372"/>
      <c r="I16" s="372"/>
      <c r="J16" s="372"/>
      <c r="K16" s="372"/>
      <c r="L16" s="373"/>
      <c r="O16" s="136"/>
      <c r="P16" s="136"/>
    </row>
    <row r="17" spans="1:19" s="23" customFormat="1" ht="14.25" customHeight="1" x14ac:dyDescent="0.35">
      <c r="A17" s="83"/>
      <c r="B17" s="314"/>
      <c r="C17" s="315"/>
      <c r="D17" s="315"/>
      <c r="E17" s="315"/>
      <c r="F17" s="315"/>
      <c r="G17" s="264"/>
      <c r="H17" s="372"/>
      <c r="I17" s="372"/>
      <c r="J17" s="372"/>
      <c r="K17" s="372"/>
      <c r="L17" s="373"/>
      <c r="O17" s="136"/>
      <c r="P17" s="136"/>
    </row>
    <row r="18" spans="1:19" s="23" customFormat="1" x14ac:dyDescent="0.35">
      <c r="A18" s="83"/>
      <c r="B18" s="314"/>
      <c r="C18" s="315"/>
      <c r="D18" s="315"/>
      <c r="E18" s="315"/>
      <c r="F18" s="315"/>
      <c r="G18" s="264"/>
      <c r="H18" s="372"/>
      <c r="I18" s="372"/>
      <c r="J18" s="372"/>
      <c r="K18" s="372"/>
      <c r="L18" s="373"/>
      <c r="O18" s="136"/>
      <c r="P18" s="136"/>
    </row>
    <row r="19" spans="1:19" s="23" customFormat="1" x14ac:dyDescent="0.35">
      <c r="A19" s="83"/>
      <c r="B19" s="314"/>
      <c r="C19" s="315"/>
      <c r="D19" s="315"/>
      <c r="E19" s="315"/>
      <c r="F19" s="315"/>
      <c r="G19" s="264"/>
      <c r="H19" s="372"/>
      <c r="I19" s="372"/>
      <c r="J19" s="372"/>
      <c r="K19" s="372"/>
      <c r="L19" s="373"/>
      <c r="O19" s="136"/>
      <c r="P19" s="136"/>
    </row>
    <row r="20" spans="1:19" s="23" customFormat="1" x14ac:dyDescent="0.35">
      <c r="A20" s="83"/>
      <c r="B20" s="314"/>
      <c r="C20" s="315"/>
      <c r="D20" s="315"/>
      <c r="E20" s="315"/>
      <c r="F20" s="315"/>
      <c r="G20" s="264"/>
      <c r="H20" s="372"/>
      <c r="I20" s="372"/>
      <c r="J20" s="372"/>
      <c r="K20" s="372"/>
      <c r="L20" s="373"/>
      <c r="O20" s="136"/>
      <c r="P20" s="136"/>
    </row>
    <row r="21" spans="1:19" s="23" customFormat="1" x14ac:dyDescent="0.35">
      <c r="A21" s="83"/>
      <c r="B21" s="314"/>
      <c r="C21" s="315"/>
      <c r="D21" s="315"/>
      <c r="E21" s="315"/>
      <c r="F21" s="315"/>
      <c r="G21" s="264"/>
      <c r="H21" s="372"/>
      <c r="I21" s="372"/>
      <c r="J21" s="372"/>
      <c r="K21" s="372"/>
      <c r="L21" s="373"/>
      <c r="O21" s="136"/>
      <c r="P21" s="136"/>
    </row>
    <row r="22" spans="1:19" s="23" customFormat="1" x14ac:dyDescent="0.35">
      <c r="A22" s="83"/>
      <c r="B22" s="314"/>
      <c r="C22" s="315"/>
      <c r="D22" s="315"/>
      <c r="E22" s="315"/>
      <c r="F22" s="315"/>
      <c r="G22" s="264"/>
      <c r="H22" s="372"/>
      <c r="I22" s="372"/>
      <c r="J22" s="372"/>
      <c r="K22" s="372"/>
      <c r="L22" s="373"/>
      <c r="O22" s="136"/>
      <c r="P22" s="136"/>
    </row>
    <row r="23" spans="1:19" s="23" customFormat="1" x14ac:dyDescent="0.35">
      <c r="A23" s="83"/>
      <c r="B23" s="314"/>
      <c r="C23" s="315"/>
      <c r="D23" s="315"/>
      <c r="E23" s="315"/>
      <c r="F23" s="315"/>
      <c r="G23" s="264"/>
      <c r="H23" s="372"/>
      <c r="I23" s="372"/>
      <c r="J23" s="372"/>
      <c r="K23" s="372"/>
      <c r="L23" s="373"/>
      <c r="O23" s="136"/>
      <c r="P23" s="136"/>
    </row>
    <row r="24" spans="1:19" x14ac:dyDescent="0.35">
      <c r="B24" s="314"/>
      <c r="C24" s="315"/>
      <c r="D24" s="315"/>
      <c r="E24" s="315"/>
      <c r="F24" s="315"/>
      <c r="G24" s="91"/>
      <c r="H24" s="372"/>
      <c r="I24" s="372"/>
      <c r="J24" s="372"/>
      <c r="K24" s="372"/>
      <c r="L24" s="373"/>
      <c r="M24" s="10"/>
      <c r="O24" s="174"/>
      <c r="P24" s="174"/>
    </row>
    <row r="25" spans="1:19" x14ac:dyDescent="0.35">
      <c r="B25" s="54"/>
      <c r="C25" s="51"/>
      <c r="D25" s="51"/>
      <c r="E25" s="51"/>
      <c r="F25" s="51"/>
      <c r="G25" s="51"/>
      <c r="H25" s="51"/>
      <c r="I25" s="51"/>
      <c r="J25" s="51"/>
      <c r="K25" s="51"/>
      <c r="L25" s="52"/>
      <c r="M25" s="10"/>
      <c r="O25" s="174"/>
      <c r="P25" s="174"/>
    </row>
    <row r="26" spans="1:19" s="6" customFormat="1" x14ac:dyDescent="0.35">
      <c r="A26" s="4"/>
      <c r="B26" s="14"/>
      <c r="C26" s="14"/>
      <c r="D26" s="3"/>
      <c r="E26" s="3"/>
      <c r="F26" s="3"/>
      <c r="G26" s="3"/>
      <c r="H26" s="3"/>
      <c r="I26" s="3"/>
      <c r="J26" s="3"/>
      <c r="K26" s="3"/>
      <c r="L26" s="3"/>
      <c r="O26" s="23"/>
      <c r="P26" s="23"/>
      <c r="Q26" s="10"/>
      <c r="R26" s="10"/>
      <c r="S26" s="10"/>
    </row>
    <row r="27" spans="1:19" s="2" customFormat="1" x14ac:dyDescent="0.35">
      <c r="A27" s="4"/>
      <c r="B27" s="325" t="s">
        <v>200</v>
      </c>
      <c r="C27" s="326"/>
      <c r="D27" s="326"/>
      <c r="E27" s="326"/>
      <c r="F27" s="326"/>
      <c r="G27" s="326"/>
      <c r="H27" s="326"/>
      <c r="I27" s="326"/>
      <c r="J27" s="326"/>
      <c r="K27" s="326"/>
      <c r="L27" s="327"/>
      <c r="M27" s="21"/>
      <c r="N27" s="21"/>
      <c r="O27" s="9"/>
      <c r="P27" s="9"/>
      <c r="Q27" s="32"/>
      <c r="R27" s="32"/>
      <c r="S27" s="32"/>
    </row>
    <row r="28" spans="1:19" x14ac:dyDescent="0.35">
      <c r="B28" s="16"/>
      <c r="C28" s="27"/>
      <c r="D28" s="28"/>
      <c r="E28" s="28"/>
      <c r="F28" s="28"/>
      <c r="G28" s="28"/>
      <c r="H28" s="28"/>
      <c r="I28" s="28"/>
      <c r="J28" s="28"/>
      <c r="K28" s="28"/>
      <c r="L28" s="17"/>
      <c r="M28" s="10"/>
    </row>
    <row r="29" spans="1:19" x14ac:dyDescent="0.35">
      <c r="B29" s="361" t="s">
        <v>68</v>
      </c>
      <c r="C29" s="362"/>
      <c r="D29" s="362"/>
      <c r="E29" s="362"/>
      <c r="F29" s="362"/>
      <c r="G29" s="317" t="s">
        <v>51</v>
      </c>
      <c r="H29" s="374" t="s">
        <v>125</v>
      </c>
      <c r="I29" s="374"/>
      <c r="J29" s="374"/>
      <c r="K29" s="374"/>
      <c r="L29" s="375"/>
      <c r="M29" s="10"/>
      <c r="O29" s="18"/>
    </row>
    <row r="30" spans="1:19" x14ac:dyDescent="0.35">
      <c r="B30" s="361"/>
      <c r="C30" s="362"/>
      <c r="D30" s="362"/>
      <c r="E30" s="362"/>
      <c r="F30" s="362"/>
      <c r="G30" s="318"/>
      <c r="H30" s="374"/>
      <c r="I30" s="374"/>
      <c r="J30" s="374"/>
      <c r="K30" s="374"/>
      <c r="L30" s="375"/>
      <c r="M30" s="10"/>
      <c r="O30" s="18"/>
    </row>
    <row r="31" spans="1:19" x14ac:dyDescent="0.35">
      <c r="B31" s="54"/>
      <c r="C31" s="51"/>
      <c r="D31" s="51"/>
      <c r="E31" s="51"/>
      <c r="F31" s="51"/>
      <c r="G31" s="51"/>
      <c r="H31" s="51"/>
      <c r="I31" s="51"/>
      <c r="J31" s="51"/>
      <c r="K31" s="51"/>
      <c r="L31" s="52"/>
      <c r="M31" s="10"/>
    </row>
    <row r="32" spans="1:19" s="6" customFormat="1" x14ac:dyDescent="0.35">
      <c r="A32" s="4"/>
      <c r="B32" s="14"/>
      <c r="C32" s="14"/>
      <c r="D32" s="3"/>
      <c r="E32" s="3"/>
      <c r="F32" s="3"/>
      <c r="G32" s="3"/>
      <c r="H32" s="3"/>
      <c r="I32" s="3"/>
      <c r="J32" s="3"/>
      <c r="K32" s="3"/>
      <c r="L32" s="3"/>
      <c r="O32" s="23"/>
      <c r="P32" s="23"/>
      <c r="Q32" s="10"/>
      <c r="R32" s="10"/>
      <c r="S32" s="10"/>
    </row>
    <row r="33" spans="1:19" s="2" customFormat="1" x14ac:dyDescent="0.35">
      <c r="A33" s="4"/>
      <c r="B33" s="325" t="str">
        <f>IF(Intro!$G$29="English",O33,P33)</f>
        <v>DEFINITION OF "THE GOODS"</v>
      </c>
      <c r="C33" s="326" t="str">
        <f>UPPER(IF(Intro!$G$29="English",P33,Q33))</f>
        <v>LA DÉFINITION "DES MARCHANDISES"</v>
      </c>
      <c r="D33" s="326" t="str">
        <f>UPPER(IF(Intro!$G$29="English",Q33,R33))</f>
        <v/>
      </c>
      <c r="E33" s="326" t="str">
        <f>UPPER(IF(Intro!$G$29="English",R33,S33))</f>
        <v/>
      </c>
      <c r="F33" s="326" t="str">
        <f>UPPER(IF(Intro!$G$29="English",S33,T33))</f>
        <v/>
      </c>
      <c r="G33" s="326"/>
      <c r="H33" s="326" t="str">
        <f>UPPER(IF(Intro!$G$29="English",T33,U33))</f>
        <v/>
      </c>
      <c r="I33" s="326" t="str">
        <f>UPPER(IF(Intro!$G$29="English",U33,V33))</f>
        <v/>
      </c>
      <c r="J33" s="326" t="str">
        <f>UPPER(IF(Intro!$G$29="English",V33,W33))</f>
        <v/>
      </c>
      <c r="K33" s="326" t="str">
        <f>UPPER(IF(Intro!$G$29="English",W33,X33))</f>
        <v/>
      </c>
      <c r="L33" s="327" t="str">
        <f>UPPER(IF(Intro!$G$29="English",X33,Y33))</f>
        <v/>
      </c>
      <c r="M33" s="6"/>
      <c r="N33" s="21"/>
      <c r="O33" s="19" t="s">
        <v>201</v>
      </c>
      <c r="P33" s="19" t="s">
        <v>202</v>
      </c>
      <c r="Q33" s="32"/>
      <c r="R33" s="32"/>
      <c r="S33" s="32"/>
    </row>
    <row r="34" spans="1:19" x14ac:dyDescent="0.35">
      <c r="B34" s="16"/>
      <c r="C34" s="27"/>
      <c r="D34" s="28"/>
      <c r="E34" s="28"/>
      <c r="F34" s="28"/>
      <c r="G34" s="28"/>
      <c r="H34" s="28"/>
      <c r="I34" s="28"/>
      <c r="J34" s="28"/>
      <c r="K34" s="28"/>
      <c r="L34" s="17"/>
      <c r="M34" s="10"/>
    </row>
    <row r="35" spans="1:19" x14ac:dyDescent="0.35">
      <c r="B35" s="314" t="str">
        <f>IF(Intro!$G$29="English",O35,P35)</f>
        <v>References to "the goods" in this questionnaire refer to:</v>
      </c>
      <c r="C35" s="315"/>
      <c r="D35" s="315"/>
      <c r="E35" s="315"/>
      <c r="F35" s="315"/>
      <c r="G35" s="315"/>
      <c r="H35" s="315"/>
      <c r="I35" s="315"/>
      <c r="J35" s="315"/>
      <c r="K35" s="315"/>
      <c r="L35" s="316"/>
      <c r="M35" s="10"/>
      <c r="O35" s="10" t="s">
        <v>105</v>
      </c>
      <c r="P35" s="10" t="s">
        <v>106</v>
      </c>
    </row>
    <row r="36" spans="1:19" x14ac:dyDescent="0.35">
      <c r="B36" s="46"/>
      <c r="C36" s="47"/>
      <c r="D36" s="47"/>
      <c r="E36" s="47"/>
      <c r="F36" s="47"/>
      <c r="G36" s="47"/>
      <c r="H36" s="47"/>
      <c r="I36" s="47"/>
      <c r="J36" s="47"/>
      <c r="K36" s="47"/>
      <c r="L36" s="48"/>
      <c r="M36" s="10"/>
    </row>
    <row r="37" spans="1:19" x14ac:dyDescent="0.35">
      <c r="B37" s="56"/>
      <c r="C37" s="328" t="str">
        <f>IF(Intro!$G$29="English",Variables!B16,Variables!C16)</f>
        <v>Wood cabinets and vanities, and their subassemblies, for permanent installation, including any installation that is floor-mounted, wall-mounted, built-in, ceiling-hung or connected to the plumbing system, made in whole or in part of wood products, including solid wood or engineered wood products, typically made from wood particles, fibres or other wood materials such as plywood, strand board, block board, particle board or fibreboard or from bamboo – with or without wood veneers, wood, paper or other overlays or laminates, or non-wood components or trim such as metal, marble, glass, plastic or resin – whether surface-finished or unfinished, completed or uncompleted or sold in an assembled, flat-pack or ready-to-assemble format, whether attached to, or in conjunction with, faucets, metal plumbing, sinks or sink bowls or countertops.
The term “for permanent installation” means that the goods are designed and intended to be installed in a fixed location as an integral part of a building or structure. The term “permanent” refers to the intended fixed installation and does not mean that the goods cannot be removed, relocated or replaced. Goods are included in this class based on their use, regardless of whether they are marketed or packaged as “permanent”, “semi-permanent” or “modular”.
Wood cabinets and vanities consist of a box (which typically includes a top, a bottom, sides, a back, base blockers, ends or end panels, stretcher rails, toe kicks or shelves) and may include a frame, a door, drawers or shelves. They are generally used for permanent installation in kitchens or bathrooms but can also include “built-in” closet units.
The class of goods include the following wood subassemblies of cabinets and vanities:
(a) wood cabinet and vanity frames,
(b) wood cabinet and vanity boxes (which typically include a top, bottom, sides, back, base blockers, ends or end panels, stretcher rails, toe kicks or shelves),
(c) wood cabinet or vanity doors,
(d) wood cabinet or vanity drawers and drawer components (which typically include sides, backs, bottoms and faces),
(e) back panels and end panels, and
(f) desks, shelves and tables that are attached to or incorporated in wood cabinets.
The class of goods include all unassembled, assembled or ready to assemble wood cabinets and vanities, which are also commonly known as “flat packs”. Ready-to-assemble goods may be imported in one or in multiple packages. Ready-to-assemble wood cabinets and vanities are defined as packaged cabinets or vanities so that, at the time of importation, they may include
(a) wood components required to assemble a cabinet or vanity (including drawer faces and doors), and
(b) parts (for example, screws, washers, dowels, nails, handles, knobs and adhesive glues) required to assemble a cabinet or vanity.
For greater certainty, the subject goods do not include:
(a) freestanding furniture not designed for kitchen or bathroom use, including office furniture or retail display fixtures,
(b) the following, if imported separately from a wood cabinet or vanity,
(i) aftermarket accessory items that may be added to or installed inside the interior of a cabinet, that are not considered a structural or core component of a wood cabinet or vanity, that may be made of wood, metal, plastic, composite material or a combination of these materials that may be inserted into a cabinet, that are used for organizational or accessibility purposes in the interior of a cabinet, and that include
(A) inserts or dividers that are placed into drawer boxes to organize or divide the internal portion of a drawer into multiple areas for the purpose of containing smaller items such as cutlery, utensils and bathroom essentials, and
(B) round or oblong inserts that rotate internally in a cabinet for the purpose of improving access to cabinet contents;
(ii) solid wood accessories including corbels and rosettes, which serve the primary purpose of decoration and personalization; and
(iii) non-wood cabinet hardware components including metal hinges, brackets, catches, locks, drawer slides, fasteners (nails, screws, tacks, staples), handles, and knobs; and
(c) medicine cabinets that meet the following criteria:
(i) are intended to be wall-mounted,
(ii) are assembled at the time of entry into Canada,
(iii) contain one or more mirrors,
(iv) are packaged for retail sale at the time of entry into Canada, and
(v) have a maximum depth of seven inches.</v>
      </c>
      <c r="D37" s="329"/>
      <c r="E37" s="329"/>
      <c r="F37" s="329"/>
      <c r="G37" s="329"/>
      <c r="H37" s="329"/>
      <c r="I37" s="329"/>
      <c r="J37" s="329"/>
      <c r="K37" s="330"/>
      <c r="L37" s="280"/>
      <c r="M37" s="10"/>
    </row>
    <row r="38" spans="1:19" x14ac:dyDescent="0.35">
      <c r="B38" s="56"/>
      <c r="C38" s="331"/>
      <c r="D38" s="332"/>
      <c r="E38" s="332"/>
      <c r="F38" s="332"/>
      <c r="G38" s="332"/>
      <c r="H38" s="332"/>
      <c r="I38" s="332"/>
      <c r="J38" s="332"/>
      <c r="K38" s="333"/>
      <c r="L38" s="149"/>
      <c r="M38" s="10"/>
    </row>
    <row r="39" spans="1:19" x14ac:dyDescent="0.35">
      <c r="B39" s="56"/>
      <c r="C39" s="331"/>
      <c r="D39" s="332"/>
      <c r="E39" s="332"/>
      <c r="F39" s="332"/>
      <c r="G39" s="332"/>
      <c r="H39" s="332"/>
      <c r="I39" s="332"/>
      <c r="J39" s="332"/>
      <c r="K39" s="333"/>
      <c r="L39" s="291"/>
      <c r="M39" s="10"/>
    </row>
    <row r="40" spans="1:19" x14ac:dyDescent="0.35">
      <c r="B40" s="56"/>
      <c r="C40" s="331"/>
      <c r="D40" s="332"/>
      <c r="E40" s="332"/>
      <c r="F40" s="332"/>
      <c r="G40" s="332"/>
      <c r="H40" s="332"/>
      <c r="I40" s="332"/>
      <c r="J40" s="332"/>
      <c r="K40" s="333"/>
      <c r="L40" s="291"/>
      <c r="M40" s="10"/>
    </row>
    <row r="41" spans="1:19" x14ac:dyDescent="0.35">
      <c r="B41" s="56"/>
      <c r="C41" s="331"/>
      <c r="D41" s="332"/>
      <c r="E41" s="332"/>
      <c r="F41" s="332"/>
      <c r="G41" s="332"/>
      <c r="H41" s="332"/>
      <c r="I41" s="332"/>
      <c r="J41" s="332"/>
      <c r="K41" s="333"/>
      <c r="L41" s="291"/>
      <c r="M41" s="10"/>
    </row>
    <row r="42" spans="1:19" x14ac:dyDescent="0.35">
      <c r="B42" s="56"/>
      <c r="C42" s="331"/>
      <c r="D42" s="332"/>
      <c r="E42" s="332"/>
      <c r="F42" s="332"/>
      <c r="G42" s="332"/>
      <c r="H42" s="332"/>
      <c r="I42" s="332"/>
      <c r="J42" s="332"/>
      <c r="K42" s="333"/>
      <c r="L42" s="291"/>
      <c r="M42" s="10"/>
    </row>
    <row r="43" spans="1:19" x14ac:dyDescent="0.35">
      <c r="B43" s="56"/>
      <c r="C43" s="331"/>
      <c r="D43" s="332"/>
      <c r="E43" s="332"/>
      <c r="F43" s="332"/>
      <c r="G43" s="332"/>
      <c r="H43" s="332"/>
      <c r="I43" s="332"/>
      <c r="J43" s="332"/>
      <c r="K43" s="333"/>
      <c r="L43" s="291"/>
      <c r="M43" s="10"/>
    </row>
    <row r="44" spans="1:19" x14ac:dyDescent="0.35">
      <c r="B44" s="56"/>
      <c r="C44" s="331"/>
      <c r="D44" s="332"/>
      <c r="E44" s="332"/>
      <c r="F44" s="332"/>
      <c r="G44" s="332"/>
      <c r="H44" s="332"/>
      <c r="I44" s="332"/>
      <c r="J44" s="332"/>
      <c r="K44" s="333"/>
      <c r="L44" s="149"/>
      <c r="M44" s="10"/>
    </row>
    <row r="45" spans="1:19" x14ac:dyDescent="0.35">
      <c r="B45" s="56"/>
      <c r="C45" s="331"/>
      <c r="D45" s="332"/>
      <c r="E45" s="332"/>
      <c r="F45" s="332"/>
      <c r="G45" s="332"/>
      <c r="H45" s="332"/>
      <c r="I45" s="332"/>
      <c r="J45" s="332"/>
      <c r="K45" s="333"/>
      <c r="L45" s="291"/>
      <c r="M45" s="10"/>
    </row>
    <row r="46" spans="1:19" x14ac:dyDescent="0.35">
      <c r="B46" s="56"/>
      <c r="C46" s="331"/>
      <c r="D46" s="332"/>
      <c r="E46" s="332"/>
      <c r="F46" s="332"/>
      <c r="G46" s="332"/>
      <c r="H46" s="332"/>
      <c r="I46" s="332"/>
      <c r="J46" s="332"/>
      <c r="K46" s="333"/>
      <c r="L46" s="291"/>
      <c r="M46" s="10"/>
    </row>
    <row r="47" spans="1:19" x14ac:dyDescent="0.35">
      <c r="B47" s="56"/>
      <c r="C47" s="331"/>
      <c r="D47" s="332"/>
      <c r="E47" s="332"/>
      <c r="F47" s="332"/>
      <c r="G47" s="332"/>
      <c r="H47" s="332"/>
      <c r="I47" s="332"/>
      <c r="J47" s="332"/>
      <c r="K47" s="333"/>
      <c r="L47" s="291"/>
      <c r="M47" s="10"/>
    </row>
    <row r="48" spans="1:19" x14ac:dyDescent="0.35">
      <c r="B48" s="56"/>
      <c r="C48" s="331"/>
      <c r="D48" s="332"/>
      <c r="E48" s="332"/>
      <c r="F48" s="332"/>
      <c r="G48" s="332"/>
      <c r="H48" s="332"/>
      <c r="I48" s="332"/>
      <c r="J48" s="332"/>
      <c r="K48" s="333"/>
      <c r="L48" s="291"/>
      <c r="M48" s="10"/>
    </row>
    <row r="49" spans="2:14" x14ac:dyDescent="0.35">
      <c r="B49" s="56"/>
      <c r="C49" s="331"/>
      <c r="D49" s="332"/>
      <c r="E49" s="332"/>
      <c r="F49" s="332"/>
      <c r="G49" s="332"/>
      <c r="H49" s="332"/>
      <c r="I49" s="332"/>
      <c r="J49" s="332"/>
      <c r="K49" s="333"/>
      <c r="L49" s="291"/>
      <c r="M49" s="10"/>
    </row>
    <row r="50" spans="2:14" x14ac:dyDescent="0.35">
      <c r="B50" s="56"/>
      <c r="C50" s="331"/>
      <c r="D50" s="332"/>
      <c r="E50" s="332"/>
      <c r="F50" s="332"/>
      <c r="G50" s="332"/>
      <c r="H50" s="332"/>
      <c r="I50" s="332"/>
      <c r="J50" s="332"/>
      <c r="K50" s="333"/>
      <c r="L50" s="291"/>
      <c r="M50" s="10"/>
    </row>
    <row r="51" spans="2:14" x14ac:dyDescent="0.35">
      <c r="B51" s="56"/>
      <c r="C51" s="331"/>
      <c r="D51" s="332"/>
      <c r="E51" s="332"/>
      <c r="F51" s="332"/>
      <c r="G51" s="332"/>
      <c r="H51" s="332"/>
      <c r="I51" s="332"/>
      <c r="J51" s="332"/>
      <c r="K51" s="333"/>
      <c r="L51" s="291"/>
      <c r="M51" s="10"/>
    </row>
    <row r="52" spans="2:14" x14ac:dyDescent="0.35">
      <c r="B52" s="56"/>
      <c r="C52" s="331"/>
      <c r="D52" s="332"/>
      <c r="E52" s="332"/>
      <c r="F52" s="332"/>
      <c r="G52" s="332"/>
      <c r="H52" s="332"/>
      <c r="I52" s="332"/>
      <c r="J52" s="332"/>
      <c r="K52" s="333"/>
      <c r="L52" s="291"/>
      <c r="M52" s="10"/>
    </row>
    <row r="53" spans="2:14" x14ac:dyDescent="0.35">
      <c r="B53" s="56"/>
      <c r="C53" s="331"/>
      <c r="D53" s="332"/>
      <c r="E53" s="332"/>
      <c r="F53" s="332"/>
      <c r="G53" s="332"/>
      <c r="H53" s="332"/>
      <c r="I53" s="332"/>
      <c r="J53" s="332"/>
      <c r="K53" s="333"/>
      <c r="L53" s="291"/>
      <c r="M53" s="10"/>
    </row>
    <row r="54" spans="2:14" x14ac:dyDescent="0.35">
      <c r="B54" s="56"/>
      <c r="C54" s="331"/>
      <c r="D54" s="332"/>
      <c r="E54" s="332"/>
      <c r="F54" s="332"/>
      <c r="G54" s="332"/>
      <c r="H54" s="332"/>
      <c r="I54" s="332"/>
      <c r="J54" s="332"/>
      <c r="K54" s="333"/>
      <c r="L54" s="291"/>
      <c r="M54" s="10"/>
    </row>
    <row r="55" spans="2:14" x14ac:dyDescent="0.35">
      <c r="B55" s="56"/>
      <c r="C55" s="331"/>
      <c r="D55" s="332"/>
      <c r="E55" s="332"/>
      <c r="F55" s="332"/>
      <c r="G55" s="332"/>
      <c r="H55" s="332"/>
      <c r="I55" s="332"/>
      <c r="J55" s="332"/>
      <c r="K55" s="333"/>
      <c r="L55" s="291"/>
      <c r="M55" s="10"/>
    </row>
    <row r="56" spans="2:14" x14ac:dyDescent="0.35">
      <c r="B56" s="56"/>
      <c r="C56" s="331"/>
      <c r="D56" s="332"/>
      <c r="E56" s="332"/>
      <c r="F56" s="332"/>
      <c r="G56" s="332"/>
      <c r="H56" s="332"/>
      <c r="I56" s="332"/>
      <c r="J56" s="332"/>
      <c r="K56" s="333"/>
      <c r="L56" s="291"/>
      <c r="M56" s="10"/>
    </row>
    <row r="57" spans="2:14" x14ac:dyDescent="0.35">
      <c r="B57" s="56"/>
      <c r="C57" s="331"/>
      <c r="D57" s="332"/>
      <c r="E57" s="332"/>
      <c r="F57" s="332"/>
      <c r="G57" s="332"/>
      <c r="H57" s="332"/>
      <c r="I57" s="332"/>
      <c r="J57" s="332"/>
      <c r="K57" s="333"/>
      <c r="L57" s="291"/>
      <c r="M57" s="10"/>
    </row>
    <row r="58" spans="2:14" x14ac:dyDescent="0.35">
      <c r="B58" s="56"/>
      <c r="C58" s="331"/>
      <c r="D58" s="332"/>
      <c r="E58" s="332"/>
      <c r="F58" s="332"/>
      <c r="G58" s="332"/>
      <c r="H58" s="332"/>
      <c r="I58" s="332"/>
      <c r="J58" s="332"/>
      <c r="K58" s="333"/>
      <c r="L58" s="291"/>
      <c r="M58" s="10"/>
    </row>
    <row r="59" spans="2:14" x14ac:dyDescent="0.35">
      <c r="B59" s="56"/>
      <c r="C59" s="331"/>
      <c r="D59" s="332"/>
      <c r="E59" s="332"/>
      <c r="F59" s="332"/>
      <c r="G59" s="332"/>
      <c r="H59" s="332"/>
      <c r="I59" s="332"/>
      <c r="J59" s="332"/>
      <c r="K59" s="333"/>
      <c r="L59" s="149"/>
      <c r="M59" s="10"/>
    </row>
    <row r="60" spans="2:14" x14ac:dyDescent="0.35">
      <c r="B60" s="56"/>
      <c r="C60" s="331"/>
      <c r="D60" s="332"/>
      <c r="E60" s="332"/>
      <c r="F60" s="332"/>
      <c r="G60" s="332"/>
      <c r="H60" s="332"/>
      <c r="I60" s="332"/>
      <c r="J60" s="332"/>
      <c r="K60" s="333"/>
      <c r="L60" s="149"/>
      <c r="M60" s="10"/>
    </row>
    <row r="61" spans="2:14" x14ac:dyDescent="0.35">
      <c r="B61" s="56"/>
      <c r="C61" s="331"/>
      <c r="D61" s="332"/>
      <c r="E61" s="332"/>
      <c r="F61" s="332"/>
      <c r="G61" s="332"/>
      <c r="H61" s="332"/>
      <c r="I61" s="332"/>
      <c r="J61" s="332"/>
      <c r="K61" s="333"/>
      <c r="L61" s="149"/>
      <c r="M61" s="10"/>
    </row>
    <row r="62" spans="2:14" x14ac:dyDescent="0.35">
      <c r="B62" s="56"/>
      <c r="C62" s="331"/>
      <c r="D62" s="332"/>
      <c r="E62" s="332"/>
      <c r="F62" s="332"/>
      <c r="G62" s="332"/>
      <c r="H62" s="332"/>
      <c r="I62" s="332"/>
      <c r="J62" s="332"/>
      <c r="K62" s="333"/>
      <c r="L62" s="149"/>
      <c r="M62" s="10"/>
    </row>
    <row r="63" spans="2:14" x14ac:dyDescent="0.35">
      <c r="B63" s="56"/>
      <c r="C63" s="331"/>
      <c r="D63" s="332"/>
      <c r="E63" s="332"/>
      <c r="F63" s="332"/>
      <c r="G63" s="332"/>
      <c r="H63" s="332"/>
      <c r="I63" s="332"/>
      <c r="J63" s="332"/>
      <c r="K63" s="333"/>
      <c r="L63" s="92"/>
      <c r="M63" s="10"/>
    </row>
    <row r="64" spans="2:14" x14ac:dyDescent="0.35">
      <c r="B64" s="56"/>
      <c r="C64" s="331"/>
      <c r="D64" s="332"/>
      <c r="E64" s="332"/>
      <c r="F64" s="332"/>
      <c r="G64" s="332"/>
      <c r="H64" s="332"/>
      <c r="I64" s="332"/>
      <c r="J64" s="332"/>
      <c r="K64" s="333"/>
      <c r="L64" s="149"/>
      <c r="M64" s="10"/>
      <c r="N64" s="9"/>
    </row>
    <row r="65" spans="2:13" x14ac:dyDescent="0.35">
      <c r="B65" s="56"/>
      <c r="C65" s="331"/>
      <c r="D65" s="332"/>
      <c r="E65" s="332"/>
      <c r="F65" s="332"/>
      <c r="G65" s="332"/>
      <c r="H65" s="332"/>
      <c r="I65" s="332"/>
      <c r="J65" s="332"/>
      <c r="K65" s="333"/>
      <c r="L65" s="149"/>
      <c r="M65" s="10"/>
    </row>
    <row r="66" spans="2:13" x14ac:dyDescent="0.35">
      <c r="B66" s="56"/>
      <c r="C66" s="331"/>
      <c r="D66" s="332"/>
      <c r="E66" s="332"/>
      <c r="F66" s="332"/>
      <c r="G66" s="332"/>
      <c r="H66" s="332"/>
      <c r="I66" s="332"/>
      <c r="J66" s="332"/>
      <c r="K66" s="333"/>
      <c r="L66" s="149"/>
      <c r="M66" s="10"/>
    </row>
    <row r="67" spans="2:13" x14ac:dyDescent="0.35">
      <c r="B67" s="56"/>
      <c r="C67" s="331"/>
      <c r="D67" s="332"/>
      <c r="E67" s="332"/>
      <c r="F67" s="332"/>
      <c r="G67" s="332"/>
      <c r="H67" s="332"/>
      <c r="I67" s="332"/>
      <c r="J67" s="332"/>
      <c r="K67" s="333"/>
      <c r="L67" s="149"/>
      <c r="M67" s="10"/>
    </row>
    <row r="68" spans="2:13" x14ac:dyDescent="0.35">
      <c r="B68" s="56"/>
      <c r="C68" s="331"/>
      <c r="D68" s="332"/>
      <c r="E68" s="332"/>
      <c r="F68" s="332"/>
      <c r="G68" s="332"/>
      <c r="H68" s="332"/>
      <c r="I68" s="332"/>
      <c r="J68" s="332"/>
      <c r="K68" s="333"/>
      <c r="L68" s="92"/>
      <c r="M68" s="10"/>
    </row>
    <row r="69" spans="2:13" x14ac:dyDescent="0.35">
      <c r="B69" s="56"/>
      <c r="C69" s="331"/>
      <c r="D69" s="332"/>
      <c r="E69" s="332"/>
      <c r="F69" s="332"/>
      <c r="G69" s="332"/>
      <c r="H69" s="332"/>
      <c r="I69" s="332"/>
      <c r="J69" s="332"/>
      <c r="K69" s="333"/>
      <c r="L69" s="291"/>
      <c r="M69" s="10"/>
    </row>
    <row r="70" spans="2:13" x14ac:dyDescent="0.35">
      <c r="B70" s="56"/>
      <c r="C70" s="331"/>
      <c r="D70" s="332"/>
      <c r="E70" s="332"/>
      <c r="F70" s="332"/>
      <c r="G70" s="332"/>
      <c r="H70" s="332"/>
      <c r="I70" s="332"/>
      <c r="J70" s="332"/>
      <c r="K70" s="333"/>
      <c r="L70" s="291"/>
      <c r="M70" s="10"/>
    </row>
    <row r="71" spans="2:13" x14ac:dyDescent="0.35">
      <c r="B71" s="56"/>
      <c r="C71" s="331"/>
      <c r="D71" s="332"/>
      <c r="E71" s="332"/>
      <c r="F71" s="332"/>
      <c r="G71" s="332"/>
      <c r="H71" s="332"/>
      <c r="I71" s="332"/>
      <c r="J71" s="332"/>
      <c r="K71" s="333"/>
      <c r="L71" s="291"/>
      <c r="M71" s="10"/>
    </row>
    <row r="72" spans="2:13" x14ac:dyDescent="0.35">
      <c r="B72" s="56"/>
      <c r="C72" s="331"/>
      <c r="D72" s="332"/>
      <c r="E72" s="332"/>
      <c r="F72" s="332"/>
      <c r="G72" s="332"/>
      <c r="H72" s="332"/>
      <c r="I72" s="332"/>
      <c r="J72" s="332"/>
      <c r="K72" s="333"/>
      <c r="L72" s="291"/>
      <c r="M72" s="10"/>
    </row>
    <row r="73" spans="2:13" x14ac:dyDescent="0.35">
      <c r="B73" s="56"/>
      <c r="C73" s="331"/>
      <c r="D73" s="332"/>
      <c r="E73" s="332"/>
      <c r="F73" s="332"/>
      <c r="G73" s="332"/>
      <c r="H73" s="332"/>
      <c r="I73" s="332"/>
      <c r="J73" s="332"/>
      <c r="K73" s="333"/>
      <c r="L73" s="291"/>
      <c r="M73" s="10"/>
    </row>
    <row r="74" spans="2:13" x14ac:dyDescent="0.35">
      <c r="B74" s="56"/>
      <c r="C74" s="331"/>
      <c r="D74" s="332"/>
      <c r="E74" s="332"/>
      <c r="F74" s="332"/>
      <c r="G74" s="332"/>
      <c r="H74" s="332"/>
      <c r="I74" s="332"/>
      <c r="J74" s="332"/>
      <c r="K74" s="333"/>
      <c r="L74" s="291"/>
      <c r="M74" s="10"/>
    </row>
    <row r="75" spans="2:13" x14ac:dyDescent="0.35">
      <c r="B75" s="56"/>
      <c r="C75" s="331"/>
      <c r="D75" s="332"/>
      <c r="E75" s="332"/>
      <c r="F75" s="332"/>
      <c r="G75" s="332"/>
      <c r="H75" s="332"/>
      <c r="I75" s="332"/>
      <c r="J75" s="332"/>
      <c r="K75" s="333"/>
      <c r="L75" s="291"/>
      <c r="M75" s="10"/>
    </row>
    <row r="76" spans="2:13" x14ac:dyDescent="0.35">
      <c r="B76" s="56"/>
      <c r="C76" s="331"/>
      <c r="D76" s="332"/>
      <c r="E76" s="332"/>
      <c r="F76" s="332"/>
      <c r="G76" s="332"/>
      <c r="H76" s="332"/>
      <c r="I76" s="332"/>
      <c r="J76" s="332"/>
      <c r="K76" s="333"/>
      <c r="L76" s="291"/>
      <c r="M76" s="10"/>
    </row>
    <row r="77" spans="2:13" x14ac:dyDescent="0.35">
      <c r="B77" s="56"/>
      <c r="C77" s="331"/>
      <c r="D77" s="332"/>
      <c r="E77" s="332"/>
      <c r="F77" s="332"/>
      <c r="G77" s="332"/>
      <c r="H77" s="332"/>
      <c r="I77" s="332"/>
      <c r="J77" s="332"/>
      <c r="K77" s="333"/>
      <c r="L77" s="291"/>
      <c r="M77" s="10"/>
    </row>
    <row r="78" spans="2:13" x14ac:dyDescent="0.35">
      <c r="B78" s="56"/>
      <c r="C78" s="331"/>
      <c r="D78" s="332"/>
      <c r="E78" s="332"/>
      <c r="F78" s="332"/>
      <c r="G78" s="332"/>
      <c r="H78" s="332"/>
      <c r="I78" s="332"/>
      <c r="J78" s="332"/>
      <c r="K78" s="333"/>
      <c r="L78" s="291"/>
      <c r="M78" s="10"/>
    </row>
    <row r="79" spans="2:13" x14ac:dyDescent="0.35">
      <c r="B79" s="56"/>
      <c r="C79" s="331"/>
      <c r="D79" s="332"/>
      <c r="E79" s="332"/>
      <c r="F79" s="332"/>
      <c r="G79" s="332"/>
      <c r="H79" s="332"/>
      <c r="I79" s="332"/>
      <c r="J79" s="332"/>
      <c r="K79" s="333"/>
      <c r="L79" s="291"/>
      <c r="M79" s="10"/>
    </row>
    <row r="80" spans="2:13" x14ac:dyDescent="0.35">
      <c r="B80" s="56"/>
      <c r="C80" s="331"/>
      <c r="D80" s="332"/>
      <c r="E80" s="332"/>
      <c r="F80" s="332"/>
      <c r="G80" s="332"/>
      <c r="H80" s="332"/>
      <c r="I80" s="332"/>
      <c r="J80" s="332"/>
      <c r="K80" s="333"/>
      <c r="L80" s="291"/>
      <c r="M80" s="10"/>
    </row>
    <row r="81" spans="2:13" x14ac:dyDescent="0.35">
      <c r="B81" s="56"/>
      <c r="C81" s="331"/>
      <c r="D81" s="332"/>
      <c r="E81" s="332"/>
      <c r="F81" s="332"/>
      <c r="G81" s="332"/>
      <c r="H81" s="332"/>
      <c r="I81" s="332"/>
      <c r="J81" s="332"/>
      <c r="K81" s="333"/>
      <c r="L81" s="291"/>
      <c r="M81" s="10"/>
    </row>
    <row r="82" spans="2:13" x14ac:dyDescent="0.35">
      <c r="B82" s="56"/>
      <c r="C82" s="331"/>
      <c r="D82" s="332"/>
      <c r="E82" s="332"/>
      <c r="F82" s="332"/>
      <c r="G82" s="332"/>
      <c r="H82" s="332"/>
      <c r="I82" s="332"/>
      <c r="J82" s="332"/>
      <c r="K82" s="333"/>
      <c r="L82" s="291"/>
      <c r="M82" s="10"/>
    </row>
    <row r="83" spans="2:13" x14ac:dyDescent="0.35">
      <c r="B83" s="56"/>
      <c r="C83" s="331"/>
      <c r="D83" s="332"/>
      <c r="E83" s="332"/>
      <c r="F83" s="332"/>
      <c r="G83" s="332"/>
      <c r="H83" s="332"/>
      <c r="I83" s="332"/>
      <c r="J83" s="332"/>
      <c r="K83" s="333"/>
      <c r="L83" s="291"/>
      <c r="M83" s="10"/>
    </row>
    <row r="84" spans="2:13" x14ac:dyDescent="0.35">
      <c r="B84" s="56"/>
      <c r="C84" s="331"/>
      <c r="D84" s="332"/>
      <c r="E84" s="332"/>
      <c r="F84" s="332"/>
      <c r="G84" s="332"/>
      <c r="H84" s="332"/>
      <c r="I84" s="332"/>
      <c r="J84" s="332"/>
      <c r="K84" s="333"/>
      <c r="L84" s="291"/>
      <c r="M84" s="10"/>
    </row>
    <row r="85" spans="2:13" x14ac:dyDescent="0.35">
      <c r="B85" s="56"/>
      <c r="C85" s="331"/>
      <c r="D85" s="332"/>
      <c r="E85" s="332"/>
      <c r="F85" s="332"/>
      <c r="G85" s="332"/>
      <c r="H85" s="332"/>
      <c r="I85" s="332"/>
      <c r="J85" s="332"/>
      <c r="K85" s="333"/>
      <c r="L85" s="291"/>
      <c r="M85" s="10"/>
    </row>
    <row r="86" spans="2:13" x14ac:dyDescent="0.35">
      <c r="B86" s="56"/>
      <c r="C86" s="331"/>
      <c r="D86" s="332"/>
      <c r="E86" s="332"/>
      <c r="F86" s="332"/>
      <c r="G86" s="332"/>
      <c r="H86" s="332"/>
      <c r="I86" s="332"/>
      <c r="J86" s="332"/>
      <c r="K86" s="333"/>
      <c r="L86" s="291"/>
      <c r="M86" s="10"/>
    </row>
    <row r="87" spans="2:13" x14ac:dyDescent="0.35">
      <c r="B87" s="56"/>
      <c r="C87" s="331"/>
      <c r="D87" s="332"/>
      <c r="E87" s="332"/>
      <c r="F87" s="332"/>
      <c r="G87" s="332"/>
      <c r="H87" s="332"/>
      <c r="I87" s="332"/>
      <c r="J87" s="332"/>
      <c r="K87" s="333"/>
      <c r="L87" s="291"/>
      <c r="M87" s="10"/>
    </row>
    <row r="88" spans="2:13" x14ac:dyDescent="0.35">
      <c r="B88" s="56"/>
      <c r="C88" s="331"/>
      <c r="D88" s="332"/>
      <c r="E88" s="332"/>
      <c r="F88" s="332"/>
      <c r="G88" s="332"/>
      <c r="H88" s="332"/>
      <c r="I88" s="332"/>
      <c r="J88" s="332"/>
      <c r="K88" s="333"/>
      <c r="L88" s="291"/>
      <c r="M88" s="10"/>
    </row>
    <row r="89" spans="2:13" x14ac:dyDescent="0.35">
      <c r="B89" s="56"/>
      <c r="C89" s="331"/>
      <c r="D89" s="332"/>
      <c r="E89" s="332"/>
      <c r="F89" s="332"/>
      <c r="G89" s="332"/>
      <c r="H89" s="332"/>
      <c r="I89" s="332"/>
      <c r="J89" s="332"/>
      <c r="K89" s="333"/>
      <c r="L89" s="291"/>
      <c r="M89" s="10"/>
    </row>
    <row r="90" spans="2:13" x14ac:dyDescent="0.35">
      <c r="B90" s="56"/>
      <c r="C90" s="331"/>
      <c r="D90" s="332"/>
      <c r="E90" s="332"/>
      <c r="F90" s="332"/>
      <c r="G90" s="332"/>
      <c r="H90" s="332"/>
      <c r="I90" s="332"/>
      <c r="J90" s="332"/>
      <c r="K90" s="333"/>
      <c r="L90" s="291"/>
      <c r="M90" s="10"/>
    </row>
    <row r="91" spans="2:13" x14ac:dyDescent="0.35">
      <c r="B91" s="56"/>
      <c r="C91" s="331"/>
      <c r="D91" s="332"/>
      <c r="E91" s="332"/>
      <c r="F91" s="332"/>
      <c r="G91" s="332"/>
      <c r="H91" s="332"/>
      <c r="I91" s="332"/>
      <c r="J91" s="332"/>
      <c r="K91" s="333"/>
      <c r="L91" s="291"/>
      <c r="M91" s="10"/>
    </row>
    <row r="92" spans="2:13" x14ac:dyDescent="0.35">
      <c r="B92" s="56"/>
      <c r="C92" s="331"/>
      <c r="D92" s="332"/>
      <c r="E92" s="332"/>
      <c r="F92" s="332"/>
      <c r="G92" s="332"/>
      <c r="H92" s="332"/>
      <c r="I92" s="332"/>
      <c r="J92" s="332"/>
      <c r="K92" s="333"/>
      <c r="L92" s="291"/>
      <c r="M92" s="10"/>
    </row>
    <row r="93" spans="2:13" x14ac:dyDescent="0.35">
      <c r="B93" s="56"/>
      <c r="C93" s="331"/>
      <c r="D93" s="332"/>
      <c r="E93" s="332"/>
      <c r="F93" s="332"/>
      <c r="G93" s="332"/>
      <c r="H93" s="332"/>
      <c r="I93" s="332"/>
      <c r="J93" s="332"/>
      <c r="K93" s="333"/>
      <c r="L93" s="291"/>
      <c r="M93" s="10"/>
    </row>
    <row r="94" spans="2:13" x14ac:dyDescent="0.35">
      <c r="B94" s="56"/>
      <c r="C94" s="331"/>
      <c r="D94" s="332"/>
      <c r="E94" s="332"/>
      <c r="F94" s="332"/>
      <c r="G94" s="332"/>
      <c r="H94" s="332"/>
      <c r="I94" s="332"/>
      <c r="J94" s="332"/>
      <c r="K94" s="333"/>
      <c r="L94" s="291"/>
      <c r="M94" s="10"/>
    </row>
    <row r="95" spans="2:13" x14ac:dyDescent="0.35">
      <c r="B95" s="56"/>
      <c r="C95" s="331"/>
      <c r="D95" s="332"/>
      <c r="E95" s="332"/>
      <c r="F95" s="332"/>
      <c r="G95" s="332"/>
      <c r="H95" s="332"/>
      <c r="I95" s="332"/>
      <c r="J95" s="332"/>
      <c r="K95" s="333"/>
      <c r="L95" s="291"/>
      <c r="M95" s="10"/>
    </row>
    <row r="96" spans="2:13" x14ac:dyDescent="0.35">
      <c r="B96" s="56"/>
      <c r="C96" s="331"/>
      <c r="D96" s="332"/>
      <c r="E96" s="332"/>
      <c r="F96" s="332"/>
      <c r="G96" s="332"/>
      <c r="H96" s="332"/>
      <c r="I96" s="332"/>
      <c r="J96" s="332"/>
      <c r="K96" s="333"/>
      <c r="L96" s="291"/>
      <c r="M96" s="10"/>
    </row>
    <row r="97" spans="1:13" x14ac:dyDescent="0.35">
      <c r="B97" s="56"/>
      <c r="C97" s="331"/>
      <c r="D97" s="332"/>
      <c r="E97" s="332"/>
      <c r="F97" s="332"/>
      <c r="G97" s="332"/>
      <c r="H97" s="332"/>
      <c r="I97" s="332"/>
      <c r="J97" s="332"/>
      <c r="K97" s="333"/>
      <c r="L97" s="291"/>
      <c r="M97" s="10"/>
    </row>
    <row r="98" spans="1:13" x14ac:dyDescent="0.35">
      <c r="B98" s="56"/>
      <c r="C98" s="331"/>
      <c r="D98" s="332"/>
      <c r="E98" s="332"/>
      <c r="F98" s="332"/>
      <c r="G98" s="332"/>
      <c r="H98" s="332"/>
      <c r="I98" s="332"/>
      <c r="J98" s="332"/>
      <c r="K98" s="333"/>
      <c r="L98" s="291"/>
      <c r="M98" s="10"/>
    </row>
    <row r="99" spans="1:13" x14ac:dyDescent="0.35">
      <c r="B99" s="56"/>
      <c r="C99" s="331"/>
      <c r="D99" s="332"/>
      <c r="E99" s="332"/>
      <c r="F99" s="332"/>
      <c r="G99" s="332"/>
      <c r="H99" s="332"/>
      <c r="I99" s="332"/>
      <c r="J99" s="332"/>
      <c r="K99" s="333"/>
      <c r="L99" s="291"/>
      <c r="M99" s="10"/>
    </row>
    <row r="100" spans="1:13" x14ac:dyDescent="0.35">
      <c r="B100" s="56"/>
      <c r="C100" s="331"/>
      <c r="D100" s="332"/>
      <c r="E100" s="332"/>
      <c r="F100" s="332"/>
      <c r="G100" s="332"/>
      <c r="H100" s="332"/>
      <c r="I100" s="332"/>
      <c r="J100" s="332"/>
      <c r="K100" s="333"/>
      <c r="L100" s="291"/>
      <c r="M100" s="10"/>
    </row>
    <row r="101" spans="1:13" x14ac:dyDescent="0.35">
      <c r="B101" s="56"/>
      <c r="C101" s="331"/>
      <c r="D101" s="332"/>
      <c r="E101" s="332"/>
      <c r="F101" s="332"/>
      <c r="G101" s="332"/>
      <c r="H101" s="332"/>
      <c r="I101" s="332"/>
      <c r="J101" s="332"/>
      <c r="K101" s="333"/>
      <c r="L101" s="291"/>
      <c r="M101" s="10"/>
    </row>
    <row r="102" spans="1:13" x14ac:dyDescent="0.35">
      <c r="B102" s="56"/>
      <c r="C102" s="331"/>
      <c r="D102" s="332"/>
      <c r="E102" s="332"/>
      <c r="F102" s="332"/>
      <c r="G102" s="332"/>
      <c r="H102" s="332"/>
      <c r="I102" s="332"/>
      <c r="J102" s="332"/>
      <c r="K102" s="333"/>
      <c r="L102" s="291"/>
      <c r="M102" s="10"/>
    </row>
    <row r="103" spans="1:13" x14ac:dyDescent="0.35">
      <c r="B103" s="56"/>
      <c r="C103" s="331"/>
      <c r="D103" s="332"/>
      <c r="E103" s="332"/>
      <c r="F103" s="332"/>
      <c r="G103" s="332"/>
      <c r="H103" s="332"/>
      <c r="I103" s="332"/>
      <c r="J103" s="332"/>
      <c r="K103" s="333"/>
      <c r="L103" s="291"/>
      <c r="M103" s="10"/>
    </row>
    <row r="104" spans="1:13" x14ac:dyDescent="0.35">
      <c r="B104" s="56"/>
      <c r="C104" s="331"/>
      <c r="D104" s="332"/>
      <c r="E104" s="332"/>
      <c r="F104" s="332"/>
      <c r="G104" s="332"/>
      <c r="H104" s="332"/>
      <c r="I104" s="332"/>
      <c r="J104" s="332"/>
      <c r="K104" s="333"/>
      <c r="L104" s="291"/>
      <c r="M104" s="10"/>
    </row>
    <row r="105" spans="1:13" x14ac:dyDescent="0.35">
      <c r="B105" s="56"/>
      <c r="C105" s="331"/>
      <c r="D105" s="332"/>
      <c r="E105" s="332"/>
      <c r="F105" s="332"/>
      <c r="G105" s="332"/>
      <c r="H105" s="332"/>
      <c r="I105" s="332"/>
      <c r="J105" s="332"/>
      <c r="K105" s="333"/>
      <c r="L105" s="291"/>
      <c r="M105" s="10"/>
    </row>
    <row r="106" spans="1:13" x14ac:dyDescent="0.35">
      <c r="B106" s="56"/>
      <c r="C106" s="331"/>
      <c r="D106" s="332"/>
      <c r="E106" s="332"/>
      <c r="F106" s="332"/>
      <c r="G106" s="332"/>
      <c r="H106" s="332"/>
      <c r="I106" s="332"/>
      <c r="J106" s="332"/>
      <c r="K106" s="333"/>
      <c r="L106" s="291"/>
      <c r="M106" s="10"/>
    </row>
    <row r="107" spans="1:13" x14ac:dyDescent="0.35">
      <c r="B107" s="56"/>
      <c r="C107" s="331"/>
      <c r="D107" s="332"/>
      <c r="E107" s="332"/>
      <c r="F107" s="332"/>
      <c r="G107" s="332"/>
      <c r="H107" s="332"/>
      <c r="I107" s="332"/>
      <c r="J107" s="332"/>
      <c r="K107" s="333"/>
      <c r="L107" s="291"/>
      <c r="M107" s="10"/>
    </row>
    <row r="108" spans="1:13" x14ac:dyDescent="0.35">
      <c r="B108" s="56"/>
      <c r="C108" s="331"/>
      <c r="D108" s="332"/>
      <c r="E108" s="332"/>
      <c r="F108" s="332"/>
      <c r="G108" s="332"/>
      <c r="H108" s="332"/>
      <c r="I108" s="332"/>
      <c r="J108" s="332"/>
      <c r="K108" s="333"/>
      <c r="L108" s="291"/>
      <c r="M108" s="10"/>
    </row>
    <row r="109" spans="1:13" x14ac:dyDescent="0.35">
      <c r="B109" s="56"/>
      <c r="C109" s="331"/>
      <c r="D109" s="332"/>
      <c r="E109" s="332"/>
      <c r="F109" s="332"/>
      <c r="G109" s="332"/>
      <c r="H109" s="332"/>
      <c r="I109" s="332"/>
      <c r="J109" s="332"/>
      <c r="K109" s="333"/>
      <c r="L109" s="291"/>
      <c r="M109" s="10"/>
    </row>
    <row r="110" spans="1:13" x14ac:dyDescent="0.35">
      <c r="B110" s="56"/>
      <c r="C110" s="331"/>
      <c r="D110" s="332"/>
      <c r="E110" s="332"/>
      <c r="F110" s="332"/>
      <c r="G110" s="332"/>
      <c r="H110" s="332"/>
      <c r="I110" s="332"/>
      <c r="J110" s="332"/>
      <c r="K110" s="333"/>
      <c r="L110" s="291"/>
      <c r="M110" s="10"/>
    </row>
    <row r="111" spans="1:13" x14ac:dyDescent="0.35">
      <c r="A111" s="8" t="s">
        <v>993</v>
      </c>
      <c r="B111" s="56"/>
      <c r="C111" s="334"/>
      <c r="D111" s="335"/>
      <c r="E111" s="335"/>
      <c r="F111" s="335"/>
      <c r="G111" s="335"/>
      <c r="H111" s="335"/>
      <c r="I111" s="335"/>
      <c r="J111" s="335"/>
      <c r="K111" s="336"/>
      <c r="L111" s="291"/>
      <c r="M111" s="10"/>
    </row>
    <row r="112" spans="1:13" s="296" customFormat="1" x14ac:dyDescent="0.35">
      <c r="A112" s="292"/>
      <c r="B112" s="293"/>
      <c r="C112" s="294"/>
      <c r="D112" s="294"/>
      <c r="E112" s="294"/>
      <c r="F112" s="294"/>
      <c r="G112" s="294"/>
      <c r="H112" s="294"/>
      <c r="I112" s="294"/>
      <c r="J112" s="294"/>
      <c r="K112" s="294"/>
      <c r="L112" s="295"/>
    </row>
    <row r="113" spans="1:19" x14ac:dyDescent="0.35">
      <c r="B113" s="314" t="str">
        <f>IF(Intro!$G$29="English",O113,P113)</f>
        <v>For additional details, view the Info tab.</v>
      </c>
      <c r="C113" s="315"/>
      <c r="D113" s="315"/>
      <c r="E113" s="315"/>
      <c r="F113" s="315"/>
      <c r="G113" s="315"/>
      <c r="H113" s="315"/>
      <c r="I113" s="315"/>
      <c r="J113" s="315"/>
      <c r="K113" s="315"/>
      <c r="L113" s="316"/>
      <c r="M113" s="10"/>
      <c r="O113" s="10" t="s">
        <v>103</v>
      </c>
      <c r="P113" s="10" t="s">
        <v>104</v>
      </c>
    </row>
    <row r="114" spans="1:19" x14ac:dyDescent="0.35">
      <c r="B114" s="54"/>
      <c r="C114" s="51"/>
      <c r="D114" s="51"/>
      <c r="E114" s="51"/>
      <c r="F114" s="51"/>
      <c r="G114" s="51"/>
      <c r="H114" s="51"/>
      <c r="I114" s="51"/>
      <c r="J114" s="51"/>
      <c r="K114" s="51"/>
      <c r="L114" s="52"/>
      <c r="M114" s="10"/>
    </row>
    <row r="115" spans="1:19" s="6" customFormat="1" x14ac:dyDescent="0.35">
      <c r="A115" s="4"/>
      <c r="B115" s="14"/>
      <c r="C115" s="14"/>
      <c r="D115" s="3"/>
      <c r="E115" s="3"/>
      <c r="F115" s="3"/>
      <c r="G115" s="3"/>
      <c r="H115" s="3"/>
      <c r="I115" s="3"/>
      <c r="J115" s="3"/>
      <c r="K115" s="3"/>
      <c r="L115" s="3"/>
      <c r="Q115" s="10"/>
      <c r="R115" s="10"/>
      <c r="S115" s="10"/>
    </row>
    <row r="116" spans="1:19" s="2" customFormat="1" x14ac:dyDescent="0.35">
      <c r="A116" s="4"/>
      <c r="B116" s="322" t="str">
        <f>IF(Intro!$G$29="English",O116,P116)</f>
        <v>DO YOU NEED TO COMPLETE THIS QUESTIONNAIRE?</v>
      </c>
      <c r="C116" s="323"/>
      <c r="D116" s="323"/>
      <c r="E116" s="323"/>
      <c r="F116" s="323"/>
      <c r="G116" s="323"/>
      <c r="H116" s="323"/>
      <c r="I116" s="323"/>
      <c r="J116" s="323"/>
      <c r="K116" s="323"/>
      <c r="L116" s="324"/>
      <c r="M116" s="21"/>
      <c r="N116" s="21"/>
      <c r="O116" s="9" t="s">
        <v>203</v>
      </c>
      <c r="P116" s="9" t="s">
        <v>299</v>
      </c>
      <c r="Q116" s="32"/>
      <c r="R116" s="32"/>
      <c r="S116" s="32"/>
    </row>
    <row r="117" spans="1:19" x14ac:dyDescent="0.35">
      <c r="B117" s="16"/>
      <c r="C117" s="27"/>
      <c r="D117" s="28"/>
      <c r="E117" s="28"/>
      <c r="F117" s="28"/>
      <c r="G117" s="28"/>
      <c r="H117" s="28"/>
      <c r="I117" s="28"/>
      <c r="J117" s="28"/>
      <c r="K117" s="28"/>
      <c r="L117" s="17"/>
      <c r="M117" s="10"/>
    </row>
    <row r="118" spans="1:19" x14ac:dyDescent="0.35">
      <c r="B118" s="319" t="str">
        <f>IF(Intro!$G$29="English",O118,P118)</f>
        <v>Has your firm imported the goods as the importer of record from any country since January 1, 2023?</v>
      </c>
      <c r="C118" s="320"/>
      <c r="D118" s="320"/>
      <c r="E118" s="320"/>
      <c r="F118" s="320"/>
      <c r="G118" s="320"/>
      <c r="H118" s="320"/>
      <c r="I118" s="320"/>
      <c r="J118" s="320"/>
      <c r="K118" s="320"/>
      <c r="L118" s="321"/>
      <c r="M118" s="10"/>
      <c r="O118" s="18" t="str">
        <f>"Has your firm imported the goods as the importer of record from any country since January 1, "&amp;Variables!B6&amp;"?"</f>
        <v>Has your firm imported the goods as the importer of record from any country since January 1, 2023?</v>
      </c>
      <c r="P118"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119" spans="1:19" x14ac:dyDescent="0.35">
      <c r="B119" s="56"/>
      <c r="C119" s="57"/>
      <c r="D119" s="10"/>
      <c r="E119" s="10"/>
      <c r="F119" s="10"/>
      <c r="G119" s="93"/>
      <c r="H119" s="93"/>
      <c r="I119" s="93"/>
      <c r="J119" s="93"/>
      <c r="K119" s="93"/>
      <c r="L119" s="94"/>
      <c r="M119" s="10"/>
      <c r="O119" s="10" t="s">
        <v>109</v>
      </c>
      <c r="P119" s="10" t="s">
        <v>302</v>
      </c>
    </row>
    <row r="120" spans="1:19" x14ac:dyDescent="0.35">
      <c r="B120" s="339" t="str">
        <f>IF(Intro!$G$29="English",O119,P119)</f>
        <v>Select Yes or No</v>
      </c>
      <c r="C120" s="340"/>
      <c r="D120" s="337"/>
      <c r="E120" s="341" t="str">
        <f>IF(D120="Yes",O120,IF(D120="Oui",P120,IF(D120="No",O121,IF(D120="Non",P121,""))))</f>
        <v/>
      </c>
      <c r="F120" s="342"/>
      <c r="G120" s="342"/>
      <c r="H120" s="342"/>
      <c r="I120" s="342"/>
      <c r="J120" s="342"/>
      <c r="K120" s="343"/>
      <c r="L120" s="94"/>
      <c r="M120" s="10"/>
      <c r="O120" s="10" t="str">
        <f>"Complete all tabs in this questionnaire and submit it by "&amp;Variables!B11&amp;"."</f>
        <v>Complete all tabs in this questionnaire and submit it by June 5, 2026.</v>
      </c>
      <c r="P120" s="10" t="str">
        <f>"Remplissez tous les onglets de ce questionnaire et soumettez-le avant le "&amp;Variables!C11&amp;"."</f>
        <v>Remplissez tous les onglets de ce questionnaire et soumettez-le avant le 5 juin 2026.</v>
      </c>
    </row>
    <row r="121" spans="1:19" x14ac:dyDescent="0.35">
      <c r="B121" s="339"/>
      <c r="C121" s="340"/>
      <c r="D121" s="338"/>
      <c r="E121" s="344"/>
      <c r="F121" s="345"/>
      <c r="G121" s="345"/>
      <c r="H121" s="345"/>
      <c r="I121" s="345"/>
      <c r="J121" s="345"/>
      <c r="K121" s="346"/>
      <c r="L121" s="94"/>
      <c r="M121" s="10"/>
      <c r="O121" s="10" t="str">
        <f>"Provide explanation below. Complete this tab only and submit it by "&amp;Variables!B11&amp;"."</f>
        <v>Provide explanation below. Complete this tab only and submit it by June 5, 2026.</v>
      </c>
      <c r="P121" s="10" t="str">
        <f>"Expliquez ci-dessous. Remplissez cet onglet uniquement et soumettez-le avant le "&amp;Variables!C11&amp;"."</f>
        <v>Expliquez ci-dessous. Remplissez cet onglet uniquement et soumettez-le avant le 5 juin 2026.</v>
      </c>
    </row>
    <row r="122" spans="1:19" x14ac:dyDescent="0.35">
      <c r="B122" s="16"/>
      <c r="C122" s="27"/>
      <c r="D122" s="28"/>
      <c r="E122" s="28"/>
      <c r="F122" s="28"/>
      <c r="G122" s="28"/>
      <c r="H122" s="28"/>
      <c r="I122" s="28"/>
      <c r="J122" s="28"/>
      <c r="K122" s="28"/>
      <c r="L122" s="17"/>
      <c r="M122" s="10"/>
    </row>
    <row r="123" spans="1:19" ht="14.15" customHeight="1" x14ac:dyDescent="0.35">
      <c r="B123" s="319" t="str">
        <f>IF(Intro!$G$29="English",O123,P123)</f>
        <v>If no, explain why CBSA import data indicates that you imported using the HS numbers listed on the Info tab during this period.</v>
      </c>
      <c r="C123" s="320"/>
      <c r="D123" s="320"/>
      <c r="E123" s="320"/>
      <c r="F123" s="320"/>
      <c r="G123" s="320"/>
      <c r="H123" s="320"/>
      <c r="I123" s="320"/>
      <c r="J123" s="320"/>
      <c r="K123" s="320"/>
      <c r="L123" s="321"/>
      <c r="M123" s="10"/>
      <c r="O123" s="10" t="s">
        <v>336</v>
      </c>
      <c r="P123" s="10" t="s">
        <v>337</v>
      </c>
    </row>
    <row r="124" spans="1:19" x14ac:dyDescent="0.35">
      <c r="B124" s="16"/>
      <c r="C124" s="27"/>
      <c r="D124" s="28"/>
      <c r="E124" s="28"/>
      <c r="F124" s="28"/>
      <c r="G124" s="28"/>
      <c r="H124" s="28"/>
      <c r="I124" s="28"/>
      <c r="J124" s="28"/>
      <c r="K124" s="28"/>
      <c r="L124" s="17"/>
      <c r="M124" s="10"/>
    </row>
    <row r="125" spans="1:19" x14ac:dyDescent="0.35">
      <c r="B125" s="347"/>
      <c r="C125" s="348"/>
      <c r="D125" s="348"/>
      <c r="E125" s="348"/>
      <c r="F125" s="348"/>
      <c r="G125" s="348"/>
      <c r="H125" s="348"/>
      <c r="I125" s="348"/>
      <c r="J125" s="348"/>
      <c r="K125" s="348"/>
      <c r="L125" s="349"/>
      <c r="M125" s="10"/>
    </row>
    <row r="126" spans="1:19" x14ac:dyDescent="0.35">
      <c r="B126" s="347"/>
      <c r="C126" s="348"/>
      <c r="D126" s="348"/>
      <c r="E126" s="348"/>
      <c r="F126" s="348"/>
      <c r="G126" s="348"/>
      <c r="H126" s="348"/>
      <c r="I126" s="348"/>
      <c r="J126" s="348"/>
      <c r="K126" s="348"/>
      <c r="L126" s="349"/>
      <c r="M126" s="10"/>
    </row>
    <row r="127" spans="1:19" x14ac:dyDescent="0.35">
      <c r="B127" s="347"/>
      <c r="C127" s="348"/>
      <c r="D127" s="348"/>
      <c r="E127" s="348"/>
      <c r="F127" s="348"/>
      <c r="G127" s="348"/>
      <c r="H127" s="348"/>
      <c r="I127" s="348"/>
      <c r="J127" s="348"/>
      <c r="K127" s="348"/>
      <c r="L127" s="349"/>
      <c r="M127" s="10"/>
    </row>
    <row r="128" spans="1:19" x14ac:dyDescent="0.35">
      <c r="B128" s="347"/>
      <c r="C128" s="348"/>
      <c r="D128" s="348"/>
      <c r="E128" s="348"/>
      <c r="F128" s="348"/>
      <c r="G128" s="348"/>
      <c r="H128" s="348"/>
      <c r="I128" s="348"/>
      <c r="J128" s="348"/>
      <c r="K128" s="348"/>
      <c r="L128" s="349"/>
      <c r="M128" s="10"/>
    </row>
    <row r="129" spans="1:19" x14ac:dyDescent="0.35">
      <c r="B129" s="347"/>
      <c r="C129" s="348"/>
      <c r="D129" s="348"/>
      <c r="E129" s="348"/>
      <c r="F129" s="348"/>
      <c r="G129" s="348"/>
      <c r="H129" s="348"/>
      <c r="I129" s="348"/>
      <c r="J129" s="348"/>
      <c r="K129" s="348"/>
      <c r="L129" s="349"/>
      <c r="M129" s="10"/>
    </row>
    <row r="130" spans="1:19" x14ac:dyDescent="0.35">
      <c r="B130" s="347"/>
      <c r="C130" s="348"/>
      <c r="D130" s="348"/>
      <c r="E130" s="348"/>
      <c r="F130" s="348"/>
      <c r="G130" s="348"/>
      <c r="H130" s="348"/>
      <c r="I130" s="348"/>
      <c r="J130" s="348"/>
      <c r="K130" s="348"/>
      <c r="L130" s="349"/>
      <c r="M130" s="10"/>
    </row>
    <row r="131" spans="1:19" x14ac:dyDescent="0.35">
      <c r="B131" s="347"/>
      <c r="C131" s="348"/>
      <c r="D131" s="348"/>
      <c r="E131" s="348"/>
      <c r="F131" s="348"/>
      <c r="G131" s="348"/>
      <c r="H131" s="348"/>
      <c r="I131" s="348"/>
      <c r="J131" s="348"/>
      <c r="K131" s="348"/>
      <c r="L131" s="349"/>
      <c r="M131" s="10"/>
    </row>
    <row r="132" spans="1:19" x14ac:dyDescent="0.35">
      <c r="B132" s="347"/>
      <c r="C132" s="348"/>
      <c r="D132" s="348"/>
      <c r="E132" s="348"/>
      <c r="F132" s="348"/>
      <c r="G132" s="348"/>
      <c r="H132" s="348"/>
      <c r="I132" s="348"/>
      <c r="J132" s="348"/>
      <c r="K132" s="348"/>
      <c r="L132" s="349"/>
      <c r="M132" s="10"/>
    </row>
    <row r="133" spans="1:19" x14ac:dyDescent="0.35">
      <c r="B133" s="54"/>
      <c r="C133" s="51"/>
      <c r="D133" s="51"/>
      <c r="E133" s="51"/>
      <c r="F133" s="51"/>
      <c r="G133" s="51"/>
      <c r="H133" s="51"/>
      <c r="I133" s="51"/>
      <c r="J133" s="51"/>
      <c r="K133" s="51"/>
      <c r="L133" s="52"/>
      <c r="M133" s="10"/>
    </row>
    <row r="134" spans="1:19" s="6" customFormat="1" x14ac:dyDescent="0.35">
      <c r="A134" s="4"/>
      <c r="B134" s="14"/>
      <c r="C134" s="14"/>
      <c r="D134" s="3"/>
      <c r="E134" s="3"/>
      <c r="F134" s="3"/>
      <c r="G134" s="3"/>
      <c r="H134" s="3"/>
      <c r="I134" s="3"/>
      <c r="J134" s="3"/>
      <c r="K134" s="3"/>
      <c r="L134" s="3"/>
      <c r="O134" s="23"/>
      <c r="P134" s="23"/>
      <c r="Q134" s="10"/>
      <c r="R134" s="10"/>
      <c r="S134" s="10"/>
    </row>
    <row r="135" spans="1:19" s="2" customFormat="1" x14ac:dyDescent="0.35">
      <c r="A135" s="4"/>
      <c r="B135" s="325" t="str">
        <f>UPPER(IF(Intro!$G$29="English",O135,P135))</f>
        <v>QUESTIONNAIRE DUE DATE</v>
      </c>
      <c r="C135" s="326" t="str">
        <f>UPPER(IF(Intro!$G$29="English",P135,Q135))</f>
        <v>DATE D'ÉCHÉANCE DU QUESTIONNAIRE</v>
      </c>
      <c r="D135" s="326" t="str">
        <f>UPPER(IF(Intro!$G$29="English",Q135,R135))</f>
        <v/>
      </c>
      <c r="E135" s="326" t="str">
        <f>UPPER(IF(Intro!$G$29="English",R135,S135))</f>
        <v/>
      </c>
      <c r="F135" s="326" t="str">
        <f>UPPER(IF(Intro!$G$29="English",S135,T135))</f>
        <v/>
      </c>
      <c r="G135" s="326"/>
      <c r="H135" s="326" t="str">
        <f>UPPER(IF(Intro!$G$29="English",T135,U135))</f>
        <v/>
      </c>
      <c r="I135" s="326" t="str">
        <f>UPPER(IF(Intro!$G$29="English",U135,V135))</f>
        <v/>
      </c>
      <c r="J135" s="326" t="str">
        <f>UPPER(IF(Intro!$G$29="English",V135,W135))</f>
        <v/>
      </c>
      <c r="K135" s="326" t="str">
        <f>UPPER(IF(Intro!$G$29="English",W135,X135))</f>
        <v/>
      </c>
      <c r="L135" s="327" t="str">
        <f>UPPER(IF(Intro!$G$29="English",X135,Y135))</f>
        <v/>
      </c>
      <c r="M135" s="6"/>
      <c r="N135" s="21"/>
      <c r="O135" s="9" t="s">
        <v>31</v>
      </c>
      <c r="P135" s="9" t="s">
        <v>32</v>
      </c>
      <c r="Q135" s="32"/>
      <c r="R135" s="32"/>
      <c r="S135" s="32"/>
    </row>
    <row r="136" spans="1:19" x14ac:dyDescent="0.35">
      <c r="B136" s="16"/>
      <c r="C136" s="27"/>
      <c r="D136" s="28"/>
      <c r="E136" s="28"/>
      <c r="F136" s="28"/>
      <c r="G136" s="28"/>
      <c r="H136" s="28"/>
      <c r="I136" s="28"/>
      <c r="J136" s="28"/>
      <c r="K136" s="28"/>
      <c r="L136" s="17"/>
      <c r="M136" s="10"/>
    </row>
    <row r="137" spans="1:19" x14ac:dyDescent="0.35">
      <c r="B137" s="56"/>
      <c r="C137" s="10"/>
      <c r="D137" s="350" t="str">
        <f>IF(Intro!$G$29="English",O137,P137)</f>
        <v>June 5, 2026</v>
      </c>
      <c r="E137" s="351"/>
      <c r="F137" s="351"/>
      <c r="G137" s="351"/>
      <c r="H137" s="351"/>
      <c r="I137" s="351"/>
      <c r="J137" s="352"/>
      <c r="K137" s="36"/>
      <c r="L137" s="73"/>
      <c r="M137" s="10"/>
      <c r="O137" s="30" t="str">
        <f>Variables!B11</f>
        <v>June 5, 2026</v>
      </c>
      <c r="P137" s="30" t="str">
        <f>Variables!C11</f>
        <v>5 juin 2026</v>
      </c>
    </row>
    <row r="138" spans="1:19" x14ac:dyDescent="0.35">
      <c r="B138" s="56"/>
      <c r="C138" s="10"/>
      <c r="D138" s="353"/>
      <c r="E138" s="354"/>
      <c r="F138" s="354"/>
      <c r="G138" s="354"/>
      <c r="H138" s="354"/>
      <c r="I138" s="354"/>
      <c r="J138" s="355"/>
      <c r="K138" s="36"/>
      <c r="L138" s="73"/>
      <c r="M138" s="10"/>
      <c r="O138" s="30"/>
      <c r="P138" s="30"/>
    </row>
    <row r="139" spans="1:19" x14ac:dyDescent="0.35">
      <c r="B139" s="54"/>
      <c r="C139" s="51"/>
      <c r="D139" s="51"/>
      <c r="E139" s="51"/>
      <c r="F139" s="51"/>
      <c r="G139" s="51"/>
      <c r="H139" s="51"/>
      <c r="I139" s="51"/>
      <c r="J139" s="51"/>
      <c r="K139" s="51"/>
      <c r="L139" s="52"/>
      <c r="M139" s="10"/>
    </row>
    <row r="140" spans="1:19" s="6" customFormat="1" x14ac:dyDescent="0.35">
      <c r="A140" s="4"/>
      <c r="B140" s="14"/>
      <c r="C140" s="14"/>
      <c r="D140" s="3"/>
      <c r="E140" s="3"/>
      <c r="F140" s="3"/>
      <c r="G140" s="3"/>
      <c r="H140" s="3"/>
      <c r="I140" s="3"/>
      <c r="J140" s="3"/>
      <c r="K140" s="3"/>
      <c r="L140" s="3"/>
      <c r="O140" s="23"/>
      <c r="P140" s="23"/>
      <c r="Q140" s="10"/>
      <c r="R140" s="10"/>
      <c r="S140" s="10"/>
    </row>
    <row r="141" spans="1:19" s="2" customFormat="1" x14ac:dyDescent="0.35">
      <c r="A141" s="4"/>
      <c r="B141" s="325" t="str">
        <f>IF(Intro!$G$29="English",O141,P141)</f>
        <v>FAILURE TO COMPLETE QUESTIONNAIRE</v>
      </c>
      <c r="C141" s="326" t="str">
        <f>UPPER(IF(Intro!$G$29="English",P141,Q141))</f>
        <v>QUESTIONNAIRE NON REMPLI</v>
      </c>
      <c r="D141" s="326" t="str">
        <f>UPPER(IF(Intro!$G$29="English",Q141,R141))</f>
        <v/>
      </c>
      <c r="E141" s="326" t="str">
        <f>UPPER(IF(Intro!$G$29="English",R141,S141))</f>
        <v/>
      </c>
      <c r="F141" s="326" t="str">
        <f>UPPER(IF(Intro!$G$29="English",S141,T141))</f>
        <v/>
      </c>
      <c r="G141" s="326"/>
      <c r="H141" s="326" t="str">
        <f>UPPER(IF(Intro!$G$29="English",T141,U141))</f>
        <v/>
      </c>
      <c r="I141" s="326" t="str">
        <f>UPPER(IF(Intro!$G$29="English",U141,V141))</f>
        <v/>
      </c>
      <c r="J141" s="326" t="str">
        <f>UPPER(IF(Intro!$G$29="English",V141,W141))</f>
        <v/>
      </c>
      <c r="K141" s="326" t="str">
        <f>UPPER(IF(Intro!$G$29="English",W141,X141))</f>
        <v/>
      </c>
      <c r="L141" s="327" t="str">
        <f>UPPER(IF(Intro!$G$29="English",X141,Y141))</f>
        <v/>
      </c>
      <c r="M141" s="6"/>
      <c r="N141" s="21"/>
      <c r="O141" s="19" t="s">
        <v>204</v>
      </c>
      <c r="P141" s="19" t="s">
        <v>205</v>
      </c>
      <c r="Q141" s="32"/>
      <c r="R141" s="32"/>
      <c r="S141" s="32"/>
    </row>
    <row r="142" spans="1:19" x14ac:dyDescent="0.35">
      <c r="B142" s="16"/>
      <c r="C142" s="27"/>
      <c r="D142" s="28"/>
      <c r="E142" s="28"/>
      <c r="F142" s="28"/>
      <c r="G142" s="28"/>
      <c r="H142" s="28"/>
      <c r="I142" s="28"/>
      <c r="J142" s="28"/>
      <c r="K142" s="28"/>
      <c r="L142" s="17"/>
      <c r="M142" s="10"/>
    </row>
    <row r="143" spans="1:19" x14ac:dyDescent="0.35">
      <c r="B143" s="314" t="str">
        <f>IF(Intro!$G$29="English",O143,P143)</f>
        <v>Failure to complete the questionnaire by the due date may result in the Tribunal issuing a production order, pursuant to section 17 of the Canadian International Trade Tribunal Act, to compel the production of a questionnaire response.</v>
      </c>
      <c r="C143" s="315"/>
      <c r="D143" s="315"/>
      <c r="E143" s="315"/>
      <c r="F143" s="315"/>
      <c r="G143" s="315"/>
      <c r="H143" s="315"/>
      <c r="I143" s="315"/>
      <c r="J143" s="315"/>
      <c r="K143" s="315"/>
      <c r="L143" s="316"/>
      <c r="M143" s="10"/>
      <c r="O143" s="10" t="s">
        <v>69</v>
      </c>
      <c r="P143" s="10" t="s">
        <v>158</v>
      </c>
    </row>
    <row r="144" spans="1:19" x14ac:dyDescent="0.35">
      <c r="B144" s="314"/>
      <c r="C144" s="315"/>
      <c r="D144" s="315"/>
      <c r="E144" s="315"/>
      <c r="F144" s="315"/>
      <c r="G144" s="315"/>
      <c r="H144" s="315"/>
      <c r="I144" s="315"/>
      <c r="J144" s="315"/>
      <c r="K144" s="315"/>
      <c r="L144" s="316"/>
      <c r="M144" s="10"/>
    </row>
    <row r="145" spans="1:19" x14ac:dyDescent="0.35">
      <c r="B145" s="54"/>
      <c r="C145" s="51"/>
      <c r="D145" s="51"/>
      <c r="E145" s="51"/>
      <c r="F145" s="51"/>
      <c r="G145" s="51"/>
      <c r="H145" s="51"/>
      <c r="I145" s="51"/>
      <c r="J145" s="51"/>
      <c r="K145" s="51"/>
      <c r="L145" s="52"/>
      <c r="M145" s="10"/>
    </row>
    <row r="146" spans="1:19" s="6" customFormat="1" x14ac:dyDescent="0.35">
      <c r="A146" s="4"/>
      <c r="B146" s="14"/>
      <c r="C146" s="14"/>
      <c r="D146" s="3"/>
      <c r="E146" s="3"/>
      <c r="F146" s="3"/>
      <c r="G146" s="3"/>
      <c r="H146" s="3"/>
      <c r="I146" s="3"/>
      <c r="J146" s="3"/>
      <c r="K146" s="3"/>
      <c r="L146" s="3"/>
      <c r="O146" s="23"/>
      <c r="P146" s="23"/>
      <c r="Q146" s="10"/>
      <c r="R146" s="10"/>
      <c r="S146" s="10"/>
    </row>
    <row r="147" spans="1:19" x14ac:dyDescent="0.35">
      <c r="B147" s="380" t="str">
        <f>IF(Intro!$G$29="English",O147,P147)</f>
        <v>FIRM INFORMATION</v>
      </c>
      <c r="C147" s="381"/>
      <c r="D147" s="381"/>
      <c r="E147" s="381"/>
      <c r="F147" s="381"/>
      <c r="G147" s="381"/>
      <c r="H147" s="381"/>
      <c r="I147" s="381"/>
      <c r="J147" s="381"/>
      <c r="K147" s="381"/>
      <c r="L147" s="382"/>
      <c r="M147" s="10"/>
      <c r="O147" s="10" t="s">
        <v>25</v>
      </c>
      <c r="P147" s="10" t="s">
        <v>26</v>
      </c>
    </row>
    <row r="148" spans="1:19" x14ac:dyDescent="0.35">
      <c r="B148" s="16"/>
      <c r="C148" s="27"/>
      <c r="D148" s="28"/>
      <c r="E148" s="28"/>
      <c r="F148" s="28"/>
      <c r="G148" s="28"/>
      <c r="H148" s="28"/>
      <c r="I148" s="28"/>
      <c r="J148" s="28"/>
      <c r="K148" s="28"/>
      <c r="L148" s="17"/>
      <c r="M148" s="10"/>
    </row>
    <row r="149" spans="1:19" x14ac:dyDescent="0.35">
      <c r="B149" s="356" t="str">
        <f>IF(Intro!$G$29="English",O149,P149)</f>
        <v>Firm Name (In English and French, if applicable)</v>
      </c>
      <c r="C149" s="357"/>
      <c r="D149" s="357"/>
      <c r="E149" s="376"/>
      <c r="F149" s="376"/>
      <c r="G149" s="376"/>
      <c r="H149" s="376"/>
      <c r="I149" s="376"/>
      <c r="J149" s="376"/>
      <c r="K149" s="376"/>
      <c r="L149" s="377"/>
      <c r="M149" s="10"/>
      <c r="O149" s="18" t="s">
        <v>146</v>
      </c>
      <c r="P149" s="10" t="s">
        <v>124</v>
      </c>
    </row>
    <row r="150" spans="1:19" x14ac:dyDescent="0.35">
      <c r="B150" s="356"/>
      <c r="C150" s="357"/>
      <c r="D150" s="357"/>
      <c r="E150" s="378"/>
      <c r="F150" s="378"/>
      <c r="G150" s="378"/>
      <c r="H150" s="378"/>
      <c r="I150" s="378"/>
      <c r="J150" s="378"/>
      <c r="K150" s="378"/>
      <c r="L150" s="379"/>
      <c r="M150" s="10"/>
      <c r="O150" s="18"/>
    </row>
    <row r="151" spans="1:19" x14ac:dyDescent="0.35">
      <c r="B151" s="356" t="str">
        <f>IF(Intro!$G$29="English",O151,P151)</f>
        <v>Firm Address</v>
      </c>
      <c r="C151" s="358"/>
      <c r="D151" s="358"/>
      <c r="E151" s="376"/>
      <c r="F151" s="376"/>
      <c r="G151" s="376"/>
      <c r="H151" s="376"/>
      <c r="I151" s="376"/>
      <c r="J151" s="376"/>
      <c r="K151" s="376"/>
      <c r="L151" s="377"/>
      <c r="M151" s="10"/>
      <c r="O151" s="18" t="s">
        <v>2</v>
      </c>
      <c r="P151" s="10" t="s">
        <v>3</v>
      </c>
    </row>
    <row r="152" spans="1:19" x14ac:dyDescent="0.35">
      <c r="B152" s="359"/>
      <c r="C152" s="360"/>
      <c r="D152" s="360"/>
      <c r="E152" s="378"/>
      <c r="F152" s="378"/>
      <c r="G152" s="378"/>
      <c r="H152" s="378"/>
      <c r="I152" s="378"/>
      <c r="J152" s="378"/>
      <c r="K152" s="378"/>
      <c r="L152" s="379"/>
      <c r="M152" s="10"/>
      <c r="O152" s="18"/>
    </row>
    <row r="153" spans="1:19" x14ac:dyDescent="0.35">
      <c r="B153" s="356" t="str">
        <f>IF(Intro!$G$29="English",O153,P153)</f>
        <v>Website Address</v>
      </c>
      <c r="C153" s="358"/>
      <c r="D153" s="358"/>
      <c r="E153" s="376"/>
      <c r="F153" s="376"/>
      <c r="G153" s="376"/>
      <c r="H153" s="376"/>
      <c r="I153" s="376"/>
      <c r="J153" s="376"/>
      <c r="K153" s="376"/>
      <c r="L153" s="377"/>
      <c r="M153" s="10"/>
      <c r="O153" s="18" t="s">
        <v>29</v>
      </c>
      <c r="P153" s="10" t="s">
        <v>4</v>
      </c>
    </row>
    <row r="154" spans="1:19" x14ac:dyDescent="0.35">
      <c r="B154" s="359"/>
      <c r="C154" s="360"/>
      <c r="D154" s="360"/>
      <c r="E154" s="378"/>
      <c r="F154" s="378"/>
      <c r="G154" s="378"/>
      <c r="H154" s="378"/>
      <c r="I154" s="378"/>
      <c r="J154" s="378"/>
      <c r="K154" s="378"/>
      <c r="L154" s="379"/>
      <c r="M154" s="10"/>
      <c r="O154" s="18"/>
    </row>
    <row r="155" spans="1:19" x14ac:dyDescent="0.35">
      <c r="B155" s="16"/>
      <c r="C155" s="27"/>
      <c r="D155" s="28"/>
      <c r="E155" s="28"/>
      <c r="F155" s="28"/>
      <c r="G155" s="28"/>
      <c r="H155" s="28"/>
      <c r="I155" s="28"/>
      <c r="J155" s="28"/>
      <c r="K155" s="28"/>
      <c r="L155" s="17"/>
      <c r="M155" s="10"/>
    </row>
    <row r="156" spans="1:19" x14ac:dyDescent="0.35">
      <c r="B156" s="314" t="str">
        <f>IF(Intro!$G$29="English",O156,P156)</f>
        <v xml:space="preserve">If your firm has more than one location, facility or outlet, submit a consolidated response to the questionnaire.
</v>
      </c>
      <c r="C156" s="315"/>
      <c r="D156" s="315"/>
      <c r="E156" s="315"/>
      <c r="F156" s="315"/>
      <c r="G156" s="315"/>
      <c r="H156" s="315"/>
      <c r="I156" s="315"/>
      <c r="J156" s="315"/>
      <c r="K156" s="315"/>
      <c r="L156" s="316"/>
      <c r="M156" s="10"/>
      <c r="O156" s="10" t="s">
        <v>110</v>
      </c>
      <c r="P156" s="10" t="s">
        <v>111</v>
      </c>
    </row>
    <row r="157" spans="1:19" x14ac:dyDescent="0.35">
      <c r="B157" s="389" t="str">
        <f>IF(Intro!$G$29="English",O157,P157)</f>
        <v>Provide the names and addresses of other locations, facilities, and outlets in Canada on behalf of which your company is responding.</v>
      </c>
      <c r="C157" s="390"/>
      <c r="D157" s="390"/>
      <c r="E157" s="395"/>
      <c r="F157" s="395"/>
      <c r="G157" s="395"/>
      <c r="H157" s="395"/>
      <c r="I157" s="395"/>
      <c r="J157" s="395"/>
      <c r="K157" s="395"/>
      <c r="L157" s="396"/>
      <c r="M157" s="10"/>
      <c r="O157" s="18" t="s">
        <v>23</v>
      </c>
      <c r="P157" s="10" t="s">
        <v>41</v>
      </c>
    </row>
    <row r="158" spans="1:19" x14ac:dyDescent="0.35">
      <c r="B158" s="391"/>
      <c r="C158" s="392"/>
      <c r="D158" s="392"/>
      <c r="E158" s="397"/>
      <c r="F158" s="397"/>
      <c r="G158" s="397"/>
      <c r="H158" s="397"/>
      <c r="I158" s="397"/>
      <c r="J158" s="397"/>
      <c r="K158" s="397"/>
      <c r="L158" s="398"/>
      <c r="M158" s="10"/>
      <c r="O158" s="18"/>
    </row>
    <row r="159" spans="1:19" x14ac:dyDescent="0.35">
      <c r="B159" s="391"/>
      <c r="C159" s="392"/>
      <c r="D159" s="392"/>
      <c r="E159" s="397"/>
      <c r="F159" s="397"/>
      <c r="G159" s="397"/>
      <c r="H159" s="397"/>
      <c r="I159" s="397"/>
      <c r="J159" s="397"/>
      <c r="K159" s="397"/>
      <c r="L159" s="398"/>
      <c r="M159" s="10"/>
      <c r="O159" s="18"/>
    </row>
    <row r="160" spans="1:19" x14ac:dyDescent="0.35">
      <c r="B160" s="391"/>
      <c r="C160" s="392"/>
      <c r="D160" s="392"/>
      <c r="E160" s="397"/>
      <c r="F160" s="397"/>
      <c r="G160" s="397"/>
      <c r="H160" s="397"/>
      <c r="I160" s="397"/>
      <c r="J160" s="397"/>
      <c r="K160" s="397"/>
      <c r="L160" s="398"/>
      <c r="M160" s="10"/>
      <c r="O160" s="18"/>
    </row>
    <row r="161" spans="2:16" x14ac:dyDescent="0.35">
      <c r="B161" s="391"/>
      <c r="C161" s="392"/>
      <c r="D161" s="392"/>
      <c r="E161" s="397"/>
      <c r="F161" s="397"/>
      <c r="G161" s="397"/>
      <c r="H161" s="397"/>
      <c r="I161" s="397"/>
      <c r="J161" s="397"/>
      <c r="K161" s="397"/>
      <c r="L161" s="398"/>
      <c r="M161" s="10"/>
      <c r="O161" s="18"/>
    </row>
    <row r="162" spans="2:16" x14ac:dyDescent="0.35">
      <c r="B162" s="391"/>
      <c r="C162" s="392"/>
      <c r="D162" s="392"/>
      <c r="E162" s="397"/>
      <c r="F162" s="397"/>
      <c r="G162" s="397"/>
      <c r="H162" s="397"/>
      <c r="I162" s="397"/>
      <c r="J162" s="397"/>
      <c r="K162" s="397"/>
      <c r="L162" s="398"/>
      <c r="M162" s="10"/>
      <c r="O162" s="18"/>
    </row>
    <row r="163" spans="2:16" x14ac:dyDescent="0.35">
      <c r="B163" s="391"/>
      <c r="C163" s="392"/>
      <c r="D163" s="392"/>
      <c r="E163" s="397"/>
      <c r="F163" s="397"/>
      <c r="G163" s="397"/>
      <c r="H163" s="397"/>
      <c r="I163" s="397"/>
      <c r="J163" s="397"/>
      <c r="K163" s="397"/>
      <c r="L163" s="398"/>
      <c r="M163" s="10"/>
      <c r="O163" s="18"/>
    </row>
    <row r="164" spans="2:16" x14ac:dyDescent="0.35">
      <c r="B164" s="391"/>
      <c r="C164" s="392"/>
      <c r="D164" s="392"/>
      <c r="E164" s="397"/>
      <c r="F164" s="397"/>
      <c r="G164" s="397"/>
      <c r="H164" s="397"/>
      <c r="I164" s="397"/>
      <c r="J164" s="397"/>
      <c r="K164" s="397"/>
      <c r="L164" s="398"/>
      <c r="M164" s="10"/>
      <c r="O164" s="18"/>
    </row>
    <row r="165" spans="2:16" x14ac:dyDescent="0.35">
      <c r="B165" s="391"/>
      <c r="C165" s="392"/>
      <c r="D165" s="392"/>
      <c r="E165" s="397"/>
      <c r="F165" s="397"/>
      <c r="G165" s="397"/>
      <c r="H165" s="397"/>
      <c r="I165" s="397"/>
      <c r="J165" s="397"/>
      <c r="K165" s="397"/>
      <c r="L165" s="398"/>
      <c r="M165" s="10"/>
      <c r="O165" s="18"/>
    </row>
    <row r="166" spans="2:16" x14ac:dyDescent="0.35">
      <c r="B166" s="393"/>
      <c r="C166" s="394"/>
      <c r="D166" s="394"/>
      <c r="E166" s="399"/>
      <c r="F166" s="399"/>
      <c r="G166" s="399"/>
      <c r="H166" s="399"/>
      <c r="I166" s="399"/>
      <c r="J166" s="399"/>
      <c r="K166" s="399"/>
      <c r="L166" s="400"/>
      <c r="M166" s="10"/>
      <c r="O166" s="18"/>
    </row>
    <row r="167" spans="2:16" x14ac:dyDescent="0.35">
      <c r="B167" s="54"/>
      <c r="C167" s="51"/>
      <c r="D167" s="51"/>
      <c r="E167" s="51"/>
      <c r="F167" s="51"/>
      <c r="G167" s="51"/>
      <c r="H167" s="51"/>
      <c r="I167" s="51"/>
      <c r="J167" s="51"/>
      <c r="K167" s="51"/>
      <c r="L167" s="52"/>
      <c r="M167" s="10"/>
    </row>
    <row r="169" spans="2:16" x14ac:dyDescent="0.35">
      <c r="B169" s="322" t="str">
        <f>IF(Intro!$G$29="English",O169,P169)</f>
        <v>CERTIFICATION</v>
      </c>
      <c r="C169" s="323"/>
      <c r="D169" s="323"/>
      <c r="E169" s="323"/>
      <c r="F169" s="323"/>
      <c r="G169" s="323"/>
      <c r="H169" s="323"/>
      <c r="I169" s="323"/>
      <c r="J169" s="323"/>
      <c r="K169" s="323"/>
      <c r="L169" s="324"/>
      <c r="M169" s="10"/>
      <c r="O169" s="10" t="s">
        <v>27</v>
      </c>
      <c r="P169" s="10" t="s">
        <v>28</v>
      </c>
    </row>
    <row r="170" spans="2:16" x14ac:dyDescent="0.35">
      <c r="B170" s="16"/>
      <c r="C170" s="27"/>
      <c r="D170" s="28"/>
      <c r="E170" s="28"/>
      <c r="F170" s="28"/>
      <c r="G170" s="28"/>
      <c r="H170" s="28"/>
      <c r="I170" s="28"/>
      <c r="J170" s="28"/>
      <c r="K170" s="28"/>
      <c r="L170" s="17"/>
      <c r="M170" s="10"/>
    </row>
    <row r="171" spans="2:16" x14ac:dyDescent="0.35">
      <c r="B171" s="386" t="str">
        <f>IF(Intro!$G$29="English",O171,P171)</f>
        <v xml:space="preserve">The undersigned certifies that the information supplied herein is complete and correct to the best of their knowledge and belief.
</v>
      </c>
      <c r="C171" s="387"/>
      <c r="D171" s="387"/>
      <c r="E171" s="387"/>
      <c r="F171" s="387"/>
      <c r="G171" s="387"/>
      <c r="H171" s="387"/>
      <c r="I171" s="387"/>
      <c r="J171" s="387"/>
      <c r="K171" s="387"/>
      <c r="L171" s="388"/>
      <c r="M171" s="10"/>
      <c r="O171" s="10" t="s">
        <v>144</v>
      </c>
      <c r="P171" s="9" t="s">
        <v>145</v>
      </c>
    </row>
    <row r="172" spans="2:16" x14ac:dyDescent="0.35">
      <c r="B172" s="56"/>
      <c r="C172" s="57"/>
      <c r="D172" s="57"/>
      <c r="E172" s="57"/>
      <c r="F172" s="57"/>
      <c r="G172" s="57"/>
      <c r="H172" s="57"/>
      <c r="I172" s="57"/>
      <c r="J172" s="57"/>
      <c r="K172" s="57"/>
      <c r="L172" s="45"/>
      <c r="M172" s="10"/>
    </row>
    <row r="173" spans="2:16" x14ac:dyDescent="0.35">
      <c r="B173" s="356" t="str">
        <f>IF(Intro!$G$29="English",O173,P173)</f>
        <v>Name of Authorized Official</v>
      </c>
      <c r="C173" s="357"/>
      <c r="D173" s="357"/>
      <c r="E173" s="376"/>
      <c r="F173" s="376"/>
      <c r="G173" s="376"/>
      <c r="H173" s="376"/>
      <c r="I173" s="376"/>
      <c r="J173" s="376"/>
      <c r="K173" s="376"/>
      <c r="L173" s="377"/>
      <c r="M173" s="10"/>
      <c r="O173" s="18" t="s">
        <v>5</v>
      </c>
      <c r="P173" s="10" t="s">
        <v>6</v>
      </c>
    </row>
    <row r="174" spans="2:16" x14ac:dyDescent="0.35">
      <c r="B174" s="356"/>
      <c r="C174" s="357"/>
      <c r="D174" s="357"/>
      <c r="E174" s="378"/>
      <c r="F174" s="378"/>
      <c r="G174" s="378"/>
      <c r="H174" s="378"/>
      <c r="I174" s="378"/>
      <c r="J174" s="378"/>
      <c r="K174" s="378"/>
      <c r="L174" s="379"/>
      <c r="M174" s="10"/>
      <c r="O174" s="18"/>
    </row>
    <row r="175" spans="2:16" x14ac:dyDescent="0.35">
      <c r="B175" s="356" t="str">
        <f>IF(Intro!$G$29="English",O175,P175)</f>
        <v>Title of Authorized Official</v>
      </c>
      <c r="C175" s="357"/>
      <c r="D175" s="358"/>
      <c r="E175" s="376"/>
      <c r="F175" s="376"/>
      <c r="G175" s="376"/>
      <c r="H175" s="376"/>
      <c r="I175" s="376"/>
      <c r="J175" s="376"/>
      <c r="K175" s="376"/>
      <c r="L175" s="377"/>
      <c r="M175" s="10"/>
      <c r="O175" s="18" t="s">
        <v>7</v>
      </c>
      <c r="P175" s="10" t="s">
        <v>8</v>
      </c>
    </row>
    <row r="176" spans="2:16" x14ac:dyDescent="0.35">
      <c r="B176" s="359"/>
      <c r="C176" s="360"/>
      <c r="D176" s="360"/>
      <c r="E176" s="378"/>
      <c r="F176" s="378"/>
      <c r="G176" s="378"/>
      <c r="H176" s="378"/>
      <c r="I176" s="378"/>
      <c r="J176" s="378"/>
      <c r="K176" s="378"/>
      <c r="L176" s="379"/>
      <c r="M176" s="10"/>
      <c r="O176" s="18"/>
    </row>
    <row r="177" spans="1:19" x14ac:dyDescent="0.35">
      <c r="B177" s="356" t="str">
        <f>IF(Intro!$G$29="English",O177,P177)</f>
        <v>E-mail Address</v>
      </c>
      <c r="C177" s="357"/>
      <c r="D177" s="358"/>
      <c r="E177" s="376"/>
      <c r="F177" s="376"/>
      <c r="G177" s="376"/>
      <c r="H177" s="376"/>
      <c r="I177" s="376"/>
      <c r="J177" s="376"/>
      <c r="K177" s="376"/>
      <c r="L177" s="377"/>
      <c r="M177" s="10"/>
      <c r="O177" s="18" t="s">
        <v>9</v>
      </c>
      <c r="P177" s="10" t="s">
        <v>42</v>
      </c>
    </row>
    <row r="178" spans="1:19" x14ac:dyDescent="0.35">
      <c r="B178" s="359"/>
      <c r="C178" s="360"/>
      <c r="D178" s="360"/>
      <c r="E178" s="378"/>
      <c r="F178" s="378"/>
      <c r="G178" s="378"/>
      <c r="H178" s="378"/>
      <c r="I178" s="378"/>
      <c r="J178" s="378"/>
      <c r="K178" s="378"/>
      <c r="L178" s="379"/>
      <c r="M178" s="10"/>
      <c r="O178" s="18"/>
    </row>
    <row r="179" spans="1:19" x14ac:dyDescent="0.35">
      <c r="B179" s="356" t="str">
        <f>IF(Intro!$G$29="English",O179,P179)</f>
        <v>Telephone</v>
      </c>
      <c r="C179" s="357"/>
      <c r="D179" s="358"/>
      <c r="E179" s="376"/>
      <c r="F179" s="376"/>
      <c r="G179" s="376"/>
      <c r="H179" s="376"/>
      <c r="I179" s="376"/>
      <c r="J179" s="376"/>
      <c r="K179" s="376"/>
      <c r="L179" s="377"/>
      <c r="M179" s="10"/>
      <c r="O179" s="18" t="s">
        <v>10</v>
      </c>
      <c r="P179" s="10" t="s">
        <v>11</v>
      </c>
    </row>
    <row r="180" spans="1:19" x14ac:dyDescent="0.35">
      <c r="B180" s="359"/>
      <c r="C180" s="360"/>
      <c r="D180" s="360"/>
      <c r="E180" s="378"/>
      <c r="F180" s="378"/>
      <c r="G180" s="378"/>
      <c r="H180" s="378"/>
      <c r="I180" s="378"/>
      <c r="J180" s="378"/>
      <c r="K180" s="378"/>
      <c r="L180" s="379"/>
      <c r="M180" s="10"/>
      <c r="O180" s="18"/>
    </row>
    <row r="181" spans="1:19" x14ac:dyDescent="0.35">
      <c r="B181" s="356" t="s">
        <v>43</v>
      </c>
      <c r="C181" s="357"/>
      <c r="D181" s="358"/>
      <c r="E181" s="376"/>
      <c r="F181" s="376"/>
      <c r="G181" s="376"/>
      <c r="H181" s="376"/>
      <c r="I181" s="376"/>
      <c r="J181" s="376"/>
      <c r="K181" s="376"/>
      <c r="L181" s="377"/>
      <c r="M181" s="10"/>
      <c r="O181" s="18"/>
    </row>
    <row r="182" spans="1:19" x14ac:dyDescent="0.35">
      <c r="B182" s="359"/>
      <c r="C182" s="360"/>
      <c r="D182" s="360"/>
      <c r="E182" s="378"/>
      <c r="F182" s="378"/>
      <c r="G182" s="378"/>
      <c r="H182" s="378"/>
      <c r="I182" s="378"/>
      <c r="J182" s="378"/>
      <c r="K182" s="378"/>
      <c r="L182" s="379"/>
      <c r="M182" s="10"/>
      <c r="O182" s="18"/>
    </row>
    <row r="183" spans="1:19" x14ac:dyDescent="0.35">
      <c r="B183" s="56"/>
      <c r="C183" s="57"/>
      <c r="D183" s="57"/>
      <c r="E183" s="57"/>
      <c r="F183" s="57"/>
      <c r="G183" s="57"/>
      <c r="H183" s="57"/>
      <c r="I183" s="57"/>
      <c r="J183" s="57"/>
      <c r="K183" s="57"/>
      <c r="L183" s="45"/>
      <c r="M183" s="10"/>
    </row>
    <row r="184" spans="1:19" ht="21" x14ac:dyDescent="0.35">
      <c r="B184" s="103"/>
      <c r="C184" s="49"/>
      <c r="D184" s="49"/>
      <c r="E184" s="49"/>
      <c r="F184" s="50"/>
      <c r="H184" s="106" t="str">
        <f>IF(Intro!$G$29="English",O184,P184)</f>
        <v>I understand that checking this box constitutes my legally binding signature.</v>
      </c>
      <c r="I184" s="95"/>
      <c r="J184" s="33"/>
      <c r="K184" s="33"/>
      <c r="L184" s="34"/>
      <c r="M184" s="10"/>
      <c r="O184" s="18" t="s">
        <v>33</v>
      </c>
      <c r="P184" s="10" t="s">
        <v>34</v>
      </c>
    </row>
    <row r="185" spans="1:19" x14ac:dyDescent="0.35">
      <c r="B185" s="54"/>
      <c r="C185" s="51"/>
      <c r="D185" s="51"/>
      <c r="E185" s="51"/>
      <c r="F185" s="51"/>
      <c r="G185" s="51"/>
      <c r="H185" s="51"/>
      <c r="I185" s="51"/>
      <c r="J185" s="51"/>
      <c r="K185" s="51"/>
      <c r="L185" s="52"/>
      <c r="M185" s="10"/>
    </row>
    <row r="186" spans="1:19" s="6" customFormat="1" x14ac:dyDescent="0.35">
      <c r="A186" s="4"/>
      <c r="B186" s="14"/>
      <c r="C186" s="14"/>
      <c r="D186" s="3"/>
      <c r="E186" s="3"/>
      <c r="F186" s="3"/>
      <c r="G186" s="3"/>
      <c r="H186" s="3"/>
      <c r="I186" s="3"/>
      <c r="J186" s="3"/>
      <c r="K186" s="3"/>
      <c r="L186" s="3"/>
      <c r="O186" s="23"/>
      <c r="P186" s="23"/>
      <c r="Q186" s="10"/>
      <c r="R186" s="10"/>
      <c r="S186" s="10"/>
    </row>
    <row r="187" spans="1:19" s="2" customFormat="1" x14ac:dyDescent="0.35">
      <c r="A187" s="4"/>
      <c r="B187" s="325" t="str">
        <f>IF(Intro!$G$29="English",O187,P187)</f>
        <v>SUBMITTING THE QUESTIONNAIRE RESPONSE</v>
      </c>
      <c r="C187" s="326" t="str">
        <f>UPPER(IF(Intro!$G$29="English",P187,Q187))</f>
        <v>TRANSMISSION DU QUESTIONNAIRE REMPLI</v>
      </c>
      <c r="D187" s="326" t="str">
        <f>UPPER(IF(Intro!$G$29="English",Q187,R187))</f>
        <v/>
      </c>
      <c r="E187" s="326" t="str">
        <f>UPPER(IF(Intro!$G$29="English",R187,S187))</f>
        <v/>
      </c>
      <c r="F187" s="326" t="str">
        <f>UPPER(IF(Intro!$G$29="English",S187,T187))</f>
        <v/>
      </c>
      <c r="G187" s="326"/>
      <c r="H187" s="326" t="str">
        <f>UPPER(IF(Intro!$G$29="English",T187,U187))</f>
        <v/>
      </c>
      <c r="I187" s="326" t="str">
        <f>UPPER(IF(Intro!$G$29="English",U187,V187))</f>
        <v/>
      </c>
      <c r="J187" s="326" t="str">
        <f>UPPER(IF(Intro!$G$29="English",V187,W187))</f>
        <v/>
      </c>
      <c r="K187" s="326" t="str">
        <f>UPPER(IF(Intro!$G$29="English",W187,X187))</f>
        <v/>
      </c>
      <c r="L187" s="327" t="str">
        <f>UPPER(IF(Intro!$G$29="English",X187,Y187))</f>
        <v/>
      </c>
      <c r="M187" s="6"/>
      <c r="N187" s="21"/>
      <c r="O187" s="9" t="s">
        <v>40</v>
      </c>
      <c r="P187" s="9" t="s">
        <v>0</v>
      </c>
      <c r="Q187" s="32"/>
      <c r="R187" s="32"/>
      <c r="S187" s="32"/>
    </row>
    <row r="188" spans="1:19" x14ac:dyDescent="0.35">
      <c r="B188" s="16"/>
      <c r="C188" s="27"/>
      <c r="D188" s="28"/>
      <c r="E188" s="28"/>
      <c r="F188" s="28"/>
      <c r="G188" s="28"/>
      <c r="H188" s="28"/>
      <c r="I188" s="28"/>
      <c r="J188" s="28"/>
      <c r="K188" s="28"/>
      <c r="L188" s="17"/>
      <c r="M188" s="10"/>
    </row>
    <row r="189" spans="1:19" x14ac:dyDescent="0.35">
      <c r="B189" s="314" t="str">
        <f>IF(Intro!$G$29="English",O189,P189)</f>
        <v>The completed questionnaire can be submitted using one of the following methods:</v>
      </c>
      <c r="C189" s="315"/>
      <c r="D189" s="315"/>
      <c r="E189" s="315"/>
      <c r="F189" s="315"/>
      <c r="G189" s="315"/>
      <c r="H189" s="315"/>
      <c r="I189" s="315"/>
      <c r="J189" s="315"/>
      <c r="K189" s="315"/>
      <c r="L189" s="316"/>
      <c r="M189" s="10"/>
      <c r="O189" s="10" t="s">
        <v>70</v>
      </c>
      <c r="P189" s="10" t="s">
        <v>113</v>
      </c>
    </row>
    <row r="190" spans="1:19" x14ac:dyDescent="0.35">
      <c r="B190" s="383" t="str">
        <f>IF($G$29="English",HYPERLINK("https://e-filing-depot-electronique.citt-tcce.gc.ca/submitNonRegisteredUser-eng.aspx","1. Secure E-filing service;"),IF($G$29="Français",HYPERLINK("https://e-filing-depot-electronique.citt-tcce.gc.ca/submitNonRegisteredUser-fra.aspx?","1. Service sécurisé de dépôt électronique;"),""))</f>
        <v>1. Secure E-filing service;</v>
      </c>
      <c r="C190" s="384"/>
      <c r="D190" s="384"/>
      <c r="E190" s="384"/>
      <c r="F190" s="384"/>
      <c r="G190" s="384"/>
      <c r="H190" s="384"/>
      <c r="I190" s="384"/>
      <c r="J190" s="384"/>
      <c r="K190" s="384"/>
      <c r="L190" s="385"/>
      <c r="M190" s="10"/>
    </row>
    <row r="191" spans="1:19" x14ac:dyDescent="0.35">
      <c r="B191" s="401" t="str">
        <f>IF(Intro!$G$29="English",O191,P191)</f>
        <v xml:space="preserve">When submitting the completed questionnaire using the secure E-filing service, designate the questionnaire as confidential. Note that the information in the public (blue) tabs in your questionnaire will be treated as public information.
</v>
      </c>
      <c r="C191" s="402"/>
      <c r="D191" s="402"/>
      <c r="E191" s="402"/>
      <c r="F191" s="402"/>
      <c r="G191" s="402"/>
      <c r="H191" s="402"/>
      <c r="I191" s="402"/>
      <c r="J191" s="402"/>
      <c r="K191" s="402"/>
      <c r="L191" s="403"/>
      <c r="M191" s="10"/>
      <c r="O191" s="10" t="s">
        <v>112</v>
      </c>
      <c r="P191" s="10" t="s">
        <v>114</v>
      </c>
    </row>
    <row r="192" spans="1:19" x14ac:dyDescent="0.35">
      <c r="B192" s="401"/>
      <c r="C192" s="402"/>
      <c r="D192" s="402"/>
      <c r="E192" s="402"/>
      <c r="F192" s="402"/>
      <c r="G192" s="402"/>
      <c r="H192" s="402"/>
      <c r="I192" s="402"/>
      <c r="J192" s="402"/>
      <c r="K192" s="402"/>
      <c r="L192" s="403"/>
      <c r="M192" s="10"/>
    </row>
    <row r="193" spans="1:19" x14ac:dyDescent="0.35">
      <c r="B193" s="319" t="str">
        <f>IF(Intro!$G$29="English",O193,P193)</f>
        <v>2. E-mail to citt-tcce@tribunal.gc.ca should you accept the associated risks and you are filing information that belongs to your firm only.</v>
      </c>
      <c r="C193" s="320"/>
      <c r="D193" s="320"/>
      <c r="E193" s="320"/>
      <c r="F193" s="320"/>
      <c r="G193" s="320"/>
      <c r="H193" s="320"/>
      <c r="I193" s="320"/>
      <c r="J193" s="320"/>
      <c r="K193" s="320"/>
      <c r="L193" s="321"/>
      <c r="M193" s="10"/>
      <c r="O193" s="10" t="s">
        <v>180</v>
      </c>
      <c r="P193" s="10" t="s">
        <v>181</v>
      </c>
    </row>
    <row r="194" spans="1:19" x14ac:dyDescent="0.35">
      <c r="B194" s="54"/>
      <c r="C194" s="51"/>
      <c r="D194" s="51"/>
      <c r="E194" s="51"/>
      <c r="F194" s="51"/>
      <c r="G194" s="51"/>
      <c r="H194" s="51"/>
      <c r="I194" s="51"/>
      <c r="J194" s="51"/>
      <c r="K194" s="51"/>
      <c r="L194" s="52"/>
      <c r="M194" s="10"/>
      <c r="N194" s="9"/>
    </row>
    <row r="196" spans="1:19" s="2" customFormat="1" x14ac:dyDescent="0.35">
      <c r="A196" s="4"/>
      <c r="B196" s="325" t="s">
        <v>206</v>
      </c>
      <c r="C196" s="326" t="str">
        <f>UPPER(IF(Intro!$G$29="English",P196,Q196))</f>
        <v/>
      </c>
      <c r="D196" s="326" t="str">
        <f>UPPER(IF(Intro!$G$29="English",Q196,R196))</f>
        <v/>
      </c>
      <c r="E196" s="326" t="str">
        <f>UPPER(IF(Intro!$G$29="English",R196,S196))</f>
        <v/>
      </c>
      <c r="F196" s="326" t="str">
        <f>UPPER(IF(Intro!$G$29="English",S196,T196))</f>
        <v/>
      </c>
      <c r="G196" s="326"/>
      <c r="H196" s="326" t="str">
        <f>UPPER(IF(Intro!$G$29="English",T196,U196))</f>
        <v/>
      </c>
      <c r="I196" s="326" t="str">
        <f>UPPER(IF(Intro!$G$29="English",U196,V196))</f>
        <v/>
      </c>
      <c r="J196" s="326" t="str">
        <f>UPPER(IF(Intro!$G$29="English",V196,W196))</f>
        <v/>
      </c>
      <c r="K196" s="326" t="str">
        <f>UPPER(IF(Intro!$G$29="English",W196,X196))</f>
        <v/>
      </c>
      <c r="L196" s="327" t="str">
        <f>UPPER(IF(Intro!$G$29="English",X196,Y196))</f>
        <v/>
      </c>
      <c r="M196" s="6"/>
      <c r="N196" s="21"/>
      <c r="O196" s="9"/>
      <c r="P196" s="9"/>
      <c r="Q196" s="32"/>
      <c r="R196" s="32"/>
      <c r="S196" s="32"/>
    </row>
    <row r="197" spans="1:19" x14ac:dyDescent="0.35">
      <c r="B197" s="16"/>
      <c r="C197" s="27"/>
      <c r="D197" s="28"/>
      <c r="E197" s="28"/>
      <c r="F197" s="28"/>
      <c r="G197" s="28"/>
      <c r="H197" s="28"/>
      <c r="I197" s="28"/>
      <c r="J197" s="28"/>
      <c r="K197" s="28"/>
      <c r="L197" s="17"/>
      <c r="M197" s="10"/>
    </row>
    <row r="198" spans="1:19" ht="14.25" customHeight="1" x14ac:dyDescent="0.35">
      <c r="B198" s="314" t="str">
        <f>IF(Intro!$G$29="English",O198,P198)</f>
        <v xml:space="preserve">Questions relating to this questionnaire should be directed to the Tribunal's safeguard inquiry phone lines:  
1-855-307-2488 (North American Toll-Free Number) or 613-993-3595 (Local and International Callers), or by email at citt-tcce@tribunal.gc.ca.
</v>
      </c>
      <c r="C198" s="315"/>
      <c r="D198" s="315"/>
      <c r="E198" s="315"/>
      <c r="F198" s="315"/>
      <c r="G198" s="315"/>
      <c r="H198" s="315"/>
      <c r="I198" s="315"/>
      <c r="J198" s="315"/>
      <c r="K198" s="315"/>
      <c r="L198" s="316"/>
      <c r="M198" s="10"/>
      <c r="O198" s="10" t="s">
        <v>866</v>
      </c>
      <c r="P198" s="10" t="s">
        <v>867</v>
      </c>
    </row>
    <row r="199" spans="1:19" ht="14.25" customHeight="1" x14ac:dyDescent="0.35">
      <c r="B199" s="314"/>
      <c r="C199" s="315"/>
      <c r="D199" s="315"/>
      <c r="E199" s="315"/>
      <c r="F199" s="315"/>
      <c r="G199" s="315"/>
      <c r="H199" s="315"/>
      <c r="I199" s="315"/>
      <c r="J199" s="315"/>
      <c r="K199" s="315"/>
      <c r="L199" s="316"/>
      <c r="M199" s="10"/>
    </row>
    <row r="200" spans="1:19" x14ac:dyDescent="0.35">
      <c r="B200" s="314"/>
      <c r="C200" s="315"/>
      <c r="D200" s="315"/>
      <c r="E200" s="315"/>
      <c r="F200" s="315"/>
      <c r="G200" s="315"/>
      <c r="H200" s="315"/>
      <c r="I200" s="315"/>
      <c r="J200" s="315"/>
      <c r="K200" s="315"/>
      <c r="L200" s="316"/>
      <c r="M200" s="10"/>
    </row>
    <row r="201" spans="1:19" x14ac:dyDescent="0.35">
      <c r="B201" s="54"/>
      <c r="C201" s="51"/>
      <c r="D201" s="51"/>
      <c r="E201" s="51"/>
      <c r="F201" s="51"/>
      <c r="G201" s="51"/>
      <c r="H201" s="51"/>
      <c r="I201" s="51"/>
      <c r="J201" s="51"/>
      <c r="K201" s="51"/>
      <c r="L201" s="52"/>
      <c r="M201" s="10"/>
    </row>
  </sheetData>
  <sheetProtection algorithmName="SHA-512" hashValue="xjQFlB1jrc7nZ7Id1KMAAScORfVdWkCViVqFqBUIYvenp/XEaJlCNxF22QIUlUAg6YzHdXhStrm6y+E3x+gSCA==" saltValue="cdmufhbicDJiwN9HBFVZ/w==" spinCount="100000" sheet="1" objects="1" scenarios="1" selectLockedCells="1"/>
  <mergeCells count="54">
    <mergeCell ref="B177:D178"/>
    <mergeCell ref="E179:L180"/>
    <mergeCell ref="B151:D152"/>
    <mergeCell ref="B196:L196"/>
    <mergeCell ref="B187:L187"/>
    <mergeCell ref="B190:L190"/>
    <mergeCell ref="B156:L156"/>
    <mergeCell ref="B171:L171"/>
    <mergeCell ref="B157:D166"/>
    <mergeCell ref="E157:L166"/>
    <mergeCell ref="B193:L193"/>
    <mergeCell ref="B191:L192"/>
    <mergeCell ref="E181:L182"/>
    <mergeCell ref="E173:L174"/>
    <mergeCell ref="B169:L169"/>
    <mergeCell ref="B173:D174"/>
    <mergeCell ref="B147:L147"/>
    <mergeCell ref="B141:L141"/>
    <mergeCell ref="B143:L144"/>
    <mergeCell ref="B149:D150"/>
    <mergeCell ref="B175:D176"/>
    <mergeCell ref="E175:L176"/>
    <mergeCell ref="B179:D180"/>
    <mergeCell ref="B29:F30"/>
    <mergeCell ref="B4:L4"/>
    <mergeCell ref="B5:L5"/>
    <mergeCell ref="B8:L8"/>
    <mergeCell ref="B27:L27"/>
    <mergeCell ref="B6:L6"/>
    <mergeCell ref="B10:F24"/>
    <mergeCell ref="H10:L24"/>
    <mergeCell ref="H29:L30"/>
    <mergeCell ref="B153:D154"/>
    <mergeCell ref="E153:L154"/>
    <mergeCell ref="E149:L150"/>
    <mergeCell ref="E151:L152"/>
    <mergeCell ref="E177:L178"/>
    <mergeCell ref="B123:L123"/>
    <mergeCell ref="B198:L200"/>
    <mergeCell ref="G29:G30"/>
    <mergeCell ref="B118:L118"/>
    <mergeCell ref="B189:L189"/>
    <mergeCell ref="B116:L116"/>
    <mergeCell ref="B135:L135"/>
    <mergeCell ref="B33:L33"/>
    <mergeCell ref="B35:L35"/>
    <mergeCell ref="B113:L113"/>
    <mergeCell ref="C37:K111"/>
    <mergeCell ref="D120:D121"/>
    <mergeCell ref="B120:C121"/>
    <mergeCell ref="E120:K121"/>
    <mergeCell ref="B125:L132"/>
    <mergeCell ref="D137:J138"/>
    <mergeCell ref="B181:D182"/>
  </mergeCells>
  <dataValidations count="2">
    <dataValidation type="list" allowBlank="1" showInputMessage="1" showErrorMessage="1" sqref="I184" xr:uid="{EA43E088-98E8-4631-9262-1DAFC17B3891}">
      <formula1>"X"</formula1>
    </dataValidation>
    <dataValidation type="list" allowBlank="1" showInputMessage="1" showErrorMessage="1" sqref="G29" xr:uid="{4AE6BBE5-7FC5-4DF0-963E-0A0A408B8D64}">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76" min="1" max="11" man="1"/>
    <brk id="140"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Variables!$D$58:$D$59</xm:f>
          </x14:formula1>
          <xm:sqref>D120:D121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632E4-7B5B-4B00-ACD2-29F38C06A8BA}">
  <sheetPr>
    <tabColor rgb="FFFFC000"/>
  </sheetPr>
  <dimension ref="B1:E7"/>
  <sheetViews>
    <sheetView showGridLines="0" zoomScaleNormal="100" workbookViewId="0">
      <selection activeCell="C2" sqref="C2:E6"/>
    </sheetView>
  </sheetViews>
  <sheetFormatPr defaultRowHeight="14.5" x14ac:dyDescent="0.35"/>
  <cols>
    <col min="2" max="2" width="14.453125" customWidth="1"/>
    <col min="3" max="3" width="19.81640625" customWidth="1"/>
    <col min="4" max="5" width="16" bestFit="1" customWidth="1"/>
  </cols>
  <sheetData>
    <row r="1" spans="2:5" x14ac:dyDescent="0.35">
      <c r="C1">
        <v>2023</v>
      </c>
      <c r="D1">
        <v>2024</v>
      </c>
      <c r="E1">
        <v>2025</v>
      </c>
    </row>
    <row r="2" spans="2:5" x14ac:dyDescent="0.35">
      <c r="B2" t="s">
        <v>809</v>
      </c>
      <c r="C2" s="159">
        <f>SUM('Sub-Sous Country-Pays 1-5 '!G32:G33,'Sub-Sous Country-Pays 1-5 '!G45:G46,'Sub-Sous Country-Pays 1-5 '!G58:G59,'Sub-Sous Country-Pays 1-5 '!G71:G72,'Sub-Sous Country-Pays 1-5 '!G84:G85)</f>
        <v>0</v>
      </c>
      <c r="D2" s="159">
        <f>SUM('Sub-Sous Country-Pays 1-5 '!H32:H33,'Sub-Sous Country-Pays 1-5 '!H45:H46,'Sub-Sous Country-Pays 1-5 '!H58:H59,'Sub-Sous Country-Pays 1-5 '!H71:H72,'Sub-Sous Country-Pays 1-5 '!H84:H85)</f>
        <v>0</v>
      </c>
      <c r="E2" s="159">
        <f>SUM('Sub-Sous Country-Pays 1-5 '!I32:I33,'Sub-Sous Country-Pays 1-5 '!I45:I46,'Sub-Sous Country-Pays 1-5 '!I58:I59,'Sub-Sous Country-Pays 1-5 '!I71:I72,'Sub-Sous Country-Pays 1-5 '!I84:I85)</f>
        <v>0</v>
      </c>
    </row>
    <row r="3" spans="2:5" x14ac:dyDescent="0.35">
      <c r="B3" t="s">
        <v>810</v>
      </c>
      <c r="C3" s="159">
        <f>SUM('Sub-Sous Country-Pays 6-10'!G32:G33,'Sub-Sous Country-Pays 6-10'!G45:G46,'Sub-Sous Country-Pays 6-10'!G58:G59,'Sub-Sous Country-Pays 6-10'!G71:G72,'Sub-Sous Country-Pays 6-10'!G84:G85)</f>
        <v>0</v>
      </c>
      <c r="D3" s="159">
        <f>SUM('Sub-Sous Country-Pays 6-10'!H32:H33,'Sub-Sous Country-Pays 6-10'!H45:H46,'Sub-Sous Country-Pays 6-10'!H58:H59,'Sub-Sous Country-Pays 6-10'!H71:H72,'Sub-Sous Country-Pays 6-10'!H84:H85)</f>
        <v>0</v>
      </c>
      <c r="E3" s="159">
        <f>SUM('Sub-Sous Country-Pays 6-10'!I32:I33,'Sub-Sous Country-Pays 6-10'!I45:I46,'Sub-Sous Country-Pays 6-10'!I58:I59,'Sub-Sous Country-Pays 6-10'!I71:I72,'Sub-Sous Country-Pays 6-10'!I84:I85)</f>
        <v>0</v>
      </c>
    </row>
    <row r="4" spans="2:5" x14ac:dyDescent="0.35">
      <c r="B4" t="s">
        <v>811</v>
      </c>
      <c r="C4" s="159">
        <f>SUM('Sub-Sous Country-Pays 11-15'!G32:G33,'Sub-Sous Country-Pays 11-15'!G45:G46,'Sub-Sous Country-Pays 11-15'!G58:G59,'Sub-Sous Country-Pays 11-15'!G71:G72,'Sub-Sous Country-Pays 11-15'!G84:G85)</f>
        <v>0</v>
      </c>
      <c r="D4" s="159">
        <f>SUM('Sub-Sous Country-Pays 11-15'!H32:H33,'Sub-Sous Country-Pays 11-15'!H45:H46,'Sub-Sous Country-Pays 11-15'!H58:H59,'Sub-Sous Country-Pays 11-15'!H71:H72,'Sub-Sous Country-Pays 11-15'!H84:H85)</f>
        <v>0</v>
      </c>
      <c r="E4" s="159">
        <f>SUM('Sub-Sous Country-Pays 11-15'!I32:I33,'Sub-Sous Country-Pays 11-15'!I45:I46,'Sub-Sous Country-Pays 11-15'!I58:I59,'Sub-Sous Country-Pays 11-15'!I71:I72,'Sub-Sous Country-Pays 11-15'!I84:I85)</f>
        <v>0</v>
      </c>
    </row>
    <row r="5" spans="2:5" x14ac:dyDescent="0.35">
      <c r="B5" t="s">
        <v>812</v>
      </c>
      <c r="C5" s="159">
        <f>SUM('Sub-Sous Country-Pays 16-20'!G32:G33,'Sub-Sous Country-Pays 16-20'!G45:G46,'Sub-Sous Country-Pays 16-20'!G58:G59,'Sub-Sous Country-Pays 16-20'!G71:G72,'Sub-Sous Country-Pays 16-20'!G84:G85)</f>
        <v>0</v>
      </c>
      <c r="D5" s="159">
        <f>SUM('Sub-Sous Country-Pays 16-20'!H32:H33,'Sub-Sous Country-Pays 16-20'!H45:H46,'Sub-Sous Country-Pays 16-20'!H58:H59,'Sub-Sous Country-Pays 16-20'!H71:H72,'Sub-Sous Country-Pays 16-20'!H84:H85)</f>
        <v>0</v>
      </c>
      <c r="E5" s="159">
        <f>SUM('Sub-Sous Country-Pays 16-20'!I32:I33,'Sub-Sous Country-Pays 16-20'!I45:I46,'Sub-Sous Country-Pays 16-20'!I58:I59,'Sub-Sous Country-Pays 16-20'!I71:I72,'Sub-Sous Country-Pays 16-20'!I84:I85)</f>
        <v>0</v>
      </c>
    </row>
    <row r="6" spans="2:5" x14ac:dyDescent="0.35">
      <c r="B6" t="s">
        <v>813</v>
      </c>
      <c r="C6" s="159">
        <f>SUM('Sub-Sous Country-Pays 21-25'!G32:G33,'Sub-Sous Country-Pays 21-25'!G45:G46,'Sub-Sous Country-Pays 21-25'!G58:G59,'Sub-Sous Country-Pays 21-25'!G71:G72,'Sub-Sous Country-Pays 21-25'!G84:G85)</f>
        <v>0</v>
      </c>
      <c r="D6" s="159">
        <f>SUM('Sub-Sous Country-Pays 21-25'!H32:H33,'Sub-Sous Country-Pays 21-25'!H45:H46,'Sub-Sous Country-Pays 21-25'!H58:H59,'Sub-Sous Country-Pays 21-25'!H71:H72,'Sub-Sous Country-Pays 21-25'!H84:H85)</f>
        <v>0</v>
      </c>
      <c r="E6" s="159">
        <f>SUM('Sub-Sous Country-Pays 21-25'!I32:I33,'Sub-Sous Country-Pays 21-25'!I45:I46,'Sub-Sous Country-Pays 21-25'!I58:I59,'Sub-Sous Country-Pays 21-25'!I71:I72,'Sub-Sous Country-Pays 21-25'!I84:I85)</f>
        <v>0</v>
      </c>
    </row>
    <row r="7" spans="2:5" x14ac:dyDescent="0.35">
      <c r="C7" s="158"/>
      <c r="D7" s="158"/>
      <c r="E7" s="158"/>
    </row>
  </sheetData>
  <sheetProtection algorithmName="SHA-512" hashValue="5zhJs8Glz0y/5cE2po3YJ1JRSTv8HEQc4T6DwzNos7D4Yuqqgjkz2Sa+jiYAga5Mqg3AUyISsLIA5QW4CiJKKQ==" saltValue="fn7f6b4J6TtyjM6YMGgngw==" spinCount="100000" sheet="1" objects="1" scenarios="1" selectLockedCells="1"/>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2E0D5-FCE8-4052-AD33-A873BC367922}">
  <sheetPr>
    <tabColor rgb="FF92D050"/>
    <pageSetUpPr fitToPage="1"/>
  </sheetPr>
  <dimension ref="A1:R35"/>
  <sheetViews>
    <sheetView showGridLines="0" zoomScaleNormal="100" zoomScaleSheetLayoutView="55" workbookViewId="0"/>
  </sheetViews>
  <sheetFormatPr defaultColWidth="9.26953125" defaultRowHeight="14" x14ac:dyDescent="0.35"/>
  <cols>
    <col min="1" max="1" width="1.7265625" style="7"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PROTECTED</v>
      </c>
      <c r="C2" s="12"/>
      <c r="D2" s="12"/>
      <c r="O2" s="135" t="s">
        <v>51</v>
      </c>
      <c r="P2" s="135" t="s">
        <v>67</v>
      </c>
    </row>
    <row r="3" spans="1:16" x14ac:dyDescent="0.35">
      <c r="B3" s="13"/>
      <c r="C3" s="13"/>
      <c r="D3" s="13"/>
      <c r="O3" s="2"/>
      <c r="P3" s="2"/>
    </row>
    <row r="4" spans="1:16" s="2" customFormat="1" x14ac:dyDescent="0.35">
      <c r="A4" s="26"/>
      <c r="B4" s="380" t="str">
        <f>Info!B4</f>
        <v>IMPORTERS' QUESTIONNAIRE</v>
      </c>
      <c r="C4" s="381"/>
      <c r="D4" s="381"/>
      <c r="E4" s="381"/>
      <c r="F4" s="381"/>
      <c r="G4" s="381"/>
      <c r="H4" s="381"/>
      <c r="I4" s="381"/>
      <c r="J4" s="381"/>
      <c r="K4" s="381"/>
      <c r="L4" s="382"/>
      <c r="M4" s="21"/>
      <c r="N4" s="21"/>
      <c r="O4" s="19"/>
      <c r="P4" s="19"/>
    </row>
    <row r="5" spans="1:16" s="2" customFormat="1" x14ac:dyDescent="0.35">
      <c r="A5" s="26"/>
      <c r="B5" s="435" t="str">
        <f>Info!B5</f>
        <v>GC-2026-001</v>
      </c>
      <c r="C5" s="436"/>
      <c r="D5" s="436"/>
      <c r="E5" s="436"/>
      <c r="F5" s="436"/>
      <c r="G5" s="436"/>
      <c r="H5" s="436"/>
      <c r="I5" s="436"/>
      <c r="J5" s="436"/>
      <c r="K5" s="436"/>
      <c r="L5" s="437"/>
      <c r="M5" s="21"/>
      <c r="N5" s="21"/>
      <c r="O5" s="19"/>
      <c r="P5" s="19"/>
    </row>
    <row r="6" spans="1:16" s="6" customFormat="1" x14ac:dyDescent="0.35">
      <c r="A6" s="26"/>
      <c r="B6" s="435" t="str">
        <f>Info!B6</f>
        <v>WOOD GOODS - SOLID AND ENGINEERED WOOD CABINETS AND VANITIES</v>
      </c>
      <c r="C6" s="436"/>
      <c r="D6" s="436"/>
      <c r="E6" s="436"/>
      <c r="F6" s="436"/>
      <c r="G6" s="436"/>
      <c r="H6" s="436"/>
      <c r="I6" s="436"/>
      <c r="J6" s="436"/>
      <c r="K6" s="436"/>
      <c r="L6" s="437"/>
      <c r="M6" s="19"/>
      <c r="N6" s="19"/>
      <c r="O6" s="15"/>
      <c r="P6" s="15"/>
    </row>
    <row r="7" spans="1:16" s="6" customFormat="1" x14ac:dyDescent="0.35">
      <c r="A7" s="26"/>
      <c r="B7" s="111"/>
      <c r="C7" s="112"/>
      <c r="D7" s="112"/>
      <c r="E7" s="112"/>
      <c r="F7" s="112"/>
      <c r="G7" s="112"/>
      <c r="H7" s="112"/>
      <c r="I7" s="112"/>
      <c r="J7" s="112"/>
      <c r="K7" s="112"/>
      <c r="L7" s="113"/>
      <c r="M7" s="19"/>
      <c r="N7" s="19"/>
      <c r="O7" s="20"/>
    </row>
    <row r="8" spans="1:16" s="6" customFormat="1" x14ac:dyDescent="0.35">
      <c r="A8" s="26"/>
      <c r="B8" s="438" t="str">
        <f>Public!B8</f>
        <v>The following questions refer to the goods as defined in the product description on the Intro tab.</v>
      </c>
      <c r="C8" s="439"/>
      <c r="D8" s="439"/>
      <c r="E8" s="439"/>
      <c r="F8" s="439"/>
      <c r="G8" s="439"/>
      <c r="H8" s="439"/>
      <c r="I8" s="439"/>
      <c r="J8" s="439"/>
      <c r="K8" s="439"/>
      <c r="L8" s="440"/>
      <c r="M8" s="19"/>
      <c r="N8" s="19"/>
      <c r="O8" s="15"/>
      <c r="P8" s="15"/>
    </row>
    <row r="9" spans="1:16" s="6" customFormat="1" x14ac:dyDescent="0.35">
      <c r="A9" s="26"/>
      <c r="B9" s="438" t="str">
        <f>Public!B9</f>
        <v xml:space="preserve">Product information and a glossary of terms can be found in the Info tab.
</v>
      </c>
      <c r="C9" s="439"/>
      <c r="D9" s="439"/>
      <c r="E9" s="439"/>
      <c r="F9" s="439"/>
      <c r="G9" s="439"/>
      <c r="H9" s="439"/>
      <c r="I9" s="439"/>
      <c r="J9" s="439"/>
      <c r="K9" s="439"/>
      <c r="L9" s="440"/>
      <c r="M9" s="19"/>
      <c r="N9" s="19"/>
      <c r="O9" s="15"/>
    </row>
    <row r="10" spans="1:16" s="6" customFormat="1" x14ac:dyDescent="0.35">
      <c r="A10" s="26"/>
      <c r="B10" s="438"/>
      <c r="C10" s="439"/>
      <c r="D10" s="439"/>
      <c r="E10" s="439"/>
      <c r="F10" s="439"/>
      <c r="G10" s="439"/>
      <c r="H10" s="439"/>
      <c r="I10" s="439"/>
      <c r="J10" s="439"/>
      <c r="K10" s="439"/>
      <c r="L10" s="440"/>
      <c r="M10" s="19"/>
      <c r="N10" s="19"/>
      <c r="O10" s="15"/>
      <c r="P10" s="15"/>
    </row>
    <row r="11" spans="1:16" s="6" customFormat="1" x14ac:dyDescent="0.35">
      <c r="A11" s="26"/>
      <c r="B11" s="438" t="str">
        <f>Pro!B12</f>
        <v>For the questions in this tab, note the following:</v>
      </c>
      <c r="C11" s="439"/>
      <c r="D11" s="439"/>
      <c r="E11" s="439"/>
      <c r="F11" s="439"/>
      <c r="G11" s="439"/>
      <c r="H11" s="439"/>
      <c r="I11" s="439"/>
      <c r="J11" s="439"/>
      <c r="K11" s="439"/>
      <c r="L11" s="440"/>
      <c r="M11" s="19"/>
      <c r="N11" s="19"/>
      <c r="O11" s="15"/>
      <c r="P11" s="15"/>
    </row>
    <row r="12" spans="1:16" s="6" customFormat="1" ht="27.75" customHeight="1" x14ac:dyDescent="0.35">
      <c r="A12" s="26"/>
      <c r="B12" s="521" t="str">
        <f>Pro!B13</f>
        <v>• Report only sales from your firm’s imports. Sales of goods purchased from Canadian producers must be excluded.</v>
      </c>
      <c r="C12" s="522"/>
      <c r="D12" s="522"/>
      <c r="E12" s="522"/>
      <c r="F12" s="522"/>
      <c r="G12" s="522"/>
      <c r="H12" s="522"/>
      <c r="I12" s="522"/>
      <c r="J12" s="522"/>
      <c r="K12" s="522"/>
      <c r="L12" s="523"/>
      <c r="M12" s="19"/>
      <c r="N12" s="19"/>
      <c r="O12" s="15"/>
      <c r="P12" s="15"/>
    </row>
    <row r="13" spans="1:16" s="6" customFormat="1" x14ac:dyDescent="0.35">
      <c r="A13" s="26"/>
      <c r="B13" s="438" t="str">
        <f>Pro!B14</f>
        <v>• Report all sales to Canadian and foreign associated firms.</v>
      </c>
      <c r="C13" s="439"/>
      <c r="D13" s="439"/>
      <c r="E13" s="439"/>
      <c r="F13" s="439"/>
      <c r="G13" s="439"/>
      <c r="H13" s="439"/>
      <c r="I13" s="439"/>
      <c r="J13" s="439"/>
      <c r="K13" s="439"/>
      <c r="L13" s="440"/>
      <c r="M13" s="19"/>
      <c r="N13" s="19"/>
      <c r="O13" s="15"/>
      <c r="P13" s="15"/>
    </row>
    <row r="14" spans="1:16" s="6" customFormat="1" x14ac:dyDescent="0.35">
      <c r="A14" s="26"/>
      <c r="B14" s="438" t="str">
        <f>Pro!B15</f>
        <v>• Report all sales as of the date of shipment to the customer or the customer’s warehouse.</v>
      </c>
      <c r="C14" s="439"/>
      <c r="D14" s="439"/>
      <c r="E14" s="439"/>
      <c r="F14" s="439"/>
      <c r="G14" s="439"/>
      <c r="H14" s="439"/>
      <c r="I14" s="439"/>
      <c r="J14" s="439"/>
      <c r="K14" s="439"/>
      <c r="L14" s="440"/>
      <c r="M14" s="19"/>
      <c r="N14" s="19"/>
      <c r="O14" s="15"/>
      <c r="P14" s="15"/>
    </row>
    <row r="15" spans="1:16" s="6" customFormat="1" x14ac:dyDescent="0.35">
      <c r="A15" s="26"/>
      <c r="B15" s="438" t="str">
        <f>Pro!B16</f>
        <v>• Report all values in Canadian dollars.</v>
      </c>
      <c r="C15" s="439"/>
      <c r="D15" s="439"/>
      <c r="E15" s="439"/>
      <c r="F15" s="439"/>
      <c r="G15" s="439"/>
      <c r="H15" s="439"/>
      <c r="I15" s="439"/>
      <c r="J15" s="439"/>
      <c r="K15" s="439"/>
      <c r="L15" s="440"/>
      <c r="M15" s="19"/>
      <c r="N15" s="19"/>
      <c r="O15" s="15"/>
      <c r="P15" s="15"/>
    </row>
    <row r="16" spans="1:16" s="6" customFormat="1" x14ac:dyDescent="0.35">
      <c r="A16" s="26"/>
      <c r="B16" s="438" t="str">
        <f>IF(Intro!$G$29="English",O16,P16)</f>
        <v>• Certain information is to be reported separately for full units and subassemblies.</v>
      </c>
      <c r="C16" s="439"/>
      <c r="D16" s="439"/>
      <c r="E16" s="439"/>
      <c r="F16" s="439"/>
      <c r="G16" s="439"/>
      <c r="H16" s="439"/>
      <c r="I16" s="439"/>
      <c r="J16" s="439"/>
      <c r="K16" s="439"/>
      <c r="L16" s="440"/>
      <c r="M16" s="19"/>
      <c r="N16" s="19"/>
      <c r="O16" s="15" t="s">
        <v>931</v>
      </c>
      <c r="P16" s="15" t="s">
        <v>932</v>
      </c>
    </row>
    <row r="17" spans="1:16" s="6" customFormat="1" ht="30" customHeight="1" x14ac:dyDescent="0.35">
      <c r="A17" s="26"/>
      <c r="B17" s="561" t="str">
        <f>IF(Intro!$G$29="English",O17,P17)</f>
        <v>Full units include unassembled, assembled or ready to assemble wood cabinets and vanities, including “flat packs” and "complete knock down (CKD)" kits.</v>
      </c>
      <c r="C17" s="562"/>
      <c r="D17" s="562"/>
      <c r="E17" s="562"/>
      <c r="F17" s="562"/>
      <c r="G17" s="562"/>
      <c r="H17" s="562"/>
      <c r="I17" s="562"/>
      <c r="J17" s="562"/>
      <c r="K17" s="562"/>
      <c r="L17" s="563"/>
      <c r="M17" s="19"/>
      <c r="N17" s="19"/>
      <c r="O17" s="297" t="s">
        <v>994</v>
      </c>
      <c r="P17" s="297" t="s">
        <v>995</v>
      </c>
    </row>
    <row r="18" spans="1:16" s="6" customFormat="1" ht="16" x14ac:dyDescent="0.35">
      <c r="A18" s="26"/>
      <c r="B18" s="561" t="str">
        <f>IF(Intro!$G$29="English",O18,P18)</f>
        <v>Included subassemblies are listed in the product definition on the “Intro” tab.</v>
      </c>
      <c r="C18" s="562"/>
      <c r="D18" s="562"/>
      <c r="E18" s="562"/>
      <c r="F18" s="562"/>
      <c r="G18" s="562"/>
      <c r="H18" s="562"/>
      <c r="I18" s="562"/>
      <c r="J18" s="562"/>
      <c r="K18" s="562"/>
      <c r="L18" s="563"/>
      <c r="M18" s="19"/>
      <c r="N18" s="19"/>
      <c r="O18" s="297" t="s">
        <v>996</v>
      </c>
      <c r="P18" s="297" t="s">
        <v>997</v>
      </c>
    </row>
    <row r="19" spans="1:16" s="6" customFormat="1" ht="16" x14ac:dyDescent="0.35">
      <c r="A19" s="26"/>
      <c r="B19" s="14"/>
      <c r="C19" s="14"/>
      <c r="D19" s="14"/>
      <c r="E19" s="3"/>
      <c r="F19" s="3"/>
      <c r="G19" s="3"/>
      <c r="H19" s="3"/>
      <c r="I19" s="3"/>
      <c r="J19" s="3"/>
      <c r="K19" s="3"/>
      <c r="L19" s="3"/>
      <c r="O19" s="297" t="s">
        <v>996</v>
      </c>
      <c r="P19" s="297" t="s">
        <v>997</v>
      </c>
    </row>
    <row r="20" spans="1:16" x14ac:dyDescent="0.35">
      <c r="B20" s="322" t="str">
        <f>IF(Intro!$G$29="English",O20,P20)</f>
        <v>EXPORT SALES</v>
      </c>
      <c r="C20" s="323"/>
      <c r="D20" s="323"/>
      <c r="E20" s="323"/>
      <c r="F20" s="323"/>
      <c r="G20" s="323"/>
      <c r="H20" s="323"/>
      <c r="I20" s="323"/>
      <c r="J20" s="323"/>
      <c r="K20" s="323"/>
      <c r="L20" s="324"/>
      <c r="M20" s="10"/>
      <c r="O20" s="84" t="s">
        <v>799</v>
      </c>
      <c r="P20" s="84" t="s">
        <v>800</v>
      </c>
    </row>
    <row r="21" spans="1:16" x14ac:dyDescent="0.35">
      <c r="B21" s="451" t="s">
        <v>12</v>
      </c>
      <c r="C21" s="452"/>
      <c r="D21" s="452"/>
      <c r="E21" s="452"/>
      <c r="F21" s="452"/>
      <c r="G21" s="452"/>
      <c r="H21" s="452"/>
      <c r="I21" s="452"/>
      <c r="J21" s="452"/>
      <c r="K21" s="452"/>
      <c r="L21" s="453"/>
      <c r="M21" s="10"/>
    </row>
    <row r="22" spans="1:16" ht="24" customHeight="1" x14ac:dyDescent="0.35">
      <c r="B22" s="401" t="str">
        <f>IF(Intro!$G$29="English",O22,P22)</f>
        <v>Provide your firm's export sales of imports of the goods.</v>
      </c>
      <c r="C22" s="402"/>
      <c r="D22" s="402"/>
      <c r="E22" s="402"/>
      <c r="F22" s="402"/>
      <c r="G22" s="28"/>
      <c r="H22" s="28"/>
      <c r="I22" s="28"/>
      <c r="J22" s="28"/>
      <c r="K22" s="28"/>
      <c r="L22" s="146"/>
      <c r="M22" s="10"/>
      <c r="O22" s="9" t="s">
        <v>818</v>
      </c>
      <c r="P22" s="9" t="s">
        <v>819</v>
      </c>
    </row>
    <row r="23" spans="1:16" x14ac:dyDescent="0.35">
      <c r="B23" s="98"/>
      <c r="C23" s="99"/>
      <c r="D23" s="99"/>
      <c r="E23" s="99"/>
      <c r="F23" s="99"/>
      <c r="G23" s="28"/>
      <c r="H23" s="28"/>
      <c r="I23" s="28"/>
      <c r="J23" s="28"/>
      <c r="K23" s="28"/>
      <c r="L23" s="17"/>
      <c r="M23" s="10"/>
    </row>
    <row r="24" spans="1:16" x14ac:dyDescent="0.35">
      <c r="B24" s="253" t="str">
        <f>Pro!B86</f>
        <v>full units</v>
      </c>
      <c r="C24" s="99"/>
      <c r="D24" s="99"/>
      <c r="E24" s="99"/>
      <c r="F24" s="99"/>
      <c r="G24" s="147">
        <f>Variables!$B$6</f>
        <v>2023</v>
      </c>
      <c r="H24" s="147">
        <f>G24+1</f>
        <v>2024</v>
      </c>
      <c r="I24" s="147">
        <f>H24+1</f>
        <v>2025</v>
      </c>
      <c r="J24" s="28"/>
      <c r="K24" s="28"/>
      <c r="L24" s="53"/>
      <c r="M24" s="10"/>
      <c r="O24" s="18"/>
    </row>
    <row r="25" spans="1:16" s="135" customFormat="1" x14ac:dyDescent="0.35">
      <c r="A25" s="25"/>
      <c r="B25" s="551" t="str">
        <f>IF(Intro!$G$29="English",O25,P25)</f>
        <v>Export sales</v>
      </c>
      <c r="C25" s="552"/>
      <c r="D25" s="552"/>
      <c r="E25" s="552"/>
      <c r="F25" s="552"/>
      <c r="G25" s="552"/>
      <c r="H25" s="552"/>
      <c r="I25" s="553"/>
      <c r="J25" s="28"/>
      <c r="K25" s="28"/>
      <c r="L25" s="53"/>
      <c r="O25" s="10" t="s">
        <v>176</v>
      </c>
      <c r="P25" s="10" t="s">
        <v>99</v>
      </c>
    </row>
    <row r="26" spans="1:16" ht="15" customHeight="1" x14ac:dyDescent="0.35">
      <c r="B26" s="564" t="str">
        <f>IF(Intro!$G$29="English",Variables!$B$23,Variables!$C$23)</f>
        <v>full units</v>
      </c>
      <c r="C26" s="565"/>
      <c r="D26" s="565"/>
      <c r="E26" s="565"/>
      <c r="F26" s="518"/>
      <c r="G26" s="100"/>
      <c r="H26" s="100"/>
      <c r="I26" s="100"/>
      <c r="J26" s="28"/>
      <c r="K26" s="28"/>
      <c r="L26" s="53"/>
      <c r="M26" s="10"/>
      <c r="O26" s="10" t="s">
        <v>49</v>
      </c>
      <c r="P26" s="10" t="s">
        <v>108</v>
      </c>
    </row>
    <row r="27" spans="1:16" ht="15" customHeight="1" x14ac:dyDescent="0.35">
      <c r="B27" s="564" t="str">
        <f>IF(Intro!$G$29="English",O27,P27)</f>
        <v>net delivered selling value (CAD)</v>
      </c>
      <c r="C27" s="565"/>
      <c r="D27" s="565"/>
      <c r="E27" s="565"/>
      <c r="F27" s="518"/>
      <c r="G27" s="100"/>
      <c r="H27" s="100"/>
      <c r="I27" s="100"/>
      <c r="J27" s="28"/>
      <c r="K27" s="28"/>
      <c r="L27" s="53"/>
      <c r="M27" s="10"/>
      <c r="O27" s="10" t="s">
        <v>230</v>
      </c>
      <c r="P27" s="10" t="s">
        <v>229</v>
      </c>
    </row>
    <row r="28" spans="1:16" ht="15" customHeight="1" x14ac:dyDescent="0.35">
      <c r="B28" s="564" t="str">
        <f>"$ / "&amp;IF(Intro!$G$29="English",Variables!$B$24,Variables!$C$24)</f>
        <v>$ / full unit</v>
      </c>
      <c r="C28" s="565"/>
      <c r="D28" s="565"/>
      <c r="E28" s="565"/>
      <c r="F28" s="518"/>
      <c r="G28" s="109" t="str">
        <f>IF(G26=0,"-",G27/G26)</f>
        <v>-</v>
      </c>
      <c r="H28" s="109" t="str">
        <f>IF(H26=0,"-",H27/H26)</f>
        <v>-</v>
      </c>
      <c r="I28" s="109" t="str">
        <f t="shared" ref="I28" si="0">IF(I26=0,"-",I27/I26)</f>
        <v>-</v>
      </c>
      <c r="J28" s="28"/>
      <c r="K28" s="28"/>
      <c r="L28" s="53"/>
      <c r="M28" s="10"/>
    </row>
    <row r="29" spans="1:16" x14ac:dyDescent="0.35">
      <c r="B29" s="98"/>
      <c r="C29" s="99"/>
      <c r="D29" s="99"/>
      <c r="E29" s="99"/>
      <c r="F29" s="99"/>
      <c r="G29" s="28"/>
      <c r="H29" s="28"/>
      <c r="I29" s="28"/>
      <c r="J29" s="28"/>
      <c r="K29" s="28"/>
      <c r="L29" s="17"/>
      <c r="M29" s="10"/>
    </row>
    <row r="30" spans="1:16" x14ac:dyDescent="0.35">
      <c r="B30" s="253" t="str">
        <f>Pro!B94</f>
        <v>subassemblies</v>
      </c>
      <c r="C30" s="99"/>
      <c r="D30" s="99"/>
      <c r="E30" s="99"/>
      <c r="F30" s="99"/>
      <c r="G30" s="251">
        <f>Variables!$B$6</f>
        <v>2023</v>
      </c>
      <c r="H30" s="251">
        <f>G30+1</f>
        <v>2024</v>
      </c>
      <c r="I30" s="251">
        <f>H30+1</f>
        <v>2025</v>
      </c>
      <c r="J30" s="28"/>
      <c r="K30" s="28"/>
      <c r="L30" s="53"/>
      <c r="M30" s="10"/>
      <c r="O30" s="18"/>
    </row>
    <row r="31" spans="1:16" s="135" customFormat="1" x14ac:dyDescent="0.35">
      <c r="A31" s="25"/>
      <c r="B31" s="551" t="str">
        <f>IF(Intro!$G$29="English",O31,P31)</f>
        <v>Export sales</v>
      </c>
      <c r="C31" s="552"/>
      <c r="D31" s="552"/>
      <c r="E31" s="552"/>
      <c r="F31" s="552"/>
      <c r="G31" s="552"/>
      <c r="H31" s="552"/>
      <c r="I31" s="553"/>
      <c r="J31" s="28"/>
      <c r="K31" s="28"/>
      <c r="L31" s="53"/>
      <c r="O31" s="10" t="s">
        <v>176</v>
      </c>
      <c r="P31" s="10" t="s">
        <v>99</v>
      </c>
    </row>
    <row r="32" spans="1:16" ht="15" customHeight="1" x14ac:dyDescent="0.35">
      <c r="B32" s="564" t="str">
        <f>IF(Intro!$G$29="English",Variables!$B$25,Variables!$C$25)</f>
        <v>units</v>
      </c>
      <c r="C32" s="565"/>
      <c r="D32" s="565"/>
      <c r="E32" s="565"/>
      <c r="F32" s="518"/>
      <c r="G32" s="100"/>
      <c r="H32" s="100"/>
      <c r="I32" s="100"/>
      <c r="J32" s="28"/>
      <c r="K32" s="28"/>
      <c r="L32" s="53"/>
      <c r="M32" s="10"/>
      <c r="O32" s="10" t="s">
        <v>49</v>
      </c>
      <c r="P32" s="10" t="s">
        <v>108</v>
      </c>
    </row>
    <row r="33" spans="1:18" ht="15" customHeight="1" x14ac:dyDescent="0.35">
      <c r="B33" s="564" t="str">
        <f>IF(Intro!$G$29="English",O33,P33)</f>
        <v>net delivered selling value (CAD)</v>
      </c>
      <c r="C33" s="565"/>
      <c r="D33" s="565"/>
      <c r="E33" s="565"/>
      <c r="F33" s="518"/>
      <c r="G33" s="100"/>
      <c r="H33" s="100"/>
      <c r="I33" s="100"/>
      <c r="J33" s="28"/>
      <c r="K33" s="28"/>
      <c r="L33" s="53"/>
      <c r="M33" s="10"/>
      <c r="O33" s="10" t="s">
        <v>230</v>
      </c>
      <c r="P33" s="10" t="s">
        <v>229</v>
      </c>
    </row>
    <row r="34" spans="1:18" ht="15" customHeight="1" x14ac:dyDescent="0.35">
      <c r="B34" s="564" t="str">
        <f>"$ / "&amp;IF(Intro!$G$29="English",Variables!$B$26,Variables!$C$26)</f>
        <v>$ / unit</v>
      </c>
      <c r="C34" s="565"/>
      <c r="D34" s="565"/>
      <c r="E34" s="565"/>
      <c r="F34" s="518"/>
      <c r="G34" s="109" t="str">
        <f>IF(G32=0,"-",G33/G32)</f>
        <v>-</v>
      </c>
      <c r="H34" s="109" t="str">
        <f>IF(H32=0,"-",H33/H32)</f>
        <v>-</v>
      </c>
      <c r="I34" s="109" t="str">
        <f t="shared" ref="I34" si="1">IF(I32=0,"-",I33/I32)</f>
        <v>-</v>
      </c>
      <c r="J34" s="28"/>
      <c r="K34" s="28"/>
      <c r="L34" s="53"/>
      <c r="M34" s="10"/>
    </row>
    <row r="35" spans="1:18" s="29" customFormat="1" x14ac:dyDescent="0.35">
      <c r="A35" s="38"/>
      <c r="B35" s="39"/>
      <c r="C35" s="40"/>
      <c r="D35" s="40"/>
      <c r="E35" s="40"/>
      <c r="F35" s="40"/>
      <c r="G35" s="40"/>
      <c r="H35" s="40"/>
      <c r="I35" s="40"/>
      <c r="J35" s="40"/>
      <c r="K35" s="40"/>
      <c r="L35" s="41"/>
      <c r="O35" s="10"/>
      <c r="P35" s="10"/>
      <c r="Q35" s="10"/>
      <c r="R35" s="10"/>
    </row>
  </sheetData>
  <sheetProtection algorithmName="SHA-512" hashValue="m7oF3YUKurZK5MjjPRsoiQIoo2pGGeoh+fuoN+2H2Tx6qYW293r2vQ4C13pV7nWxfy8VPHMRHwFnT1ETYmKe3Q==" saltValue="T1ntqLbnM+BI2rmzuSlQZA==" spinCount="100000" sheet="1" objects="1" scenarios="1" selectLockedCells="1"/>
  <mergeCells count="25">
    <mergeCell ref="B16:L16"/>
    <mergeCell ref="B10:L10"/>
    <mergeCell ref="B4:L4"/>
    <mergeCell ref="B5:L5"/>
    <mergeCell ref="B6:L6"/>
    <mergeCell ref="B8:L8"/>
    <mergeCell ref="B9:L9"/>
    <mergeCell ref="B11:L11"/>
    <mergeCell ref="B12:L12"/>
    <mergeCell ref="B13:L13"/>
    <mergeCell ref="B14:L14"/>
    <mergeCell ref="B15:L15"/>
    <mergeCell ref="B17:L17"/>
    <mergeCell ref="B18:L18"/>
    <mergeCell ref="B33:F33"/>
    <mergeCell ref="B34:F34"/>
    <mergeCell ref="B20:L20"/>
    <mergeCell ref="B21:L21"/>
    <mergeCell ref="B22:F22"/>
    <mergeCell ref="B25:I25"/>
    <mergeCell ref="B31:I31"/>
    <mergeCell ref="B26:F26"/>
    <mergeCell ref="B27:F27"/>
    <mergeCell ref="B28:F28"/>
    <mergeCell ref="B32:F32"/>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6:I27 G32:I33" xr:uid="{43A2C717-BB31-45E2-A6ED-2A8F5F00054F}">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8:I28 G34:I34" xr:uid="{0B87EE0A-95C5-4228-8429-5005BB1CE427}">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61CBAF0C-E7AF-424C-A38F-59D85C4287AD}">
      <formula1>1000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3"/>
  <sheetViews>
    <sheetView showGridLines="0" zoomScaleNormal="100" workbookViewId="0"/>
  </sheetViews>
  <sheetFormatPr defaultColWidth="9.26953125" defaultRowHeight="14" x14ac:dyDescent="0.35"/>
  <cols>
    <col min="1" max="1" width="1.7265625" style="8" customWidth="1"/>
    <col min="2" max="2" width="12.26953125" style="1" customWidth="1"/>
    <col min="3" max="3" width="5.7265625" style="1" customWidth="1"/>
    <col min="4" max="4" width="18.54296875" style="1" customWidth="1"/>
    <col min="5" max="12" width="15.45312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PROTECTED</v>
      </c>
      <c r="C2" s="12"/>
      <c r="O2" s="116" t="s">
        <v>51</v>
      </c>
      <c r="P2" s="116" t="s">
        <v>67</v>
      </c>
    </row>
    <row r="3" spans="1:16" x14ac:dyDescent="0.35">
      <c r="B3" s="13"/>
      <c r="C3" s="13"/>
      <c r="O3" s="2"/>
      <c r="P3" s="2"/>
    </row>
    <row r="4" spans="1:16" s="2" customFormat="1" x14ac:dyDescent="0.35">
      <c r="A4" s="4"/>
      <c r="B4" s="380" t="str">
        <f>Info!B4</f>
        <v>IMPORTERS' QUESTIONNAIRE</v>
      </c>
      <c r="C4" s="381"/>
      <c r="D4" s="381"/>
      <c r="E4" s="381"/>
      <c r="F4" s="381"/>
      <c r="G4" s="381"/>
      <c r="H4" s="381"/>
      <c r="I4" s="381"/>
      <c r="J4" s="381"/>
      <c r="K4" s="381"/>
      <c r="L4" s="382"/>
      <c r="M4" s="21"/>
      <c r="N4" s="21"/>
      <c r="O4" s="19"/>
      <c r="P4" s="19"/>
    </row>
    <row r="5" spans="1:16" s="2" customFormat="1" x14ac:dyDescent="0.35">
      <c r="A5" s="4"/>
      <c r="B5" s="435" t="str">
        <f>Info!B5</f>
        <v>GC-2026-001</v>
      </c>
      <c r="C5" s="436"/>
      <c r="D5" s="436"/>
      <c r="E5" s="436"/>
      <c r="F5" s="436"/>
      <c r="G5" s="436"/>
      <c r="H5" s="436"/>
      <c r="I5" s="436"/>
      <c r="J5" s="436"/>
      <c r="K5" s="436"/>
      <c r="L5" s="437"/>
      <c r="M5" s="21"/>
      <c r="N5" s="21"/>
      <c r="O5" s="19"/>
      <c r="P5" s="19"/>
    </row>
    <row r="6" spans="1:16" s="6" customFormat="1" ht="14.25" customHeight="1" x14ac:dyDescent="0.35">
      <c r="A6" s="4"/>
      <c r="B6" s="481" t="str">
        <f>Info!B6</f>
        <v>WOOD GOODS - SOLID AND ENGINEERED WOOD CABINETS AND VANITIES</v>
      </c>
      <c r="C6" s="482"/>
      <c r="D6" s="482"/>
      <c r="E6" s="482"/>
      <c r="F6" s="482"/>
      <c r="G6" s="482"/>
      <c r="H6" s="482"/>
      <c r="I6" s="482"/>
      <c r="J6" s="482"/>
      <c r="K6" s="482"/>
      <c r="L6" s="483"/>
      <c r="M6" s="19"/>
      <c r="N6" s="19"/>
      <c r="O6" s="15"/>
      <c r="P6" s="15"/>
    </row>
    <row r="7" spans="1:16" s="6" customFormat="1" x14ac:dyDescent="0.35">
      <c r="A7" s="4"/>
      <c r="B7" s="14"/>
      <c r="C7" s="14"/>
      <c r="D7" s="3"/>
      <c r="E7" s="3"/>
      <c r="F7" s="3"/>
      <c r="G7" s="3"/>
      <c r="H7" s="3"/>
      <c r="I7" s="3"/>
      <c r="J7" s="3"/>
      <c r="K7" s="3"/>
      <c r="L7" s="3"/>
      <c r="O7" s="15"/>
      <c r="P7" s="15"/>
    </row>
    <row r="8" spans="1:16" x14ac:dyDescent="0.35">
      <c r="B8" s="322" t="str">
        <f>IF(Intro!$G$29="English",O8,P8)</f>
        <v>PROTECTED COMMENTS</v>
      </c>
      <c r="C8" s="323"/>
      <c r="D8" s="323"/>
      <c r="E8" s="323"/>
      <c r="F8" s="323"/>
      <c r="G8" s="323"/>
      <c r="H8" s="323"/>
      <c r="I8" s="323"/>
      <c r="J8" s="323"/>
      <c r="K8" s="323"/>
      <c r="L8" s="324"/>
      <c r="M8" s="10"/>
      <c r="O8" s="10" t="s">
        <v>46</v>
      </c>
      <c r="P8" s="10" t="s">
        <v>128</v>
      </c>
    </row>
    <row r="9" spans="1:16" x14ac:dyDescent="0.35">
      <c r="B9" s="16"/>
      <c r="C9" s="27"/>
      <c r="D9" s="28"/>
      <c r="E9" s="28"/>
      <c r="F9" s="28"/>
      <c r="G9" s="28"/>
      <c r="H9" s="28"/>
      <c r="I9" s="28"/>
      <c r="J9" s="28"/>
      <c r="K9" s="28"/>
      <c r="L9" s="17"/>
      <c r="M9" s="10"/>
    </row>
    <row r="10" spans="1:16" x14ac:dyDescent="0.35">
      <c r="B10" s="314" t="str">
        <f>AddPub!B10</f>
        <v>Should your firm wish to add any comments related to its responses, submit them here. Be sure to indicate the applicable question number.</v>
      </c>
      <c r="C10" s="315"/>
      <c r="D10" s="315"/>
      <c r="E10" s="315"/>
      <c r="F10" s="315"/>
      <c r="G10" s="315"/>
      <c r="H10" s="315"/>
      <c r="I10" s="315"/>
      <c r="J10" s="315"/>
      <c r="K10" s="315"/>
      <c r="L10" s="316"/>
      <c r="M10" s="10"/>
      <c r="O10" s="18"/>
    </row>
    <row r="11" spans="1:16" x14ac:dyDescent="0.35">
      <c r="B11" s="46"/>
      <c r="C11" s="27"/>
      <c r="D11" s="28"/>
      <c r="E11" s="28"/>
      <c r="F11" s="28"/>
      <c r="G11" s="28"/>
      <c r="H11" s="28"/>
      <c r="I11" s="28"/>
      <c r="J11" s="28"/>
      <c r="K11" s="28"/>
      <c r="L11" s="17"/>
      <c r="M11" s="10"/>
      <c r="O11" s="37" t="s">
        <v>316</v>
      </c>
      <c r="P11" s="37" t="s">
        <v>317</v>
      </c>
    </row>
    <row r="12" spans="1:16" x14ac:dyDescent="0.35">
      <c r="B12" s="89"/>
      <c r="C12" s="27"/>
      <c r="D12" s="96" t="str">
        <f>IF(Intro!$G$29="English",O11,P11)</f>
        <v>Tab and Question</v>
      </c>
      <c r="E12" s="484" t="str">
        <f>IF(Intro!$G$29="English",O12,P12)</f>
        <v>Comments</v>
      </c>
      <c r="F12" s="484"/>
      <c r="G12" s="484"/>
      <c r="H12" s="484"/>
      <c r="I12" s="484"/>
      <c r="J12" s="484"/>
      <c r="K12" s="484"/>
      <c r="L12" s="485"/>
      <c r="M12" s="10"/>
      <c r="O12" s="18" t="s">
        <v>84</v>
      </c>
      <c r="P12" s="10" t="s">
        <v>85</v>
      </c>
    </row>
    <row r="13" spans="1:16" x14ac:dyDescent="0.35">
      <c r="B13" s="476" t="str">
        <f>IF(Intro!$G$29="English",O13,P13)</f>
        <v>Comment 1</v>
      </c>
      <c r="C13" s="477"/>
      <c r="D13" s="478"/>
      <c r="E13" s="479"/>
      <c r="F13" s="479"/>
      <c r="G13" s="479"/>
      <c r="H13" s="479"/>
      <c r="I13" s="479"/>
      <c r="J13" s="479"/>
      <c r="K13" s="479"/>
      <c r="L13" s="480"/>
      <c r="M13" s="10"/>
      <c r="O13" s="18" t="s">
        <v>86</v>
      </c>
      <c r="P13" s="10" t="s">
        <v>87</v>
      </c>
    </row>
    <row r="14" spans="1:16" x14ac:dyDescent="0.35">
      <c r="B14" s="476"/>
      <c r="C14" s="477"/>
      <c r="D14" s="478"/>
      <c r="E14" s="479"/>
      <c r="F14" s="479"/>
      <c r="G14" s="479"/>
      <c r="H14" s="479"/>
      <c r="I14" s="479"/>
      <c r="J14" s="479"/>
      <c r="K14" s="479"/>
      <c r="L14" s="480"/>
      <c r="M14" s="10"/>
      <c r="O14" s="18"/>
    </row>
    <row r="15" spans="1:16" x14ac:dyDescent="0.35">
      <c r="B15" s="476"/>
      <c r="C15" s="477"/>
      <c r="D15" s="478"/>
      <c r="E15" s="479"/>
      <c r="F15" s="479"/>
      <c r="G15" s="479"/>
      <c r="H15" s="479"/>
      <c r="I15" s="479"/>
      <c r="J15" s="479"/>
      <c r="K15" s="479"/>
      <c r="L15" s="480"/>
      <c r="M15" s="10"/>
      <c r="O15" s="18"/>
    </row>
    <row r="16" spans="1:16" x14ac:dyDescent="0.35">
      <c r="B16" s="476"/>
      <c r="C16" s="477"/>
      <c r="D16" s="478"/>
      <c r="E16" s="479"/>
      <c r="F16" s="479"/>
      <c r="G16" s="479"/>
      <c r="H16" s="479"/>
      <c r="I16" s="479"/>
      <c r="J16" s="479"/>
      <c r="K16" s="479"/>
      <c r="L16" s="480"/>
      <c r="M16" s="10"/>
      <c r="O16" s="18"/>
    </row>
    <row r="17" spans="2:16" x14ac:dyDescent="0.35">
      <c r="B17" s="476"/>
      <c r="C17" s="477"/>
      <c r="D17" s="478"/>
      <c r="E17" s="479"/>
      <c r="F17" s="479"/>
      <c r="G17" s="479"/>
      <c r="H17" s="479"/>
      <c r="I17" s="479"/>
      <c r="J17" s="479"/>
      <c r="K17" s="479"/>
      <c r="L17" s="480"/>
      <c r="M17" s="10"/>
      <c r="O17" s="18"/>
    </row>
    <row r="18" spans="2:16" x14ac:dyDescent="0.35">
      <c r="B18" s="476"/>
      <c r="C18" s="477"/>
      <c r="D18" s="478"/>
      <c r="E18" s="479"/>
      <c r="F18" s="479"/>
      <c r="G18" s="479"/>
      <c r="H18" s="479"/>
      <c r="I18" s="479"/>
      <c r="J18" s="479"/>
      <c r="K18" s="479"/>
      <c r="L18" s="480"/>
      <c r="M18" s="10"/>
      <c r="O18" s="18"/>
    </row>
    <row r="19" spans="2:16" x14ac:dyDescent="0.35">
      <c r="B19" s="476"/>
      <c r="C19" s="477"/>
      <c r="D19" s="478"/>
      <c r="E19" s="479"/>
      <c r="F19" s="479"/>
      <c r="G19" s="479"/>
      <c r="H19" s="479"/>
      <c r="I19" s="479"/>
      <c r="J19" s="479"/>
      <c r="K19" s="479"/>
      <c r="L19" s="480"/>
      <c r="M19" s="10"/>
      <c r="O19" s="18"/>
    </row>
    <row r="20" spans="2:16" x14ac:dyDescent="0.35">
      <c r="B20" s="476"/>
      <c r="C20" s="477"/>
      <c r="D20" s="478"/>
      <c r="E20" s="479"/>
      <c r="F20" s="479"/>
      <c r="G20" s="479"/>
      <c r="H20" s="479"/>
      <c r="I20" s="479"/>
      <c r="J20" s="479"/>
      <c r="K20" s="479"/>
      <c r="L20" s="480"/>
      <c r="M20" s="10"/>
      <c r="O20" s="18"/>
    </row>
    <row r="21" spans="2:16" x14ac:dyDescent="0.35">
      <c r="B21" s="476"/>
      <c r="C21" s="477"/>
      <c r="D21" s="478"/>
      <c r="E21" s="479"/>
      <c r="F21" s="479"/>
      <c r="G21" s="479"/>
      <c r="H21" s="479"/>
      <c r="I21" s="479"/>
      <c r="J21" s="479"/>
      <c r="K21" s="479"/>
      <c r="L21" s="480"/>
      <c r="M21" s="10"/>
      <c r="O21" s="18"/>
    </row>
    <row r="22" spans="2:16" x14ac:dyDescent="0.35">
      <c r="B22" s="476"/>
      <c r="C22" s="477"/>
      <c r="D22" s="478"/>
      <c r="E22" s="479"/>
      <c r="F22" s="479"/>
      <c r="G22" s="479"/>
      <c r="H22" s="479"/>
      <c r="I22" s="479"/>
      <c r="J22" s="479"/>
      <c r="K22" s="479"/>
      <c r="L22" s="480"/>
      <c r="M22" s="10"/>
      <c r="O22" s="18"/>
    </row>
    <row r="23" spans="2:16" x14ac:dyDescent="0.35">
      <c r="B23" s="476" t="str">
        <f>IF(Intro!$G$29="English",O23,P23)</f>
        <v>Comment 2</v>
      </c>
      <c r="C23" s="477"/>
      <c r="D23" s="478"/>
      <c r="E23" s="479"/>
      <c r="F23" s="479"/>
      <c r="G23" s="479"/>
      <c r="H23" s="479"/>
      <c r="I23" s="479"/>
      <c r="J23" s="479"/>
      <c r="K23" s="479"/>
      <c r="L23" s="480"/>
      <c r="M23" s="10"/>
      <c r="O23" s="18" t="s">
        <v>88</v>
      </c>
      <c r="P23" s="10" t="s">
        <v>89</v>
      </c>
    </row>
    <row r="24" spans="2:16" x14ac:dyDescent="0.35">
      <c r="B24" s="476"/>
      <c r="C24" s="477"/>
      <c r="D24" s="478"/>
      <c r="E24" s="479"/>
      <c r="F24" s="479"/>
      <c r="G24" s="479"/>
      <c r="H24" s="479"/>
      <c r="I24" s="479"/>
      <c r="J24" s="479"/>
      <c r="K24" s="479"/>
      <c r="L24" s="480"/>
      <c r="M24" s="10"/>
    </row>
    <row r="25" spans="2:16" x14ac:dyDescent="0.35">
      <c r="B25" s="476"/>
      <c r="C25" s="477"/>
      <c r="D25" s="478"/>
      <c r="E25" s="479"/>
      <c r="F25" s="479"/>
      <c r="G25" s="479"/>
      <c r="H25" s="479"/>
      <c r="I25" s="479"/>
      <c r="J25" s="479"/>
      <c r="K25" s="479"/>
      <c r="L25" s="480"/>
      <c r="M25" s="10"/>
    </row>
    <row r="26" spans="2:16" x14ac:dyDescent="0.35">
      <c r="B26" s="476"/>
      <c r="C26" s="477"/>
      <c r="D26" s="478"/>
      <c r="E26" s="479"/>
      <c r="F26" s="479"/>
      <c r="G26" s="479"/>
      <c r="H26" s="479"/>
      <c r="I26" s="479"/>
      <c r="J26" s="479"/>
      <c r="K26" s="479"/>
      <c r="L26" s="480"/>
      <c r="M26" s="10"/>
    </row>
    <row r="27" spans="2:16" x14ac:dyDescent="0.35">
      <c r="B27" s="476"/>
      <c r="C27" s="477"/>
      <c r="D27" s="478"/>
      <c r="E27" s="479"/>
      <c r="F27" s="479"/>
      <c r="G27" s="479"/>
      <c r="H27" s="479"/>
      <c r="I27" s="479"/>
      <c r="J27" s="479"/>
      <c r="K27" s="479"/>
      <c r="L27" s="480"/>
      <c r="M27" s="10"/>
      <c r="O27" s="18"/>
    </row>
    <row r="28" spans="2:16" x14ac:dyDescent="0.35">
      <c r="B28" s="476"/>
      <c r="C28" s="477"/>
      <c r="D28" s="478"/>
      <c r="E28" s="479"/>
      <c r="F28" s="479"/>
      <c r="G28" s="479"/>
      <c r="H28" s="479"/>
      <c r="I28" s="479"/>
      <c r="J28" s="479"/>
      <c r="K28" s="479"/>
      <c r="L28" s="480"/>
      <c r="M28" s="10"/>
      <c r="O28" s="18"/>
    </row>
    <row r="29" spans="2:16" x14ac:dyDescent="0.35">
      <c r="B29" s="476"/>
      <c r="C29" s="477"/>
      <c r="D29" s="478"/>
      <c r="E29" s="479"/>
      <c r="F29" s="479"/>
      <c r="G29" s="479"/>
      <c r="H29" s="479"/>
      <c r="I29" s="479"/>
      <c r="J29" s="479"/>
      <c r="K29" s="479"/>
      <c r="L29" s="480"/>
      <c r="M29" s="10"/>
      <c r="O29" s="18"/>
    </row>
    <row r="30" spans="2:16" x14ac:dyDescent="0.35">
      <c r="B30" s="476"/>
      <c r="C30" s="477"/>
      <c r="D30" s="478"/>
      <c r="E30" s="479"/>
      <c r="F30" s="479"/>
      <c r="G30" s="479"/>
      <c r="H30" s="479"/>
      <c r="I30" s="479"/>
      <c r="J30" s="479"/>
      <c r="K30" s="479"/>
      <c r="L30" s="480"/>
      <c r="M30" s="10"/>
      <c r="O30" s="18"/>
    </row>
    <row r="31" spans="2:16" x14ac:dyDescent="0.35">
      <c r="B31" s="476"/>
      <c r="C31" s="477"/>
      <c r="D31" s="478"/>
      <c r="E31" s="479"/>
      <c r="F31" s="479"/>
      <c r="G31" s="479"/>
      <c r="H31" s="479"/>
      <c r="I31" s="479"/>
      <c r="J31" s="479"/>
      <c r="K31" s="479"/>
      <c r="L31" s="480"/>
      <c r="M31" s="10"/>
      <c r="O31" s="18"/>
    </row>
    <row r="32" spans="2:16" x14ac:dyDescent="0.35">
      <c r="B32" s="476"/>
      <c r="C32" s="477"/>
      <c r="D32" s="478"/>
      <c r="E32" s="479"/>
      <c r="F32" s="479"/>
      <c r="G32" s="479"/>
      <c r="H32" s="479"/>
      <c r="I32" s="479"/>
      <c r="J32" s="479"/>
      <c r="K32" s="479"/>
      <c r="L32" s="480"/>
      <c r="M32" s="10"/>
      <c r="O32" s="18"/>
    </row>
    <row r="33" spans="2:16" x14ac:dyDescent="0.35">
      <c r="B33" s="476" t="str">
        <f>IF(Intro!$G$29="English",O33,P33)</f>
        <v>Comment 3</v>
      </c>
      <c r="C33" s="477"/>
      <c r="D33" s="478"/>
      <c r="E33" s="479"/>
      <c r="F33" s="479"/>
      <c r="G33" s="479"/>
      <c r="H33" s="479"/>
      <c r="I33" s="479"/>
      <c r="J33" s="479"/>
      <c r="K33" s="479"/>
      <c r="L33" s="480"/>
      <c r="M33" s="10"/>
      <c r="O33" s="18" t="s">
        <v>90</v>
      </c>
      <c r="P33" s="10" t="s">
        <v>91</v>
      </c>
    </row>
    <row r="34" spans="2:16" x14ac:dyDescent="0.35">
      <c r="B34" s="476"/>
      <c r="C34" s="477"/>
      <c r="D34" s="478"/>
      <c r="E34" s="479"/>
      <c r="F34" s="479"/>
      <c r="G34" s="479"/>
      <c r="H34" s="479"/>
      <c r="I34" s="479"/>
      <c r="J34" s="479"/>
      <c r="K34" s="479"/>
      <c r="L34" s="480"/>
      <c r="M34" s="10"/>
      <c r="O34" s="18"/>
    </row>
    <row r="35" spans="2:16" x14ac:dyDescent="0.35">
      <c r="B35" s="476"/>
      <c r="C35" s="477"/>
      <c r="D35" s="478"/>
      <c r="E35" s="479"/>
      <c r="F35" s="479"/>
      <c r="G35" s="479"/>
      <c r="H35" s="479"/>
      <c r="I35" s="479"/>
      <c r="J35" s="479"/>
      <c r="K35" s="479"/>
      <c r="L35" s="480"/>
      <c r="M35" s="10"/>
      <c r="O35" s="18"/>
    </row>
    <row r="36" spans="2:16" x14ac:dyDescent="0.35">
      <c r="B36" s="476"/>
      <c r="C36" s="477"/>
      <c r="D36" s="478"/>
      <c r="E36" s="479"/>
      <c r="F36" s="479"/>
      <c r="G36" s="479"/>
      <c r="H36" s="479"/>
      <c r="I36" s="479"/>
      <c r="J36" s="479"/>
      <c r="K36" s="479"/>
      <c r="L36" s="480"/>
      <c r="M36" s="10"/>
      <c r="O36" s="18"/>
    </row>
    <row r="37" spans="2:16" x14ac:dyDescent="0.35">
      <c r="B37" s="476"/>
      <c r="C37" s="477"/>
      <c r="D37" s="478"/>
      <c r="E37" s="479"/>
      <c r="F37" s="479"/>
      <c r="G37" s="479"/>
      <c r="H37" s="479"/>
      <c r="I37" s="479"/>
      <c r="J37" s="479"/>
      <c r="K37" s="479"/>
      <c r="L37" s="480"/>
      <c r="M37" s="10"/>
      <c r="O37" s="18"/>
    </row>
    <row r="38" spans="2:16" x14ac:dyDescent="0.35">
      <c r="B38" s="476"/>
      <c r="C38" s="477"/>
      <c r="D38" s="478"/>
      <c r="E38" s="479"/>
      <c r="F38" s="479"/>
      <c r="G38" s="479"/>
      <c r="H38" s="479"/>
      <c r="I38" s="479"/>
      <c r="J38" s="479"/>
      <c r="K38" s="479"/>
      <c r="L38" s="480"/>
      <c r="M38" s="10"/>
      <c r="O38" s="18"/>
    </row>
    <row r="39" spans="2:16" x14ac:dyDescent="0.35">
      <c r="B39" s="476"/>
      <c r="C39" s="477"/>
      <c r="D39" s="478"/>
      <c r="E39" s="479"/>
      <c r="F39" s="479"/>
      <c r="G39" s="479"/>
      <c r="H39" s="479"/>
      <c r="I39" s="479"/>
      <c r="J39" s="479"/>
      <c r="K39" s="479"/>
      <c r="L39" s="480"/>
      <c r="M39" s="10"/>
      <c r="O39" s="18"/>
    </row>
    <row r="40" spans="2:16" x14ac:dyDescent="0.35">
      <c r="B40" s="476"/>
      <c r="C40" s="477"/>
      <c r="D40" s="478"/>
      <c r="E40" s="479"/>
      <c r="F40" s="479"/>
      <c r="G40" s="479"/>
      <c r="H40" s="479"/>
      <c r="I40" s="479"/>
      <c r="J40" s="479"/>
      <c r="K40" s="479"/>
      <c r="L40" s="480"/>
      <c r="M40" s="10"/>
      <c r="O40" s="18"/>
    </row>
    <row r="41" spans="2:16" x14ac:dyDescent="0.35">
      <c r="B41" s="476"/>
      <c r="C41" s="477"/>
      <c r="D41" s="478"/>
      <c r="E41" s="479"/>
      <c r="F41" s="479"/>
      <c r="G41" s="479"/>
      <c r="H41" s="479"/>
      <c r="I41" s="479"/>
      <c r="J41" s="479"/>
      <c r="K41" s="479"/>
      <c r="L41" s="480"/>
      <c r="M41" s="10"/>
      <c r="O41" s="18"/>
    </row>
    <row r="42" spans="2:16" x14ac:dyDescent="0.35">
      <c r="B42" s="476"/>
      <c r="C42" s="477"/>
      <c r="D42" s="478"/>
      <c r="E42" s="479"/>
      <c r="F42" s="479"/>
      <c r="G42" s="479"/>
      <c r="H42" s="479"/>
      <c r="I42" s="479"/>
      <c r="J42" s="479"/>
      <c r="K42" s="479"/>
      <c r="L42" s="480"/>
      <c r="M42" s="10"/>
      <c r="O42" s="18"/>
    </row>
    <row r="43" spans="2:16" x14ac:dyDescent="0.35">
      <c r="B43" s="476" t="str">
        <f>IF(Intro!$G$29="English",O43,P43)</f>
        <v>Comment 4</v>
      </c>
      <c r="C43" s="477"/>
      <c r="D43" s="478"/>
      <c r="E43" s="479"/>
      <c r="F43" s="479"/>
      <c r="G43" s="479"/>
      <c r="H43" s="479"/>
      <c r="I43" s="479"/>
      <c r="J43" s="479"/>
      <c r="K43" s="479"/>
      <c r="L43" s="480"/>
      <c r="M43" s="10"/>
      <c r="O43" s="18" t="s">
        <v>92</v>
      </c>
      <c r="P43" s="10" t="s">
        <v>93</v>
      </c>
    </row>
    <row r="44" spans="2:16" x14ac:dyDescent="0.35">
      <c r="B44" s="476"/>
      <c r="C44" s="477"/>
      <c r="D44" s="478"/>
      <c r="E44" s="479"/>
      <c r="F44" s="479"/>
      <c r="G44" s="479"/>
      <c r="H44" s="479"/>
      <c r="I44" s="479"/>
      <c r="J44" s="479"/>
      <c r="K44" s="479"/>
      <c r="L44" s="480"/>
      <c r="M44" s="10"/>
      <c r="O44" s="18"/>
    </row>
    <row r="45" spans="2:16" x14ac:dyDescent="0.35">
      <c r="B45" s="476"/>
      <c r="C45" s="477"/>
      <c r="D45" s="478"/>
      <c r="E45" s="479"/>
      <c r="F45" s="479"/>
      <c r="G45" s="479"/>
      <c r="H45" s="479"/>
      <c r="I45" s="479"/>
      <c r="J45" s="479"/>
      <c r="K45" s="479"/>
      <c r="L45" s="480"/>
      <c r="M45" s="10"/>
      <c r="O45" s="18"/>
    </row>
    <row r="46" spans="2:16" x14ac:dyDescent="0.35">
      <c r="B46" s="476"/>
      <c r="C46" s="477"/>
      <c r="D46" s="478"/>
      <c r="E46" s="479"/>
      <c r="F46" s="479"/>
      <c r="G46" s="479"/>
      <c r="H46" s="479"/>
      <c r="I46" s="479"/>
      <c r="J46" s="479"/>
      <c r="K46" s="479"/>
      <c r="L46" s="480"/>
      <c r="M46" s="10"/>
      <c r="O46" s="18"/>
    </row>
    <row r="47" spans="2:16" x14ac:dyDescent="0.35">
      <c r="B47" s="476"/>
      <c r="C47" s="477"/>
      <c r="D47" s="478"/>
      <c r="E47" s="479"/>
      <c r="F47" s="479"/>
      <c r="G47" s="479"/>
      <c r="H47" s="479"/>
      <c r="I47" s="479"/>
      <c r="J47" s="479"/>
      <c r="K47" s="479"/>
      <c r="L47" s="480"/>
      <c r="M47" s="10"/>
      <c r="O47" s="18"/>
    </row>
    <row r="48" spans="2:16" x14ac:dyDescent="0.35">
      <c r="B48" s="476"/>
      <c r="C48" s="477"/>
      <c r="D48" s="478"/>
      <c r="E48" s="479"/>
      <c r="F48" s="479"/>
      <c r="G48" s="479"/>
      <c r="H48" s="479"/>
      <c r="I48" s="479"/>
      <c r="J48" s="479"/>
      <c r="K48" s="479"/>
      <c r="L48" s="480"/>
      <c r="M48" s="10"/>
      <c r="O48" s="18"/>
    </row>
    <row r="49" spans="1:16" x14ac:dyDescent="0.35">
      <c r="B49" s="476"/>
      <c r="C49" s="477"/>
      <c r="D49" s="478"/>
      <c r="E49" s="479"/>
      <c r="F49" s="479"/>
      <c r="G49" s="479"/>
      <c r="H49" s="479"/>
      <c r="I49" s="479"/>
      <c r="J49" s="479"/>
      <c r="K49" s="479"/>
      <c r="L49" s="480"/>
      <c r="M49" s="10"/>
      <c r="O49" s="18"/>
    </row>
    <row r="50" spans="1:16" x14ac:dyDescent="0.35">
      <c r="B50" s="476"/>
      <c r="C50" s="477"/>
      <c r="D50" s="478"/>
      <c r="E50" s="479"/>
      <c r="F50" s="479"/>
      <c r="G50" s="479"/>
      <c r="H50" s="479"/>
      <c r="I50" s="479"/>
      <c r="J50" s="479"/>
      <c r="K50" s="479"/>
      <c r="L50" s="480"/>
      <c r="M50" s="10"/>
      <c r="O50" s="18"/>
    </row>
    <row r="51" spans="1:16" x14ac:dyDescent="0.35">
      <c r="B51" s="476"/>
      <c r="C51" s="477"/>
      <c r="D51" s="478"/>
      <c r="E51" s="479"/>
      <c r="F51" s="479"/>
      <c r="G51" s="479"/>
      <c r="H51" s="479"/>
      <c r="I51" s="479"/>
      <c r="J51" s="479"/>
      <c r="K51" s="479"/>
      <c r="L51" s="480"/>
      <c r="M51" s="10"/>
      <c r="O51" s="18"/>
    </row>
    <row r="52" spans="1:16" x14ac:dyDescent="0.35">
      <c r="B52" s="476"/>
      <c r="C52" s="477"/>
      <c r="D52" s="478"/>
      <c r="E52" s="479"/>
      <c r="F52" s="479"/>
      <c r="G52" s="479"/>
      <c r="H52" s="479"/>
      <c r="I52" s="479"/>
      <c r="J52" s="479"/>
      <c r="K52" s="479"/>
      <c r="L52" s="480"/>
      <c r="M52" s="10"/>
      <c r="O52" s="18"/>
    </row>
    <row r="53" spans="1:16" x14ac:dyDescent="0.35">
      <c r="B53" s="476" t="str">
        <f>IF(Intro!$G$29="English",O53,P53)</f>
        <v>Comment 5</v>
      </c>
      <c r="C53" s="477"/>
      <c r="D53" s="478"/>
      <c r="E53" s="479"/>
      <c r="F53" s="479"/>
      <c r="G53" s="479"/>
      <c r="H53" s="479"/>
      <c r="I53" s="479"/>
      <c r="J53" s="479"/>
      <c r="K53" s="479"/>
      <c r="L53" s="480"/>
      <c r="M53" s="10"/>
      <c r="O53" s="18" t="s">
        <v>94</v>
      </c>
      <c r="P53" s="10" t="s">
        <v>95</v>
      </c>
    </row>
    <row r="54" spans="1:16" x14ac:dyDescent="0.35">
      <c r="B54" s="476"/>
      <c r="C54" s="477"/>
      <c r="D54" s="478"/>
      <c r="E54" s="479"/>
      <c r="F54" s="479"/>
      <c r="G54" s="479"/>
      <c r="H54" s="479"/>
      <c r="I54" s="479"/>
      <c r="J54" s="479"/>
      <c r="K54" s="479"/>
      <c r="L54" s="480"/>
      <c r="M54" s="10"/>
      <c r="O54" s="18"/>
    </row>
    <row r="55" spans="1:16" x14ac:dyDescent="0.35">
      <c r="B55" s="476"/>
      <c r="C55" s="477"/>
      <c r="D55" s="478"/>
      <c r="E55" s="479"/>
      <c r="F55" s="479"/>
      <c r="G55" s="479"/>
      <c r="H55" s="479"/>
      <c r="I55" s="479"/>
      <c r="J55" s="479"/>
      <c r="K55" s="479"/>
      <c r="L55" s="480"/>
      <c r="M55" s="10"/>
      <c r="O55" s="18"/>
    </row>
    <row r="56" spans="1:16" x14ac:dyDescent="0.35">
      <c r="B56" s="476"/>
      <c r="C56" s="477"/>
      <c r="D56" s="478"/>
      <c r="E56" s="479"/>
      <c r="F56" s="479"/>
      <c r="G56" s="479"/>
      <c r="H56" s="479"/>
      <c r="I56" s="479"/>
      <c r="J56" s="479"/>
      <c r="K56" s="479"/>
      <c r="L56" s="480"/>
      <c r="M56" s="10"/>
      <c r="O56" s="18"/>
    </row>
    <row r="57" spans="1:16" x14ac:dyDescent="0.35">
      <c r="B57" s="476"/>
      <c r="C57" s="477"/>
      <c r="D57" s="478"/>
      <c r="E57" s="479"/>
      <c r="F57" s="479"/>
      <c r="G57" s="479"/>
      <c r="H57" s="479"/>
      <c r="I57" s="479"/>
      <c r="J57" s="479"/>
      <c r="K57" s="479"/>
      <c r="L57" s="480"/>
      <c r="M57" s="10"/>
      <c r="O57" s="18"/>
    </row>
    <row r="58" spans="1:16" x14ac:dyDescent="0.35">
      <c r="B58" s="476"/>
      <c r="C58" s="477"/>
      <c r="D58" s="478"/>
      <c r="E58" s="479"/>
      <c r="F58" s="479"/>
      <c r="G58" s="479"/>
      <c r="H58" s="479"/>
      <c r="I58" s="479"/>
      <c r="J58" s="479"/>
      <c r="K58" s="479"/>
      <c r="L58" s="480"/>
      <c r="M58" s="10"/>
      <c r="O58" s="18"/>
    </row>
    <row r="59" spans="1:16" x14ac:dyDescent="0.35">
      <c r="B59" s="476"/>
      <c r="C59" s="477"/>
      <c r="D59" s="478"/>
      <c r="E59" s="479"/>
      <c r="F59" s="479"/>
      <c r="G59" s="479"/>
      <c r="H59" s="479"/>
      <c r="I59" s="479"/>
      <c r="J59" s="479"/>
      <c r="K59" s="479"/>
      <c r="L59" s="480"/>
      <c r="M59" s="10"/>
      <c r="O59" s="18"/>
    </row>
    <row r="60" spans="1:16" x14ac:dyDescent="0.35">
      <c r="B60" s="476"/>
      <c r="C60" s="477"/>
      <c r="D60" s="478"/>
      <c r="E60" s="479"/>
      <c r="F60" s="479"/>
      <c r="G60" s="479"/>
      <c r="H60" s="479"/>
      <c r="I60" s="479"/>
      <c r="J60" s="479"/>
      <c r="K60" s="479"/>
      <c r="L60" s="480"/>
      <c r="M60" s="10"/>
      <c r="O60" s="18"/>
    </row>
    <row r="61" spans="1:16" x14ac:dyDescent="0.35">
      <c r="B61" s="476"/>
      <c r="C61" s="477"/>
      <c r="D61" s="478"/>
      <c r="E61" s="479"/>
      <c r="F61" s="479"/>
      <c r="G61" s="479"/>
      <c r="H61" s="479"/>
      <c r="I61" s="479"/>
      <c r="J61" s="479"/>
      <c r="K61" s="479"/>
      <c r="L61" s="480"/>
      <c r="M61" s="10"/>
      <c r="O61" s="18"/>
    </row>
    <row r="62" spans="1:16" x14ac:dyDescent="0.35">
      <c r="B62" s="486"/>
      <c r="C62" s="487"/>
      <c r="D62" s="488"/>
      <c r="E62" s="489"/>
      <c r="F62" s="489"/>
      <c r="G62" s="489"/>
      <c r="H62" s="489"/>
      <c r="I62" s="489"/>
      <c r="J62" s="489"/>
      <c r="K62" s="489"/>
      <c r="L62" s="490"/>
      <c r="M62" s="10"/>
      <c r="O62" s="18"/>
    </row>
    <row r="63" spans="1:16" s="35" customFormat="1" x14ac:dyDescent="0.35">
      <c r="A63" s="58"/>
      <c r="B63" s="4"/>
      <c r="C63" s="59"/>
      <c r="D63" s="59"/>
      <c r="E63" s="59"/>
      <c r="F63" s="59"/>
      <c r="G63" s="59"/>
      <c r="H63" s="59"/>
      <c r="I63" s="59"/>
      <c r="J63" s="59"/>
      <c r="K63" s="59"/>
      <c r="L63" s="59"/>
      <c r="N63" s="60"/>
    </row>
  </sheetData>
  <sheetProtection algorithmName="SHA-512" hashValue="vztpaKi5qA4/03vFAO2+nr5TswMLPtsx5e5Ys1YiZDmDk25//9U3kDPWEDTniIS565E2cd7vHGGMHXBS/iTqCg==" saltValue="QHscwbC7wXu/L+P9ib1KQw==" spinCount="100000" sheet="1" objects="1" scenarios="1" selectLockedCells="1"/>
  <mergeCells count="21">
    <mergeCell ref="B53:C62"/>
    <mergeCell ref="D53:D62"/>
    <mergeCell ref="E53:L62"/>
    <mergeCell ref="E23:L32"/>
    <mergeCell ref="B33:C42"/>
    <mergeCell ref="D33:D42"/>
    <mergeCell ref="E33:L42"/>
    <mergeCell ref="B43:C52"/>
    <mergeCell ref="D43:D52"/>
    <mergeCell ref="E43:L52"/>
    <mergeCell ref="B4:L4"/>
    <mergeCell ref="B5:L5"/>
    <mergeCell ref="B6:L6"/>
    <mergeCell ref="B10:L10"/>
    <mergeCell ref="B8:L8"/>
    <mergeCell ref="E12:L12"/>
    <mergeCell ref="B13:C22"/>
    <mergeCell ref="D13:D22"/>
    <mergeCell ref="E13:L22"/>
    <mergeCell ref="B23:C32"/>
    <mergeCell ref="D23:D3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B92FEF87-A425-4F02-8AC2-0EF59A6CC48F}">
      <formula1>1000</formula1>
    </dataValidation>
    <dataValidation allowBlank="1" showInputMessage="1" showErrorMessage="1" sqref="D13:D62" xr:uid="{0B10D565-8D89-4087-BA66-96508C314600}"/>
  </dataValidations>
  <printOptions horizontalCentered="1"/>
  <pageMargins left="0.25" right="0.25" top="0.75" bottom="0.75" header="0.3" footer="0.3"/>
  <pageSetup scale="63" fitToHeight="0" orientation="portrait" r:id="rId1"/>
  <headerFooter>
    <oddFooter>&amp;L&amp;A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65"/>
  <sheetViews>
    <sheetView showGridLines="0" zoomScaleNormal="100"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9" width="9.26953125" style="10" customWidth="1"/>
    <col min="20" max="16384" width="9.26953125" style="10"/>
  </cols>
  <sheetData>
    <row r="1" spans="1:16" x14ac:dyDescent="0.35">
      <c r="O1" s="10" t="s">
        <v>324</v>
      </c>
      <c r="P1" s="10" t="s">
        <v>324</v>
      </c>
    </row>
    <row r="2" spans="1:16" x14ac:dyDescent="0.35">
      <c r="B2" s="12" t="s">
        <v>37</v>
      </c>
      <c r="O2" s="116" t="s">
        <v>51</v>
      </c>
      <c r="P2" s="116" t="s">
        <v>67</v>
      </c>
    </row>
    <row r="3" spans="1:16" x14ac:dyDescent="0.35">
      <c r="B3" s="13"/>
      <c r="O3" s="2"/>
      <c r="P3" s="2"/>
    </row>
    <row r="4" spans="1:16" s="2" customFormat="1" x14ac:dyDescent="0.35">
      <c r="A4" s="4"/>
      <c r="B4" s="380" t="str">
        <f>Info!B4</f>
        <v>IMPORTERS' QUESTIONNAIRE</v>
      </c>
      <c r="C4" s="381"/>
      <c r="D4" s="381"/>
      <c r="E4" s="381"/>
      <c r="F4" s="381"/>
      <c r="G4" s="381"/>
      <c r="H4" s="381"/>
      <c r="I4" s="381"/>
      <c r="J4" s="381"/>
      <c r="K4" s="381"/>
      <c r="L4" s="382"/>
      <c r="M4" s="21"/>
      <c r="N4" s="21"/>
      <c r="O4" s="19"/>
      <c r="P4" s="19"/>
    </row>
    <row r="5" spans="1:16" s="2" customFormat="1" x14ac:dyDescent="0.35">
      <c r="A5" s="4"/>
      <c r="B5" s="435" t="str">
        <f>Info!B5</f>
        <v>GC-2026-001</v>
      </c>
      <c r="C5" s="436"/>
      <c r="D5" s="436"/>
      <c r="E5" s="436"/>
      <c r="F5" s="436"/>
      <c r="G5" s="436"/>
      <c r="H5" s="436"/>
      <c r="I5" s="436"/>
      <c r="J5" s="436"/>
      <c r="K5" s="436"/>
      <c r="L5" s="437"/>
      <c r="M5" s="21"/>
      <c r="N5" s="21"/>
      <c r="O5" s="19"/>
      <c r="P5" s="19"/>
    </row>
    <row r="6" spans="1:16" s="6" customFormat="1" ht="14.25" customHeight="1" x14ac:dyDescent="0.35">
      <c r="A6" s="4"/>
      <c r="B6" s="481" t="str">
        <f>Info!B6</f>
        <v>WOOD GOODS - SOLID AND ENGINEERED WOOD CABINETS AND VANITIES</v>
      </c>
      <c r="C6" s="482"/>
      <c r="D6" s="482"/>
      <c r="E6" s="482"/>
      <c r="F6" s="482"/>
      <c r="G6" s="482"/>
      <c r="H6" s="482"/>
      <c r="I6" s="482"/>
      <c r="J6" s="482"/>
      <c r="K6" s="482"/>
      <c r="L6" s="483"/>
      <c r="M6" s="19"/>
      <c r="N6" s="19"/>
      <c r="O6" s="15"/>
      <c r="P6" s="15"/>
    </row>
    <row r="7" spans="1:16" s="6" customFormat="1" x14ac:dyDescent="0.35">
      <c r="A7" s="4"/>
      <c r="B7" s="14"/>
      <c r="C7" s="3"/>
      <c r="D7" s="3"/>
      <c r="E7" s="3"/>
      <c r="F7" s="3"/>
      <c r="G7" s="3"/>
      <c r="H7" s="3"/>
      <c r="I7" s="3"/>
      <c r="J7" s="3"/>
      <c r="K7" s="3"/>
      <c r="L7" s="3"/>
      <c r="O7" s="15"/>
      <c r="P7" s="15"/>
    </row>
    <row r="8" spans="1:16" x14ac:dyDescent="0.35">
      <c r="B8" s="322" t="str">
        <f>IF(Intro!$G$29="English",O8,P8)</f>
        <v>CONFIRMATION OF REPORTED DATA - FULL UNITS</v>
      </c>
      <c r="C8" s="323"/>
      <c r="D8" s="323"/>
      <c r="E8" s="323"/>
      <c r="F8" s="323"/>
      <c r="G8" s="323"/>
      <c r="H8" s="323"/>
      <c r="I8" s="323"/>
      <c r="J8" s="323"/>
      <c r="K8" s="323"/>
      <c r="L8" s="324"/>
      <c r="M8" s="10"/>
      <c r="O8" s="10" t="s">
        <v>927</v>
      </c>
      <c r="P8" s="10" t="s">
        <v>928</v>
      </c>
    </row>
    <row r="9" spans="1:16" x14ac:dyDescent="0.35">
      <c r="B9" s="322" t="str">
        <f>IF(Intro!$G$29="English",O9,P9)</f>
        <v>GENERAL</v>
      </c>
      <c r="C9" s="323"/>
      <c r="D9" s="323"/>
      <c r="E9" s="323"/>
      <c r="F9" s="323"/>
      <c r="G9" s="323"/>
      <c r="H9" s="323"/>
      <c r="I9" s="323"/>
      <c r="J9" s="323"/>
      <c r="K9" s="323"/>
      <c r="L9" s="324"/>
      <c r="M9" s="10"/>
      <c r="O9" s="84" t="s">
        <v>231</v>
      </c>
      <c r="P9" s="84" t="s">
        <v>232</v>
      </c>
    </row>
    <row r="10" spans="1:16" x14ac:dyDescent="0.35">
      <c r="B10" s="56"/>
      <c r="C10" s="57"/>
      <c r="D10" s="57"/>
      <c r="E10" s="57"/>
      <c r="F10" s="57"/>
      <c r="G10" s="57"/>
      <c r="H10" s="57"/>
      <c r="I10" s="57"/>
      <c r="J10" s="57"/>
      <c r="K10" s="57"/>
      <c r="L10" s="45"/>
      <c r="M10" s="10"/>
    </row>
    <row r="11" spans="1:16" s="9" customFormat="1" x14ac:dyDescent="0.35">
      <c r="A11" s="114"/>
      <c r="B11" s="126"/>
      <c r="C11" s="1"/>
      <c r="D11" s="1"/>
      <c r="E11" s="1"/>
      <c r="F11" s="1"/>
      <c r="G11" s="1"/>
      <c r="H11" s="1"/>
      <c r="I11" s="1"/>
      <c r="J11" s="130" t="str">
        <f>IF(Intro!$G$29="English",O11,P11)</f>
        <v>Select Yes or No</v>
      </c>
      <c r="K11" s="1"/>
      <c r="L11" s="115"/>
      <c r="O11" s="9" t="s">
        <v>109</v>
      </c>
      <c r="P11" s="9" t="s">
        <v>302</v>
      </c>
    </row>
    <row r="12" spans="1:16" s="29" customFormat="1" x14ac:dyDescent="0.35">
      <c r="A12" s="38"/>
      <c r="B12" s="356" t="str">
        <f>IF(Intro!$G$29="English",O12,P12)</f>
        <v>Confirm that all data reported in this questionnaire pertain to the goods as defined in the "Intro" tab.</v>
      </c>
      <c r="C12" s="357"/>
      <c r="D12" s="357"/>
      <c r="E12" s="357"/>
      <c r="F12" s="357"/>
      <c r="G12" s="357"/>
      <c r="H12" s="357"/>
      <c r="I12" s="357"/>
      <c r="J12" s="117"/>
      <c r="K12" s="1"/>
      <c r="L12" s="43"/>
      <c r="O12" s="29" t="s">
        <v>314</v>
      </c>
      <c r="P12" s="29" t="s">
        <v>315</v>
      </c>
    </row>
    <row r="13" spans="1:16" s="29" customFormat="1" x14ac:dyDescent="0.35">
      <c r="A13" s="38"/>
      <c r="B13" s="356" t="str">
        <f>IF(Intro!$G$29="English",O13,P13)</f>
        <v>Confirm that all the sources of imports (countries) of the goods have been reported in this questionnaire.</v>
      </c>
      <c r="C13" s="357"/>
      <c r="D13" s="357"/>
      <c r="E13" s="357"/>
      <c r="F13" s="357"/>
      <c r="G13" s="357"/>
      <c r="H13" s="357"/>
      <c r="I13" s="357"/>
      <c r="J13" s="134"/>
      <c r="K13" s="1"/>
      <c r="L13" s="43"/>
      <c r="O13" s="29" t="s">
        <v>338</v>
      </c>
      <c r="P13" s="29" t="s">
        <v>339</v>
      </c>
    </row>
    <row r="14" spans="1:16" s="29" customFormat="1" x14ac:dyDescent="0.35">
      <c r="A14" s="38"/>
      <c r="B14" s="356" t="str">
        <f>IF(Intro!$G$29="English",O14,P14)</f>
        <v>Confirm that all volumes reported in this questionnaire are in full units.</v>
      </c>
      <c r="C14" s="357"/>
      <c r="D14" s="357"/>
      <c r="E14" s="357"/>
      <c r="F14" s="357"/>
      <c r="G14" s="357"/>
      <c r="H14" s="357"/>
      <c r="I14" s="357"/>
      <c r="J14" s="102"/>
      <c r="K14" s="1"/>
      <c r="L14" s="53"/>
      <c r="O14" s="29" t="str">
        <f>"Confirm that all volumes reported in this questionnaire are in "&amp;(Variables!B23)&amp;"."</f>
        <v>Confirm that all volumes reported in this questionnaire are in full units.</v>
      </c>
      <c r="P14" s="29" t="str">
        <f>"Confirmez que tous les volumes déclarés dans ce questionnaire sont en "&amp;(Variables!C23)&amp;"."</f>
        <v>Confirmez que tous les volumes déclarés dans ce questionnaire sont en unités complètes.</v>
      </c>
    </row>
    <row r="15" spans="1:16" s="29" customFormat="1" x14ac:dyDescent="0.35">
      <c r="A15" s="38"/>
      <c r="B15" s="356" t="str">
        <f>IF(Intro!$G$29="English",O15,P15)</f>
        <v>Confirm that all values reported in this questionnaire are in Canadian dollars.</v>
      </c>
      <c r="C15" s="357" t="str">
        <f>IF(SUM(Pro!E22:E22)&lt;&gt;0,"X","-")</f>
        <v>-</v>
      </c>
      <c r="D15" s="357" t="str">
        <f>IF(SUM(Pro!F22:F22)&lt;&gt;0,"X","-")</f>
        <v>-</v>
      </c>
      <c r="E15" s="357" t="str">
        <f>IF(SUM(Pro!G22:G22)&lt;&gt;0,"X","-")</f>
        <v>-</v>
      </c>
      <c r="F15" s="357" t="str">
        <f>IF(SUM(Pro!H22:H22)&lt;&gt;0,"X","-")</f>
        <v>-</v>
      </c>
      <c r="G15" s="357" t="str">
        <f>IF(SUM(Pro!I22:I22)&lt;&gt;0,"X","-")</f>
        <v>-</v>
      </c>
      <c r="H15" s="357"/>
      <c r="I15" s="357"/>
      <c r="J15" s="102"/>
      <c r="K15" s="1"/>
      <c r="L15" s="53"/>
      <c r="O15" s="29" t="s">
        <v>130</v>
      </c>
      <c r="P15" s="29" t="s">
        <v>129</v>
      </c>
    </row>
    <row r="16" spans="1:16" s="29" customFormat="1" x14ac:dyDescent="0.35">
      <c r="A16" s="38"/>
      <c r="B16" s="356" t="str">
        <f>IF(Intro!$G$29="English",O16,P16)</f>
        <v>Confirm that all information is reported on a calendar-year basis.</v>
      </c>
      <c r="C16" s="357" t="e">
        <f>IF(SUM(Pro!#REF!)&lt;&gt;0,"X","-")</f>
        <v>#REF!</v>
      </c>
      <c r="D16" s="357" t="e">
        <f>IF(SUM(Pro!#REF!)&lt;&gt;0,"X","-")</f>
        <v>#REF!</v>
      </c>
      <c r="E16" s="357" t="e">
        <f>IF(SUM(Pro!#REF!)&lt;&gt;0,"X","-")</f>
        <v>#REF!</v>
      </c>
      <c r="F16" s="357" t="e">
        <f>IF(SUM(Pro!#REF!)&lt;&gt;0,"X","-")</f>
        <v>#REF!</v>
      </c>
      <c r="G16" s="357" t="e">
        <f>IF(SUM(Pro!#REF!)&lt;&gt;0,"X","-")</f>
        <v>#REF!</v>
      </c>
      <c r="H16" s="357"/>
      <c r="I16" s="357"/>
      <c r="J16" s="102"/>
      <c r="K16" s="1"/>
      <c r="L16" s="43"/>
      <c r="O16" s="29" t="s">
        <v>47</v>
      </c>
      <c r="P16" s="29" t="s">
        <v>48</v>
      </c>
    </row>
    <row r="17" spans="1:16" x14ac:dyDescent="0.35">
      <c r="B17" s="56"/>
      <c r="C17" s="57"/>
      <c r="D17" s="57"/>
      <c r="E17" s="57"/>
      <c r="F17" s="57"/>
      <c r="G17" s="57"/>
      <c r="H17" s="57"/>
      <c r="I17" s="57"/>
      <c r="J17" s="57"/>
      <c r="K17" s="57"/>
      <c r="L17" s="45"/>
      <c r="M17" s="10"/>
    </row>
    <row r="18" spans="1:16" x14ac:dyDescent="0.35">
      <c r="B18" s="314" t="str">
        <f>IF(Intro!$G$29="English",O18,P18)</f>
        <v>If no, explain.</v>
      </c>
      <c r="C18" s="315"/>
      <c r="D18" s="315"/>
      <c r="E18" s="315"/>
      <c r="F18" s="315"/>
      <c r="G18" s="315"/>
      <c r="H18" s="315"/>
      <c r="I18" s="315"/>
      <c r="J18" s="315"/>
      <c r="K18" s="315"/>
      <c r="L18" s="316"/>
      <c r="M18" s="10"/>
      <c r="O18" s="44" t="s">
        <v>256</v>
      </c>
      <c r="P18" s="6" t="s">
        <v>257</v>
      </c>
    </row>
    <row r="19" spans="1:16" s="29" customFormat="1" x14ac:dyDescent="0.35">
      <c r="A19" s="38"/>
      <c r="B19" s="42"/>
      <c r="C19" s="104"/>
      <c r="D19" s="104"/>
      <c r="E19" s="104"/>
      <c r="F19" s="104"/>
      <c r="G19" s="104"/>
      <c r="H19" s="104"/>
      <c r="I19" s="104"/>
      <c r="J19" s="104"/>
      <c r="K19" s="104"/>
      <c r="L19" s="43"/>
      <c r="O19" s="6"/>
      <c r="P19" s="6"/>
    </row>
    <row r="20" spans="1:16" s="11" customFormat="1" x14ac:dyDescent="0.35">
      <c r="A20" s="8"/>
      <c r="B20" s="431"/>
      <c r="C20" s="468"/>
      <c r="D20" s="468"/>
      <c r="E20" s="468"/>
      <c r="F20" s="468"/>
      <c r="G20" s="468"/>
      <c r="H20" s="468"/>
      <c r="I20" s="468"/>
      <c r="J20" s="468"/>
      <c r="K20" s="468"/>
      <c r="L20" s="433"/>
      <c r="M20" s="29"/>
      <c r="O20" s="105"/>
      <c r="P20" s="105"/>
    </row>
    <row r="21" spans="1:16" s="11" customFormat="1" x14ac:dyDescent="0.35">
      <c r="A21" s="8"/>
      <c r="B21" s="431"/>
      <c r="C21" s="468"/>
      <c r="D21" s="468"/>
      <c r="E21" s="468"/>
      <c r="F21" s="468"/>
      <c r="G21" s="468"/>
      <c r="H21" s="468"/>
      <c r="I21" s="468"/>
      <c r="J21" s="468"/>
      <c r="K21" s="468"/>
      <c r="L21" s="433"/>
      <c r="M21" s="29"/>
      <c r="O21" s="105"/>
      <c r="P21" s="105"/>
    </row>
    <row r="22" spans="1:16" s="11" customFormat="1" x14ac:dyDescent="0.35">
      <c r="A22" s="8"/>
      <c r="B22" s="431"/>
      <c r="C22" s="468"/>
      <c r="D22" s="468"/>
      <c r="E22" s="468"/>
      <c r="F22" s="468"/>
      <c r="G22" s="468"/>
      <c r="H22" s="468"/>
      <c r="I22" s="468"/>
      <c r="J22" s="468"/>
      <c r="K22" s="468"/>
      <c r="L22" s="433"/>
      <c r="M22" s="29"/>
      <c r="O22" s="105"/>
      <c r="P22" s="105"/>
    </row>
    <row r="23" spans="1:16" s="11" customFormat="1" x14ac:dyDescent="0.35">
      <c r="A23" s="8"/>
      <c r="B23" s="431"/>
      <c r="C23" s="468"/>
      <c r="D23" s="468"/>
      <c r="E23" s="468"/>
      <c r="F23" s="468"/>
      <c r="G23" s="468"/>
      <c r="H23" s="468"/>
      <c r="I23" s="468"/>
      <c r="J23" s="468"/>
      <c r="K23" s="468"/>
      <c r="L23" s="433"/>
      <c r="M23" s="29"/>
      <c r="O23" s="105"/>
      <c r="P23" s="105"/>
    </row>
    <row r="24" spans="1:16" s="11" customFormat="1" x14ac:dyDescent="0.35">
      <c r="A24" s="8"/>
      <c r="B24" s="431"/>
      <c r="C24" s="468"/>
      <c r="D24" s="468"/>
      <c r="E24" s="468"/>
      <c r="F24" s="468"/>
      <c r="G24" s="468"/>
      <c r="H24" s="468"/>
      <c r="I24" s="468"/>
      <c r="J24" s="468"/>
      <c r="K24" s="468"/>
      <c r="L24" s="433"/>
      <c r="M24" s="29"/>
      <c r="O24" s="105"/>
      <c r="P24" s="105"/>
    </row>
    <row r="25" spans="1:16" s="11" customFormat="1" x14ac:dyDescent="0.35">
      <c r="A25" s="8"/>
      <c r="B25" s="431"/>
      <c r="C25" s="468"/>
      <c r="D25" s="468"/>
      <c r="E25" s="468"/>
      <c r="F25" s="468"/>
      <c r="G25" s="468"/>
      <c r="H25" s="468"/>
      <c r="I25" s="468"/>
      <c r="J25" s="468"/>
      <c r="K25" s="468"/>
      <c r="L25" s="433"/>
      <c r="M25" s="29"/>
      <c r="O25" s="105"/>
      <c r="P25" s="105"/>
    </row>
    <row r="26" spans="1:16" s="11" customFormat="1" x14ac:dyDescent="0.35">
      <c r="A26" s="8"/>
      <c r="B26" s="431"/>
      <c r="C26" s="468"/>
      <c r="D26" s="468"/>
      <c r="E26" s="468"/>
      <c r="F26" s="468"/>
      <c r="G26" s="468"/>
      <c r="H26" s="468"/>
      <c r="I26" s="468"/>
      <c r="J26" s="468"/>
      <c r="K26" s="468"/>
      <c r="L26" s="433"/>
      <c r="M26" s="29"/>
      <c r="O26" s="105"/>
      <c r="P26" s="105"/>
    </row>
    <row r="27" spans="1:16" s="11" customFormat="1" x14ac:dyDescent="0.35">
      <c r="A27" s="8"/>
      <c r="B27" s="431"/>
      <c r="C27" s="468"/>
      <c r="D27" s="468"/>
      <c r="E27" s="468"/>
      <c r="F27" s="468"/>
      <c r="G27" s="468"/>
      <c r="H27" s="468"/>
      <c r="I27" s="468"/>
      <c r="J27" s="468"/>
      <c r="K27" s="468"/>
      <c r="L27" s="433"/>
      <c r="M27" s="29"/>
      <c r="O27" s="105"/>
      <c r="P27" s="105"/>
    </row>
    <row r="28" spans="1:16" x14ac:dyDescent="0.35">
      <c r="B28" s="56"/>
      <c r="C28" s="31"/>
      <c r="D28" s="31"/>
      <c r="E28" s="31"/>
      <c r="F28" s="31"/>
      <c r="G28" s="31"/>
      <c r="H28" s="31"/>
      <c r="I28" s="31"/>
      <c r="J28" s="31"/>
      <c r="K28" s="31"/>
      <c r="L28" s="45"/>
      <c r="M28" s="10"/>
    </row>
    <row r="29" spans="1:16" x14ac:dyDescent="0.35">
      <c r="B29" s="322" t="str">
        <f>IF(Intro!$G$29="English",O29,P29)</f>
        <v>IMPORTS AND SALES</v>
      </c>
      <c r="C29" s="323"/>
      <c r="D29" s="323"/>
      <c r="E29" s="323"/>
      <c r="F29" s="323"/>
      <c r="G29" s="323"/>
      <c r="H29" s="323"/>
      <c r="I29" s="323"/>
      <c r="J29" s="323"/>
      <c r="K29" s="323"/>
      <c r="L29" s="324"/>
      <c r="M29" s="10"/>
      <c r="O29" s="84" t="s">
        <v>223</v>
      </c>
      <c r="P29" s="84" t="s">
        <v>224</v>
      </c>
    </row>
    <row r="30" spans="1:16" x14ac:dyDescent="0.35">
      <c r="B30" s="56"/>
      <c r="C30" s="57"/>
      <c r="D30" s="57"/>
      <c r="E30" s="57"/>
      <c r="F30" s="57"/>
      <c r="G30" s="57"/>
      <c r="H30" s="57"/>
      <c r="I30" s="57"/>
      <c r="J30" s="57"/>
      <c r="K30" s="57"/>
      <c r="L30" s="45"/>
      <c r="M30" s="10"/>
    </row>
    <row r="31" spans="1:16" x14ac:dyDescent="0.35">
      <c r="B31" s="319" t="str">
        <f>IF(Intro!$G$29="English",O31,P31)</f>
        <v>Note: Public/non-confidential information in this table is automatically generated from the information provided in the "Country-Pays" tabs and "Export" tab. Any changes to this public summary must therefore be made in those tabs.</v>
      </c>
      <c r="C31" s="320"/>
      <c r="D31" s="320"/>
      <c r="E31" s="320"/>
      <c r="F31" s="320"/>
      <c r="G31" s="320"/>
      <c r="H31" s="320"/>
      <c r="I31" s="320"/>
      <c r="J31" s="320"/>
      <c r="K31" s="320"/>
      <c r="L31" s="321"/>
      <c r="M31" s="10"/>
      <c r="O31" s="10" t="s">
        <v>797</v>
      </c>
      <c r="P31" s="10" t="s">
        <v>798</v>
      </c>
    </row>
    <row r="32" spans="1:16" x14ac:dyDescent="0.35">
      <c r="B32" s="319"/>
      <c r="C32" s="320"/>
      <c r="D32" s="320"/>
      <c r="E32" s="320"/>
      <c r="F32" s="320"/>
      <c r="G32" s="320"/>
      <c r="H32" s="320"/>
      <c r="I32" s="320"/>
      <c r="J32" s="320"/>
      <c r="K32" s="320"/>
      <c r="L32" s="321"/>
      <c r="M32" s="10"/>
    </row>
    <row r="33" spans="1:16" x14ac:dyDescent="0.35">
      <c r="B33" s="245"/>
      <c r="C33" s="246"/>
      <c r="D33" s="246"/>
      <c r="E33" s="246"/>
      <c r="F33" s="246"/>
      <c r="G33" s="246"/>
      <c r="H33" s="246"/>
      <c r="I33" s="246"/>
      <c r="J33" s="246"/>
      <c r="K33" s="246"/>
      <c r="L33" s="247"/>
      <c r="M33" s="10"/>
    </row>
    <row r="34" spans="1:16" x14ac:dyDescent="0.35">
      <c r="B34" s="165"/>
      <c r="C34" s="166"/>
      <c r="D34" s="166"/>
      <c r="E34" s="573" t="str">
        <f>Pro!B86</f>
        <v>full units</v>
      </c>
      <c r="F34" s="573"/>
      <c r="G34" s="573"/>
      <c r="H34" s="57"/>
      <c r="I34" s="57"/>
      <c r="J34" s="57"/>
      <c r="K34" s="57"/>
      <c r="L34" s="45"/>
      <c r="M34" s="10"/>
    </row>
    <row r="35" spans="1:16" x14ac:dyDescent="0.35">
      <c r="B35" s="167"/>
      <c r="C35" s="168"/>
      <c r="D35" s="169"/>
      <c r="E35" s="525">
        <f>Variables!B6</f>
        <v>2023</v>
      </c>
      <c r="F35" s="525">
        <f>E35+1</f>
        <v>2024</v>
      </c>
      <c r="G35" s="525">
        <f>F35+1</f>
        <v>2025</v>
      </c>
      <c r="H35" s="57"/>
      <c r="I35" s="57"/>
      <c r="J35" s="69"/>
      <c r="K35" s="69"/>
      <c r="L35" s="53"/>
      <c r="M35" s="10"/>
      <c r="O35" s="18"/>
    </row>
    <row r="36" spans="1:16" x14ac:dyDescent="0.35">
      <c r="B36" s="568" t="str">
        <f>IF(Intro!$G$29="English",O36,P36)</f>
        <v>Imports</v>
      </c>
      <c r="C36" s="569"/>
      <c r="D36" s="570"/>
      <c r="E36" s="505"/>
      <c r="F36" s="505"/>
      <c r="G36" s="505"/>
      <c r="H36" s="57"/>
      <c r="I36" s="57"/>
      <c r="J36" s="69"/>
      <c r="K36" s="69"/>
      <c r="L36" s="53"/>
      <c r="M36" s="10"/>
      <c r="O36" s="18" t="s">
        <v>49</v>
      </c>
      <c r="P36" s="10" t="s">
        <v>814</v>
      </c>
    </row>
    <row r="37" spans="1:16" s="29" customFormat="1" ht="15" customHeight="1" x14ac:dyDescent="0.35">
      <c r="A37" s="38"/>
      <c r="B37" s="170"/>
      <c r="C37" s="566">
        <f>'Cab-Arm Country-Pays 1-5 '!E24</f>
        <v>0</v>
      </c>
      <c r="D37" s="567"/>
      <c r="E37" s="101" t="str">
        <f>IF(SUM('Cab-Arm Country-Pays 1-5 '!G28:G29)&lt;&gt;0,"X","-")</f>
        <v>-</v>
      </c>
      <c r="F37" s="101" t="str">
        <f>IF(SUM('Cab-Arm Country-Pays 1-5 '!H28:H29)&lt;&gt;0,"X","-")</f>
        <v>-</v>
      </c>
      <c r="G37" s="101" t="str">
        <f>IF(SUM('Cab-Arm Country-Pays 1-5 '!I28:I29)&lt;&gt;0,"X","-")</f>
        <v>-</v>
      </c>
      <c r="H37" s="57"/>
      <c r="I37" s="57"/>
      <c r="J37" s="69"/>
      <c r="K37" s="69"/>
      <c r="L37" s="53"/>
      <c r="O37" s="164"/>
    </row>
    <row r="38" spans="1:16" s="29" customFormat="1" ht="15" customHeight="1" x14ac:dyDescent="0.35">
      <c r="A38" s="38"/>
      <c r="B38" s="170"/>
      <c r="C38" s="566">
        <f>'Cab-Arm Country-Pays 1-5 '!E37</f>
        <v>0</v>
      </c>
      <c r="D38" s="567"/>
      <c r="E38" s="101" t="str">
        <f>IF(SUM('Cab-Arm Country-Pays 1-5 '!G41:G42)&lt;&gt;0,"X","-")</f>
        <v>-</v>
      </c>
      <c r="F38" s="101" t="str">
        <f>IF(SUM('Cab-Arm Country-Pays 1-5 '!H41:H42)&lt;&gt;0,"X","-")</f>
        <v>-</v>
      </c>
      <c r="G38" s="101" t="str">
        <f>IF(SUM('Cab-Arm Country-Pays 1-5 '!I41:I42)&lt;&gt;0,"X","-")</f>
        <v>-</v>
      </c>
      <c r="H38" s="57"/>
      <c r="I38" s="57"/>
      <c r="J38" s="69"/>
      <c r="K38" s="69"/>
      <c r="L38" s="53"/>
    </row>
    <row r="39" spans="1:16" s="29" customFormat="1" ht="15" customHeight="1" x14ac:dyDescent="0.35">
      <c r="A39" s="38"/>
      <c r="B39" s="170"/>
      <c r="C39" s="566">
        <f>'Cab-Arm Country-Pays 1-5 '!E50</f>
        <v>0</v>
      </c>
      <c r="D39" s="567"/>
      <c r="E39" s="101" t="str">
        <f>IF(SUM('Cab-Arm Country-Pays 1-5 '!G54:G55)&lt;&gt;0,"X","-")</f>
        <v>-</v>
      </c>
      <c r="F39" s="101" t="str">
        <f>IF(SUM('Cab-Arm Country-Pays 1-5 '!H54:H55)&lt;&gt;0,"X","-")</f>
        <v>-</v>
      </c>
      <c r="G39" s="101" t="str">
        <f>IF(SUM('Cab-Arm Country-Pays 1-5 '!I54:I55)&lt;&gt;0,"X","-")</f>
        <v>-</v>
      </c>
      <c r="H39" s="57"/>
      <c r="I39" s="57"/>
      <c r="J39" s="69"/>
      <c r="K39" s="69"/>
      <c r="L39" s="53"/>
    </row>
    <row r="40" spans="1:16" s="29" customFormat="1" ht="15" customHeight="1" x14ac:dyDescent="0.35">
      <c r="A40" s="38"/>
      <c r="B40" s="170"/>
      <c r="C40" s="566">
        <f>'Cab-Arm Country-Pays 1-5 '!E63</f>
        <v>0</v>
      </c>
      <c r="D40" s="567"/>
      <c r="E40" s="101" t="str">
        <f>IF(SUM('Cab-Arm Country-Pays 1-5 '!G67:G68)&lt;&gt;0,"X","-")</f>
        <v>-</v>
      </c>
      <c r="F40" s="101" t="str">
        <f>IF(SUM('Cab-Arm Country-Pays 1-5 '!H67:H68)&lt;&gt;0,"X","-")</f>
        <v>-</v>
      </c>
      <c r="G40" s="101" t="str">
        <f>IF(SUM('Cab-Arm Country-Pays 1-5 '!I67:I68)&lt;&gt;0,"X","-")</f>
        <v>-</v>
      </c>
      <c r="H40" s="57"/>
      <c r="I40" s="57"/>
      <c r="J40" s="69"/>
      <c r="K40" s="69"/>
      <c r="L40" s="53"/>
    </row>
    <row r="41" spans="1:16" s="29" customFormat="1" ht="15" customHeight="1" x14ac:dyDescent="0.35">
      <c r="A41" s="38"/>
      <c r="B41" s="170"/>
      <c r="C41" s="566">
        <f>'Cab-Arm Country-Pays 1-5 '!E76</f>
        <v>0</v>
      </c>
      <c r="D41" s="567"/>
      <c r="E41" s="101" t="str">
        <f>IF(SUM('Cab-Arm Country-Pays 1-5 '!G80:G81)&lt;&gt;0,"X","-")</f>
        <v>-</v>
      </c>
      <c r="F41" s="101" t="str">
        <f>IF(SUM('Cab-Arm Country-Pays 1-5 '!H80:H81)&lt;&gt;0,"X","-")</f>
        <v>-</v>
      </c>
      <c r="G41" s="101" t="str">
        <f>IF(SUM('Cab-Arm Country-Pays 1-5 '!I80:I81)&lt;&gt;0,"X","-")</f>
        <v>-</v>
      </c>
      <c r="H41" s="57"/>
      <c r="I41" s="57"/>
      <c r="J41" s="69"/>
      <c r="K41" s="69"/>
      <c r="L41" s="53"/>
    </row>
    <row r="42" spans="1:16" s="29" customFormat="1" x14ac:dyDescent="0.35">
      <c r="A42" s="38"/>
      <c r="B42" s="170"/>
      <c r="C42" s="566">
        <f>'Cab-Arm Country-Pays 6-10'!E24</f>
        <v>0</v>
      </c>
      <c r="D42" s="567"/>
      <c r="E42" s="101" t="str">
        <f>IF(SUM('Cab-Arm Country-Pays 6-10'!G28:G29)&lt;&gt;0,"X","-")</f>
        <v>-</v>
      </c>
      <c r="F42" s="101" t="str">
        <f>IF(SUM('Cab-Arm Country-Pays 6-10'!H28:H29)&lt;&gt;0,"X","-")</f>
        <v>-</v>
      </c>
      <c r="G42" s="101" t="str">
        <f>IF(SUM('Cab-Arm Country-Pays 6-10'!I28:I29)&lt;&gt;0,"X","-")</f>
        <v>-</v>
      </c>
      <c r="H42" s="57"/>
      <c r="I42" s="57"/>
      <c r="J42" s="69"/>
      <c r="K42" s="69"/>
      <c r="L42" s="53"/>
    </row>
    <row r="43" spans="1:16" s="29" customFormat="1" x14ac:dyDescent="0.35">
      <c r="A43" s="38"/>
      <c r="B43" s="170"/>
      <c r="C43" s="566">
        <f>'Cab-Arm Country-Pays 6-10'!E37</f>
        <v>0</v>
      </c>
      <c r="D43" s="567"/>
      <c r="E43" s="101" t="str">
        <f>IF(SUM('Cab-Arm Country-Pays 6-10'!G41:G42)&lt;&gt;0,"X","-")</f>
        <v>-</v>
      </c>
      <c r="F43" s="101" t="str">
        <f>IF(SUM('Cab-Arm Country-Pays 6-10'!H41:H42)&lt;&gt;0,"X","-")</f>
        <v>-</v>
      </c>
      <c r="G43" s="101" t="str">
        <f>IF(SUM('Cab-Arm Country-Pays 6-10'!I41:I42)&lt;&gt;0,"X","-")</f>
        <v>-</v>
      </c>
      <c r="H43" s="57"/>
      <c r="I43" s="57"/>
      <c r="J43" s="69"/>
      <c r="K43" s="69"/>
      <c r="L43" s="53"/>
    </row>
    <row r="44" spans="1:16" s="29" customFormat="1" x14ac:dyDescent="0.35">
      <c r="A44" s="38"/>
      <c r="B44" s="170"/>
      <c r="C44" s="566">
        <f>'Cab-Arm Country-Pays 6-10'!E50</f>
        <v>0</v>
      </c>
      <c r="D44" s="567"/>
      <c r="E44" s="101" t="str">
        <f>IF(SUM('Cab-Arm Country-Pays 6-10'!G54:G55)&lt;&gt;0,"X","-")</f>
        <v>-</v>
      </c>
      <c r="F44" s="101" t="str">
        <f>IF(SUM('Cab-Arm Country-Pays 6-10'!H54:H55)&lt;&gt;0,"X","-")</f>
        <v>-</v>
      </c>
      <c r="G44" s="101" t="str">
        <f>IF(SUM('Cab-Arm Country-Pays 6-10'!I54:I55)&lt;&gt;0,"X","-")</f>
        <v>-</v>
      </c>
      <c r="H44" s="57"/>
      <c r="I44" s="57"/>
      <c r="J44" s="69"/>
      <c r="K44" s="69"/>
      <c r="L44" s="53"/>
    </row>
    <row r="45" spans="1:16" s="29" customFormat="1" x14ac:dyDescent="0.35">
      <c r="A45" s="38"/>
      <c r="B45" s="170"/>
      <c r="C45" s="566">
        <f>'Cab-Arm Country-Pays 6-10'!E63</f>
        <v>0</v>
      </c>
      <c r="D45" s="567"/>
      <c r="E45" s="101" t="str">
        <f>IF(SUM('Cab-Arm Country-Pays 6-10'!G67:G68)&lt;&gt;0,"X","-")</f>
        <v>-</v>
      </c>
      <c r="F45" s="101" t="str">
        <f>IF(SUM('Cab-Arm Country-Pays 6-10'!H67:H68)&lt;&gt;0,"X","-")</f>
        <v>-</v>
      </c>
      <c r="G45" s="101" t="str">
        <f>IF(SUM('Cab-Arm Country-Pays 6-10'!I67:I68)&lt;&gt;0,"X","-")</f>
        <v>-</v>
      </c>
      <c r="H45" s="57"/>
      <c r="I45" s="57"/>
      <c r="J45" s="69"/>
      <c r="K45" s="69"/>
      <c r="L45" s="53"/>
    </row>
    <row r="46" spans="1:16" s="29" customFormat="1" x14ac:dyDescent="0.35">
      <c r="A46" s="38"/>
      <c r="B46" s="170"/>
      <c r="C46" s="566">
        <f>'Cab-Arm Country-Pays 6-10'!E76</f>
        <v>0</v>
      </c>
      <c r="D46" s="567"/>
      <c r="E46" s="101" t="str">
        <f>IF(SUM('Cab-Arm Country-Pays 6-10'!G80:G81)&lt;&gt;0,"X","-")</f>
        <v>-</v>
      </c>
      <c r="F46" s="101" t="str">
        <f>IF(SUM('Cab-Arm Country-Pays 6-10'!H80:H81)&lt;&gt;0,"X","-")</f>
        <v>-</v>
      </c>
      <c r="G46" s="101" t="str">
        <f>IF(SUM('Cab-Arm Country-Pays 6-10'!I80:I81)&lt;&gt;0,"X","-")</f>
        <v>-</v>
      </c>
      <c r="H46" s="57"/>
      <c r="I46" s="57"/>
      <c r="J46" s="69"/>
      <c r="K46" s="69"/>
      <c r="L46" s="53"/>
    </row>
    <row r="47" spans="1:16" s="29" customFormat="1" x14ac:dyDescent="0.35">
      <c r="A47" s="38"/>
      <c r="B47" s="170"/>
      <c r="C47" s="566">
        <f>'Cab-Arm Country-Pays 11-15'!E24</f>
        <v>0</v>
      </c>
      <c r="D47" s="567"/>
      <c r="E47" s="101" t="str">
        <f>IF(SUM('Cab-Arm Country-Pays 11-15'!G28:G29)&lt;&gt;0,"X","-")</f>
        <v>-</v>
      </c>
      <c r="F47" s="101" t="str">
        <f>IF(SUM('Cab-Arm Country-Pays 11-15'!H28:H29)&lt;&gt;0,"X","-")</f>
        <v>-</v>
      </c>
      <c r="G47" s="101" t="str">
        <f>IF(SUM('Cab-Arm Country-Pays 11-15'!I28:I29)&lt;&gt;0,"X","-")</f>
        <v>-</v>
      </c>
      <c r="H47" s="57"/>
      <c r="I47" s="57"/>
      <c r="J47" s="69"/>
      <c r="K47" s="69"/>
      <c r="L47" s="53"/>
    </row>
    <row r="48" spans="1:16" s="29" customFormat="1" x14ac:dyDescent="0.35">
      <c r="A48" s="38"/>
      <c r="B48" s="170"/>
      <c r="C48" s="566">
        <f>'Cab-Arm Country-Pays 11-15'!E37</f>
        <v>0</v>
      </c>
      <c r="D48" s="567"/>
      <c r="E48" s="101" t="str">
        <f>IF(SUM('Cab-Arm Country-Pays 11-15'!G41:G42)&lt;&gt;0,"X","-")</f>
        <v>-</v>
      </c>
      <c r="F48" s="101" t="str">
        <f>IF(SUM('Cab-Arm Country-Pays 11-15'!H41:H42)&lt;&gt;0,"X","-")</f>
        <v>-</v>
      </c>
      <c r="G48" s="101" t="str">
        <f>IF(SUM('Cab-Arm Country-Pays 11-15'!I41:I42)&lt;&gt;0,"X","-")</f>
        <v>-</v>
      </c>
      <c r="H48" s="57"/>
      <c r="I48" s="57"/>
      <c r="J48" s="69"/>
      <c r="K48" s="69"/>
      <c r="L48" s="53"/>
    </row>
    <row r="49" spans="1:12" s="29" customFormat="1" x14ac:dyDescent="0.35">
      <c r="A49" s="38"/>
      <c r="B49" s="170"/>
      <c r="C49" s="566">
        <f>'Cab-Arm Country-Pays 11-15'!E50</f>
        <v>0</v>
      </c>
      <c r="D49" s="567"/>
      <c r="E49" s="101" t="str">
        <f>IF(SUM('Cab-Arm Country-Pays 11-15'!G54:G55)&lt;&gt;0,"X","-")</f>
        <v>-</v>
      </c>
      <c r="F49" s="101" t="str">
        <f>IF(SUM('Cab-Arm Country-Pays 11-15'!H54:H55)&lt;&gt;0,"X","-")</f>
        <v>-</v>
      </c>
      <c r="G49" s="101" t="str">
        <f>IF(SUM('Cab-Arm Country-Pays 11-15'!I54:I55)&lt;&gt;0,"X","-")</f>
        <v>-</v>
      </c>
      <c r="H49" s="57"/>
      <c r="I49" s="57"/>
      <c r="J49" s="69"/>
      <c r="K49" s="69"/>
      <c r="L49" s="53"/>
    </row>
    <row r="50" spans="1:12" s="29" customFormat="1" x14ac:dyDescent="0.35">
      <c r="A50" s="38"/>
      <c r="B50" s="170"/>
      <c r="C50" s="566">
        <f>'Cab-Arm Country-Pays 11-15'!E63</f>
        <v>0</v>
      </c>
      <c r="D50" s="567"/>
      <c r="E50" s="101" t="str">
        <f>IF(SUM('Cab-Arm Country-Pays 11-15'!G67:G68)&lt;&gt;0,"X","-")</f>
        <v>-</v>
      </c>
      <c r="F50" s="101" t="str">
        <f>IF(SUM('Cab-Arm Country-Pays 11-15'!H67:H68)&lt;&gt;0,"X","-")</f>
        <v>-</v>
      </c>
      <c r="G50" s="101" t="str">
        <f>IF(SUM('Cab-Arm Country-Pays 11-15'!I67:I68)&lt;&gt;0,"X","-")</f>
        <v>-</v>
      </c>
      <c r="H50" s="57"/>
      <c r="I50" s="57"/>
      <c r="J50" s="69"/>
      <c r="K50" s="69"/>
      <c r="L50" s="53"/>
    </row>
    <row r="51" spans="1:12" s="29" customFormat="1" x14ac:dyDescent="0.35">
      <c r="A51" s="38"/>
      <c r="B51" s="170"/>
      <c r="C51" s="566">
        <f>'Cab-Arm Country-Pays 11-15'!E76</f>
        <v>0</v>
      </c>
      <c r="D51" s="567"/>
      <c r="E51" s="101" t="str">
        <f>IF(SUM('Cab-Arm Country-Pays 11-15'!G80:G81)&lt;&gt;0,"X","-")</f>
        <v>-</v>
      </c>
      <c r="F51" s="101" t="str">
        <f>IF(SUM('Cab-Arm Country-Pays 11-15'!H80:H81)&lt;&gt;0,"X","-")</f>
        <v>-</v>
      </c>
      <c r="G51" s="101" t="str">
        <f>IF(SUM('Cab-Arm Country-Pays 11-15'!I80:I81)&lt;&gt;0,"X","-")</f>
        <v>-</v>
      </c>
      <c r="H51" s="57"/>
      <c r="I51" s="57"/>
      <c r="J51" s="69"/>
      <c r="K51" s="69"/>
      <c r="L51" s="53"/>
    </row>
    <row r="52" spans="1:12" s="29" customFormat="1" x14ac:dyDescent="0.35">
      <c r="A52" s="38"/>
      <c r="B52" s="170"/>
      <c r="C52" s="566">
        <f>'Cab-Arm Country-Pays 16-20'!E24</f>
        <v>0</v>
      </c>
      <c r="D52" s="567"/>
      <c r="E52" s="101" t="str">
        <f>IF(SUM('Cab-Arm Country-Pays 16-20'!G28:G29)&lt;&gt;0,"X","-")</f>
        <v>-</v>
      </c>
      <c r="F52" s="101" t="str">
        <f>IF(SUM('Cab-Arm Country-Pays 16-20'!H28:H29)&lt;&gt;0,"X","-")</f>
        <v>-</v>
      </c>
      <c r="G52" s="101" t="str">
        <f>IF(SUM('Cab-Arm Country-Pays 16-20'!I28:I29)&lt;&gt;0,"X","-")</f>
        <v>-</v>
      </c>
      <c r="H52" s="57"/>
      <c r="I52" s="57"/>
      <c r="J52" s="69"/>
      <c r="K52" s="69"/>
      <c r="L52" s="53"/>
    </row>
    <row r="53" spans="1:12" s="29" customFormat="1" x14ac:dyDescent="0.35">
      <c r="A53" s="38"/>
      <c r="B53" s="170"/>
      <c r="C53" s="566">
        <f>'Cab-Arm Country-Pays 16-20'!E37</f>
        <v>0</v>
      </c>
      <c r="D53" s="567"/>
      <c r="E53" s="101" t="str">
        <f>IF(SUM('Cab-Arm Country-Pays 16-20'!G41:G42)&lt;&gt;0,"X","-")</f>
        <v>-</v>
      </c>
      <c r="F53" s="101" t="str">
        <f>IF(SUM('Cab-Arm Country-Pays 16-20'!H41:H42)&lt;&gt;0,"X","-")</f>
        <v>-</v>
      </c>
      <c r="G53" s="101" t="str">
        <f>IF(SUM('Cab-Arm Country-Pays 16-20'!I41:I42)&lt;&gt;0,"X","-")</f>
        <v>-</v>
      </c>
      <c r="H53" s="57"/>
      <c r="I53" s="57"/>
      <c r="J53" s="69"/>
      <c r="K53" s="69"/>
      <c r="L53" s="53"/>
    </row>
    <row r="54" spans="1:12" s="29" customFormat="1" x14ac:dyDescent="0.35">
      <c r="A54" s="38"/>
      <c r="B54" s="170"/>
      <c r="C54" s="566">
        <f>'Cab-Arm Country-Pays 16-20'!E50</f>
        <v>0</v>
      </c>
      <c r="D54" s="567"/>
      <c r="E54" s="101" t="str">
        <f>IF(SUM('Cab-Arm Country-Pays 16-20'!G54:G55)&lt;&gt;0,"X","-")</f>
        <v>-</v>
      </c>
      <c r="F54" s="101" t="str">
        <f>IF(SUM('Cab-Arm Country-Pays 16-20'!H54:H55)&lt;&gt;0,"X","-")</f>
        <v>-</v>
      </c>
      <c r="G54" s="101" t="str">
        <f>IF(SUM('Cab-Arm Country-Pays 16-20'!I54:I55)&lt;&gt;0,"X","-")</f>
        <v>-</v>
      </c>
      <c r="H54" s="57"/>
      <c r="I54" s="57"/>
      <c r="J54" s="69"/>
      <c r="K54" s="69"/>
      <c r="L54" s="53"/>
    </row>
    <row r="55" spans="1:12" s="29" customFormat="1" x14ac:dyDescent="0.35">
      <c r="A55" s="38"/>
      <c r="B55" s="170"/>
      <c r="C55" s="566">
        <f>'Cab-Arm Country-Pays 16-20'!E63</f>
        <v>0</v>
      </c>
      <c r="D55" s="567"/>
      <c r="E55" s="101" t="str">
        <f>IF(SUM('Cab-Arm Country-Pays 16-20'!G67:G68)&lt;&gt;0,"X","-")</f>
        <v>-</v>
      </c>
      <c r="F55" s="101" t="str">
        <f>IF(SUM('Cab-Arm Country-Pays 16-20'!H67:H68)&lt;&gt;0,"X","-")</f>
        <v>-</v>
      </c>
      <c r="G55" s="101" t="str">
        <f>IF(SUM('Cab-Arm Country-Pays 16-20'!I67:I68)&lt;&gt;0,"X","-")</f>
        <v>-</v>
      </c>
      <c r="H55" s="57"/>
      <c r="I55" s="57"/>
      <c r="J55" s="69"/>
      <c r="K55" s="69"/>
      <c r="L55" s="53"/>
    </row>
    <row r="56" spans="1:12" s="29" customFormat="1" x14ac:dyDescent="0.35">
      <c r="A56" s="38"/>
      <c r="B56" s="170"/>
      <c r="C56" s="566">
        <f>'Cab-Arm Country-Pays 16-20'!E76</f>
        <v>0</v>
      </c>
      <c r="D56" s="567"/>
      <c r="E56" s="101" t="str">
        <f>IF(SUM('Cab-Arm Country-Pays 16-20'!G80:G81)&lt;&gt;0,"X","-")</f>
        <v>-</v>
      </c>
      <c r="F56" s="101" t="str">
        <f>IF(SUM('Cab-Arm Country-Pays 16-20'!H80:H81)&lt;&gt;0,"X","-")</f>
        <v>-</v>
      </c>
      <c r="G56" s="101" t="str">
        <f>IF(SUM('Cab-Arm Country-Pays 16-20'!I80:I81)&lt;&gt;0,"X","-")</f>
        <v>-</v>
      </c>
      <c r="H56" s="57"/>
      <c r="I56" s="57"/>
      <c r="J56" s="69"/>
      <c r="K56" s="69"/>
      <c r="L56" s="53"/>
    </row>
    <row r="57" spans="1:12" s="29" customFormat="1" x14ac:dyDescent="0.35">
      <c r="A57" s="38"/>
      <c r="B57" s="170"/>
      <c r="C57" s="566">
        <f>'Cab-Arm Country-Pays 21-25'!E24</f>
        <v>0</v>
      </c>
      <c r="D57" s="567"/>
      <c r="E57" s="101" t="str">
        <f>IF(SUM('Cab-Arm Country-Pays 21-25'!G28:G29)&lt;&gt;0,"X","-")</f>
        <v>-</v>
      </c>
      <c r="F57" s="101" t="str">
        <f>IF(SUM('Cab-Arm Country-Pays 21-25'!H28:H29)&lt;&gt;0,"X","-")</f>
        <v>-</v>
      </c>
      <c r="G57" s="101" t="str">
        <f>IF(SUM('Cab-Arm Country-Pays 21-25'!I28:I29)&lt;&gt;0,"X","-")</f>
        <v>-</v>
      </c>
      <c r="H57" s="57"/>
      <c r="I57" s="57"/>
      <c r="J57" s="69"/>
      <c r="K57" s="69"/>
      <c r="L57" s="53"/>
    </row>
    <row r="58" spans="1:12" s="29" customFormat="1" x14ac:dyDescent="0.35">
      <c r="A58" s="38"/>
      <c r="B58" s="170"/>
      <c r="C58" s="566">
        <f>'Cab-Arm Country-Pays 21-25'!E37</f>
        <v>0</v>
      </c>
      <c r="D58" s="567"/>
      <c r="E58" s="101" t="str">
        <f>IF(SUM('Cab-Arm Country-Pays 21-25'!G41:G42)&lt;&gt;0,"X","-")</f>
        <v>-</v>
      </c>
      <c r="F58" s="101" t="str">
        <f>IF(SUM('Cab-Arm Country-Pays 21-25'!H41:H42)&lt;&gt;0,"X","-")</f>
        <v>-</v>
      </c>
      <c r="G58" s="101" t="str">
        <f>IF(SUM('Cab-Arm Country-Pays 21-25'!I41:I42)&lt;&gt;0,"X","-")</f>
        <v>-</v>
      </c>
      <c r="H58" s="57"/>
      <c r="I58" s="57"/>
      <c r="J58" s="69"/>
      <c r="K58" s="69"/>
      <c r="L58" s="53"/>
    </row>
    <row r="59" spans="1:12" s="29" customFormat="1" x14ac:dyDescent="0.35">
      <c r="A59" s="38"/>
      <c r="B59" s="170"/>
      <c r="C59" s="566">
        <f>'Cab-Arm Country-Pays 21-25'!E50</f>
        <v>0</v>
      </c>
      <c r="D59" s="567"/>
      <c r="E59" s="101" t="str">
        <f>IF(SUM('Cab-Arm Country-Pays 21-25'!G54:G55)&lt;&gt;0,"X","-")</f>
        <v>-</v>
      </c>
      <c r="F59" s="101" t="str">
        <f>IF(SUM('Cab-Arm Country-Pays 21-25'!H54:H55)&lt;&gt;0,"X","-")</f>
        <v>-</v>
      </c>
      <c r="G59" s="101" t="str">
        <f>IF(SUM('Cab-Arm Country-Pays 21-25'!I54:I55)&lt;&gt;0,"X","-")</f>
        <v>-</v>
      </c>
      <c r="H59" s="57"/>
      <c r="I59" s="57"/>
      <c r="J59" s="69"/>
      <c r="K59" s="69"/>
      <c r="L59" s="53"/>
    </row>
    <row r="60" spans="1:12" s="29" customFormat="1" x14ac:dyDescent="0.35">
      <c r="A60" s="38"/>
      <c r="B60" s="170"/>
      <c r="C60" s="566">
        <f>'Cab-Arm Country-Pays 21-25'!E63</f>
        <v>0</v>
      </c>
      <c r="D60" s="567"/>
      <c r="E60" s="101" t="str">
        <f>IF(SUM('Cab-Arm Country-Pays 21-25'!G67:G68)&lt;&gt;0,"X","-")</f>
        <v>-</v>
      </c>
      <c r="F60" s="101" t="str">
        <f>IF(SUM('Cab-Arm Country-Pays 21-25'!H67:H68)&lt;&gt;0,"X","-")</f>
        <v>-</v>
      </c>
      <c r="G60" s="101" t="str">
        <f>IF(SUM('Cab-Arm Country-Pays 21-25'!I67:I68)&lt;&gt;0,"X","-")</f>
        <v>-</v>
      </c>
      <c r="H60" s="57"/>
      <c r="I60" s="57"/>
      <c r="J60" s="69"/>
      <c r="K60" s="69"/>
      <c r="L60" s="53"/>
    </row>
    <row r="61" spans="1:12" s="29" customFormat="1" x14ac:dyDescent="0.35">
      <c r="A61" s="38"/>
      <c r="B61" s="170"/>
      <c r="C61" s="566">
        <f>'Cab-Arm Country-Pays 21-25'!E76</f>
        <v>0</v>
      </c>
      <c r="D61" s="567"/>
      <c r="E61" s="101" t="str">
        <f>IF(SUM('Cab-Arm Country-Pays 21-25'!G80:G81)&lt;&gt;0,"X","-")</f>
        <v>-</v>
      </c>
      <c r="F61" s="101" t="str">
        <f>IF(SUM('Cab-Arm Country-Pays 21-25'!H80:H81)&lt;&gt;0,"X","-")</f>
        <v>-</v>
      </c>
      <c r="G61" s="101" t="str">
        <f>IF(SUM('Cab-Arm Country-Pays 21-25'!I80:I81)&lt;&gt;0,"X","-")</f>
        <v>-</v>
      </c>
      <c r="H61" s="57"/>
      <c r="I61" s="57"/>
      <c r="J61" s="69"/>
      <c r="K61" s="69"/>
      <c r="L61" s="53"/>
    </row>
    <row r="62" spans="1:12" s="29" customFormat="1" x14ac:dyDescent="0.35">
      <c r="A62" s="38"/>
      <c r="B62" s="170"/>
      <c r="C62" s="171"/>
      <c r="D62" s="171"/>
      <c r="E62" s="66"/>
      <c r="F62" s="66"/>
      <c r="G62" s="66"/>
      <c r="H62" s="57"/>
      <c r="I62" s="57"/>
      <c r="J62" s="66"/>
      <c r="K62" s="66"/>
      <c r="L62" s="53"/>
    </row>
    <row r="63" spans="1:12" s="29" customFormat="1" ht="15" customHeight="1" x14ac:dyDescent="0.35">
      <c r="A63" s="38"/>
      <c r="B63" s="571" t="str">
        <f>'Cab-Arm Country-Pays 1-5 '!B32</f>
        <v>Sales of imports in Canada</v>
      </c>
      <c r="C63" s="572"/>
      <c r="D63" s="567"/>
      <c r="E63" s="101" t="str">
        <f>IF(SUM(End!C2:C6)&lt;&gt;0,"X","-")</f>
        <v>-</v>
      </c>
      <c r="F63" s="101" t="str">
        <f>IF(SUM(End!D2:D6)&lt;&gt;0,"X","-")</f>
        <v>-</v>
      </c>
      <c r="G63" s="101" t="str">
        <f>IF(SUM(End!E2:E6)&lt;&gt;0,"X","-")</f>
        <v>-</v>
      </c>
      <c r="H63" s="57"/>
      <c r="I63" s="57"/>
      <c r="L63" s="53"/>
    </row>
    <row r="64" spans="1:12" s="29" customFormat="1" ht="15" customHeight="1" x14ac:dyDescent="0.35">
      <c r="A64" s="38"/>
      <c r="B64" s="571" t="str">
        <f>Export!B25</f>
        <v>Export sales</v>
      </c>
      <c r="C64" s="566"/>
      <c r="D64" s="567"/>
      <c r="E64" s="101" t="str">
        <f>IF(SUM(Export!G26:G27)&lt;&gt;0,"X","-")</f>
        <v>-</v>
      </c>
      <c r="F64" s="101" t="str">
        <f>IF(SUM(Export!H26:H27)&lt;&gt;0,"X","-")</f>
        <v>-</v>
      </c>
      <c r="G64" s="101" t="str">
        <f>IF(SUM(Export!I26:I27)&lt;&gt;0,"X","-")</f>
        <v>-</v>
      </c>
      <c r="H64" s="57"/>
      <c r="I64" s="57"/>
      <c r="J64" s="69"/>
      <c r="K64" s="69"/>
      <c r="L64" s="53"/>
    </row>
    <row r="65" spans="2:13" x14ac:dyDescent="0.35">
      <c r="B65" s="172"/>
      <c r="C65" s="173"/>
      <c r="D65" s="173"/>
      <c r="E65" s="51"/>
      <c r="F65" s="51"/>
      <c r="G65" s="51"/>
      <c r="H65" s="51"/>
      <c r="I65" s="51"/>
      <c r="J65" s="51"/>
      <c r="K65" s="51"/>
      <c r="L65" s="52"/>
      <c r="M65" s="10"/>
    </row>
  </sheetData>
  <sheetProtection algorithmName="SHA-512" hashValue="KEywalSvpY7xlyQTPxe50XiFoJyhtFt5DQbQoJqEH7wq4xYrMLeWZ0POCFQchtEdaAJtqXCD9YtxGwt5VjUOYw==" saltValue="fDBPGWqJ9WH+/KIsem37Ag==" spinCount="100000" sheet="1" objects="1" scenarios="1" selectLockedCells="1"/>
  <mergeCells count="46">
    <mergeCell ref="B4:L4"/>
    <mergeCell ref="B5:L5"/>
    <mergeCell ref="B6:L6"/>
    <mergeCell ref="B29:L29"/>
    <mergeCell ref="B8:L8"/>
    <mergeCell ref="B9:L9"/>
    <mergeCell ref="B12:I12"/>
    <mergeCell ref="B13:I13"/>
    <mergeCell ref="B64:D64"/>
    <mergeCell ref="B31:L32"/>
    <mergeCell ref="B14:I14"/>
    <mergeCell ref="B15:I15"/>
    <mergeCell ref="B16:I16"/>
    <mergeCell ref="E35:E36"/>
    <mergeCell ref="F35:F36"/>
    <mergeCell ref="G35:G36"/>
    <mergeCell ref="B18:L18"/>
    <mergeCell ref="B20:L27"/>
    <mergeCell ref="C38:D38"/>
    <mergeCell ref="C39:D39"/>
    <mergeCell ref="C40:D40"/>
    <mergeCell ref="C41:D41"/>
    <mergeCell ref="B63:D63"/>
    <mergeCell ref="E34:G34"/>
    <mergeCell ref="C61:D61"/>
    <mergeCell ref="C54:D54"/>
    <mergeCell ref="C55:D55"/>
    <mergeCell ref="C56:D56"/>
    <mergeCell ref="C60:D60"/>
    <mergeCell ref="C53:D53"/>
    <mergeCell ref="C57:D57"/>
    <mergeCell ref="C58:D58"/>
    <mergeCell ref="C59:D59"/>
    <mergeCell ref="C48:D48"/>
    <mergeCell ref="C49:D49"/>
    <mergeCell ref="C50:D50"/>
    <mergeCell ref="C51:D51"/>
    <mergeCell ref="C52:D52"/>
    <mergeCell ref="C45:D45"/>
    <mergeCell ref="C46:D46"/>
    <mergeCell ref="C47:D47"/>
    <mergeCell ref="B36:D36"/>
    <mergeCell ref="C37:D37"/>
    <mergeCell ref="C42:D42"/>
    <mergeCell ref="C43:D43"/>
    <mergeCell ref="C44:D44"/>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0" xr:uid="{7001EC79-BB29-42CC-BA8E-F10C32CC887D}">
      <formula1>1000</formula1>
    </dataValidation>
  </dataValidations>
  <printOptions horizontalCentered="1"/>
  <pageMargins left="0.25" right="0.25" top="0.75" bottom="0.75" header="0.3" footer="0.3"/>
  <pageSetup scale="63"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480E6A-B19A-423F-ADBE-D835D510D40F}">
          <x14:formula1>
            <xm:f>Variables!$D$58:$D$59</xm:f>
          </x14:formula1>
          <xm:sqref>J12:J16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85234-EEDD-4E07-8F1C-333F6F4893C1}">
  <sheetPr>
    <tabColor rgb="FF00B0F0"/>
    <pageSetUpPr fitToPage="1"/>
  </sheetPr>
  <dimension ref="A1:P65"/>
  <sheetViews>
    <sheetView showGridLines="0" zoomScaleNormal="100"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9" width="9.26953125" style="10" customWidth="1"/>
    <col min="20" max="16384" width="9.26953125" style="10"/>
  </cols>
  <sheetData>
    <row r="1" spans="1:16" x14ac:dyDescent="0.35">
      <c r="O1" s="10" t="s">
        <v>324</v>
      </c>
      <c r="P1" s="10" t="s">
        <v>324</v>
      </c>
    </row>
    <row r="2" spans="1:16" x14ac:dyDescent="0.35">
      <c r="B2" s="12" t="s">
        <v>37</v>
      </c>
      <c r="O2" s="135" t="s">
        <v>51</v>
      </c>
      <c r="P2" s="135" t="s">
        <v>67</v>
      </c>
    </row>
    <row r="3" spans="1:16" x14ac:dyDescent="0.35">
      <c r="B3" s="13"/>
      <c r="O3" s="2"/>
      <c r="P3" s="2"/>
    </row>
    <row r="4" spans="1:16" s="2" customFormat="1" x14ac:dyDescent="0.35">
      <c r="A4" s="4"/>
      <c r="B4" s="380" t="str">
        <f>Info!B4</f>
        <v>IMPORTERS' QUESTIONNAIRE</v>
      </c>
      <c r="C4" s="381"/>
      <c r="D4" s="381"/>
      <c r="E4" s="381"/>
      <c r="F4" s="381"/>
      <c r="G4" s="381"/>
      <c r="H4" s="381"/>
      <c r="I4" s="381"/>
      <c r="J4" s="381"/>
      <c r="K4" s="381"/>
      <c r="L4" s="382"/>
      <c r="M4" s="21"/>
      <c r="N4" s="21"/>
      <c r="O4" s="19"/>
      <c r="P4" s="19"/>
    </row>
    <row r="5" spans="1:16" s="2" customFormat="1" x14ac:dyDescent="0.35">
      <c r="A5" s="4"/>
      <c r="B5" s="435" t="str">
        <f>Info!B5</f>
        <v>GC-2026-001</v>
      </c>
      <c r="C5" s="436"/>
      <c r="D5" s="436"/>
      <c r="E5" s="436"/>
      <c r="F5" s="436"/>
      <c r="G5" s="436"/>
      <c r="H5" s="436"/>
      <c r="I5" s="436"/>
      <c r="J5" s="436"/>
      <c r="K5" s="436"/>
      <c r="L5" s="437"/>
      <c r="M5" s="21"/>
      <c r="N5" s="21"/>
      <c r="O5" s="19"/>
      <c r="P5" s="19"/>
    </row>
    <row r="6" spans="1:16" s="6" customFormat="1" ht="14.25" customHeight="1" x14ac:dyDescent="0.35">
      <c r="A6" s="4"/>
      <c r="B6" s="481" t="str">
        <f>Info!B6</f>
        <v>WOOD GOODS - SOLID AND ENGINEERED WOOD CABINETS AND VANITIES</v>
      </c>
      <c r="C6" s="482"/>
      <c r="D6" s="482"/>
      <c r="E6" s="482"/>
      <c r="F6" s="482"/>
      <c r="G6" s="482"/>
      <c r="H6" s="482"/>
      <c r="I6" s="482"/>
      <c r="J6" s="482"/>
      <c r="K6" s="482"/>
      <c r="L6" s="483"/>
      <c r="M6" s="19"/>
      <c r="N6" s="19"/>
      <c r="O6" s="15"/>
      <c r="P6" s="15"/>
    </row>
    <row r="7" spans="1:16" s="6" customFormat="1" x14ac:dyDescent="0.35">
      <c r="A7" s="4"/>
      <c r="B7" s="14"/>
      <c r="C7" s="3"/>
      <c r="D7" s="3"/>
      <c r="E7" s="3"/>
      <c r="F7" s="3"/>
      <c r="G7" s="3"/>
      <c r="H7" s="3"/>
      <c r="I7" s="3"/>
      <c r="J7" s="3"/>
      <c r="K7" s="3"/>
      <c r="L7" s="3"/>
      <c r="O7" s="15"/>
      <c r="P7" s="15"/>
    </row>
    <row r="8" spans="1:16" x14ac:dyDescent="0.35">
      <c r="B8" s="322" t="str">
        <f>IF(Intro!$G$29="English",O8,P8)</f>
        <v>CONFIRMATION OF REPORTED DATA - SUBASSEMBLIES</v>
      </c>
      <c r="C8" s="323"/>
      <c r="D8" s="323"/>
      <c r="E8" s="323"/>
      <c r="F8" s="323"/>
      <c r="G8" s="323"/>
      <c r="H8" s="323"/>
      <c r="I8" s="323"/>
      <c r="J8" s="323"/>
      <c r="K8" s="323"/>
      <c r="L8" s="324"/>
      <c r="M8" s="10"/>
      <c r="O8" s="10" t="s">
        <v>925</v>
      </c>
      <c r="P8" s="10" t="s">
        <v>926</v>
      </c>
    </row>
    <row r="9" spans="1:16" x14ac:dyDescent="0.35">
      <c r="B9" s="322" t="str">
        <f>IF(Intro!$G$29="English",O9,P9)</f>
        <v>GENERAL</v>
      </c>
      <c r="C9" s="323"/>
      <c r="D9" s="323"/>
      <c r="E9" s="323"/>
      <c r="F9" s="323"/>
      <c r="G9" s="323"/>
      <c r="H9" s="323"/>
      <c r="I9" s="323"/>
      <c r="J9" s="323"/>
      <c r="K9" s="323"/>
      <c r="L9" s="324"/>
      <c r="M9" s="10"/>
      <c r="O9" s="84" t="s">
        <v>231</v>
      </c>
      <c r="P9" s="84" t="s">
        <v>232</v>
      </c>
    </row>
    <row r="10" spans="1:16" x14ac:dyDescent="0.35">
      <c r="B10" s="56"/>
      <c r="C10" s="57"/>
      <c r="D10" s="57"/>
      <c r="E10" s="57"/>
      <c r="F10" s="57"/>
      <c r="G10" s="57"/>
      <c r="H10" s="57"/>
      <c r="I10" s="57"/>
      <c r="J10" s="57"/>
      <c r="K10" s="57"/>
      <c r="L10" s="137"/>
      <c r="M10" s="10"/>
    </row>
    <row r="11" spans="1:16" s="9" customFormat="1" x14ac:dyDescent="0.35">
      <c r="A11" s="114"/>
      <c r="B11" s="126"/>
      <c r="C11" s="1"/>
      <c r="D11" s="1"/>
      <c r="E11" s="1"/>
      <c r="F11" s="1"/>
      <c r="G11" s="1"/>
      <c r="H11" s="1"/>
      <c r="I11" s="1"/>
      <c r="J11" s="130" t="str">
        <f>IF(Intro!$G$29="English",O11,P11)</f>
        <v>Select Yes or No</v>
      </c>
      <c r="K11" s="1"/>
      <c r="L11" s="115"/>
      <c r="O11" s="9" t="s">
        <v>109</v>
      </c>
      <c r="P11" s="9" t="s">
        <v>302</v>
      </c>
    </row>
    <row r="12" spans="1:16" s="29" customFormat="1" x14ac:dyDescent="0.35">
      <c r="A12" s="38"/>
      <c r="B12" s="356" t="str">
        <f>IF(Intro!$G$29="English",O12,P12)</f>
        <v>Confirm that all data reported in this questionnaire pertain to the goods as defined in the "Intro" tab.</v>
      </c>
      <c r="C12" s="357"/>
      <c r="D12" s="357"/>
      <c r="E12" s="357"/>
      <c r="F12" s="357"/>
      <c r="G12" s="357"/>
      <c r="H12" s="357"/>
      <c r="I12" s="357"/>
      <c r="J12" s="250"/>
      <c r="K12" s="1"/>
      <c r="L12" s="43"/>
      <c r="O12" s="29" t="s">
        <v>314</v>
      </c>
      <c r="P12" s="29" t="s">
        <v>315</v>
      </c>
    </row>
    <row r="13" spans="1:16" s="29" customFormat="1" x14ac:dyDescent="0.35">
      <c r="A13" s="38"/>
      <c r="B13" s="356" t="str">
        <f>IF(Intro!$G$29="English",O13,P13)</f>
        <v>Confirm that all the sources of imports (countries) of the goods have been reported in this questionnaire.</v>
      </c>
      <c r="C13" s="357"/>
      <c r="D13" s="357"/>
      <c r="E13" s="357"/>
      <c r="F13" s="357"/>
      <c r="G13" s="357"/>
      <c r="H13" s="357"/>
      <c r="I13" s="357"/>
      <c r="J13" s="250"/>
      <c r="K13" s="1"/>
      <c r="L13" s="43"/>
      <c r="O13" s="29" t="s">
        <v>338</v>
      </c>
      <c r="P13" s="29" t="s">
        <v>339</v>
      </c>
    </row>
    <row r="14" spans="1:16" s="29" customFormat="1" hidden="1" x14ac:dyDescent="0.35">
      <c r="A14" s="38"/>
      <c r="B14" s="356" t="str">
        <f>IF(Intro!$G$29="English",O14,P14)</f>
        <v>Confirm that all volumes reported in this questionnaire are in full units.</v>
      </c>
      <c r="C14" s="357"/>
      <c r="D14" s="357"/>
      <c r="E14" s="357"/>
      <c r="F14" s="357"/>
      <c r="G14" s="357"/>
      <c r="H14" s="357"/>
      <c r="I14" s="357"/>
      <c r="J14" s="250"/>
      <c r="K14" s="1"/>
      <c r="L14" s="53"/>
      <c r="O14" s="29" t="str">
        <f>"Confirm that all volumes reported in this questionnaire are in "&amp;(Variables!B23)&amp;"."</f>
        <v>Confirm that all volumes reported in this questionnaire are in full units.</v>
      </c>
      <c r="P14" s="29" t="str">
        <f>"Confirmez que tous les volumes déclarés dans ce questionnaire sont en "&amp;(Variables!C23)&amp;"."</f>
        <v>Confirmez que tous les volumes déclarés dans ce questionnaire sont en unités complètes.</v>
      </c>
    </row>
    <row r="15" spans="1:16" s="29" customFormat="1" x14ac:dyDescent="0.35">
      <c r="A15" s="38"/>
      <c r="B15" s="356" t="str">
        <f>IF(Intro!$G$29="English",O15,P15)</f>
        <v>Confirm that all values reported in this questionnaire are in Canadian dollars.</v>
      </c>
      <c r="C15" s="357" t="str">
        <f>IF(SUM(Pro!E22:E22)&lt;&gt;0,"X","-")</f>
        <v>-</v>
      </c>
      <c r="D15" s="357" t="str">
        <f>IF(SUM(Pro!F22:F22)&lt;&gt;0,"X","-")</f>
        <v>-</v>
      </c>
      <c r="E15" s="357" t="str">
        <f>IF(SUM(Pro!G22:G22)&lt;&gt;0,"X","-")</f>
        <v>-</v>
      </c>
      <c r="F15" s="357" t="str">
        <f>IF(SUM(Pro!H22:H22)&lt;&gt;0,"X","-")</f>
        <v>-</v>
      </c>
      <c r="G15" s="357" t="str">
        <f>IF(SUM(Pro!I22:I22)&lt;&gt;0,"X","-")</f>
        <v>-</v>
      </c>
      <c r="H15" s="357"/>
      <c r="I15" s="357"/>
      <c r="J15" s="250"/>
      <c r="K15" s="1"/>
      <c r="L15" s="53"/>
      <c r="O15" s="29" t="s">
        <v>130</v>
      </c>
      <c r="P15" s="29" t="s">
        <v>129</v>
      </c>
    </row>
    <row r="16" spans="1:16" s="29" customFormat="1" x14ac:dyDescent="0.35">
      <c r="A16" s="38"/>
      <c r="B16" s="356" t="str">
        <f>IF(Intro!$G$29="English",O16,P16)</f>
        <v>Confirm that all information is reported on a calendar-year basis.</v>
      </c>
      <c r="C16" s="357" t="e">
        <f>IF(SUM(Pro!#REF!)&lt;&gt;0,"X","-")</f>
        <v>#REF!</v>
      </c>
      <c r="D16" s="357" t="e">
        <f>IF(SUM(Pro!#REF!)&lt;&gt;0,"X","-")</f>
        <v>#REF!</v>
      </c>
      <c r="E16" s="357" t="e">
        <f>IF(SUM(Pro!#REF!)&lt;&gt;0,"X","-")</f>
        <v>#REF!</v>
      </c>
      <c r="F16" s="357" t="e">
        <f>IF(SUM(Pro!#REF!)&lt;&gt;0,"X","-")</f>
        <v>#REF!</v>
      </c>
      <c r="G16" s="357" t="e">
        <f>IF(SUM(Pro!#REF!)&lt;&gt;0,"X","-")</f>
        <v>#REF!</v>
      </c>
      <c r="H16" s="357"/>
      <c r="I16" s="357"/>
      <c r="J16" s="250"/>
      <c r="K16" s="1"/>
      <c r="L16" s="43"/>
      <c r="O16" s="29" t="s">
        <v>47</v>
      </c>
      <c r="P16" s="29" t="s">
        <v>48</v>
      </c>
    </row>
    <row r="17" spans="1:16" x14ac:dyDescent="0.35">
      <c r="B17" s="56"/>
      <c r="C17" s="57"/>
      <c r="D17" s="57"/>
      <c r="E17" s="57"/>
      <c r="F17" s="57"/>
      <c r="G17" s="57"/>
      <c r="H17" s="57"/>
      <c r="I17" s="57"/>
      <c r="J17" s="57"/>
      <c r="K17" s="57"/>
      <c r="L17" s="137"/>
      <c r="M17" s="10"/>
    </row>
    <row r="18" spans="1:16" x14ac:dyDescent="0.35">
      <c r="B18" s="314" t="str">
        <f>IF(Intro!$G$29="English",O18,P18)</f>
        <v>If no, explain.</v>
      </c>
      <c r="C18" s="315"/>
      <c r="D18" s="315"/>
      <c r="E18" s="315"/>
      <c r="F18" s="315"/>
      <c r="G18" s="315"/>
      <c r="H18" s="315"/>
      <c r="I18" s="315"/>
      <c r="J18" s="315"/>
      <c r="K18" s="315"/>
      <c r="L18" s="316"/>
      <c r="M18" s="10"/>
      <c r="O18" s="44" t="s">
        <v>256</v>
      </c>
      <c r="P18" s="6" t="s">
        <v>257</v>
      </c>
    </row>
    <row r="19" spans="1:16" s="29" customFormat="1" x14ac:dyDescent="0.35">
      <c r="A19" s="38"/>
      <c r="B19" s="42"/>
      <c r="C19" s="104"/>
      <c r="D19" s="104"/>
      <c r="E19" s="104"/>
      <c r="F19" s="104"/>
      <c r="G19" s="104"/>
      <c r="H19" s="104"/>
      <c r="I19" s="104"/>
      <c r="J19" s="104"/>
      <c r="K19" s="104"/>
      <c r="L19" s="43"/>
      <c r="O19" s="6"/>
      <c r="P19" s="6"/>
    </row>
    <row r="20" spans="1:16" s="135" customFormat="1" x14ac:dyDescent="0.35">
      <c r="A20" s="8"/>
      <c r="B20" s="431"/>
      <c r="C20" s="468"/>
      <c r="D20" s="468"/>
      <c r="E20" s="468"/>
      <c r="F20" s="468"/>
      <c r="G20" s="468"/>
      <c r="H20" s="468"/>
      <c r="I20" s="468"/>
      <c r="J20" s="468"/>
      <c r="K20" s="468"/>
      <c r="L20" s="433"/>
      <c r="M20" s="29"/>
      <c r="O20" s="105"/>
      <c r="P20" s="105"/>
    </row>
    <row r="21" spans="1:16" s="135" customFormat="1" x14ac:dyDescent="0.35">
      <c r="A21" s="8"/>
      <c r="B21" s="431"/>
      <c r="C21" s="468"/>
      <c r="D21" s="468"/>
      <c r="E21" s="468"/>
      <c r="F21" s="468"/>
      <c r="G21" s="468"/>
      <c r="H21" s="468"/>
      <c r="I21" s="468"/>
      <c r="J21" s="468"/>
      <c r="K21" s="468"/>
      <c r="L21" s="433"/>
      <c r="M21" s="29"/>
      <c r="O21" s="105"/>
      <c r="P21" s="105"/>
    </row>
    <row r="22" spans="1:16" s="135" customFormat="1" x14ac:dyDescent="0.35">
      <c r="A22" s="8"/>
      <c r="B22" s="431"/>
      <c r="C22" s="468"/>
      <c r="D22" s="468"/>
      <c r="E22" s="468"/>
      <c r="F22" s="468"/>
      <c r="G22" s="468"/>
      <c r="H22" s="468"/>
      <c r="I22" s="468"/>
      <c r="J22" s="468"/>
      <c r="K22" s="468"/>
      <c r="L22" s="433"/>
      <c r="M22" s="29"/>
      <c r="O22" s="105"/>
      <c r="P22" s="105"/>
    </row>
    <row r="23" spans="1:16" s="135" customFormat="1" x14ac:dyDescent="0.35">
      <c r="A23" s="8"/>
      <c r="B23" s="431"/>
      <c r="C23" s="468"/>
      <c r="D23" s="468"/>
      <c r="E23" s="468"/>
      <c r="F23" s="468"/>
      <c r="G23" s="468"/>
      <c r="H23" s="468"/>
      <c r="I23" s="468"/>
      <c r="J23" s="468"/>
      <c r="K23" s="468"/>
      <c r="L23" s="433"/>
      <c r="M23" s="29"/>
      <c r="O23" s="105"/>
      <c r="P23" s="105"/>
    </row>
    <row r="24" spans="1:16" s="135" customFormat="1" x14ac:dyDescent="0.35">
      <c r="A24" s="8"/>
      <c r="B24" s="431"/>
      <c r="C24" s="468"/>
      <c r="D24" s="468"/>
      <c r="E24" s="468"/>
      <c r="F24" s="468"/>
      <c r="G24" s="468"/>
      <c r="H24" s="468"/>
      <c r="I24" s="468"/>
      <c r="J24" s="468"/>
      <c r="K24" s="468"/>
      <c r="L24" s="433"/>
      <c r="M24" s="29"/>
      <c r="O24" s="105"/>
      <c r="P24" s="105"/>
    </row>
    <row r="25" spans="1:16" s="135" customFormat="1" x14ac:dyDescent="0.35">
      <c r="A25" s="8"/>
      <c r="B25" s="431"/>
      <c r="C25" s="468"/>
      <c r="D25" s="468"/>
      <c r="E25" s="468"/>
      <c r="F25" s="468"/>
      <c r="G25" s="468"/>
      <c r="H25" s="468"/>
      <c r="I25" s="468"/>
      <c r="J25" s="468"/>
      <c r="K25" s="468"/>
      <c r="L25" s="433"/>
      <c r="M25" s="29"/>
      <c r="O25" s="105"/>
      <c r="P25" s="105"/>
    </row>
    <row r="26" spans="1:16" s="135" customFormat="1" x14ac:dyDescent="0.35">
      <c r="A26" s="8"/>
      <c r="B26" s="431"/>
      <c r="C26" s="468"/>
      <c r="D26" s="468"/>
      <c r="E26" s="468"/>
      <c r="F26" s="468"/>
      <c r="G26" s="468"/>
      <c r="H26" s="468"/>
      <c r="I26" s="468"/>
      <c r="J26" s="468"/>
      <c r="K26" s="468"/>
      <c r="L26" s="433"/>
      <c r="M26" s="29"/>
      <c r="O26" s="105"/>
      <c r="P26" s="105"/>
    </row>
    <row r="27" spans="1:16" s="135" customFormat="1" x14ac:dyDescent="0.35">
      <c r="A27" s="8"/>
      <c r="B27" s="431"/>
      <c r="C27" s="468"/>
      <c r="D27" s="468"/>
      <c r="E27" s="468"/>
      <c r="F27" s="468"/>
      <c r="G27" s="468"/>
      <c r="H27" s="468"/>
      <c r="I27" s="468"/>
      <c r="J27" s="468"/>
      <c r="K27" s="468"/>
      <c r="L27" s="433"/>
      <c r="M27" s="29"/>
      <c r="O27" s="105"/>
      <c r="P27" s="105"/>
    </row>
    <row r="28" spans="1:16" x14ac:dyDescent="0.35">
      <c r="B28" s="56"/>
      <c r="C28" s="128"/>
      <c r="D28" s="128"/>
      <c r="E28" s="128"/>
      <c r="F28" s="128"/>
      <c r="G28" s="128"/>
      <c r="H28" s="128"/>
      <c r="I28" s="128"/>
      <c r="J28" s="128"/>
      <c r="K28" s="128"/>
      <c r="L28" s="137"/>
      <c r="M28" s="10"/>
    </row>
    <row r="29" spans="1:16" x14ac:dyDescent="0.35">
      <c r="B29" s="322" t="str">
        <f>IF(Intro!$G$29="English",O29,P29)</f>
        <v>IMPORTS AND SALES</v>
      </c>
      <c r="C29" s="323"/>
      <c r="D29" s="323"/>
      <c r="E29" s="323"/>
      <c r="F29" s="323"/>
      <c r="G29" s="323"/>
      <c r="H29" s="323"/>
      <c r="I29" s="323"/>
      <c r="J29" s="323"/>
      <c r="K29" s="323"/>
      <c r="L29" s="324"/>
      <c r="M29" s="10"/>
      <c r="O29" s="84" t="s">
        <v>223</v>
      </c>
      <c r="P29" s="84" t="s">
        <v>224</v>
      </c>
    </row>
    <row r="30" spans="1:16" x14ac:dyDescent="0.35">
      <c r="B30" s="56"/>
      <c r="C30" s="57"/>
      <c r="D30" s="57"/>
      <c r="E30" s="57"/>
      <c r="F30" s="57"/>
      <c r="G30" s="57"/>
      <c r="H30" s="57"/>
      <c r="I30" s="57"/>
      <c r="J30" s="57"/>
      <c r="K30" s="57"/>
      <c r="L30" s="137"/>
      <c r="M30" s="10"/>
    </row>
    <row r="31" spans="1:16" x14ac:dyDescent="0.35">
      <c r="B31" s="319" t="str">
        <f>IF(Intro!$G$29="English",O31,P31)</f>
        <v>Note: Public/non-confidential information in this table is automatically generated from the information provided in the "Country-Pays" tabs and "Export" tab. Any changes to this public summary must therefore be made in those tabs.</v>
      </c>
      <c r="C31" s="320"/>
      <c r="D31" s="320"/>
      <c r="E31" s="320"/>
      <c r="F31" s="320"/>
      <c r="G31" s="320"/>
      <c r="H31" s="320"/>
      <c r="I31" s="320"/>
      <c r="J31" s="320"/>
      <c r="K31" s="320"/>
      <c r="L31" s="321"/>
      <c r="M31" s="10"/>
      <c r="O31" s="10" t="s">
        <v>797</v>
      </c>
      <c r="P31" s="10" t="s">
        <v>798</v>
      </c>
    </row>
    <row r="32" spans="1:16" x14ac:dyDescent="0.35">
      <c r="B32" s="319"/>
      <c r="C32" s="320"/>
      <c r="D32" s="320"/>
      <c r="E32" s="320"/>
      <c r="F32" s="320"/>
      <c r="G32" s="320"/>
      <c r="H32" s="320"/>
      <c r="I32" s="320"/>
      <c r="J32" s="320"/>
      <c r="K32" s="320"/>
      <c r="L32" s="321"/>
      <c r="M32" s="10"/>
    </row>
    <row r="33" spans="1:16" x14ac:dyDescent="0.35">
      <c r="B33" s="245"/>
      <c r="C33" s="246"/>
      <c r="D33" s="246"/>
      <c r="E33" s="246"/>
      <c r="F33" s="246"/>
      <c r="G33" s="246"/>
      <c r="H33" s="246"/>
      <c r="I33" s="246"/>
      <c r="J33" s="246"/>
      <c r="K33" s="246"/>
      <c r="L33" s="247"/>
      <c r="M33" s="10"/>
    </row>
    <row r="34" spans="1:16" x14ac:dyDescent="0.35">
      <c r="B34" s="165"/>
      <c r="C34" s="166"/>
      <c r="D34" s="166"/>
      <c r="E34" s="573" t="str">
        <f>Pro!B94</f>
        <v>subassemblies</v>
      </c>
      <c r="F34" s="573"/>
      <c r="G34" s="573"/>
      <c r="H34" s="57"/>
      <c r="I34" s="57"/>
      <c r="J34" s="57"/>
      <c r="K34" s="57"/>
      <c r="L34" s="137"/>
      <c r="M34" s="10"/>
    </row>
    <row r="35" spans="1:16" x14ac:dyDescent="0.35">
      <c r="B35" s="167"/>
      <c r="C35" s="168"/>
      <c r="D35" s="169"/>
      <c r="E35" s="525">
        <f>Variables!B6</f>
        <v>2023</v>
      </c>
      <c r="F35" s="525">
        <f>E35+1</f>
        <v>2024</v>
      </c>
      <c r="G35" s="525">
        <f>F35+1</f>
        <v>2025</v>
      </c>
      <c r="H35" s="254"/>
      <c r="I35" s="254"/>
      <c r="J35" s="69"/>
      <c r="K35" s="69"/>
      <c r="L35" s="53"/>
      <c r="M35" s="10"/>
      <c r="O35" s="18"/>
    </row>
    <row r="36" spans="1:16" x14ac:dyDescent="0.35">
      <c r="B36" s="568" t="str">
        <f>IF(Intro!$G$29="English",O36,P36)</f>
        <v>Imports</v>
      </c>
      <c r="C36" s="569"/>
      <c r="D36" s="570"/>
      <c r="E36" s="505"/>
      <c r="F36" s="505"/>
      <c r="G36" s="505"/>
      <c r="H36" s="254"/>
      <c r="I36" s="254"/>
      <c r="J36" s="69"/>
      <c r="K36" s="69"/>
      <c r="L36" s="53"/>
      <c r="M36" s="10"/>
      <c r="O36" s="18" t="s">
        <v>49</v>
      </c>
      <c r="P36" s="10" t="s">
        <v>814</v>
      </c>
    </row>
    <row r="37" spans="1:16" s="29" customFormat="1" ht="15" customHeight="1" x14ac:dyDescent="0.35">
      <c r="A37" s="38"/>
      <c r="B37" s="170"/>
      <c r="C37" s="566">
        <f>'Sub-Sous Country-Pays 1-5 '!E24</f>
        <v>0</v>
      </c>
      <c r="D37" s="567"/>
      <c r="E37" s="101" t="str">
        <f>IF(SUM('Sub-Sous Country-Pays 1-5 '!G28:G29)&lt;&gt;0,"X","-")</f>
        <v>-</v>
      </c>
      <c r="F37" s="101" t="str">
        <f>IF(SUM('Sub-Sous Country-Pays 1-5 '!H28:H29)&lt;&gt;0,"X","-")</f>
        <v>-</v>
      </c>
      <c r="G37" s="101" t="str">
        <f>IF(SUM('Sub-Sous Country-Pays 1-5 '!I28:I29)&lt;&gt;0,"X","-")</f>
        <v>-</v>
      </c>
      <c r="H37" s="57"/>
      <c r="I37" s="57"/>
      <c r="J37" s="69"/>
      <c r="K37" s="69"/>
      <c r="L37" s="53"/>
      <c r="O37" s="164"/>
    </row>
    <row r="38" spans="1:16" s="29" customFormat="1" ht="15" customHeight="1" x14ac:dyDescent="0.35">
      <c r="A38" s="38"/>
      <c r="B38" s="170"/>
      <c r="C38" s="566">
        <f>'Sub-Sous Country-Pays 1-5 '!E37</f>
        <v>0</v>
      </c>
      <c r="D38" s="567"/>
      <c r="E38" s="101" t="str">
        <f>IF(SUM('Sub-Sous Country-Pays 1-5 '!G41:G42)&lt;&gt;0,"X","-")</f>
        <v>-</v>
      </c>
      <c r="F38" s="101" t="str">
        <f>IF(SUM('Sub-Sous Country-Pays 1-5 '!H41:H42)&lt;&gt;0,"X","-")</f>
        <v>-</v>
      </c>
      <c r="G38" s="101" t="str">
        <f>IF(SUM('Sub-Sous Country-Pays 1-5 '!I41:I42)&lt;&gt;0,"X","-")</f>
        <v>-</v>
      </c>
      <c r="H38" s="57"/>
      <c r="I38" s="57"/>
      <c r="J38" s="69"/>
      <c r="K38" s="69"/>
      <c r="L38" s="53"/>
    </row>
    <row r="39" spans="1:16" s="29" customFormat="1" ht="15" customHeight="1" x14ac:dyDescent="0.35">
      <c r="A39" s="38"/>
      <c r="B39" s="170"/>
      <c r="C39" s="566">
        <f>'Sub-Sous Country-Pays 1-5 '!E50</f>
        <v>0</v>
      </c>
      <c r="D39" s="567"/>
      <c r="E39" s="101" t="str">
        <f>IF(SUM('Sub-Sous Country-Pays 1-5 '!G54:G55)&lt;&gt;0,"X","-")</f>
        <v>-</v>
      </c>
      <c r="F39" s="101" t="str">
        <f>IF(SUM('Sub-Sous Country-Pays 1-5 '!H54:H55)&lt;&gt;0,"X","-")</f>
        <v>-</v>
      </c>
      <c r="G39" s="101" t="str">
        <f>IF(SUM('Sub-Sous Country-Pays 1-5 '!I54:I55)&lt;&gt;0,"X","-")</f>
        <v>-</v>
      </c>
      <c r="H39" s="57"/>
      <c r="I39" s="57"/>
      <c r="J39" s="69"/>
      <c r="K39" s="69"/>
      <c r="L39" s="53"/>
    </row>
    <row r="40" spans="1:16" s="29" customFormat="1" ht="15" customHeight="1" x14ac:dyDescent="0.35">
      <c r="A40" s="38"/>
      <c r="B40" s="170"/>
      <c r="C40" s="566">
        <f>'Sub-Sous Country-Pays 1-5 '!E63</f>
        <v>0</v>
      </c>
      <c r="D40" s="567"/>
      <c r="E40" s="101" t="str">
        <f>IF(SUM('Sub-Sous Country-Pays 1-5 '!G67:G68)&lt;&gt;0,"X","-")</f>
        <v>-</v>
      </c>
      <c r="F40" s="101" t="str">
        <f>IF(SUM('Sub-Sous Country-Pays 1-5 '!H67:H68)&lt;&gt;0,"X","-")</f>
        <v>-</v>
      </c>
      <c r="G40" s="101" t="str">
        <f>IF(SUM('Sub-Sous Country-Pays 1-5 '!I67:I68)&lt;&gt;0,"X","-")</f>
        <v>-</v>
      </c>
      <c r="H40" s="57"/>
      <c r="I40" s="57"/>
      <c r="J40" s="69"/>
      <c r="K40" s="69"/>
      <c r="L40" s="53"/>
    </row>
    <row r="41" spans="1:16" s="29" customFormat="1" ht="15" customHeight="1" x14ac:dyDescent="0.35">
      <c r="A41" s="38"/>
      <c r="B41" s="170"/>
      <c r="C41" s="566">
        <f>'Sub-Sous Country-Pays 1-5 '!E76</f>
        <v>0</v>
      </c>
      <c r="D41" s="567"/>
      <c r="E41" s="101" t="str">
        <f>IF(SUM('Sub-Sous Country-Pays 1-5 '!G80:G81)&lt;&gt;0,"X","-")</f>
        <v>-</v>
      </c>
      <c r="F41" s="101" t="str">
        <f>IF(SUM('Sub-Sous Country-Pays 1-5 '!H80:H81)&lt;&gt;0,"X","-")</f>
        <v>-</v>
      </c>
      <c r="G41" s="101" t="str">
        <f>IF(SUM('Sub-Sous Country-Pays 1-5 '!I80:I81)&lt;&gt;0,"X","-")</f>
        <v>-</v>
      </c>
      <c r="H41" s="57"/>
      <c r="I41" s="57"/>
      <c r="J41" s="69"/>
      <c r="K41" s="69"/>
      <c r="L41" s="53"/>
    </row>
    <row r="42" spans="1:16" s="29" customFormat="1" x14ac:dyDescent="0.35">
      <c r="A42" s="38"/>
      <c r="B42" s="170"/>
      <c r="C42" s="566">
        <f>'Sub-Sous Country-Pays 6-10'!E24</f>
        <v>0</v>
      </c>
      <c r="D42" s="567"/>
      <c r="E42" s="101" t="str">
        <f>IF(SUM('Sub-Sous Country-Pays 6-10'!G28:G29)&lt;&gt;0,"X","-")</f>
        <v>-</v>
      </c>
      <c r="F42" s="101" t="str">
        <f>IF(SUM('Sub-Sous Country-Pays 6-10'!H28:H29)&lt;&gt;0,"X","-")</f>
        <v>-</v>
      </c>
      <c r="G42" s="101" t="str">
        <f>IF(SUM('Sub-Sous Country-Pays 6-10'!I28:I29)&lt;&gt;0,"X","-")</f>
        <v>-</v>
      </c>
      <c r="H42" s="57"/>
      <c r="I42" s="57"/>
      <c r="J42" s="69"/>
      <c r="K42" s="69"/>
      <c r="L42" s="53"/>
    </row>
    <row r="43" spans="1:16" s="29" customFormat="1" x14ac:dyDescent="0.35">
      <c r="A43" s="38"/>
      <c r="B43" s="170"/>
      <c r="C43" s="566">
        <f>'Sub-Sous Country-Pays 6-10'!E37</f>
        <v>0</v>
      </c>
      <c r="D43" s="567"/>
      <c r="E43" s="101" t="str">
        <f>IF(SUM('Sub-Sous Country-Pays 6-10'!G41:G42)&lt;&gt;0,"X","-")</f>
        <v>-</v>
      </c>
      <c r="F43" s="101" t="str">
        <f>IF(SUM('Sub-Sous Country-Pays 6-10'!H41:H42)&lt;&gt;0,"X","-")</f>
        <v>-</v>
      </c>
      <c r="G43" s="101" t="str">
        <f>IF(SUM('Sub-Sous Country-Pays 6-10'!I41:I42)&lt;&gt;0,"X","-")</f>
        <v>-</v>
      </c>
      <c r="H43" s="57"/>
      <c r="I43" s="57"/>
      <c r="J43" s="69"/>
      <c r="K43" s="69"/>
      <c r="L43" s="53"/>
    </row>
    <row r="44" spans="1:16" s="29" customFormat="1" x14ac:dyDescent="0.35">
      <c r="A44" s="38"/>
      <c r="B44" s="170"/>
      <c r="C44" s="566">
        <f>'Sub-Sous Country-Pays 6-10'!E50</f>
        <v>0</v>
      </c>
      <c r="D44" s="567"/>
      <c r="E44" s="101" t="str">
        <f>IF(SUM('Sub-Sous Country-Pays 6-10'!G54:G55)&lt;&gt;0,"X","-")</f>
        <v>-</v>
      </c>
      <c r="F44" s="101" t="str">
        <f>IF(SUM('Sub-Sous Country-Pays 6-10'!H54:H55)&lt;&gt;0,"X","-")</f>
        <v>-</v>
      </c>
      <c r="G44" s="101" t="str">
        <f>IF(SUM('Sub-Sous Country-Pays 6-10'!I54:I55)&lt;&gt;0,"X","-")</f>
        <v>-</v>
      </c>
      <c r="H44" s="57"/>
      <c r="I44" s="57"/>
      <c r="J44" s="69"/>
      <c r="K44" s="69"/>
      <c r="L44" s="53"/>
    </row>
    <row r="45" spans="1:16" s="29" customFormat="1" x14ac:dyDescent="0.35">
      <c r="A45" s="38"/>
      <c r="B45" s="170"/>
      <c r="C45" s="566">
        <f>'Sub-Sous Country-Pays 6-10'!E63</f>
        <v>0</v>
      </c>
      <c r="D45" s="567"/>
      <c r="E45" s="101" t="str">
        <f>IF(SUM('Sub-Sous Country-Pays 6-10'!G67:G68)&lt;&gt;0,"X","-")</f>
        <v>-</v>
      </c>
      <c r="F45" s="101" t="str">
        <f>IF(SUM('Sub-Sous Country-Pays 6-10'!H67:H68)&lt;&gt;0,"X","-")</f>
        <v>-</v>
      </c>
      <c r="G45" s="101" t="str">
        <f>IF(SUM('Sub-Sous Country-Pays 6-10'!I67:I68)&lt;&gt;0,"X","-")</f>
        <v>-</v>
      </c>
      <c r="H45" s="57"/>
      <c r="I45" s="57"/>
      <c r="J45" s="69"/>
      <c r="K45" s="69"/>
      <c r="L45" s="53"/>
    </row>
    <row r="46" spans="1:16" s="29" customFormat="1" x14ac:dyDescent="0.35">
      <c r="A46" s="38"/>
      <c r="B46" s="170"/>
      <c r="C46" s="566">
        <f>'Sub-Sous Country-Pays 6-10'!E76</f>
        <v>0</v>
      </c>
      <c r="D46" s="567"/>
      <c r="E46" s="101" t="str">
        <f>IF(SUM('Sub-Sous Country-Pays 6-10'!G80:G81)&lt;&gt;0,"X","-")</f>
        <v>-</v>
      </c>
      <c r="F46" s="101" t="str">
        <f>IF(SUM('Sub-Sous Country-Pays 6-10'!H80:H81)&lt;&gt;0,"X","-")</f>
        <v>-</v>
      </c>
      <c r="G46" s="101" t="str">
        <f>IF(SUM('Sub-Sous Country-Pays 6-10'!I80:I81)&lt;&gt;0,"X","-")</f>
        <v>-</v>
      </c>
      <c r="H46" s="57"/>
      <c r="I46" s="57"/>
      <c r="J46" s="69"/>
      <c r="K46" s="69"/>
      <c r="L46" s="53"/>
    </row>
    <row r="47" spans="1:16" s="29" customFormat="1" x14ac:dyDescent="0.35">
      <c r="A47" s="38"/>
      <c r="B47" s="170"/>
      <c r="C47" s="566">
        <f>'Sub-Sous Country-Pays 11-15'!E24</f>
        <v>0</v>
      </c>
      <c r="D47" s="567"/>
      <c r="E47" s="101" t="str">
        <f>IF(SUM('Sub-Sous Country-Pays 11-15'!G28:G29)&lt;&gt;0,"X","-")</f>
        <v>-</v>
      </c>
      <c r="F47" s="101" t="str">
        <f>IF(SUM('Sub-Sous Country-Pays 11-15'!H28:H29)&lt;&gt;0,"X","-")</f>
        <v>-</v>
      </c>
      <c r="G47" s="101" t="str">
        <f>IF(SUM('Sub-Sous Country-Pays 11-15'!I28:I29)&lt;&gt;0,"X","-")</f>
        <v>-</v>
      </c>
      <c r="H47" s="57"/>
      <c r="I47" s="57"/>
      <c r="J47" s="69"/>
      <c r="K47" s="69"/>
      <c r="L47" s="53"/>
    </row>
    <row r="48" spans="1:16" s="29" customFormat="1" x14ac:dyDescent="0.35">
      <c r="A48" s="38"/>
      <c r="B48" s="170"/>
      <c r="C48" s="566">
        <f>'Sub-Sous Country-Pays 11-15'!E37</f>
        <v>0</v>
      </c>
      <c r="D48" s="567"/>
      <c r="E48" s="101" t="str">
        <f>IF(SUM('Sub-Sous Country-Pays 11-15'!G41:G42)&lt;&gt;0,"X","-")</f>
        <v>-</v>
      </c>
      <c r="F48" s="101" t="str">
        <f>IF(SUM('Sub-Sous Country-Pays 11-15'!H41:H42)&lt;&gt;0,"X","-")</f>
        <v>-</v>
      </c>
      <c r="G48" s="101" t="str">
        <f>IF(SUM('Sub-Sous Country-Pays 11-15'!I41:I42)&lt;&gt;0,"X","-")</f>
        <v>-</v>
      </c>
      <c r="H48" s="57"/>
      <c r="I48" s="57"/>
      <c r="J48" s="69"/>
      <c r="K48" s="69"/>
      <c r="L48" s="53"/>
    </row>
    <row r="49" spans="1:12" s="29" customFormat="1" x14ac:dyDescent="0.35">
      <c r="A49" s="38"/>
      <c r="B49" s="170"/>
      <c r="C49" s="566">
        <f>'Sub-Sous Country-Pays 11-15'!E50</f>
        <v>0</v>
      </c>
      <c r="D49" s="567"/>
      <c r="E49" s="101" t="str">
        <f>IF(SUM('Sub-Sous Country-Pays 11-15'!G54:G55)&lt;&gt;0,"X","-")</f>
        <v>-</v>
      </c>
      <c r="F49" s="101" t="str">
        <f>IF(SUM('Sub-Sous Country-Pays 11-15'!H54:H55)&lt;&gt;0,"X","-")</f>
        <v>-</v>
      </c>
      <c r="G49" s="101" t="str">
        <f>IF(SUM('Sub-Sous Country-Pays 11-15'!I54:I55)&lt;&gt;0,"X","-")</f>
        <v>-</v>
      </c>
      <c r="H49" s="57"/>
      <c r="I49" s="57"/>
      <c r="J49" s="69"/>
      <c r="K49" s="69"/>
      <c r="L49" s="53"/>
    </row>
    <row r="50" spans="1:12" s="29" customFormat="1" x14ac:dyDescent="0.35">
      <c r="A50" s="38"/>
      <c r="B50" s="170"/>
      <c r="C50" s="566">
        <f>'Sub-Sous Country-Pays 11-15'!E63</f>
        <v>0</v>
      </c>
      <c r="D50" s="567"/>
      <c r="E50" s="101" t="str">
        <f>IF(SUM('Sub-Sous Country-Pays 11-15'!G67:G68)&lt;&gt;0,"X","-")</f>
        <v>-</v>
      </c>
      <c r="F50" s="101" t="str">
        <f>IF(SUM('Sub-Sous Country-Pays 11-15'!H67:H68)&lt;&gt;0,"X","-")</f>
        <v>-</v>
      </c>
      <c r="G50" s="101" t="str">
        <f>IF(SUM('Sub-Sous Country-Pays 11-15'!I67:I68)&lt;&gt;0,"X","-")</f>
        <v>-</v>
      </c>
      <c r="H50" s="57"/>
      <c r="I50" s="57"/>
      <c r="J50" s="69"/>
      <c r="K50" s="69"/>
      <c r="L50" s="53"/>
    </row>
    <row r="51" spans="1:12" s="29" customFormat="1" x14ac:dyDescent="0.35">
      <c r="A51" s="38"/>
      <c r="B51" s="170"/>
      <c r="C51" s="566">
        <f>'Sub-Sous Country-Pays 11-15'!E76</f>
        <v>0</v>
      </c>
      <c r="D51" s="567"/>
      <c r="E51" s="101" t="str">
        <f>IF(SUM('Sub-Sous Country-Pays 11-15'!G80:G81)&lt;&gt;0,"X","-")</f>
        <v>-</v>
      </c>
      <c r="F51" s="101" t="str">
        <f>IF(SUM('Sub-Sous Country-Pays 11-15'!H80:H81)&lt;&gt;0,"X","-")</f>
        <v>-</v>
      </c>
      <c r="G51" s="101" t="str">
        <f>IF(SUM('Sub-Sous Country-Pays 11-15'!I80:I81)&lt;&gt;0,"X","-")</f>
        <v>-</v>
      </c>
      <c r="H51" s="57"/>
      <c r="I51" s="57"/>
      <c r="J51" s="69"/>
      <c r="K51" s="69"/>
      <c r="L51" s="53"/>
    </row>
    <row r="52" spans="1:12" s="29" customFormat="1" x14ac:dyDescent="0.35">
      <c r="A52" s="38"/>
      <c r="B52" s="170"/>
      <c r="C52" s="566">
        <f>'Sub-Sous Country-Pays 16-20'!E24</f>
        <v>0</v>
      </c>
      <c r="D52" s="567"/>
      <c r="E52" s="101" t="str">
        <f>IF(SUM('Sub-Sous Country-Pays 16-20'!G28:G29)&lt;&gt;0,"X","-")</f>
        <v>-</v>
      </c>
      <c r="F52" s="101" t="str">
        <f>IF(SUM('Sub-Sous Country-Pays 16-20'!H28:H29)&lt;&gt;0,"X","-")</f>
        <v>-</v>
      </c>
      <c r="G52" s="101" t="str">
        <f>IF(SUM('Sub-Sous Country-Pays 16-20'!I28:I29)&lt;&gt;0,"X","-")</f>
        <v>-</v>
      </c>
      <c r="H52" s="57"/>
      <c r="I52" s="57"/>
      <c r="J52" s="69"/>
      <c r="K52" s="69"/>
      <c r="L52" s="53"/>
    </row>
    <row r="53" spans="1:12" s="29" customFormat="1" x14ac:dyDescent="0.35">
      <c r="A53" s="38"/>
      <c r="B53" s="170"/>
      <c r="C53" s="566">
        <f>'Sub-Sous Country-Pays 16-20'!E37</f>
        <v>0</v>
      </c>
      <c r="D53" s="567"/>
      <c r="E53" s="101" t="str">
        <f>IF(SUM('Sub-Sous Country-Pays 16-20'!G41:G42)&lt;&gt;0,"X","-")</f>
        <v>-</v>
      </c>
      <c r="F53" s="101" t="str">
        <f>IF(SUM('Sub-Sous Country-Pays 16-20'!H41:H42)&lt;&gt;0,"X","-")</f>
        <v>-</v>
      </c>
      <c r="G53" s="101" t="str">
        <f>IF(SUM('Sub-Sous Country-Pays 16-20'!I41:I42)&lt;&gt;0,"X","-")</f>
        <v>-</v>
      </c>
      <c r="H53" s="57"/>
      <c r="I53" s="57"/>
      <c r="J53" s="69"/>
      <c r="K53" s="69"/>
      <c r="L53" s="53"/>
    </row>
    <row r="54" spans="1:12" s="29" customFormat="1" x14ac:dyDescent="0.35">
      <c r="A54" s="38"/>
      <c r="B54" s="170"/>
      <c r="C54" s="566">
        <f>'Sub-Sous Country-Pays 11-15'!E50</f>
        <v>0</v>
      </c>
      <c r="D54" s="567"/>
      <c r="E54" s="101" t="str">
        <f>IF(SUM('Sub-Sous Country-Pays 16-20'!G54:G55)&lt;&gt;0,"X","-")</f>
        <v>-</v>
      </c>
      <c r="F54" s="101" t="str">
        <f>IF(SUM('Sub-Sous Country-Pays 16-20'!H54:H55)&lt;&gt;0,"X","-")</f>
        <v>-</v>
      </c>
      <c r="G54" s="101" t="str">
        <f>IF(SUM('Sub-Sous Country-Pays 16-20'!I54:I55)&lt;&gt;0,"X","-")</f>
        <v>-</v>
      </c>
      <c r="H54" s="57"/>
      <c r="I54" s="57"/>
      <c r="J54" s="69"/>
      <c r="K54" s="69"/>
      <c r="L54" s="53"/>
    </row>
    <row r="55" spans="1:12" s="29" customFormat="1" x14ac:dyDescent="0.35">
      <c r="A55" s="38"/>
      <c r="B55" s="170"/>
      <c r="C55" s="566">
        <f>'Sub-Sous Country-Pays 16-20'!E63</f>
        <v>0</v>
      </c>
      <c r="D55" s="567"/>
      <c r="E55" s="101" t="str">
        <f>IF(SUM('Sub-Sous Country-Pays 16-20'!G67:G68)&lt;&gt;0,"X","-")</f>
        <v>-</v>
      </c>
      <c r="F55" s="101" t="str">
        <f>IF(SUM('Sub-Sous Country-Pays 16-20'!H67:H68)&lt;&gt;0,"X","-")</f>
        <v>-</v>
      </c>
      <c r="G55" s="101" t="str">
        <f>IF(SUM('Sub-Sous Country-Pays 16-20'!I67:I68)&lt;&gt;0,"X","-")</f>
        <v>-</v>
      </c>
      <c r="H55" s="57"/>
      <c r="I55" s="57"/>
      <c r="J55" s="69"/>
      <c r="K55" s="69"/>
      <c r="L55" s="53"/>
    </row>
    <row r="56" spans="1:12" s="29" customFormat="1" x14ac:dyDescent="0.35">
      <c r="A56" s="38"/>
      <c r="B56" s="170"/>
      <c r="C56" s="566">
        <f>'Sub-Sous Country-Pays 16-20'!E76</f>
        <v>0</v>
      </c>
      <c r="D56" s="567"/>
      <c r="E56" s="101" t="str">
        <f>IF(SUM('Sub-Sous Country-Pays 16-20'!G80:G81)&lt;&gt;0,"X","-")</f>
        <v>-</v>
      </c>
      <c r="F56" s="101" t="str">
        <f>IF(SUM('Sub-Sous Country-Pays 16-20'!H80:H81)&lt;&gt;0,"X","-")</f>
        <v>-</v>
      </c>
      <c r="G56" s="101" t="str">
        <f>IF(SUM('Sub-Sous Country-Pays 16-20'!I80:I81)&lt;&gt;0,"X","-")</f>
        <v>-</v>
      </c>
      <c r="H56" s="57"/>
      <c r="I56" s="57"/>
      <c r="J56" s="69"/>
      <c r="K56" s="69"/>
      <c r="L56" s="53"/>
    </row>
    <row r="57" spans="1:12" s="29" customFormat="1" x14ac:dyDescent="0.35">
      <c r="A57" s="38"/>
      <c r="B57" s="170"/>
      <c r="C57" s="566">
        <f>'Sub-Sous Country-Pays 21-25'!E24</f>
        <v>0</v>
      </c>
      <c r="D57" s="567"/>
      <c r="E57" s="101" t="str">
        <f>IF(SUM('Sub-Sous Country-Pays 21-25'!G28:G29)&lt;&gt;0,"X","-")</f>
        <v>-</v>
      </c>
      <c r="F57" s="101" t="str">
        <f>IF(SUM('Sub-Sous Country-Pays 21-25'!H28:H29)&lt;&gt;0,"X","-")</f>
        <v>-</v>
      </c>
      <c r="G57" s="101" t="str">
        <f>IF(SUM('Sub-Sous Country-Pays 21-25'!I28:I29)&lt;&gt;0,"X","-")</f>
        <v>-</v>
      </c>
      <c r="H57" s="57"/>
      <c r="I57" s="57"/>
      <c r="J57" s="69"/>
      <c r="K57" s="69"/>
      <c r="L57" s="53"/>
    </row>
    <row r="58" spans="1:12" s="29" customFormat="1" x14ac:dyDescent="0.35">
      <c r="A58" s="38"/>
      <c r="B58" s="170"/>
      <c r="C58" s="566">
        <f>'Sub-Sous Country-Pays 21-25'!E37</f>
        <v>0</v>
      </c>
      <c r="D58" s="567"/>
      <c r="E58" s="101" t="str">
        <f>IF(SUM('Sub-Sous Country-Pays 21-25'!G41:G42)&lt;&gt;0,"X","-")</f>
        <v>-</v>
      </c>
      <c r="F58" s="101" t="str">
        <f>IF(SUM('Sub-Sous Country-Pays 21-25'!H41:H42)&lt;&gt;0,"X","-")</f>
        <v>-</v>
      </c>
      <c r="G58" s="101" t="str">
        <f>IF(SUM('Sub-Sous Country-Pays 21-25'!I41:I42)&lt;&gt;0,"X","-")</f>
        <v>-</v>
      </c>
      <c r="H58" s="57"/>
      <c r="I58" s="57"/>
      <c r="J58" s="69"/>
      <c r="K58" s="69"/>
      <c r="L58" s="53"/>
    </row>
    <row r="59" spans="1:12" s="29" customFormat="1" x14ac:dyDescent="0.35">
      <c r="A59" s="38"/>
      <c r="B59" s="170"/>
      <c r="C59" s="566">
        <f>'Sub-Sous Country-Pays 21-25'!E50</f>
        <v>0</v>
      </c>
      <c r="D59" s="567"/>
      <c r="E59" s="101" t="str">
        <f>IF(SUM('Sub-Sous Country-Pays 21-25'!G54:G55)&lt;&gt;0,"X","-")</f>
        <v>-</v>
      </c>
      <c r="F59" s="101" t="str">
        <f>IF(SUM('Sub-Sous Country-Pays 21-25'!H54:H55)&lt;&gt;0,"X","-")</f>
        <v>-</v>
      </c>
      <c r="G59" s="101" t="str">
        <f>IF(SUM('Sub-Sous Country-Pays 21-25'!I54:I55)&lt;&gt;0,"X","-")</f>
        <v>-</v>
      </c>
      <c r="H59" s="57"/>
      <c r="I59" s="57"/>
      <c r="J59" s="69"/>
      <c r="K59" s="69"/>
      <c r="L59" s="53"/>
    </row>
    <row r="60" spans="1:12" s="29" customFormat="1" x14ac:dyDescent="0.35">
      <c r="A60" s="38"/>
      <c r="B60" s="170"/>
      <c r="C60" s="566">
        <f>'Sub-Sous Country-Pays 21-25'!E63</f>
        <v>0</v>
      </c>
      <c r="D60" s="567"/>
      <c r="E60" s="101" t="str">
        <f>IF(SUM('Sub-Sous Country-Pays 21-25'!G67:G68)&lt;&gt;0,"X","-")</f>
        <v>-</v>
      </c>
      <c r="F60" s="101" t="str">
        <f>IF(SUM('Sub-Sous Country-Pays 21-25'!H67:H68)&lt;&gt;0,"X","-")</f>
        <v>-</v>
      </c>
      <c r="G60" s="101" t="str">
        <f>IF(SUM('Sub-Sous Country-Pays 21-25'!I67:I68)&lt;&gt;0,"X","-")</f>
        <v>-</v>
      </c>
      <c r="H60" s="57"/>
      <c r="I60" s="57"/>
      <c r="J60" s="69"/>
      <c r="K60" s="69"/>
      <c r="L60" s="53"/>
    </row>
    <row r="61" spans="1:12" s="29" customFormat="1" x14ac:dyDescent="0.35">
      <c r="A61" s="38"/>
      <c r="B61" s="170"/>
      <c r="C61" s="566">
        <f>'Sub-Sous Country-Pays 21-25'!E76</f>
        <v>0</v>
      </c>
      <c r="D61" s="567"/>
      <c r="E61" s="101" t="str">
        <f>IF(SUM('Sub-Sous Country-Pays 21-25'!G80:G81)&lt;&gt;0,"X","-")</f>
        <v>-</v>
      </c>
      <c r="F61" s="101" t="str">
        <f>IF(SUM('Sub-Sous Country-Pays 21-25'!H80:H81)&lt;&gt;0,"X","-")</f>
        <v>-</v>
      </c>
      <c r="G61" s="101" t="str">
        <f>IF(SUM('Sub-Sous Country-Pays 21-25'!I80:I81)&lt;&gt;0,"X","-")</f>
        <v>-</v>
      </c>
      <c r="H61" s="57"/>
      <c r="I61" s="57"/>
      <c r="J61" s="69"/>
      <c r="K61" s="69"/>
      <c r="L61" s="53"/>
    </row>
    <row r="62" spans="1:12" s="29" customFormat="1" x14ac:dyDescent="0.35">
      <c r="A62" s="38"/>
      <c r="B62" s="170"/>
      <c r="C62" s="171"/>
      <c r="D62" s="171"/>
      <c r="E62" s="66"/>
      <c r="F62" s="66"/>
      <c r="G62" s="66"/>
      <c r="H62" s="57"/>
      <c r="I62" s="57"/>
      <c r="J62" s="66"/>
      <c r="K62" s="66"/>
      <c r="L62" s="53"/>
    </row>
    <row r="63" spans="1:12" s="29" customFormat="1" ht="15" customHeight="1" x14ac:dyDescent="0.35">
      <c r="A63" s="38"/>
      <c r="B63" s="571" t="str">
        <f>'Cab-Arm Country-Pays 1-5 '!B32</f>
        <v>Sales of imports in Canada</v>
      </c>
      <c r="C63" s="572"/>
      <c r="D63" s="567"/>
      <c r="E63" s="101" t="str">
        <f>IF(SUM('End2'!C2:C6)&lt;&gt;0,"X","-")</f>
        <v>-</v>
      </c>
      <c r="F63" s="101" t="str">
        <f>IF(SUM('End2'!D2:D6)&lt;&gt;0,"X","-")</f>
        <v>-</v>
      </c>
      <c r="G63" s="101" t="str">
        <f>IF(SUM('End2'!E2:E6)&lt;&gt;0,"X","-")</f>
        <v>-</v>
      </c>
      <c r="H63" s="254"/>
      <c r="I63" s="254"/>
      <c r="L63" s="53"/>
    </row>
    <row r="64" spans="1:12" s="29" customFormat="1" ht="15" customHeight="1" x14ac:dyDescent="0.35">
      <c r="A64" s="38"/>
      <c r="B64" s="571" t="str">
        <f>Export!B25</f>
        <v>Export sales</v>
      </c>
      <c r="C64" s="566"/>
      <c r="D64" s="567"/>
      <c r="E64" s="101" t="str">
        <f>IF(SUM(Export!G26:G27)&lt;&gt;0,"X","-")</f>
        <v>-</v>
      </c>
      <c r="F64" s="101" t="str">
        <f>IF(SUM(Export!H26:H27)&lt;&gt;0,"X","-")</f>
        <v>-</v>
      </c>
      <c r="G64" s="101" t="str">
        <f>IF(SUM(Export!I26:I27)&lt;&gt;0,"X","-")</f>
        <v>-</v>
      </c>
      <c r="H64" s="254"/>
      <c r="I64" s="254"/>
      <c r="J64" s="69"/>
      <c r="K64" s="69"/>
      <c r="L64" s="53"/>
    </row>
    <row r="65" spans="2:13" x14ac:dyDescent="0.35">
      <c r="B65" s="172"/>
      <c r="C65" s="173"/>
      <c r="D65" s="173"/>
      <c r="E65" s="64"/>
      <c r="F65" s="64"/>
      <c r="G65" s="64"/>
      <c r="H65" s="64"/>
      <c r="I65" s="64"/>
      <c r="J65" s="64"/>
      <c r="K65" s="64"/>
      <c r="L65" s="65"/>
      <c r="M65" s="10"/>
    </row>
  </sheetData>
  <sheetProtection algorithmName="SHA-512" hashValue="yrly3kc96wsoPeh7xk7N2ydKsGOQ+/NcLc/uj3LO0Bnd6nBVm9BT+cloI21BsjrGFmsf9W8HbT6i3wumxE3VvA==" saltValue="Rk1b3d+4mHneyMOsx4Yx3w==" spinCount="100000" sheet="1" objects="1" scenarios="1" selectLockedCells="1"/>
  <mergeCells count="46">
    <mergeCell ref="B20:L27"/>
    <mergeCell ref="B4:L4"/>
    <mergeCell ref="B5:L5"/>
    <mergeCell ref="B6:L6"/>
    <mergeCell ref="B8:L8"/>
    <mergeCell ref="B9:L9"/>
    <mergeCell ref="B12:I12"/>
    <mergeCell ref="B13:I13"/>
    <mergeCell ref="B14:I14"/>
    <mergeCell ref="B15:I15"/>
    <mergeCell ref="B16:I16"/>
    <mergeCell ref="B18:L18"/>
    <mergeCell ref="C42:D42"/>
    <mergeCell ref="B29:L29"/>
    <mergeCell ref="B31:L32"/>
    <mergeCell ref="E34:G34"/>
    <mergeCell ref="E35:E36"/>
    <mergeCell ref="F35:F36"/>
    <mergeCell ref="G35:G36"/>
    <mergeCell ref="B36:D36"/>
    <mergeCell ref="C37:D37"/>
    <mergeCell ref="C38:D38"/>
    <mergeCell ref="C39:D39"/>
    <mergeCell ref="C40:D40"/>
    <mergeCell ref="C41:D41"/>
    <mergeCell ref="C54:D54"/>
    <mergeCell ref="C43:D43"/>
    <mergeCell ref="C44:D44"/>
    <mergeCell ref="C45:D45"/>
    <mergeCell ref="C46:D46"/>
    <mergeCell ref="C47:D47"/>
    <mergeCell ref="C48:D48"/>
    <mergeCell ref="C49:D49"/>
    <mergeCell ref="C50:D50"/>
    <mergeCell ref="C51:D51"/>
    <mergeCell ref="C52:D52"/>
    <mergeCell ref="C53:D53"/>
    <mergeCell ref="C61:D61"/>
    <mergeCell ref="B63:D63"/>
    <mergeCell ref="B64:D64"/>
    <mergeCell ref="C55:D55"/>
    <mergeCell ref="C56:D56"/>
    <mergeCell ref="C57:D57"/>
    <mergeCell ref="C58:D58"/>
    <mergeCell ref="C59:D59"/>
    <mergeCell ref="C60:D60"/>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0" xr:uid="{08D2085E-0CDD-4FB5-BE71-F46565C086E6}">
      <formula1>1000</formula1>
    </dataValidation>
  </dataValidations>
  <printOptions horizontalCentered="1"/>
  <pageMargins left="0.25" right="0.25" top="0.75" bottom="0.75" header="0.3" footer="0.3"/>
  <pageSetup scale="63"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7263633-8AF1-4CA7-8D9A-979F3BAB165F}">
          <x14:formula1>
            <xm:f>Variables!$D$58:$D$59</xm:f>
          </x14:formula1>
          <xm:sqref>J12:J16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5AA54-4C99-40FF-ADED-54288539773F}">
  <sheetPr>
    <tabColor rgb="FFFF0000"/>
  </sheetPr>
  <dimension ref="A4:I61"/>
  <sheetViews>
    <sheetView topLeftCell="A24" zoomScale="85" zoomScaleNormal="85" workbookViewId="0">
      <selection activeCell="W57" sqref="W57"/>
    </sheetView>
  </sheetViews>
  <sheetFormatPr defaultRowHeight="14.5" x14ac:dyDescent="0.35"/>
  <cols>
    <col min="1" max="1" width="27.81640625" customWidth="1"/>
    <col min="2" max="2" width="36.1796875" bestFit="1" customWidth="1"/>
    <col min="3" max="3" width="27" customWidth="1"/>
    <col min="4" max="4" width="17" customWidth="1"/>
    <col min="5" max="5" width="22.7265625" customWidth="1"/>
    <col min="6" max="6" width="43.7265625" bestFit="1" customWidth="1"/>
    <col min="7" max="9" width="8.81640625" customWidth="1"/>
  </cols>
  <sheetData>
    <row r="4" spans="1:9" ht="15" thickBot="1" x14ac:dyDescent="0.4"/>
    <row r="5" spans="1:9" ht="15" thickBot="1" x14ac:dyDescent="0.4">
      <c r="A5" s="178" t="s">
        <v>869</v>
      </c>
      <c r="B5" s="179" t="s">
        <v>870</v>
      </c>
      <c r="C5" s="179" t="s">
        <v>871</v>
      </c>
      <c r="D5" s="180" t="s">
        <v>872</v>
      </c>
      <c r="E5" s="181" t="s">
        <v>873</v>
      </c>
      <c r="F5" s="182" t="s">
        <v>1013</v>
      </c>
      <c r="G5" s="184">
        <v>2023</v>
      </c>
      <c r="H5" s="184">
        <v>2024</v>
      </c>
      <c r="I5" s="185">
        <v>2025</v>
      </c>
    </row>
    <row r="6" spans="1:9" x14ac:dyDescent="0.35">
      <c r="A6" s="219">
        <f>Intro!E149</f>
        <v>0</v>
      </c>
      <c r="B6" s="175" t="s">
        <v>874</v>
      </c>
      <c r="C6" s="175" t="s">
        <v>875</v>
      </c>
      <c r="D6" s="217">
        <f>_xlfn.XLOOKUP('Cab-Arm Country-Pays 1-5 '!$E$24,Variables!$C$82:$C$330,Variables!$B$82:$B$330,'Cab-Arm Country-Pays 1-5 '!$E$24,0,1)</f>
        <v>0</v>
      </c>
      <c r="E6" s="175" t="str">
        <f>IF(Public!K17="X","Retailer | Détaillant",IF(Public!K18="X","Distributor | Distributeur",IF(OR(Public!K19="X",Public!K21="X"),"End user | Utilisateur final","-")))</f>
        <v>-</v>
      </c>
      <c r="F6" s="175" t="s">
        <v>1011</v>
      </c>
      <c r="G6" s="207" t="str">
        <f>'Cab-Arm - Confirm'!E37</f>
        <v>-</v>
      </c>
      <c r="H6" s="208" t="str">
        <f>'Cab-Arm - Confirm'!F37</f>
        <v>-</v>
      </c>
      <c r="I6" s="209" t="str">
        <f>'Cab-Arm - Confirm'!G37</f>
        <v>-</v>
      </c>
    </row>
    <row r="7" spans="1:9" x14ac:dyDescent="0.35">
      <c r="A7" s="220">
        <f>A6</f>
        <v>0</v>
      </c>
      <c r="B7" s="176" t="s">
        <v>874</v>
      </c>
      <c r="C7" s="176" t="s">
        <v>875</v>
      </c>
      <c r="D7" s="218">
        <f>_xlfn.XLOOKUP('Cab-Arm Country-Pays 1-5 '!$E$37,Variables!$C$82:$C$330,Variables!$B$82:$B$330,'Cab-Arm Country-Pays 1-5 '!$E$37,0,1)</f>
        <v>0</v>
      </c>
      <c r="E7" s="176" t="str">
        <f t="shared" ref="E7:E12" si="0">E6</f>
        <v>-</v>
      </c>
      <c r="F7" s="176" t="s">
        <v>1011</v>
      </c>
      <c r="G7" s="210" t="str">
        <f>'Cab-Arm - Confirm'!E38</f>
        <v>-</v>
      </c>
      <c r="H7" s="211" t="str">
        <f>'Cab-Arm - Confirm'!F38</f>
        <v>-</v>
      </c>
      <c r="I7" s="212" t="str">
        <f>'Cab-Arm - Confirm'!G38</f>
        <v>-</v>
      </c>
    </row>
    <row r="8" spans="1:9" x14ac:dyDescent="0.35">
      <c r="A8" s="221">
        <f t="shared" ref="A8:A25" si="1">A7</f>
        <v>0</v>
      </c>
      <c r="B8" s="177" t="s">
        <v>874</v>
      </c>
      <c r="C8" s="177" t="s">
        <v>875</v>
      </c>
      <c r="D8" s="218">
        <f>_xlfn.XLOOKUP('Cab-Arm Country-Pays 1-5 '!$E$50,Variables!$C$82:$C$330,Variables!$B$82:$B$330,'Cab-Arm Country-Pays 1-5 '!$E$50,0,1)</f>
        <v>0</v>
      </c>
      <c r="E8" s="177" t="str">
        <f t="shared" si="0"/>
        <v>-</v>
      </c>
      <c r="F8" s="177" t="s">
        <v>1011</v>
      </c>
      <c r="G8" s="210" t="str">
        <f>'Cab-Arm - Confirm'!E39</f>
        <v>-</v>
      </c>
      <c r="H8" s="211" t="str">
        <f>'Cab-Arm - Confirm'!F39</f>
        <v>-</v>
      </c>
      <c r="I8" s="212" t="str">
        <f>'Cab-Arm - Confirm'!G39</f>
        <v>-</v>
      </c>
    </row>
    <row r="9" spans="1:9" x14ac:dyDescent="0.35">
      <c r="A9" s="220">
        <f t="shared" si="1"/>
        <v>0</v>
      </c>
      <c r="B9" s="176" t="s">
        <v>874</v>
      </c>
      <c r="C9" s="176" t="s">
        <v>875</v>
      </c>
      <c r="D9" s="218">
        <f>_xlfn.XLOOKUP('Cab-Arm Country-Pays 1-5 '!$E$63,Variables!$C$82:$C$330,Variables!$B$82:$B$330,'Cab-Arm Country-Pays 1-5 '!$E$63,0,1)</f>
        <v>0</v>
      </c>
      <c r="E9" s="176" t="str">
        <f t="shared" si="0"/>
        <v>-</v>
      </c>
      <c r="F9" s="176" t="s">
        <v>1011</v>
      </c>
      <c r="G9" s="210" t="str">
        <f>'Cab-Arm - Confirm'!E40</f>
        <v>-</v>
      </c>
      <c r="H9" s="211" t="str">
        <f>'Cab-Arm - Confirm'!F40</f>
        <v>-</v>
      </c>
      <c r="I9" s="212" t="str">
        <f>'Cab-Arm - Confirm'!G40</f>
        <v>-</v>
      </c>
    </row>
    <row r="10" spans="1:9" x14ac:dyDescent="0.35">
      <c r="A10" s="221">
        <f t="shared" si="1"/>
        <v>0</v>
      </c>
      <c r="B10" s="177" t="s">
        <v>874</v>
      </c>
      <c r="C10" s="177" t="s">
        <v>875</v>
      </c>
      <c r="D10" s="218">
        <f>_xlfn.XLOOKUP('Cab-Arm Country-Pays 1-5 '!$E$76,Variables!$C$82:$C$330,Variables!$B$82:$B$330,'Cab-Arm Country-Pays 1-5 '!$E$76,0,1)</f>
        <v>0</v>
      </c>
      <c r="E10" s="177" t="str">
        <f t="shared" si="0"/>
        <v>-</v>
      </c>
      <c r="F10" s="177" t="s">
        <v>1011</v>
      </c>
      <c r="G10" s="210" t="str">
        <f>'Cab-Arm - Confirm'!E41</f>
        <v>-</v>
      </c>
      <c r="H10" s="211" t="str">
        <f>'Cab-Arm - Confirm'!F41</f>
        <v>-</v>
      </c>
      <c r="I10" s="212" t="str">
        <f>'Cab-Arm - Confirm'!G41</f>
        <v>-</v>
      </c>
    </row>
    <row r="11" spans="1:9" x14ac:dyDescent="0.35">
      <c r="A11" s="220">
        <f t="shared" si="1"/>
        <v>0</v>
      </c>
      <c r="B11" s="176" t="s">
        <v>874</v>
      </c>
      <c r="C11" s="176" t="s">
        <v>875</v>
      </c>
      <c r="D11" s="218">
        <f>_xlfn.XLOOKUP('Cab-Arm Country-Pays 6-10'!$E$24,Variables!$C$82:$C$330,Variables!$B$82:$B$330,'Cab-Arm Country-Pays 6-10'!$E$24,0,1)</f>
        <v>0</v>
      </c>
      <c r="E11" s="176" t="str">
        <f t="shared" si="0"/>
        <v>-</v>
      </c>
      <c r="F11" s="176" t="s">
        <v>1011</v>
      </c>
      <c r="G11" s="210" t="str">
        <f>'Cab-Arm - Confirm'!E42</f>
        <v>-</v>
      </c>
      <c r="H11" s="211" t="str">
        <f>'Cab-Arm - Confirm'!F42</f>
        <v>-</v>
      </c>
      <c r="I11" s="212" t="str">
        <f>'Cab-Arm - Confirm'!G42</f>
        <v>-</v>
      </c>
    </row>
    <row r="12" spans="1:9" x14ac:dyDescent="0.35">
      <c r="A12" s="221">
        <f t="shared" si="1"/>
        <v>0</v>
      </c>
      <c r="B12" s="177" t="s">
        <v>874</v>
      </c>
      <c r="C12" s="177" t="s">
        <v>875</v>
      </c>
      <c r="D12" s="218">
        <f>_xlfn.XLOOKUP('Cab-Arm Country-Pays 6-10'!$E$37,Variables!$C$82:$C$330,Variables!$B$82:$B$330,'Cab-Arm Country-Pays 6-10'!$E$37,0,1)</f>
        <v>0</v>
      </c>
      <c r="E12" s="177" t="str">
        <f t="shared" si="0"/>
        <v>-</v>
      </c>
      <c r="F12" s="177" t="s">
        <v>1011</v>
      </c>
      <c r="G12" s="210" t="str">
        <f>'Cab-Arm - Confirm'!E43</f>
        <v>-</v>
      </c>
      <c r="H12" s="211" t="str">
        <f>'Cab-Arm - Confirm'!F43</f>
        <v>-</v>
      </c>
      <c r="I12" s="212" t="str">
        <f>'Cab-Arm - Confirm'!G43</f>
        <v>-</v>
      </c>
    </row>
    <row r="13" spans="1:9" x14ac:dyDescent="0.35">
      <c r="A13" s="220">
        <f t="shared" si="1"/>
        <v>0</v>
      </c>
      <c r="B13" s="176" t="s">
        <v>874</v>
      </c>
      <c r="C13" s="176" t="s">
        <v>875</v>
      </c>
      <c r="D13" s="218">
        <f>_xlfn.XLOOKUP('Cab-Arm Country-Pays 6-10'!$E$50,Variables!$C$82:$C$330,Variables!$B$82:$B$330,'Cab-Arm Country-Pays 6-10'!$E$50,0,1)</f>
        <v>0</v>
      </c>
      <c r="E13" s="176" t="str">
        <f t="shared" ref="E13:E25" si="2">E12</f>
        <v>-</v>
      </c>
      <c r="F13" s="176" t="s">
        <v>1011</v>
      </c>
      <c r="G13" s="210" t="str">
        <f>'Cab-Arm - Confirm'!E44</f>
        <v>-</v>
      </c>
      <c r="H13" s="211" t="str">
        <f>'Cab-Arm - Confirm'!F44</f>
        <v>-</v>
      </c>
      <c r="I13" s="212" t="str">
        <f>'Cab-Arm - Confirm'!G44</f>
        <v>-</v>
      </c>
    </row>
    <row r="14" spans="1:9" x14ac:dyDescent="0.35">
      <c r="A14" s="221">
        <f t="shared" si="1"/>
        <v>0</v>
      </c>
      <c r="B14" s="177" t="s">
        <v>874</v>
      </c>
      <c r="C14" s="177" t="s">
        <v>875</v>
      </c>
      <c r="D14" s="218">
        <f>_xlfn.XLOOKUP('Cab-Arm Country-Pays 6-10'!$E$63,Variables!$C$82:$C$330,Variables!$B$82:$B$330,'Cab-Arm Country-Pays 6-10'!$E$63,0,1)</f>
        <v>0</v>
      </c>
      <c r="E14" s="177" t="str">
        <f t="shared" si="2"/>
        <v>-</v>
      </c>
      <c r="F14" s="177" t="s">
        <v>1011</v>
      </c>
      <c r="G14" s="210" t="str">
        <f>'Cab-Arm - Confirm'!E45</f>
        <v>-</v>
      </c>
      <c r="H14" s="211" t="str">
        <f>'Cab-Arm - Confirm'!F45</f>
        <v>-</v>
      </c>
      <c r="I14" s="212" t="str">
        <f>'Cab-Arm - Confirm'!G45</f>
        <v>-</v>
      </c>
    </row>
    <row r="15" spans="1:9" x14ac:dyDescent="0.35">
      <c r="A15" s="220">
        <f t="shared" si="1"/>
        <v>0</v>
      </c>
      <c r="B15" s="176" t="s">
        <v>874</v>
      </c>
      <c r="C15" s="176" t="s">
        <v>875</v>
      </c>
      <c r="D15" s="218">
        <f>_xlfn.XLOOKUP('Cab-Arm Country-Pays 6-10'!$E$76,Variables!$C$82:$C$330,Variables!$B$82:$B$330,'Cab-Arm Country-Pays 6-10'!$E$76,0,1)</f>
        <v>0</v>
      </c>
      <c r="E15" s="176" t="str">
        <f t="shared" si="2"/>
        <v>-</v>
      </c>
      <c r="F15" s="176" t="s">
        <v>1011</v>
      </c>
      <c r="G15" s="210" t="str">
        <f>'Cab-Arm - Confirm'!E46</f>
        <v>-</v>
      </c>
      <c r="H15" s="211" t="str">
        <f>'Cab-Arm - Confirm'!F46</f>
        <v>-</v>
      </c>
      <c r="I15" s="212" t="str">
        <f>'Cab-Arm - Confirm'!G46</f>
        <v>-</v>
      </c>
    </row>
    <row r="16" spans="1:9" x14ac:dyDescent="0.35">
      <c r="A16" s="221">
        <f t="shared" si="1"/>
        <v>0</v>
      </c>
      <c r="B16" s="177" t="s">
        <v>874</v>
      </c>
      <c r="C16" s="177" t="s">
        <v>875</v>
      </c>
      <c r="D16" s="218">
        <f>_xlfn.XLOOKUP('Cab-Arm Country-Pays 11-15'!$E$24,Variables!$C$82:$C$330,Variables!$B$82:$B$330,'Cab-Arm Country-Pays 11-15'!$E$24,0,1)</f>
        <v>0</v>
      </c>
      <c r="E16" s="177" t="str">
        <f t="shared" si="2"/>
        <v>-</v>
      </c>
      <c r="F16" s="177" t="s">
        <v>1011</v>
      </c>
      <c r="G16" s="210" t="str">
        <f>'Cab-Arm - Confirm'!E47</f>
        <v>-</v>
      </c>
      <c r="H16" s="211" t="str">
        <f>'Cab-Arm - Confirm'!F47</f>
        <v>-</v>
      </c>
      <c r="I16" s="212" t="str">
        <f>'Cab-Arm - Confirm'!G47</f>
        <v>-</v>
      </c>
    </row>
    <row r="17" spans="1:9" x14ac:dyDescent="0.35">
      <c r="A17" s="220">
        <f t="shared" si="1"/>
        <v>0</v>
      </c>
      <c r="B17" s="176" t="s">
        <v>874</v>
      </c>
      <c r="C17" s="176" t="s">
        <v>875</v>
      </c>
      <c r="D17" s="218">
        <f>_xlfn.XLOOKUP('Cab-Arm Country-Pays 11-15'!$E$37,Variables!$C$82:$C$330,Variables!$B$82:$B$330,'Cab-Arm Country-Pays 11-15'!$E$37,0,1)</f>
        <v>0</v>
      </c>
      <c r="E17" s="176" t="str">
        <f t="shared" si="2"/>
        <v>-</v>
      </c>
      <c r="F17" s="176" t="s">
        <v>1011</v>
      </c>
      <c r="G17" s="210" t="str">
        <f>'Cab-Arm - Confirm'!E48</f>
        <v>-</v>
      </c>
      <c r="H17" s="211" t="str">
        <f>'Cab-Arm - Confirm'!F48</f>
        <v>-</v>
      </c>
      <c r="I17" s="212" t="str">
        <f>'Cab-Arm - Confirm'!G48</f>
        <v>-</v>
      </c>
    </row>
    <row r="18" spans="1:9" x14ac:dyDescent="0.35">
      <c r="A18" s="221">
        <f t="shared" si="1"/>
        <v>0</v>
      </c>
      <c r="B18" s="177" t="s">
        <v>874</v>
      </c>
      <c r="C18" s="177" t="s">
        <v>875</v>
      </c>
      <c r="D18" s="218">
        <f>_xlfn.XLOOKUP('Cab-Arm Country-Pays 11-15'!$E$50,Variables!$C$82:$C$330,Variables!$B$82:$B$330,'Cab-Arm Country-Pays 11-15'!$E$50,0,1)</f>
        <v>0</v>
      </c>
      <c r="E18" s="177" t="str">
        <f t="shared" si="2"/>
        <v>-</v>
      </c>
      <c r="F18" s="177" t="s">
        <v>1011</v>
      </c>
      <c r="G18" s="210" t="str">
        <f>'Cab-Arm - Confirm'!E49</f>
        <v>-</v>
      </c>
      <c r="H18" s="211" t="str">
        <f>'Cab-Arm - Confirm'!F49</f>
        <v>-</v>
      </c>
      <c r="I18" s="212" t="str">
        <f>'Cab-Arm - Confirm'!G49</f>
        <v>-</v>
      </c>
    </row>
    <row r="19" spans="1:9" x14ac:dyDescent="0.35">
      <c r="A19" s="220">
        <f t="shared" si="1"/>
        <v>0</v>
      </c>
      <c r="B19" s="176" t="s">
        <v>874</v>
      </c>
      <c r="C19" s="176" t="s">
        <v>875</v>
      </c>
      <c r="D19" s="218">
        <f>_xlfn.XLOOKUP('Cab-Arm Country-Pays 11-15'!$E$63,Variables!$C$82:$C$330,Variables!$B$82:$B$330,'Cab-Arm Country-Pays 11-15'!$E$63,0,1)</f>
        <v>0</v>
      </c>
      <c r="E19" s="176" t="str">
        <f t="shared" si="2"/>
        <v>-</v>
      </c>
      <c r="F19" s="176" t="s">
        <v>1011</v>
      </c>
      <c r="G19" s="210" t="str">
        <f>'Cab-Arm - Confirm'!E50</f>
        <v>-</v>
      </c>
      <c r="H19" s="211" t="str">
        <f>'Cab-Arm - Confirm'!F50</f>
        <v>-</v>
      </c>
      <c r="I19" s="212" t="str">
        <f>'Cab-Arm - Confirm'!G50</f>
        <v>-</v>
      </c>
    </row>
    <row r="20" spans="1:9" x14ac:dyDescent="0.35">
      <c r="A20" s="221">
        <f t="shared" si="1"/>
        <v>0</v>
      </c>
      <c r="B20" s="177" t="s">
        <v>874</v>
      </c>
      <c r="C20" s="177" t="s">
        <v>875</v>
      </c>
      <c r="D20" s="218">
        <f>_xlfn.XLOOKUP('Cab-Arm Country-Pays 11-15'!$E$76,Variables!$C$82:$C$330,Variables!$B$82:$B$330,'Cab-Arm Country-Pays 11-15'!$E$76,0,1)</f>
        <v>0</v>
      </c>
      <c r="E20" s="177" t="str">
        <f t="shared" si="2"/>
        <v>-</v>
      </c>
      <c r="F20" s="177" t="s">
        <v>1011</v>
      </c>
      <c r="G20" s="210" t="str">
        <f>'Cab-Arm - Confirm'!E51</f>
        <v>-</v>
      </c>
      <c r="H20" s="211" t="str">
        <f>'Cab-Arm - Confirm'!F51</f>
        <v>-</v>
      </c>
      <c r="I20" s="212" t="str">
        <f>'Cab-Arm - Confirm'!G51</f>
        <v>-</v>
      </c>
    </row>
    <row r="21" spans="1:9" x14ac:dyDescent="0.35">
      <c r="A21" s="220">
        <f t="shared" si="1"/>
        <v>0</v>
      </c>
      <c r="B21" s="176" t="s">
        <v>874</v>
      </c>
      <c r="C21" s="176" t="s">
        <v>875</v>
      </c>
      <c r="D21" s="218">
        <f>_xlfn.XLOOKUP('Cab-Arm Country-Pays 16-20'!$E$24,Variables!$C$82:$C$330,Variables!$B$82:$B$330,'Cab-Arm Country-Pays 16-20'!$E$24,0,1)</f>
        <v>0</v>
      </c>
      <c r="E21" s="176" t="str">
        <f t="shared" si="2"/>
        <v>-</v>
      </c>
      <c r="F21" s="176" t="s">
        <v>1011</v>
      </c>
      <c r="G21" s="210" t="str">
        <f>'Cab-Arm - Confirm'!E52</f>
        <v>-</v>
      </c>
      <c r="H21" s="211" t="str">
        <f>'Cab-Arm - Confirm'!F52</f>
        <v>-</v>
      </c>
      <c r="I21" s="212" t="str">
        <f>'Cab-Arm - Confirm'!G52</f>
        <v>-</v>
      </c>
    </row>
    <row r="22" spans="1:9" x14ac:dyDescent="0.35">
      <c r="A22" s="221">
        <f t="shared" si="1"/>
        <v>0</v>
      </c>
      <c r="B22" s="177" t="s">
        <v>874</v>
      </c>
      <c r="C22" s="177" t="s">
        <v>875</v>
      </c>
      <c r="D22" s="218">
        <f>_xlfn.XLOOKUP('Cab-Arm Country-Pays 16-20'!$E$37,Variables!$C$82:$C$330,Variables!$B$82:$B$330,'Cab-Arm Country-Pays 16-20'!$E$37,0,1)</f>
        <v>0</v>
      </c>
      <c r="E22" s="177" t="str">
        <f t="shared" si="2"/>
        <v>-</v>
      </c>
      <c r="F22" s="177" t="s">
        <v>1011</v>
      </c>
      <c r="G22" s="210" t="str">
        <f>'Cab-Arm - Confirm'!E53</f>
        <v>-</v>
      </c>
      <c r="H22" s="211" t="str">
        <f>'Cab-Arm - Confirm'!F53</f>
        <v>-</v>
      </c>
      <c r="I22" s="212" t="str">
        <f>'Cab-Arm - Confirm'!G53</f>
        <v>-</v>
      </c>
    </row>
    <row r="23" spans="1:9" x14ac:dyDescent="0.35">
      <c r="A23" s="220">
        <f t="shared" si="1"/>
        <v>0</v>
      </c>
      <c r="B23" s="176" t="s">
        <v>874</v>
      </c>
      <c r="C23" s="176" t="s">
        <v>875</v>
      </c>
      <c r="D23" s="218">
        <f>_xlfn.XLOOKUP('Cab-Arm Country-Pays 16-20'!$E$50,Variables!$C$82:$C$330,Variables!$B$82:$B$330,'Cab-Arm Country-Pays 16-20'!$E$50,0,1)</f>
        <v>0</v>
      </c>
      <c r="E23" s="176" t="str">
        <f t="shared" si="2"/>
        <v>-</v>
      </c>
      <c r="F23" s="176" t="s">
        <v>1011</v>
      </c>
      <c r="G23" s="210" t="str">
        <f>'Cab-Arm - Confirm'!E54</f>
        <v>-</v>
      </c>
      <c r="H23" s="211" t="str">
        <f>'Cab-Arm - Confirm'!F54</f>
        <v>-</v>
      </c>
      <c r="I23" s="212" t="str">
        <f>'Cab-Arm - Confirm'!G54</f>
        <v>-</v>
      </c>
    </row>
    <row r="24" spans="1:9" x14ac:dyDescent="0.35">
      <c r="A24" s="221">
        <f t="shared" si="1"/>
        <v>0</v>
      </c>
      <c r="B24" s="177" t="s">
        <v>874</v>
      </c>
      <c r="C24" s="177" t="s">
        <v>875</v>
      </c>
      <c r="D24" s="218">
        <f>_xlfn.XLOOKUP('Cab-Arm Country-Pays 16-20'!$E$63,Variables!$C$82:$C$330,Variables!$B$82:$B$330,'Cab-Arm Country-Pays 16-20'!$E$63,0,1)</f>
        <v>0</v>
      </c>
      <c r="E24" s="177" t="str">
        <f t="shared" si="2"/>
        <v>-</v>
      </c>
      <c r="F24" s="177" t="s">
        <v>1011</v>
      </c>
      <c r="G24" s="210" t="str">
        <f>'Cab-Arm - Confirm'!E55</f>
        <v>-</v>
      </c>
      <c r="H24" s="211" t="str">
        <f>'Cab-Arm - Confirm'!F55</f>
        <v>-</v>
      </c>
      <c r="I24" s="212" t="str">
        <f>'Cab-Arm - Confirm'!G55</f>
        <v>-</v>
      </c>
    </row>
    <row r="25" spans="1:9" x14ac:dyDescent="0.35">
      <c r="A25" s="220">
        <f t="shared" si="1"/>
        <v>0</v>
      </c>
      <c r="B25" s="176" t="s">
        <v>874</v>
      </c>
      <c r="C25" s="176" t="s">
        <v>875</v>
      </c>
      <c r="D25" s="218">
        <f>_xlfn.XLOOKUP('Cab-Arm Country-Pays 16-20'!$E$76,Variables!$C$82:$C$330,Variables!$B$82:$B$330,'Cab-Arm Country-Pays 16-20'!$E$76,0,1)</f>
        <v>0</v>
      </c>
      <c r="E25" s="176" t="str">
        <f t="shared" si="2"/>
        <v>-</v>
      </c>
      <c r="F25" s="176" t="s">
        <v>1011</v>
      </c>
      <c r="G25" s="210" t="str">
        <f>'Cab-Arm - Confirm'!E56</f>
        <v>-</v>
      </c>
      <c r="H25" s="211" t="str">
        <f>'Cab-Arm - Confirm'!F56</f>
        <v>-</v>
      </c>
      <c r="I25" s="212" t="str">
        <f>'Cab-Arm - Confirm'!G56</f>
        <v>-</v>
      </c>
    </row>
    <row r="26" spans="1:9" x14ac:dyDescent="0.35">
      <c r="A26" s="221">
        <f t="shared" ref="A26:A30" si="3">A25</f>
        <v>0</v>
      </c>
      <c r="B26" s="177" t="s">
        <v>874</v>
      </c>
      <c r="C26" s="177" t="s">
        <v>875</v>
      </c>
      <c r="D26" s="218">
        <f>_xlfn.XLOOKUP('Cab-Arm Country-Pays 21-25'!$E$24,Variables!$C$82:$C$330,Variables!$B$82:$B$330,'Cab-Arm Country-Pays 21-25'!$E$24,0,1)</f>
        <v>0</v>
      </c>
      <c r="E26" s="177" t="str">
        <f t="shared" ref="E26:E30" si="4">E25</f>
        <v>-</v>
      </c>
      <c r="F26" s="177" t="s">
        <v>1011</v>
      </c>
      <c r="G26" s="210" t="str">
        <f>'Cab-Arm - Confirm'!E57</f>
        <v>-</v>
      </c>
      <c r="H26" s="211" t="str">
        <f>'Cab-Arm - Confirm'!F57</f>
        <v>-</v>
      </c>
      <c r="I26" s="212" t="str">
        <f>'Cab-Arm - Confirm'!G57</f>
        <v>-</v>
      </c>
    </row>
    <row r="27" spans="1:9" x14ac:dyDescent="0.35">
      <c r="A27" s="220">
        <f t="shared" si="3"/>
        <v>0</v>
      </c>
      <c r="B27" s="176" t="s">
        <v>874</v>
      </c>
      <c r="C27" s="176" t="s">
        <v>875</v>
      </c>
      <c r="D27" s="218">
        <f>_xlfn.XLOOKUP('Cab-Arm Country-Pays 21-25'!$E$37,Variables!$C$82:$C$330,Variables!$B$82:$B$330,'Cab-Arm Country-Pays 21-25'!$E$37,0,1)</f>
        <v>0</v>
      </c>
      <c r="E27" s="176" t="str">
        <f t="shared" si="4"/>
        <v>-</v>
      </c>
      <c r="F27" s="176" t="s">
        <v>1011</v>
      </c>
      <c r="G27" s="210" t="str">
        <f>'Cab-Arm - Confirm'!E58</f>
        <v>-</v>
      </c>
      <c r="H27" s="211" t="str">
        <f>'Cab-Arm - Confirm'!F58</f>
        <v>-</v>
      </c>
      <c r="I27" s="212" t="str">
        <f>'Cab-Arm - Confirm'!G58</f>
        <v>-</v>
      </c>
    </row>
    <row r="28" spans="1:9" x14ac:dyDescent="0.35">
      <c r="A28" s="221">
        <f t="shared" si="3"/>
        <v>0</v>
      </c>
      <c r="B28" s="177" t="s">
        <v>874</v>
      </c>
      <c r="C28" s="177" t="s">
        <v>875</v>
      </c>
      <c r="D28" s="218">
        <f>_xlfn.XLOOKUP('Cab-Arm Country-Pays 21-25'!$E$50,Variables!$C$82:$C$330,Variables!$B$82:$B$330,'Cab-Arm Country-Pays 21-25'!$E$50,0,1)</f>
        <v>0</v>
      </c>
      <c r="E28" s="177" t="str">
        <f t="shared" si="4"/>
        <v>-</v>
      </c>
      <c r="F28" s="177" t="s">
        <v>1011</v>
      </c>
      <c r="G28" s="210" t="str">
        <f>'Cab-Arm - Confirm'!E59</f>
        <v>-</v>
      </c>
      <c r="H28" s="211" t="str">
        <f>'Cab-Arm - Confirm'!F59</f>
        <v>-</v>
      </c>
      <c r="I28" s="212" t="str">
        <f>'Cab-Arm - Confirm'!G59</f>
        <v>-</v>
      </c>
    </row>
    <row r="29" spans="1:9" x14ac:dyDescent="0.35">
      <c r="A29" s="220">
        <f t="shared" si="3"/>
        <v>0</v>
      </c>
      <c r="B29" s="176" t="s">
        <v>874</v>
      </c>
      <c r="C29" s="176" t="s">
        <v>875</v>
      </c>
      <c r="D29" s="218">
        <f>_xlfn.XLOOKUP('Cab-Arm Country-Pays 21-25'!$E$63,Variables!$C$82:$C$330,Variables!$B$82:$B$330,'Cab-Arm Country-Pays 21-25'!$E$63,0,1)</f>
        <v>0</v>
      </c>
      <c r="E29" s="176" t="str">
        <f t="shared" si="4"/>
        <v>-</v>
      </c>
      <c r="F29" s="176" t="s">
        <v>1011</v>
      </c>
      <c r="G29" s="210" t="str">
        <f>'Cab-Arm - Confirm'!E60</f>
        <v>-</v>
      </c>
      <c r="H29" s="211" t="str">
        <f>'Cab-Arm - Confirm'!F60</f>
        <v>-</v>
      </c>
      <c r="I29" s="212" t="str">
        <f>'Cab-Arm - Confirm'!G60</f>
        <v>-</v>
      </c>
    </row>
    <row r="30" spans="1:9" x14ac:dyDescent="0.35">
      <c r="A30" s="221">
        <f t="shared" si="3"/>
        <v>0</v>
      </c>
      <c r="B30" s="177" t="s">
        <v>874</v>
      </c>
      <c r="C30" s="177" t="s">
        <v>875</v>
      </c>
      <c r="D30" s="218">
        <f>_xlfn.XLOOKUP('Cab-Arm Country-Pays 21-25'!$E$76,Variables!$C$82:$C$330,Variables!$B$82:$B$330,'Cab-Arm Country-Pays 21-25'!$E$76,0,1)</f>
        <v>0</v>
      </c>
      <c r="E30" s="177" t="str">
        <f t="shared" si="4"/>
        <v>-</v>
      </c>
      <c r="F30" s="177" t="s">
        <v>1011</v>
      </c>
      <c r="G30" s="210" t="str">
        <f>'Cab-Arm - Confirm'!E61</f>
        <v>-</v>
      </c>
      <c r="H30" s="211" t="str">
        <f>'Cab-Arm - Confirm'!F61</f>
        <v>-</v>
      </c>
      <c r="I30" s="212" t="str">
        <f>'Cab-Arm - Confirm'!G61</f>
        <v>-</v>
      </c>
    </row>
    <row r="31" spans="1:9" x14ac:dyDescent="0.35">
      <c r="A31" s="220">
        <f>A30</f>
        <v>0</v>
      </c>
      <c r="B31" s="176" t="s">
        <v>874</v>
      </c>
      <c r="C31" s="176" t="s">
        <v>876</v>
      </c>
      <c r="D31" s="176"/>
      <c r="E31" s="176" t="str">
        <f>E30</f>
        <v>-</v>
      </c>
      <c r="F31" s="176" t="s">
        <v>1011</v>
      </c>
      <c r="G31" s="213" t="str">
        <f>'Cab-Arm - Confirm'!E63</f>
        <v>-</v>
      </c>
      <c r="H31" s="211" t="str">
        <f>'Cab-Arm - Confirm'!F63</f>
        <v>-</v>
      </c>
      <c r="I31" s="212" t="str">
        <f>'Cab-Arm - Confirm'!G63</f>
        <v>-</v>
      </c>
    </row>
    <row r="32" spans="1:9" ht="15" thickBot="1" x14ac:dyDescent="0.4">
      <c r="A32" s="222">
        <f>A31</f>
        <v>0</v>
      </c>
      <c r="B32" s="183" t="s">
        <v>874</v>
      </c>
      <c r="C32" s="183" t="s">
        <v>877</v>
      </c>
      <c r="D32" s="183"/>
      <c r="E32" s="183" t="str">
        <f>E31</f>
        <v>-</v>
      </c>
      <c r="F32" s="183" t="s">
        <v>1011</v>
      </c>
      <c r="G32" s="214" t="str">
        <f>'Cab-Arm - Confirm'!E64</f>
        <v>-</v>
      </c>
      <c r="H32" s="215" t="str">
        <f>'Cab-Arm - Confirm'!F64</f>
        <v>-</v>
      </c>
      <c r="I32" s="216" t="str">
        <f>'Cab-Arm - Confirm'!G64</f>
        <v>-</v>
      </c>
    </row>
    <row r="33" spans="1:9" ht="15" thickBot="1" x14ac:dyDescent="0.4"/>
    <row r="34" spans="1:9" ht="15" thickBot="1" x14ac:dyDescent="0.4">
      <c r="A34" s="178" t="s">
        <v>869</v>
      </c>
      <c r="B34" s="179" t="s">
        <v>870</v>
      </c>
      <c r="C34" s="179" t="s">
        <v>871</v>
      </c>
      <c r="D34" s="180" t="s">
        <v>872</v>
      </c>
      <c r="E34" s="181" t="s">
        <v>873</v>
      </c>
      <c r="F34" s="182" t="s">
        <v>1013</v>
      </c>
      <c r="G34" s="184">
        <v>2023</v>
      </c>
      <c r="H34" s="184">
        <v>2024</v>
      </c>
      <c r="I34" s="185">
        <v>2025</v>
      </c>
    </row>
    <row r="35" spans="1:9" x14ac:dyDescent="0.35">
      <c r="A35" s="219">
        <f>A6</f>
        <v>0</v>
      </c>
      <c r="B35" s="175" t="s">
        <v>874</v>
      </c>
      <c r="C35" s="175" t="s">
        <v>875</v>
      </c>
      <c r="D35" s="217">
        <f>_xlfn.XLOOKUP('Sub-Sous Country-Pays 1-5 '!$E$24,Variables!$C$82:$C$330,Variables!$B$82:$B$330,'Sub-Sous Country-Pays 1-5 '!$E$24,0,1)</f>
        <v>0</v>
      </c>
      <c r="E35" s="175" t="str">
        <f>IF(Public!K46="X","Retailer | Détaillant",IF(Public!K47="X","Distributor | Distributeur",IF(OR(Public!K48="X",Public!K50="X"),"End user | Utilisateur final","-")))</f>
        <v>-</v>
      </c>
      <c r="F35" s="175" t="s">
        <v>1012</v>
      </c>
      <c r="G35" s="207" t="str">
        <f>'Sub-Sous - Confirm'!E37</f>
        <v>-</v>
      </c>
      <c r="H35" s="208" t="str">
        <f>'Sub-Sous - Confirm'!F37</f>
        <v>-</v>
      </c>
      <c r="I35" s="209" t="str">
        <f>'Sub-Sous - Confirm'!G37</f>
        <v>-</v>
      </c>
    </row>
    <row r="36" spans="1:9" x14ac:dyDescent="0.35">
      <c r="A36" s="220">
        <f>A35</f>
        <v>0</v>
      </c>
      <c r="B36" s="176" t="s">
        <v>874</v>
      </c>
      <c r="C36" s="176" t="s">
        <v>875</v>
      </c>
      <c r="D36" s="218">
        <f>_xlfn.XLOOKUP('Sub-Sous Country-Pays 1-5 '!$E$37,Variables!$C$82:$C$330,Variables!$B$82:$B$330,'Sub-Sous Country-Pays 1-5 '!$E$37,0,1)</f>
        <v>0</v>
      </c>
      <c r="E36" s="176" t="str">
        <f t="shared" ref="E36:E59" si="5">E35</f>
        <v>-</v>
      </c>
      <c r="F36" s="176" t="s">
        <v>1012</v>
      </c>
      <c r="G36" s="210" t="str">
        <f>'Sub-Sous - Confirm'!E38</f>
        <v>-</v>
      </c>
      <c r="H36" s="211" t="str">
        <f>'Sub-Sous - Confirm'!F38</f>
        <v>-</v>
      </c>
      <c r="I36" s="212" t="str">
        <f>'Sub-Sous - Confirm'!G38</f>
        <v>-</v>
      </c>
    </row>
    <row r="37" spans="1:9" x14ac:dyDescent="0.35">
      <c r="A37" s="221">
        <f t="shared" ref="A37:A59" si="6">A36</f>
        <v>0</v>
      </c>
      <c r="B37" s="177" t="s">
        <v>874</v>
      </c>
      <c r="C37" s="177" t="s">
        <v>875</v>
      </c>
      <c r="D37" s="218">
        <f>_xlfn.XLOOKUP('Sub-Sous Country-Pays 1-5 '!$E$50,Variables!$C$82:$C$330,Variables!$B$82:$B$330,'Sub-Sous Country-Pays 1-5 '!$E$50,0,1)</f>
        <v>0</v>
      </c>
      <c r="E37" s="177" t="str">
        <f t="shared" si="5"/>
        <v>-</v>
      </c>
      <c r="F37" s="177" t="s">
        <v>1012</v>
      </c>
      <c r="G37" s="210" t="str">
        <f>'Sub-Sous - Confirm'!E39</f>
        <v>-</v>
      </c>
      <c r="H37" s="211" t="str">
        <f>'Sub-Sous - Confirm'!F39</f>
        <v>-</v>
      </c>
      <c r="I37" s="212" t="str">
        <f>'Sub-Sous - Confirm'!G39</f>
        <v>-</v>
      </c>
    </row>
    <row r="38" spans="1:9" x14ac:dyDescent="0.35">
      <c r="A38" s="220">
        <f t="shared" si="6"/>
        <v>0</v>
      </c>
      <c r="B38" s="176" t="s">
        <v>874</v>
      </c>
      <c r="C38" s="176" t="s">
        <v>875</v>
      </c>
      <c r="D38" s="218">
        <f>_xlfn.XLOOKUP('Sub-Sous Country-Pays 1-5 '!$E$63,Variables!$C$82:$C$330,Variables!$B$82:$B$330,'Sub-Sous Country-Pays 1-5 '!$E$63,0,1)</f>
        <v>0</v>
      </c>
      <c r="E38" s="176" t="str">
        <f t="shared" si="5"/>
        <v>-</v>
      </c>
      <c r="F38" s="176" t="s">
        <v>1012</v>
      </c>
      <c r="G38" s="210" t="str">
        <f>'Sub-Sous - Confirm'!E40</f>
        <v>-</v>
      </c>
      <c r="H38" s="211" t="str">
        <f>'Sub-Sous - Confirm'!F40</f>
        <v>-</v>
      </c>
      <c r="I38" s="212" t="str">
        <f>'Sub-Sous - Confirm'!G40</f>
        <v>-</v>
      </c>
    </row>
    <row r="39" spans="1:9" x14ac:dyDescent="0.35">
      <c r="A39" s="221">
        <f t="shared" si="6"/>
        <v>0</v>
      </c>
      <c r="B39" s="177" t="s">
        <v>874</v>
      </c>
      <c r="C39" s="177" t="s">
        <v>875</v>
      </c>
      <c r="D39" s="218">
        <f>_xlfn.XLOOKUP('Sub-Sous Country-Pays 1-5 '!$E$76,Variables!$C$82:$C$330,Variables!$B$82:$B$330,'Sub-Sous Country-Pays 1-5 '!$E$76,0,1)</f>
        <v>0</v>
      </c>
      <c r="E39" s="177" t="str">
        <f t="shared" si="5"/>
        <v>-</v>
      </c>
      <c r="F39" s="177" t="s">
        <v>1012</v>
      </c>
      <c r="G39" s="210" t="str">
        <f>'Sub-Sous - Confirm'!E41</f>
        <v>-</v>
      </c>
      <c r="H39" s="211" t="str">
        <f>'Sub-Sous - Confirm'!F41</f>
        <v>-</v>
      </c>
      <c r="I39" s="212" t="str">
        <f>'Sub-Sous - Confirm'!G41</f>
        <v>-</v>
      </c>
    </row>
    <row r="40" spans="1:9" x14ac:dyDescent="0.35">
      <c r="A40" s="220">
        <f t="shared" si="6"/>
        <v>0</v>
      </c>
      <c r="B40" s="176" t="s">
        <v>874</v>
      </c>
      <c r="C40" s="176" t="s">
        <v>875</v>
      </c>
      <c r="D40" s="218">
        <f>_xlfn.XLOOKUP('Sub-Sous Country-Pays 6-10'!$E$24,Variables!$C$82:$C$330,Variables!$B$82:$B$330,'Sub-Sous Country-Pays 6-10'!$E$24,0,1)</f>
        <v>0</v>
      </c>
      <c r="E40" s="176" t="str">
        <f t="shared" si="5"/>
        <v>-</v>
      </c>
      <c r="F40" s="176" t="s">
        <v>1012</v>
      </c>
      <c r="G40" s="210" t="str">
        <f>'Sub-Sous - Confirm'!E42</f>
        <v>-</v>
      </c>
      <c r="H40" s="211" t="str">
        <f>'Sub-Sous - Confirm'!F42</f>
        <v>-</v>
      </c>
      <c r="I40" s="212" t="str">
        <f>'Sub-Sous - Confirm'!G42</f>
        <v>-</v>
      </c>
    </row>
    <row r="41" spans="1:9" x14ac:dyDescent="0.35">
      <c r="A41" s="221">
        <f t="shared" si="6"/>
        <v>0</v>
      </c>
      <c r="B41" s="177" t="s">
        <v>874</v>
      </c>
      <c r="C41" s="177" t="s">
        <v>875</v>
      </c>
      <c r="D41" s="218">
        <f>_xlfn.XLOOKUP('Sub-Sous Country-Pays 6-10'!$E$37,Variables!$C$82:$C$330,Variables!$B$82:$B$330,'Sub-Sous Country-Pays 6-10'!$E$37,0,1)</f>
        <v>0</v>
      </c>
      <c r="E41" s="177" t="str">
        <f t="shared" si="5"/>
        <v>-</v>
      </c>
      <c r="F41" s="177" t="s">
        <v>1012</v>
      </c>
      <c r="G41" s="210" t="str">
        <f>'Sub-Sous - Confirm'!E43</f>
        <v>-</v>
      </c>
      <c r="H41" s="211" t="str">
        <f>'Sub-Sous - Confirm'!F43</f>
        <v>-</v>
      </c>
      <c r="I41" s="212" t="str">
        <f>'Sub-Sous - Confirm'!G43</f>
        <v>-</v>
      </c>
    </row>
    <row r="42" spans="1:9" x14ac:dyDescent="0.35">
      <c r="A42" s="220">
        <f t="shared" si="6"/>
        <v>0</v>
      </c>
      <c r="B42" s="176" t="s">
        <v>874</v>
      </c>
      <c r="C42" s="176" t="s">
        <v>875</v>
      </c>
      <c r="D42" s="218">
        <f>_xlfn.XLOOKUP('Sub-Sous Country-Pays 6-10'!$E$50,Variables!$C$82:$C$330,Variables!$B$82:$B$330,'Sub-Sous Country-Pays 6-10'!$E$50,0,1)</f>
        <v>0</v>
      </c>
      <c r="E42" s="176" t="str">
        <f t="shared" si="5"/>
        <v>-</v>
      </c>
      <c r="F42" s="176" t="s">
        <v>1012</v>
      </c>
      <c r="G42" s="210" t="str">
        <f>'Sub-Sous - Confirm'!E44</f>
        <v>-</v>
      </c>
      <c r="H42" s="211" t="str">
        <f>'Sub-Sous - Confirm'!F44</f>
        <v>-</v>
      </c>
      <c r="I42" s="212" t="str">
        <f>'Sub-Sous - Confirm'!G44</f>
        <v>-</v>
      </c>
    </row>
    <row r="43" spans="1:9" x14ac:dyDescent="0.35">
      <c r="A43" s="221">
        <f t="shared" si="6"/>
        <v>0</v>
      </c>
      <c r="B43" s="177" t="s">
        <v>874</v>
      </c>
      <c r="C43" s="177" t="s">
        <v>875</v>
      </c>
      <c r="D43" s="218">
        <f>_xlfn.XLOOKUP('Sub-Sous Country-Pays 6-10'!$E$63,Variables!$C$82:$C$330,Variables!$B$82:$B$330,'Sub-Sous Country-Pays 6-10'!$E$63,0,1)</f>
        <v>0</v>
      </c>
      <c r="E43" s="177" t="str">
        <f t="shared" si="5"/>
        <v>-</v>
      </c>
      <c r="F43" s="177" t="s">
        <v>1012</v>
      </c>
      <c r="G43" s="210" t="str">
        <f>'Sub-Sous - Confirm'!E45</f>
        <v>-</v>
      </c>
      <c r="H43" s="211" t="str">
        <f>'Sub-Sous - Confirm'!F45</f>
        <v>-</v>
      </c>
      <c r="I43" s="212" t="str">
        <f>'Sub-Sous - Confirm'!G45</f>
        <v>-</v>
      </c>
    </row>
    <row r="44" spans="1:9" x14ac:dyDescent="0.35">
      <c r="A44" s="220">
        <f t="shared" si="6"/>
        <v>0</v>
      </c>
      <c r="B44" s="176" t="s">
        <v>874</v>
      </c>
      <c r="C44" s="176" t="s">
        <v>875</v>
      </c>
      <c r="D44" s="218">
        <f>_xlfn.XLOOKUP('Sub-Sous Country-Pays 6-10'!$E$76,Variables!$C$82:$C$330,Variables!$B$82:$B$330,'Sub-Sous Country-Pays 6-10'!$E$76,0,1)</f>
        <v>0</v>
      </c>
      <c r="E44" s="176" t="str">
        <f t="shared" si="5"/>
        <v>-</v>
      </c>
      <c r="F44" s="176" t="s">
        <v>1012</v>
      </c>
      <c r="G44" s="210" t="str">
        <f>'Sub-Sous - Confirm'!E46</f>
        <v>-</v>
      </c>
      <c r="H44" s="211" t="str">
        <f>'Sub-Sous - Confirm'!F46</f>
        <v>-</v>
      </c>
      <c r="I44" s="212" t="str">
        <f>'Sub-Sous - Confirm'!G46</f>
        <v>-</v>
      </c>
    </row>
    <row r="45" spans="1:9" x14ac:dyDescent="0.35">
      <c r="A45" s="221">
        <f t="shared" si="6"/>
        <v>0</v>
      </c>
      <c r="B45" s="177" t="s">
        <v>874</v>
      </c>
      <c r="C45" s="177" t="s">
        <v>875</v>
      </c>
      <c r="D45" s="218">
        <f>_xlfn.XLOOKUP('Sub-Sous Country-Pays 11-15'!$E$24,Variables!$C$82:$C$330,Variables!$B$82:$B$330,'Sub-Sous Country-Pays 11-15'!$E$24,0,1)</f>
        <v>0</v>
      </c>
      <c r="E45" s="177" t="str">
        <f t="shared" si="5"/>
        <v>-</v>
      </c>
      <c r="F45" s="177" t="s">
        <v>1012</v>
      </c>
      <c r="G45" s="210" t="str">
        <f>'Sub-Sous - Confirm'!E47</f>
        <v>-</v>
      </c>
      <c r="H45" s="211" t="str">
        <f>'Sub-Sous - Confirm'!F47</f>
        <v>-</v>
      </c>
      <c r="I45" s="212" t="str">
        <f>'Sub-Sous - Confirm'!G47</f>
        <v>-</v>
      </c>
    </row>
    <row r="46" spans="1:9" x14ac:dyDescent="0.35">
      <c r="A46" s="220">
        <f t="shared" si="6"/>
        <v>0</v>
      </c>
      <c r="B46" s="176" t="s">
        <v>874</v>
      </c>
      <c r="C46" s="176" t="s">
        <v>875</v>
      </c>
      <c r="D46" s="218">
        <f>_xlfn.XLOOKUP('Sub-Sous Country-Pays 11-15'!$E$37,Variables!$C$82:$C$330,Variables!$B$82:$B$330,'Sub-Sous Country-Pays 11-15'!$E$37,0,1)</f>
        <v>0</v>
      </c>
      <c r="E46" s="176" t="str">
        <f t="shared" si="5"/>
        <v>-</v>
      </c>
      <c r="F46" s="176" t="s">
        <v>1012</v>
      </c>
      <c r="G46" s="210" t="str">
        <f>'Sub-Sous - Confirm'!E48</f>
        <v>-</v>
      </c>
      <c r="H46" s="211" t="str">
        <f>'Sub-Sous - Confirm'!F48</f>
        <v>-</v>
      </c>
      <c r="I46" s="212" t="str">
        <f>'Sub-Sous - Confirm'!G48</f>
        <v>-</v>
      </c>
    </row>
    <row r="47" spans="1:9" x14ac:dyDescent="0.35">
      <c r="A47" s="221">
        <f t="shared" si="6"/>
        <v>0</v>
      </c>
      <c r="B47" s="177" t="s">
        <v>874</v>
      </c>
      <c r="C47" s="177" t="s">
        <v>875</v>
      </c>
      <c r="D47" s="218">
        <f>_xlfn.XLOOKUP('Sub-Sous Country-Pays 11-15'!$E$50,Variables!$C$82:$C$330,Variables!$B$82:$B$330,'Sub-Sous Country-Pays 11-15'!$E$50,0,1)</f>
        <v>0</v>
      </c>
      <c r="E47" s="177" t="str">
        <f t="shared" si="5"/>
        <v>-</v>
      </c>
      <c r="F47" s="177" t="s">
        <v>1012</v>
      </c>
      <c r="G47" s="210" t="str">
        <f>'Sub-Sous - Confirm'!E49</f>
        <v>-</v>
      </c>
      <c r="H47" s="211" t="str">
        <f>'Sub-Sous - Confirm'!F49</f>
        <v>-</v>
      </c>
      <c r="I47" s="212" t="str">
        <f>'Sub-Sous - Confirm'!G49</f>
        <v>-</v>
      </c>
    </row>
    <row r="48" spans="1:9" x14ac:dyDescent="0.35">
      <c r="A48" s="220">
        <f t="shared" si="6"/>
        <v>0</v>
      </c>
      <c r="B48" s="176" t="s">
        <v>874</v>
      </c>
      <c r="C48" s="176" t="s">
        <v>875</v>
      </c>
      <c r="D48" s="218">
        <f>_xlfn.XLOOKUP('Sub-Sous Country-Pays 11-15'!$E$63,Variables!$C$82:$C$330,Variables!$B$82:$B$330,'Sub-Sous Country-Pays 11-15'!$E$63,0,1)</f>
        <v>0</v>
      </c>
      <c r="E48" s="176" t="str">
        <f t="shared" si="5"/>
        <v>-</v>
      </c>
      <c r="F48" s="176" t="s">
        <v>1012</v>
      </c>
      <c r="G48" s="210" t="str">
        <f>'Sub-Sous - Confirm'!E50</f>
        <v>-</v>
      </c>
      <c r="H48" s="211" t="str">
        <f>'Sub-Sous - Confirm'!F50</f>
        <v>-</v>
      </c>
      <c r="I48" s="212" t="str">
        <f>'Sub-Sous - Confirm'!G50</f>
        <v>-</v>
      </c>
    </row>
    <row r="49" spans="1:9" x14ac:dyDescent="0.35">
      <c r="A49" s="221">
        <f t="shared" si="6"/>
        <v>0</v>
      </c>
      <c r="B49" s="177" t="s">
        <v>874</v>
      </c>
      <c r="C49" s="177" t="s">
        <v>875</v>
      </c>
      <c r="D49" s="218">
        <f>_xlfn.XLOOKUP('Sub-Sous Country-Pays 11-15'!$E$76,Variables!$C$82:$C$330,Variables!$B$82:$B$330,'Sub-Sous Country-Pays 11-15'!$E$76,0,1)</f>
        <v>0</v>
      </c>
      <c r="E49" s="177" t="str">
        <f t="shared" si="5"/>
        <v>-</v>
      </c>
      <c r="F49" s="177" t="s">
        <v>1012</v>
      </c>
      <c r="G49" s="210" t="str">
        <f>'Sub-Sous - Confirm'!E51</f>
        <v>-</v>
      </c>
      <c r="H49" s="211" t="str">
        <f>'Sub-Sous - Confirm'!F51</f>
        <v>-</v>
      </c>
      <c r="I49" s="212" t="str">
        <f>'Sub-Sous - Confirm'!G51</f>
        <v>-</v>
      </c>
    </row>
    <row r="50" spans="1:9" x14ac:dyDescent="0.35">
      <c r="A50" s="220">
        <f t="shared" si="6"/>
        <v>0</v>
      </c>
      <c r="B50" s="176" t="s">
        <v>874</v>
      </c>
      <c r="C50" s="176" t="s">
        <v>875</v>
      </c>
      <c r="D50" s="218">
        <f>_xlfn.XLOOKUP('Sub-Sous Country-Pays 16-20'!$E$24,Variables!$C$82:$C$330,Variables!$B$82:$B$330,'Sub-Sous Country-Pays 16-20'!$E$24,0,1)</f>
        <v>0</v>
      </c>
      <c r="E50" s="176" t="str">
        <f t="shared" si="5"/>
        <v>-</v>
      </c>
      <c r="F50" s="176" t="s">
        <v>1012</v>
      </c>
      <c r="G50" s="210" t="str">
        <f>'Sub-Sous - Confirm'!E52</f>
        <v>-</v>
      </c>
      <c r="H50" s="211" t="str">
        <f>'Sub-Sous - Confirm'!F52</f>
        <v>-</v>
      </c>
      <c r="I50" s="212" t="str">
        <f>'Sub-Sous - Confirm'!G52</f>
        <v>-</v>
      </c>
    </row>
    <row r="51" spans="1:9" x14ac:dyDescent="0.35">
      <c r="A51" s="221">
        <f t="shared" si="6"/>
        <v>0</v>
      </c>
      <c r="B51" s="177" t="s">
        <v>874</v>
      </c>
      <c r="C51" s="177" t="s">
        <v>875</v>
      </c>
      <c r="D51" s="218">
        <f>_xlfn.XLOOKUP('Sub-Sous Country-Pays 16-20'!$E$37,Variables!$C$82:$C$330,Variables!$B$82:$B$330,'Sub-Sous Country-Pays 16-20'!$E$37,0,1)</f>
        <v>0</v>
      </c>
      <c r="E51" s="177" t="str">
        <f t="shared" si="5"/>
        <v>-</v>
      </c>
      <c r="F51" s="177" t="s">
        <v>1012</v>
      </c>
      <c r="G51" s="210" t="str">
        <f>'Sub-Sous - Confirm'!E53</f>
        <v>-</v>
      </c>
      <c r="H51" s="211" t="str">
        <f>'Sub-Sous - Confirm'!F53</f>
        <v>-</v>
      </c>
      <c r="I51" s="212" t="str">
        <f>'Sub-Sous - Confirm'!G53</f>
        <v>-</v>
      </c>
    </row>
    <row r="52" spans="1:9" x14ac:dyDescent="0.35">
      <c r="A52" s="220">
        <f t="shared" si="6"/>
        <v>0</v>
      </c>
      <c r="B52" s="176" t="s">
        <v>874</v>
      </c>
      <c r="C52" s="176" t="s">
        <v>875</v>
      </c>
      <c r="D52" s="218">
        <f>_xlfn.XLOOKUP('Sub-Sous Country-Pays 16-20'!$E$50,Variables!$C$82:$C$330,Variables!$B$82:$B$330,'Sub-Sous Country-Pays 16-20'!$E$50,0,1)</f>
        <v>0</v>
      </c>
      <c r="E52" s="176" t="str">
        <f t="shared" si="5"/>
        <v>-</v>
      </c>
      <c r="F52" s="176" t="s">
        <v>1012</v>
      </c>
      <c r="G52" s="210" t="str">
        <f>'Sub-Sous - Confirm'!E54</f>
        <v>-</v>
      </c>
      <c r="H52" s="211" t="str">
        <f>'Sub-Sous - Confirm'!F54</f>
        <v>-</v>
      </c>
      <c r="I52" s="212" t="str">
        <f>'Sub-Sous - Confirm'!G54</f>
        <v>-</v>
      </c>
    </row>
    <row r="53" spans="1:9" x14ac:dyDescent="0.35">
      <c r="A53" s="221">
        <f t="shared" si="6"/>
        <v>0</v>
      </c>
      <c r="B53" s="177" t="s">
        <v>874</v>
      </c>
      <c r="C53" s="177" t="s">
        <v>875</v>
      </c>
      <c r="D53" s="218">
        <f>_xlfn.XLOOKUP('Sub-Sous Country-Pays 16-20'!$E$63,Variables!$C$82:$C$330,Variables!$B$82:$B$330,'Sub-Sous Country-Pays 16-20'!$E$63,0,1)</f>
        <v>0</v>
      </c>
      <c r="E53" s="177" t="str">
        <f t="shared" si="5"/>
        <v>-</v>
      </c>
      <c r="F53" s="177" t="s">
        <v>1012</v>
      </c>
      <c r="G53" s="210" t="str">
        <f>'Sub-Sous - Confirm'!E55</f>
        <v>-</v>
      </c>
      <c r="H53" s="211" t="str">
        <f>'Sub-Sous - Confirm'!F55</f>
        <v>-</v>
      </c>
      <c r="I53" s="212" t="str">
        <f>'Sub-Sous - Confirm'!G55</f>
        <v>-</v>
      </c>
    </row>
    <row r="54" spans="1:9" x14ac:dyDescent="0.35">
      <c r="A54" s="220">
        <f t="shared" si="6"/>
        <v>0</v>
      </c>
      <c r="B54" s="176" t="s">
        <v>874</v>
      </c>
      <c r="C54" s="176" t="s">
        <v>875</v>
      </c>
      <c r="D54" s="218">
        <f>_xlfn.XLOOKUP('Sub-Sous Country-Pays 16-20'!$E$76,Variables!$C$82:$C$330,Variables!$B$82:$B$330,'Sub-Sous Country-Pays 16-20'!$E$76,0,1)</f>
        <v>0</v>
      </c>
      <c r="E54" s="176" t="str">
        <f t="shared" si="5"/>
        <v>-</v>
      </c>
      <c r="F54" s="176" t="s">
        <v>1012</v>
      </c>
      <c r="G54" s="210" t="str">
        <f>'Sub-Sous - Confirm'!E56</f>
        <v>-</v>
      </c>
      <c r="H54" s="211" t="str">
        <f>'Sub-Sous - Confirm'!F56</f>
        <v>-</v>
      </c>
      <c r="I54" s="212" t="str">
        <f>'Sub-Sous - Confirm'!G56</f>
        <v>-</v>
      </c>
    </row>
    <row r="55" spans="1:9" x14ac:dyDescent="0.35">
      <c r="A55" s="221">
        <f t="shared" si="6"/>
        <v>0</v>
      </c>
      <c r="B55" s="177" t="s">
        <v>874</v>
      </c>
      <c r="C55" s="177" t="s">
        <v>875</v>
      </c>
      <c r="D55" s="218">
        <f>_xlfn.XLOOKUP('Sub-Sous Country-Pays 21-25'!$E$24,Variables!$C$82:$C$330,Variables!$B$82:$B$330,'Sub-Sous Country-Pays 21-25'!$E$24,0,1)</f>
        <v>0</v>
      </c>
      <c r="E55" s="177" t="str">
        <f t="shared" si="5"/>
        <v>-</v>
      </c>
      <c r="F55" s="177" t="s">
        <v>1012</v>
      </c>
      <c r="G55" s="210" t="str">
        <f>'Sub-Sous - Confirm'!E57</f>
        <v>-</v>
      </c>
      <c r="H55" s="211" t="str">
        <f>'Sub-Sous - Confirm'!F57</f>
        <v>-</v>
      </c>
      <c r="I55" s="212" t="str">
        <f>'Sub-Sous - Confirm'!G57</f>
        <v>-</v>
      </c>
    </row>
    <row r="56" spans="1:9" x14ac:dyDescent="0.35">
      <c r="A56" s="220">
        <f t="shared" si="6"/>
        <v>0</v>
      </c>
      <c r="B56" s="176" t="s">
        <v>874</v>
      </c>
      <c r="C56" s="176" t="s">
        <v>875</v>
      </c>
      <c r="D56" s="218">
        <f>_xlfn.XLOOKUP('Sub-Sous Country-Pays 21-25'!$E$37,Variables!$C$82:$C$330,Variables!$B$82:$B$330,'Sub-Sous Country-Pays 21-25'!$E$37,0,1)</f>
        <v>0</v>
      </c>
      <c r="E56" s="176" t="str">
        <f t="shared" si="5"/>
        <v>-</v>
      </c>
      <c r="F56" s="176" t="s">
        <v>1012</v>
      </c>
      <c r="G56" s="210" t="str">
        <f>'Sub-Sous - Confirm'!E58</f>
        <v>-</v>
      </c>
      <c r="H56" s="211" t="str">
        <f>'Sub-Sous - Confirm'!F58</f>
        <v>-</v>
      </c>
      <c r="I56" s="212" t="str">
        <f>'Sub-Sous - Confirm'!G58</f>
        <v>-</v>
      </c>
    </row>
    <row r="57" spans="1:9" x14ac:dyDescent="0.35">
      <c r="A57" s="221">
        <f t="shared" si="6"/>
        <v>0</v>
      </c>
      <c r="B57" s="177" t="s">
        <v>874</v>
      </c>
      <c r="C57" s="177" t="s">
        <v>875</v>
      </c>
      <c r="D57" s="218">
        <f>_xlfn.XLOOKUP('Sub-Sous Country-Pays 21-25'!$E$50,Variables!$C$82:$C$330,Variables!$B$82:$B$330,'Sub-Sous Country-Pays 21-25'!$E$50,0,1)</f>
        <v>0</v>
      </c>
      <c r="E57" s="177" t="str">
        <f t="shared" si="5"/>
        <v>-</v>
      </c>
      <c r="F57" s="177" t="s">
        <v>1012</v>
      </c>
      <c r="G57" s="210" t="str">
        <f>'Sub-Sous - Confirm'!E59</f>
        <v>-</v>
      </c>
      <c r="H57" s="211" t="str">
        <f>'Sub-Sous - Confirm'!F59</f>
        <v>-</v>
      </c>
      <c r="I57" s="212" t="str">
        <f>'Sub-Sous - Confirm'!G59</f>
        <v>-</v>
      </c>
    </row>
    <row r="58" spans="1:9" x14ac:dyDescent="0.35">
      <c r="A58" s="220">
        <f t="shared" si="6"/>
        <v>0</v>
      </c>
      <c r="B58" s="176" t="s">
        <v>874</v>
      </c>
      <c r="C58" s="176" t="s">
        <v>875</v>
      </c>
      <c r="D58" s="218">
        <f>_xlfn.XLOOKUP('Sub-Sous Country-Pays 21-25'!$E$63,Variables!$C$82:$C$330,Variables!$B$82:$B$330,'Sub-Sous Country-Pays 21-25'!$E$63,0,1)</f>
        <v>0</v>
      </c>
      <c r="E58" s="176" t="str">
        <f t="shared" si="5"/>
        <v>-</v>
      </c>
      <c r="F58" s="176" t="s">
        <v>1012</v>
      </c>
      <c r="G58" s="210" t="str">
        <f>'Sub-Sous - Confirm'!E60</f>
        <v>-</v>
      </c>
      <c r="H58" s="211" t="str">
        <f>'Sub-Sous - Confirm'!F60</f>
        <v>-</v>
      </c>
      <c r="I58" s="212" t="str">
        <f>'Sub-Sous - Confirm'!G60</f>
        <v>-</v>
      </c>
    </row>
    <row r="59" spans="1:9" x14ac:dyDescent="0.35">
      <c r="A59" s="221">
        <f t="shared" si="6"/>
        <v>0</v>
      </c>
      <c r="B59" s="177" t="s">
        <v>874</v>
      </c>
      <c r="C59" s="177" t="s">
        <v>875</v>
      </c>
      <c r="D59" s="218">
        <f>_xlfn.XLOOKUP('Sub-Sous Country-Pays 21-25'!$E$76,Variables!$C$82:$C$330,Variables!$B$82:$B$330,'Sub-Sous Country-Pays 21-25'!$E$76,0,1)</f>
        <v>0</v>
      </c>
      <c r="E59" s="177" t="str">
        <f t="shared" si="5"/>
        <v>-</v>
      </c>
      <c r="F59" s="177" t="s">
        <v>1012</v>
      </c>
      <c r="G59" s="210" t="str">
        <f>'Sub-Sous - Confirm'!E61</f>
        <v>-</v>
      </c>
      <c r="H59" s="211" t="str">
        <f>'Sub-Sous - Confirm'!F61</f>
        <v>-</v>
      </c>
      <c r="I59" s="212" t="str">
        <f>'Sub-Sous - Confirm'!G61</f>
        <v>-</v>
      </c>
    </row>
    <row r="60" spans="1:9" x14ac:dyDescent="0.35">
      <c r="A60" s="220">
        <f>A59</f>
        <v>0</v>
      </c>
      <c r="B60" s="176" t="s">
        <v>874</v>
      </c>
      <c r="C60" s="176" t="s">
        <v>876</v>
      </c>
      <c r="D60" s="176"/>
      <c r="E60" s="176" t="str">
        <f>E59</f>
        <v>-</v>
      </c>
      <c r="F60" s="176" t="s">
        <v>1012</v>
      </c>
      <c r="G60" s="213" t="str">
        <f>'Sub-Sous - Confirm'!E63</f>
        <v>-</v>
      </c>
      <c r="H60" s="211" t="str">
        <f>'Sub-Sous - Confirm'!F63</f>
        <v>-</v>
      </c>
      <c r="I60" s="212" t="str">
        <f>'Sub-Sous - Confirm'!G63</f>
        <v>-</v>
      </c>
    </row>
    <row r="61" spans="1:9" ht="15" thickBot="1" x14ac:dyDescent="0.4">
      <c r="A61" s="222">
        <f>A60</f>
        <v>0</v>
      </c>
      <c r="B61" s="183" t="s">
        <v>874</v>
      </c>
      <c r="C61" s="183" t="s">
        <v>877</v>
      </c>
      <c r="D61" s="183"/>
      <c r="E61" s="183" t="str">
        <f>E60</f>
        <v>-</v>
      </c>
      <c r="F61" s="183" t="s">
        <v>1012</v>
      </c>
      <c r="G61" s="302" t="str">
        <f>'Sub-Sous - Confirm'!E64</f>
        <v>-</v>
      </c>
      <c r="H61" s="215" t="str">
        <f>'Sub-Sous - Confirm'!F64</f>
        <v>-</v>
      </c>
      <c r="I61" s="216" t="str">
        <f>'Sub-Sous - Confirm'!G64</f>
        <v>-</v>
      </c>
    </row>
  </sheetData>
  <sheetProtection algorithmName="SHA-512" hashValue="fKBeF3pthxTXHWhVsFR+2UUbfHTd/r05EZXnxWrlNPD5WYhGZI0RngdvRQGKS61YoRHR6ymokfNwztaZtbX7OA==" saltValue="KSE+2m/841/hlOqfkVkMGg==" spinCount="100000" sheet="1" objects="1" scenarios="1" selectLockedCells="1"/>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F8873-9793-4E63-A7D2-7BEEEACA4DAE}">
  <sheetPr>
    <tabColor rgb="FFFF0000"/>
  </sheetPr>
  <dimension ref="A3:R118"/>
  <sheetViews>
    <sheetView topLeftCell="A42" zoomScale="70" zoomScaleNormal="70" workbookViewId="0">
      <selection activeCell="W57" sqref="W57"/>
    </sheetView>
  </sheetViews>
  <sheetFormatPr defaultRowHeight="14.5" x14ac:dyDescent="0.35"/>
  <cols>
    <col min="1" max="1" width="22.7265625" customWidth="1"/>
    <col min="2" max="2" width="11.453125" customWidth="1"/>
    <col min="3" max="3" width="19.7265625" customWidth="1"/>
    <col min="4" max="4" width="17.7265625" customWidth="1"/>
    <col min="5" max="5" width="14.453125" customWidth="1"/>
    <col min="6" max="6" width="25.7265625" customWidth="1"/>
    <col min="7" max="12" width="14.81640625" customWidth="1"/>
    <col min="13" max="18" width="14.81640625" hidden="1" customWidth="1"/>
  </cols>
  <sheetData>
    <row r="3" spans="1:18" ht="15" thickBot="1" x14ac:dyDescent="0.4"/>
    <row r="4" spans="1:18" ht="15" thickBot="1" x14ac:dyDescent="0.4">
      <c r="G4" s="574" t="s">
        <v>894</v>
      </c>
      <c r="H4" s="575"/>
      <c r="I4" s="576"/>
      <c r="J4" s="577" t="s">
        <v>895</v>
      </c>
      <c r="K4" s="578"/>
      <c r="L4" s="579"/>
      <c r="M4" s="580" t="s">
        <v>896</v>
      </c>
      <c r="N4" s="581"/>
      <c r="O4" s="582"/>
      <c r="P4" s="597" t="s">
        <v>897</v>
      </c>
      <c r="Q4" s="598"/>
      <c r="R4" s="599"/>
    </row>
    <row r="5" spans="1:18" ht="15" thickBot="1" x14ac:dyDescent="0.4">
      <c r="A5" s="186" t="s">
        <v>878</v>
      </c>
      <c r="B5" s="186" t="s">
        <v>879</v>
      </c>
      <c r="C5" s="186" t="s">
        <v>890</v>
      </c>
      <c r="D5" s="186" t="s">
        <v>262</v>
      </c>
      <c r="E5" s="186" t="s">
        <v>880</v>
      </c>
      <c r="F5" s="186" t="s">
        <v>1013</v>
      </c>
      <c r="G5" s="186" t="s">
        <v>881</v>
      </c>
      <c r="H5" s="186" t="s">
        <v>882</v>
      </c>
      <c r="I5" s="186" t="s">
        <v>883</v>
      </c>
      <c r="J5" s="186" t="s">
        <v>884</v>
      </c>
      <c r="K5" s="186" t="s">
        <v>885</v>
      </c>
      <c r="L5" s="186" t="s">
        <v>886</v>
      </c>
      <c r="M5" s="186" t="s">
        <v>887</v>
      </c>
      <c r="N5" s="186" t="s">
        <v>888</v>
      </c>
      <c r="O5" s="186" t="s">
        <v>889</v>
      </c>
      <c r="P5" s="186" t="s">
        <v>898</v>
      </c>
      <c r="Q5" s="186" t="s">
        <v>899</v>
      </c>
      <c r="R5" s="186" t="s">
        <v>900</v>
      </c>
    </row>
    <row r="6" spans="1:18" x14ac:dyDescent="0.35">
      <c r="A6" s="190">
        <f>Intro!E149</f>
        <v>0</v>
      </c>
      <c r="B6" s="191" t="s">
        <v>891</v>
      </c>
      <c r="C6" s="191" t="str">
        <f>IF(Public!K17="X","Retailer | Détaillant",IF(Public!K18="X","Distributor | Distributeur",IF(OR(Public!K19="X",Public!K21="X"),"End user | Utilisateur final","-")))</f>
        <v>-</v>
      </c>
      <c r="D6" s="188">
        <f>_xlfn.XLOOKUP('Cab-Arm Country-Pays 1-5 '!$E$24,Variables!$C$82:$C$330,Variables!$B$82:$B$330,'Cab-Arm Country-Pays 1-5 '!$E$24,0,1)</f>
        <v>0</v>
      </c>
      <c r="E6" s="191" t="s">
        <v>892</v>
      </c>
      <c r="F6" s="191" t="s">
        <v>1011</v>
      </c>
      <c r="G6" s="187">
        <f>'Cab-Arm Country-Pays 1-5 '!G$28</f>
        <v>0</v>
      </c>
      <c r="H6" s="198">
        <f>'Cab-Arm Country-Pays 1-5 '!H$28</f>
        <v>0</v>
      </c>
      <c r="I6" s="199">
        <f>'Cab-Arm Country-Pays 1-5 '!I$28</f>
        <v>0</v>
      </c>
      <c r="J6" s="200">
        <f>'Cab-Arm Country-Pays 1-5 '!G$29/1000</f>
        <v>0</v>
      </c>
      <c r="K6" s="198">
        <f>'Cab-Arm Country-Pays 1-5 '!H$29/1000</f>
        <v>0</v>
      </c>
      <c r="L6" s="201">
        <f>'Cab-Arm Country-Pays 1-5 '!I$29/1000</f>
        <v>0</v>
      </c>
      <c r="M6" s="194">
        <f>(IF(ISERROR(J6/G6),0,J6/G6))*1000</f>
        <v>0</v>
      </c>
      <c r="N6" s="194">
        <f t="shared" ref="N6:O6" si="0">(IF(ISERROR(K6/H6),0,K6/H6))*1000</f>
        <v>0</v>
      </c>
      <c r="O6" s="195">
        <f t="shared" si="0"/>
        <v>0</v>
      </c>
      <c r="P6" s="224">
        <f>J6*(Pro!E$61/100)</f>
        <v>0</v>
      </c>
      <c r="Q6" s="225">
        <f>K6*(Pro!F$61/100)</f>
        <v>0</v>
      </c>
      <c r="R6" s="226">
        <f>L6*(Pro!G$61/100)</f>
        <v>0</v>
      </c>
    </row>
    <row r="7" spans="1:18" s="306" customFormat="1" x14ac:dyDescent="0.35">
      <c r="A7" s="192">
        <f>A6</f>
        <v>0</v>
      </c>
      <c r="B7" s="193" t="str">
        <f>B6</f>
        <v>2 - Importer</v>
      </c>
      <c r="C7" s="193" t="str">
        <f>C6</f>
        <v>-</v>
      </c>
      <c r="D7" s="189">
        <f>D6</f>
        <v>0</v>
      </c>
      <c r="E7" s="193" t="s">
        <v>893</v>
      </c>
      <c r="F7" s="193" t="s">
        <v>1011</v>
      </c>
      <c r="G7" s="202">
        <f>'Cab-Arm Country-Pays 1-5 '!G$32</f>
        <v>0</v>
      </c>
      <c r="H7" s="204">
        <f>'Cab-Arm Country-Pays 1-5 '!H$32</f>
        <v>0</v>
      </c>
      <c r="I7" s="205">
        <f>'Cab-Arm Country-Pays 1-5 '!I$32</f>
        <v>0</v>
      </c>
      <c r="J7" s="203">
        <f>'Cab-Arm Country-Pays 1-5 '!G$33/1000</f>
        <v>0</v>
      </c>
      <c r="K7" s="204">
        <f>'Cab-Arm Country-Pays 1-5 '!H$33/1000</f>
        <v>0</v>
      </c>
      <c r="L7" s="206">
        <f>'Cab-Arm Country-Pays 1-5 '!I$33/1000</f>
        <v>0</v>
      </c>
      <c r="M7" s="196">
        <f t="shared" ref="M7:M49" si="1">(IF(ISERROR(J7/G7),0,J7/G7))*1000</f>
        <v>0</v>
      </c>
      <c r="N7" s="196">
        <f t="shared" ref="N7:N49" si="2">(IF(ISERROR(K7/H7),0,K7/H7))*1000</f>
        <v>0</v>
      </c>
      <c r="O7" s="197">
        <f t="shared" ref="O7:O49" si="3">(IF(ISERROR(L7/I7),0,L7/I7))*1000</f>
        <v>0</v>
      </c>
      <c r="P7" s="303">
        <f>J7*(Pro!E$68/100)</f>
        <v>0</v>
      </c>
      <c r="Q7" s="304">
        <f>K7*(Pro!F$68/100)</f>
        <v>0</v>
      </c>
      <c r="R7" s="305">
        <f>L7*(Pro!G$68/100)</f>
        <v>0</v>
      </c>
    </row>
    <row r="8" spans="1:18" s="306" customFormat="1" x14ac:dyDescent="0.35">
      <c r="A8" s="307">
        <f>A7</f>
        <v>0</v>
      </c>
      <c r="B8" s="308" t="str">
        <f>B7</f>
        <v>2 - Importer</v>
      </c>
      <c r="C8" s="308" t="str">
        <f>C7</f>
        <v>-</v>
      </c>
      <c r="D8" s="189">
        <f>_xlfn.XLOOKUP('Cab-Arm Country-Pays 1-5 '!$E$37,Variables!$C$82:$C$330,Variables!$B$82:$B$330,'Cab-Arm Country-Pays 1-5 '!$E$37,0,1)</f>
        <v>0</v>
      </c>
      <c r="E8" s="308" t="s">
        <v>892</v>
      </c>
      <c r="F8" s="308" t="s">
        <v>1011</v>
      </c>
      <c r="G8" s="202">
        <f>'Cab-Arm Country-Pays 1-5 '!G$41</f>
        <v>0</v>
      </c>
      <c r="H8" s="204">
        <f>'Cab-Arm Country-Pays 1-5 '!H$41</f>
        <v>0</v>
      </c>
      <c r="I8" s="205">
        <f>'Cab-Arm Country-Pays 1-5 '!I$41</f>
        <v>0</v>
      </c>
      <c r="J8" s="203">
        <f>'Cab-Arm Country-Pays 1-5 '!G$42/1000</f>
        <v>0</v>
      </c>
      <c r="K8" s="204">
        <f>'Cab-Arm Country-Pays 1-5 '!H$42/1000</f>
        <v>0</v>
      </c>
      <c r="L8" s="206">
        <f>'Cab-Arm Country-Pays 1-5 '!I$42/1000</f>
        <v>0</v>
      </c>
      <c r="M8" s="309">
        <f t="shared" si="1"/>
        <v>0</v>
      </c>
      <c r="N8" s="309">
        <f t="shared" si="2"/>
        <v>0</v>
      </c>
      <c r="O8" s="310">
        <f t="shared" si="3"/>
        <v>0</v>
      </c>
      <c r="P8" s="303">
        <f>J8*(Pro!E$61/100)</f>
        <v>0</v>
      </c>
      <c r="Q8" s="304">
        <f>K8*(Pro!F$61/100)</f>
        <v>0</v>
      </c>
      <c r="R8" s="305">
        <f>L8*(Pro!G$61/100)</f>
        <v>0</v>
      </c>
    </row>
    <row r="9" spans="1:18" s="306" customFormat="1" x14ac:dyDescent="0.35">
      <c r="A9" s="192">
        <f t="shared" ref="A9:B49" si="4">A8</f>
        <v>0</v>
      </c>
      <c r="B9" s="193" t="str">
        <f t="shared" si="4"/>
        <v>2 - Importer</v>
      </c>
      <c r="C9" s="193" t="str">
        <f t="shared" ref="C9" si="5">C8</f>
        <v>-</v>
      </c>
      <c r="D9" s="189">
        <f>D8</f>
        <v>0</v>
      </c>
      <c r="E9" s="193" t="s">
        <v>893</v>
      </c>
      <c r="F9" s="193" t="s">
        <v>1011</v>
      </c>
      <c r="G9" s="202">
        <f>'Cab-Arm Country-Pays 1-5 '!G$45</f>
        <v>0</v>
      </c>
      <c r="H9" s="204">
        <f>'Cab-Arm Country-Pays 1-5 '!H$45</f>
        <v>0</v>
      </c>
      <c r="I9" s="205">
        <f>'Cab-Arm Country-Pays 1-5 '!I$45</f>
        <v>0</v>
      </c>
      <c r="J9" s="203">
        <f>'Cab-Arm Country-Pays 1-5 '!G$46/1000</f>
        <v>0</v>
      </c>
      <c r="K9" s="204">
        <f>'Cab-Arm Country-Pays 1-5 '!H$46/1000</f>
        <v>0</v>
      </c>
      <c r="L9" s="206">
        <f>'Cab-Arm Country-Pays 1-5 '!I$46/1000</f>
        <v>0</v>
      </c>
      <c r="M9" s="196">
        <f t="shared" si="1"/>
        <v>0</v>
      </c>
      <c r="N9" s="196">
        <f t="shared" si="2"/>
        <v>0</v>
      </c>
      <c r="O9" s="197">
        <f t="shared" si="3"/>
        <v>0</v>
      </c>
      <c r="P9" s="303">
        <f>J9*(Pro!E$68/100)</f>
        <v>0</v>
      </c>
      <c r="Q9" s="304">
        <f>K9*(Pro!F$68/100)</f>
        <v>0</v>
      </c>
      <c r="R9" s="305">
        <f>L9*(Pro!G$68/100)</f>
        <v>0</v>
      </c>
    </row>
    <row r="10" spans="1:18" s="306" customFormat="1" x14ac:dyDescent="0.35">
      <c r="A10" s="307">
        <f>A9</f>
        <v>0</v>
      </c>
      <c r="B10" s="308" t="str">
        <f>B9</f>
        <v>2 - Importer</v>
      </c>
      <c r="C10" s="308" t="str">
        <f>C9</f>
        <v>-</v>
      </c>
      <c r="D10" s="189">
        <f>_xlfn.XLOOKUP('Cab-Arm Country-Pays 1-5 '!$E$50,Variables!$C$82:$C$330,Variables!$B$82:$B$330,'Cab-Arm Country-Pays 1-5 '!$E$50,0,1)</f>
        <v>0</v>
      </c>
      <c r="E10" s="308" t="s">
        <v>892</v>
      </c>
      <c r="F10" s="308" t="s">
        <v>1011</v>
      </c>
      <c r="G10" s="202">
        <f>'Cab-Arm Country-Pays 1-5 '!G$54</f>
        <v>0</v>
      </c>
      <c r="H10" s="204">
        <f>'Cab-Arm Country-Pays 1-5 '!H$54</f>
        <v>0</v>
      </c>
      <c r="I10" s="205">
        <f>'Cab-Arm Country-Pays 1-5 '!I$54</f>
        <v>0</v>
      </c>
      <c r="J10" s="203">
        <f>'Cab-Arm Country-Pays 1-5 '!G$55/1000</f>
        <v>0</v>
      </c>
      <c r="K10" s="204">
        <f>'Cab-Arm Country-Pays 1-5 '!H$55/1000</f>
        <v>0</v>
      </c>
      <c r="L10" s="206">
        <f>'Cab-Arm Country-Pays 1-5 '!I$55/1000</f>
        <v>0</v>
      </c>
      <c r="M10" s="309">
        <f t="shared" si="1"/>
        <v>0</v>
      </c>
      <c r="N10" s="309">
        <f t="shared" si="2"/>
        <v>0</v>
      </c>
      <c r="O10" s="310">
        <f t="shared" si="3"/>
        <v>0</v>
      </c>
      <c r="P10" s="303">
        <f>J10*(Pro!E$61/100)</f>
        <v>0</v>
      </c>
      <c r="Q10" s="304">
        <f>K10*(Pro!F$61/100)</f>
        <v>0</v>
      </c>
      <c r="R10" s="305">
        <f>L10*(Pro!G$61/100)</f>
        <v>0</v>
      </c>
    </row>
    <row r="11" spans="1:18" s="306" customFormat="1" x14ac:dyDescent="0.35">
      <c r="A11" s="192">
        <f t="shared" si="4"/>
        <v>0</v>
      </c>
      <c r="B11" s="193" t="str">
        <f t="shared" si="4"/>
        <v>2 - Importer</v>
      </c>
      <c r="C11" s="193" t="str">
        <f t="shared" ref="C11" si="6">C10</f>
        <v>-</v>
      </c>
      <c r="D11" s="189">
        <f>D10</f>
        <v>0</v>
      </c>
      <c r="E11" s="193" t="s">
        <v>893</v>
      </c>
      <c r="F11" s="193" t="s">
        <v>1011</v>
      </c>
      <c r="G11" s="202">
        <f>'Cab-Arm Country-Pays 1-5 '!G$58</f>
        <v>0</v>
      </c>
      <c r="H11" s="204">
        <f>'Cab-Arm Country-Pays 1-5 '!H$58</f>
        <v>0</v>
      </c>
      <c r="I11" s="205">
        <f>'Cab-Arm Country-Pays 1-5 '!I$58</f>
        <v>0</v>
      </c>
      <c r="J11" s="203">
        <f>'Cab-Arm Country-Pays 1-5 '!G$59/1000</f>
        <v>0</v>
      </c>
      <c r="K11" s="204">
        <f>'Cab-Arm Country-Pays 1-5 '!H$59/1000</f>
        <v>0</v>
      </c>
      <c r="L11" s="206">
        <f>'Cab-Arm Country-Pays 1-5 '!I$59/1000</f>
        <v>0</v>
      </c>
      <c r="M11" s="196">
        <f t="shared" si="1"/>
        <v>0</v>
      </c>
      <c r="N11" s="196">
        <f t="shared" si="2"/>
        <v>0</v>
      </c>
      <c r="O11" s="197">
        <f t="shared" si="3"/>
        <v>0</v>
      </c>
      <c r="P11" s="303">
        <f>J11*(Pro!E$68/100)</f>
        <v>0</v>
      </c>
      <c r="Q11" s="304">
        <f>K11*(Pro!F$68/100)</f>
        <v>0</v>
      </c>
      <c r="R11" s="305">
        <f>L11*(Pro!G$68/100)</f>
        <v>0</v>
      </c>
    </row>
    <row r="12" spans="1:18" s="306" customFormat="1" x14ac:dyDescent="0.35">
      <c r="A12" s="307">
        <f>A11</f>
        <v>0</v>
      </c>
      <c r="B12" s="308" t="str">
        <f>B11</f>
        <v>2 - Importer</v>
      </c>
      <c r="C12" s="308" t="str">
        <f>C11</f>
        <v>-</v>
      </c>
      <c r="D12" s="189">
        <f>_xlfn.XLOOKUP('Cab-Arm Country-Pays 1-5 '!$E$63,Variables!$C$82:$C$330,Variables!$B$82:$B$330,'Cab-Arm Country-Pays 1-5 '!$E$63,0,1)</f>
        <v>0</v>
      </c>
      <c r="E12" s="308" t="s">
        <v>892</v>
      </c>
      <c r="F12" s="308" t="s">
        <v>1011</v>
      </c>
      <c r="G12" s="202">
        <f>'Cab-Arm Country-Pays 1-5 '!G$67</f>
        <v>0</v>
      </c>
      <c r="H12" s="204">
        <f>'Cab-Arm Country-Pays 1-5 '!H$67</f>
        <v>0</v>
      </c>
      <c r="I12" s="205">
        <f>'Cab-Arm Country-Pays 1-5 '!I$67</f>
        <v>0</v>
      </c>
      <c r="J12" s="203">
        <f>'Cab-Arm Country-Pays 1-5 '!G$68/1000</f>
        <v>0</v>
      </c>
      <c r="K12" s="204">
        <f>'Cab-Arm Country-Pays 1-5 '!H$68/1000</f>
        <v>0</v>
      </c>
      <c r="L12" s="206">
        <f>'Cab-Arm Country-Pays 1-5 '!I$68/1000</f>
        <v>0</v>
      </c>
      <c r="M12" s="309">
        <f t="shared" si="1"/>
        <v>0</v>
      </c>
      <c r="N12" s="309">
        <f t="shared" si="2"/>
        <v>0</v>
      </c>
      <c r="O12" s="310">
        <f t="shared" si="3"/>
        <v>0</v>
      </c>
      <c r="P12" s="303">
        <f>J12*(Pro!E$61/100)</f>
        <v>0</v>
      </c>
      <c r="Q12" s="304">
        <f>K12*(Pro!F$61/100)</f>
        <v>0</v>
      </c>
      <c r="R12" s="305">
        <f>L12*(Pro!G$61/100)</f>
        <v>0</v>
      </c>
    </row>
    <row r="13" spans="1:18" s="306" customFormat="1" x14ac:dyDescent="0.35">
      <c r="A13" s="192">
        <f t="shared" si="4"/>
        <v>0</v>
      </c>
      <c r="B13" s="193" t="str">
        <f t="shared" si="4"/>
        <v>2 - Importer</v>
      </c>
      <c r="C13" s="193" t="str">
        <f t="shared" ref="C13" si="7">C12</f>
        <v>-</v>
      </c>
      <c r="D13" s="189">
        <f>D12</f>
        <v>0</v>
      </c>
      <c r="E13" s="193" t="s">
        <v>893</v>
      </c>
      <c r="F13" s="193" t="s">
        <v>1011</v>
      </c>
      <c r="G13" s="202">
        <f>'Cab-Arm Country-Pays 1-5 '!G$71</f>
        <v>0</v>
      </c>
      <c r="H13" s="204">
        <f>'Cab-Arm Country-Pays 1-5 '!H$71</f>
        <v>0</v>
      </c>
      <c r="I13" s="205">
        <f>'Cab-Arm Country-Pays 1-5 '!I$71</f>
        <v>0</v>
      </c>
      <c r="J13" s="203">
        <f>'Cab-Arm Country-Pays 1-5 '!G$72/1000</f>
        <v>0</v>
      </c>
      <c r="K13" s="204">
        <f>'Cab-Arm Country-Pays 1-5 '!H$72/1000</f>
        <v>0</v>
      </c>
      <c r="L13" s="206">
        <f>'Cab-Arm Country-Pays 1-5 '!I$72/1000</f>
        <v>0</v>
      </c>
      <c r="M13" s="196">
        <f t="shared" si="1"/>
        <v>0</v>
      </c>
      <c r="N13" s="196">
        <f t="shared" si="2"/>
        <v>0</v>
      </c>
      <c r="O13" s="197">
        <f t="shared" si="3"/>
        <v>0</v>
      </c>
      <c r="P13" s="303">
        <f>J13*(Pro!E$68/100)</f>
        <v>0</v>
      </c>
      <c r="Q13" s="304">
        <f>K13*(Pro!F$68/100)</f>
        <v>0</v>
      </c>
      <c r="R13" s="305">
        <f>L13*(Pro!G$68/100)</f>
        <v>0</v>
      </c>
    </row>
    <row r="14" spans="1:18" s="306" customFormat="1" x14ac:dyDescent="0.35">
      <c r="A14" s="307">
        <f>A13</f>
        <v>0</v>
      </c>
      <c r="B14" s="308" t="str">
        <f>B13</f>
        <v>2 - Importer</v>
      </c>
      <c r="C14" s="308" t="str">
        <f>C13</f>
        <v>-</v>
      </c>
      <c r="D14" s="189">
        <f>_xlfn.XLOOKUP('Cab-Arm Country-Pays 1-5 '!$E$76,Variables!$C$82:$C$330,Variables!$B$82:$B$330,'Cab-Arm Country-Pays 1-5 '!$E$76,0,1)</f>
        <v>0</v>
      </c>
      <c r="E14" s="308" t="s">
        <v>892</v>
      </c>
      <c r="F14" s="308" t="s">
        <v>1011</v>
      </c>
      <c r="G14" s="202">
        <f>'Cab-Arm Country-Pays 1-5 '!G$80</f>
        <v>0</v>
      </c>
      <c r="H14" s="204">
        <f>'Cab-Arm Country-Pays 1-5 '!H$80</f>
        <v>0</v>
      </c>
      <c r="I14" s="205">
        <f>'Cab-Arm Country-Pays 1-5 '!I$80</f>
        <v>0</v>
      </c>
      <c r="J14" s="203">
        <f>'Cab-Arm Country-Pays 1-5 '!G$81/1000</f>
        <v>0</v>
      </c>
      <c r="K14" s="204">
        <f>'Cab-Arm Country-Pays 1-5 '!H$81/1000</f>
        <v>0</v>
      </c>
      <c r="L14" s="206">
        <f>'Cab-Arm Country-Pays 1-5 '!I$81/1000</f>
        <v>0</v>
      </c>
      <c r="M14" s="309">
        <f t="shared" si="1"/>
        <v>0</v>
      </c>
      <c r="N14" s="309">
        <f t="shared" si="2"/>
        <v>0</v>
      </c>
      <c r="O14" s="310">
        <f t="shared" si="3"/>
        <v>0</v>
      </c>
      <c r="P14" s="303">
        <f>J14*(Pro!E$61/100)</f>
        <v>0</v>
      </c>
      <c r="Q14" s="304">
        <f>K14*(Pro!F$61/100)</f>
        <v>0</v>
      </c>
      <c r="R14" s="305">
        <f>L14*(Pro!G$61/100)</f>
        <v>0</v>
      </c>
    </row>
    <row r="15" spans="1:18" s="306" customFormat="1" x14ac:dyDescent="0.35">
      <c r="A15" s="192">
        <f t="shared" si="4"/>
        <v>0</v>
      </c>
      <c r="B15" s="193" t="str">
        <f t="shared" si="4"/>
        <v>2 - Importer</v>
      </c>
      <c r="C15" s="193" t="str">
        <f t="shared" ref="C15" si="8">C14</f>
        <v>-</v>
      </c>
      <c r="D15" s="189">
        <f>D14</f>
        <v>0</v>
      </c>
      <c r="E15" s="193" t="s">
        <v>893</v>
      </c>
      <c r="F15" s="193" t="s">
        <v>1011</v>
      </c>
      <c r="G15" s="202">
        <f>'Cab-Arm Country-Pays 1-5 '!G$84</f>
        <v>0</v>
      </c>
      <c r="H15" s="204">
        <f>'Cab-Arm Country-Pays 1-5 '!H$84</f>
        <v>0</v>
      </c>
      <c r="I15" s="205">
        <f>'Cab-Arm Country-Pays 1-5 '!I$84</f>
        <v>0</v>
      </c>
      <c r="J15" s="203">
        <f>'Cab-Arm Country-Pays 1-5 '!G$85/1000</f>
        <v>0</v>
      </c>
      <c r="K15" s="204">
        <f>'Cab-Arm Country-Pays 1-5 '!H$85/1000</f>
        <v>0</v>
      </c>
      <c r="L15" s="206">
        <f>'Cab-Arm Country-Pays 1-5 '!I$85/1000</f>
        <v>0</v>
      </c>
      <c r="M15" s="196">
        <f t="shared" si="1"/>
        <v>0</v>
      </c>
      <c r="N15" s="196">
        <f t="shared" si="2"/>
        <v>0</v>
      </c>
      <c r="O15" s="197">
        <f t="shared" si="3"/>
        <v>0</v>
      </c>
      <c r="P15" s="303">
        <f>J15*(Pro!E$68/100)</f>
        <v>0</v>
      </c>
      <c r="Q15" s="304">
        <f>K15*(Pro!F$68/100)</f>
        <v>0</v>
      </c>
      <c r="R15" s="305">
        <f>L15*(Pro!G$68/100)</f>
        <v>0</v>
      </c>
    </row>
    <row r="16" spans="1:18" s="306" customFormat="1" x14ac:dyDescent="0.35">
      <c r="A16" s="307">
        <f>A15</f>
        <v>0</v>
      </c>
      <c r="B16" s="308" t="str">
        <f>B15</f>
        <v>2 - Importer</v>
      </c>
      <c r="C16" s="308" t="str">
        <f>C15</f>
        <v>-</v>
      </c>
      <c r="D16" s="189">
        <f>_xlfn.XLOOKUP('Cab-Arm Country-Pays 6-10'!$E$24,Variables!$C$82:$C$330,Variables!$B$82:$B$330,'Cab-Arm Country-Pays 6-10'!$E$24,0,1)</f>
        <v>0</v>
      </c>
      <c r="E16" s="308" t="s">
        <v>892</v>
      </c>
      <c r="F16" s="308" t="s">
        <v>1011</v>
      </c>
      <c r="G16" s="202">
        <f>'Cab-Arm Country-Pays 6-10'!G$28</f>
        <v>0</v>
      </c>
      <c r="H16" s="204">
        <f>'Cab-Arm Country-Pays 6-10'!H$28</f>
        <v>0</v>
      </c>
      <c r="I16" s="205">
        <f>'Cab-Arm Country-Pays 6-10'!I$28</f>
        <v>0</v>
      </c>
      <c r="J16" s="203">
        <f>'Cab-Arm Country-Pays 6-10'!G$29/1000</f>
        <v>0</v>
      </c>
      <c r="K16" s="204">
        <f>'Cab-Arm Country-Pays 6-10'!H$29/1000</f>
        <v>0</v>
      </c>
      <c r="L16" s="206">
        <f>'Cab-Arm Country-Pays 6-10'!I$29/1000</f>
        <v>0</v>
      </c>
      <c r="M16" s="309">
        <f t="shared" si="1"/>
        <v>0</v>
      </c>
      <c r="N16" s="309">
        <f t="shared" si="2"/>
        <v>0</v>
      </c>
      <c r="O16" s="310">
        <f t="shared" si="3"/>
        <v>0</v>
      </c>
      <c r="P16" s="303">
        <f>J16*(Pro!E$61/100)</f>
        <v>0</v>
      </c>
      <c r="Q16" s="304">
        <f>K16*(Pro!F$61/100)</f>
        <v>0</v>
      </c>
      <c r="R16" s="305">
        <f>L16*(Pro!G$61/100)</f>
        <v>0</v>
      </c>
    </row>
    <row r="17" spans="1:18" s="306" customFormat="1" x14ac:dyDescent="0.35">
      <c r="A17" s="192">
        <f t="shared" si="4"/>
        <v>0</v>
      </c>
      <c r="B17" s="193" t="str">
        <f t="shared" si="4"/>
        <v>2 - Importer</v>
      </c>
      <c r="C17" s="193" t="str">
        <f t="shared" ref="C17" si="9">C16</f>
        <v>-</v>
      </c>
      <c r="D17" s="189">
        <f>D16</f>
        <v>0</v>
      </c>
      <c r="E17" s="193" t="s">
        <v>893</v>
      </c>
      <c r="F17" s="193" t="s">
        <v>1011</v>
      </c>
      <c r="G17" s="202">
        <f>'Cab-Arm Country-Pays 6-10'!G$32</f>
        <v>0</v>
      </c>
      <c r="H17" s="204">
        <f>'Cab-Arm Country-Pays 6-10'!H$32</f>
        <v>0</v>
      </c>
      <c r="I17" s="205">
        <f>'Cab-Arm Country-Pays 6-10'!I$32</f>
        <v>0</v>
      </c>
      <c r="J17" s="203">
        <f>'Cab-Arm Country-Pays 6-10'!G$33/1000</f>
        <v>0</v>
      </c>
      <c r="K17" s="204">
        <f>'Cab-Arm Country-Pays 6-10'!H$33/1000</f>
        <v>0</v>
      </c>
      <c r="L17" s="206">
        <f>'Cab-Arm Country-Pays 6-10'!I$33/1000</f>
        <v>0</v>
      </c>
      <c r="M17" s="196">
        <f t="shared" si="1"/>
        <v>0</v>
      </c>
      <c r="N17" s="196">
        <f t="shared" si="2"/>
        <v>0</v>
      </c>
      <c r="O17" s="197">
        <f t="shared" si="3"/>
        <v>0</v>
      </c>
      <c r="P17" s="303">
        <f>J17*(Pro!E$68/100)</f>
        <v>0</v>
      </c>
      <c r="Q17" s="304">
        <f>K17*(Pro!F$68/100)</f>
        <v>0</v>
      </c>
      <c r="R17" s="305">
        <f>L17*(Pro!G$68/100)</f>
        <v>0</v>
      </c>
    </row>
    <row r="18" spans="1:18" s="306" customFormat="1" x14ac:dyDescent="0.35">
      <c r="A18" s="307">
        <f>A17</f>
        <v>0</v>
      </c>
      <c r="B18" s="308" t="str">
        <f>B17</f>
        <v>2 - Importer</v>
      </c>
      <c r="C18" s="308" t="str">
        <f>C17</f>
        <v>-</v>
      </c>
      <c r="D18" s="189">
        <f>_xlfn.XLOOKUP('Cab-Arm Country-Pays 6-10'!$E$37,Variables!$C$82:$C$330,Variables!$B$82:$B$330,'Cab-Arm Country-Pays 6-10'!$E$37,0,1)</f>
        <v>0</v>
      </c>
      <c r="E18" s="308" t="s">
        <v>892</v>
      </c>
      <c r="F18" s="308" t="s">
        <v>1011</v>
      </c>
      <c r="G18" s="202">
        <f>'Cab-Arm Country-Pays 6-10'!G$41</f>
        <v>0</v>
      </c>
      <c r="H18" s="204">
        <f>'Cab-Arm Country-Pays 6-10'!H$41</f>
        <v>0</v>
      </c>
      <c r="I18" s="205">
        <f>'Cab-Arm Country-Pays 6-10'!I$41</f>
        <v>0</v>
      </c>
      <c r="J18" s="203">
        <f>'Cab-Arm Country-Pays 6-10'!G$42/1000</f>
        <v>0</v>
      </c>
      <c r="K18" s="204">
        <f>'Cab-Arm Country-Pays 6-10'!H$42/1000</f>
        <v>0</v>
      </c>
      <c r="L18" s="206">
        <f>'Cab-Arm Country-Pays 6-10'!I$42/1000</f>
        <v>0</v>
      </c>
      <c r="M18" s="309">
        <f t="shared" si="1"/>
        <v>0</v>
      </c>
      <c r="N18" s="309">
        <f t="shared" si="2"/>
        <v>0</v>
      </c>
      <c r="O18" s="310">
        <f t="shared" si="3"/>
        <v>0</v>
      </c>
      <c r="P18" s="303">
        <f>J18*(Pro!E$61/100)</f>
        <v>0</v>
      </c>
      <c r="Q18" s="304">
        <f>K18*(Pro!F$61/100)</f>
        <v>0</v>
      </c>
      <c r="R18" s="305">
        <f>L18*(Pro!G$61/100)</f>
        <v>0</v>
      </c>
    </row>
    <row r="19" spans="1:18" s="306" customFormat="1" x14ac:dyDescent="0.35">
      <c r="A19" s="192">
        <f t="shared" si="4"/>
        <v>0</v>
      </c>
      <c r="B19" s="193" t="str">
        <f t="shared" si="4"/>
        <v>2 - Importer</v>
      </c>
      <c r="C19" s="193" t="str">
        <f t="shared" ref="C19" si="10">C18</f>
        <v>-</v>
      </c>
      <c r="D19" s="189">
        <f>D18</f>
        <v>0</v>
      </c>
      <c r="E19" s="193" t="s">
        <v>893</v>
      </c>
      <c r="F19" s="193" t="s">
        <v>1011</v>
      </c>
      <c r="G19" s="202">
        <f>'Cab-Arm Country-Pays 6-10'!G$45</f>
        <v>0</v>
      </c>
      <c r="H19" s="204">
        <f>'Cab-Arm Country-Pays 6-10'!H$45</f>
        <v>0</v>
      </c>
      <c r="I19" s="205">
        <f>'Cab-Arm Country-Pays 6-10'!I$45</f>
        <v>0</v>
      </c>
      <c r="J19" s="203">
        <f>'Cab-Arm Country-Pays 6-10'!G$46/1000</f>
        <v>0</v>
      </c>
      <c r="K19" s="204">
        <f>'Cab-Arm Country-Pays 6-10'!H$46/1000</f>
        <v>0</v>
      </c>
      <c r="L19" s="206">
        <f>'Cab-Arm Country-Pays 6-10'!I$46/1000</f>
        <v>0</v>
      </c>
      <c r="M19" s="196">
        <f t="shared" si="1"/>
        <v>0</v>
      </c>
      <c r="N19" s="196">
        <f t="shared" si="2"/>
        <v>0</v>
      </c>
      <c r="O19" s="197">
        <f t="shared" si="3"/>
        <v>0</v>
      </c>
      <c r="P19" s="303">
        <f>J19*(Pro!E$68/100)</f>
        <v>0</v>
      </c>
      <c r="Q19" s="304">
        <f>K19*(Pro!F$68/100)</f>
        <v>0</v>
      </c>
      <c r="R19" s="305">
        <f>L19*(Pro!G$68/100)</f>
        <v>0</v>
      </c>
    </row>
    <row r="20" spans="1:18" s="306" customFormat="1" x14ac:dyDescent="0.35">
      <c r="A20" s="307">
        <f>A19</f>
        <v>0</v>
      </c>
      <c r="B20" s="308" t="str">
        <f>B19</f>
        <v>2 - Importer</v>
      </c>
      <c r="C20" s="308" t="str">
        <f>C19</f>
        <v>-</v>
      </c>
      <c r="D20" s="189">
        <f>_xlfn.XLOOKUP('Cab-Arm Country-Pays 6-10'!$E$50,Variables!$C$82:$C$330,Variables!$B$82:$B$330,'Cab-Arm Country-Pays 6-10'!$E$50,0,1)</f>
        <v>0</v>
      </c>
      <c r="E20" s="308" t="s">
        <v>892</v>
      </c>
      <c r="F20" s="308" t="s">
        <v>1011</v>
      </c>
      <c r="G20" s="202">
        <f>'Cab-Arm Country-Pays 6-10'!G$54</f>
        <v>0</v>
      </c>
      <c r="H20" s="204">
        <f>'Cab-Arm Country-Pays 6-10'!H$54</f>
        <v>0</v>
      </c>
      <c r="I20" s="205">
        <f>'Cab-Arm Country-Pays 6-10'!I$54</f>
        <v>0</v>
      </c>
      <c r="J20" s="203">
        <f>'Cab-Arm Country-Pays 6-10'!G$55/1000</f>
        <v>0</v>
      </c>
      <c r="K20" s="204">
        <f>'Cab-Arm Country-Pays 6-10'!H$55/1000</f>
        <v>0</v>
      </c>
      <c r="L20" s="206">
        <f>'Cab-Arm Country-Pays 6-10'!I$55/1000</f>
        <v>0</v>
      </c>
      <c r="M20" s="309">
        <f t="shared" si="1"/>
        <v>0</v>
      </c>
      <c r="N20" s="309">
        <f t="shared" si="2"/>
        <v>0</v>
      </c>
      <c r="O20" s="310">
        <f t="shared" si="3"/>
        <v>0</v>
      </c>
      <c r="P20" s="303">
        <f>J20*(Pro!E$61/100)</f>
        <v>0</v>
      </c>
      <c r="Q20" s="304">
        <f>K20*(Pro!F$61/100)</f>
        <v>0</v>
      </c>
      <c r="R20" s="305">
        <f>L20*(Pro!G$61/100)</f>
        <v>0</v>
      </c>
    </row>
    <row r="21" spans="1:18" s="306" customFormat="1" x14ac:dyDescent="0.35">
      <c r="A21" s="192">
        <f t="shared" si="4"/>
        <v>0</v>
      </c>
      <c r="B21" s="193" t="str">
        <f t="shared" si="4"/>
        <v>2 - Importer</v>
      </c>
      <c r="C21" s="193" t="str">
        <f t="shared" ref="C21" si="11">C20</f>
        <v>-</v>
      </c>
      <c r="D21" s="189">
        <f>D20</f>
        <v>0</v>
      </c>
      <c r="E21" s="193" t="s">
        <v>893</v>
      </c>
      <c r="F21" s="193" t="s">
        <v>1011</v>
      </c>
      <c r="G21" s="202">
        <f>'Cab-Arm Country-Pays 6-10'!G$58</f>
        <v>0</v>
      </c>
      <c r="H21" s="204">
        <f>'Cab-Arm Country-Pays 6-10'!H$58</f>
        <v>0</v>
      </c>
      <c r="I21" s="205">
        <f>'Cab-Arm Country-Pays 6-10'!I$58</f>
        <v>0</v>
      </c>
      <c r="J21" s="203">
        <f>'Cab-Arm Country-Pays 6-10'!G$59/1000</f>
        <v>0</v>
      </c>
      <c r="K21" s="204">
        <f>'Cab-Arm Country-Pays 6-10'!H$59/1000</f>
        <v>0</v>
      </c>
      <c r="L21" s="206">
        <f>'Cab-Arm Country-Pays 6-10'!I$59/1000</f>
        <v>0</v>
      </c>
      <c r="M21" s="196">
        <f t="shared" si="1"/>
        <v>0</v>
      </c>
      <c r="N21" s="196">
        <f t="shared" si="2"/>
        <v>0</v>
      </c>
      <c r="O21" s="197">
        <f t="shared" si="3"/>
        <v>0</v>
      </c>
      <c r="P21" s="303">
        <f>J21*(Pro!E$68/100)</f>
        <v>0</v>
      </c>
      <c r="Q21" s="304">
        <f>K21*(Pro!F$68/100)</f>
        <v>0</v>
      </c>
      <c r="R21" s="305">
        <f>L21*(Pro!G$68/100)</f>
        <v>0</v>
      </c>
    </row>
    <row r="22" spans="1:18" s="306" customFormat="1" x14ac:dyDescent="0.35">
      <c r="A22" s="307">
        <f>A21</f>
        <v>0</v>
      </c>
      <c r="B22" s="308" t="str">
        <f>B21</f>
        <v>2 - Importer</v>
      </c>
      <c r="C22" s="308" t="str">
        <f>C21</f>
        <v>-</v>
      </c>
      <c r="D22" s="189">
        <f>_xlfn.XLOOKUP('Cab-Arm Country-Pays 6-10'!$E$63,Variables!$C$82:$C$330,Variables!$B$82:$B$330,'Cab-Arm Country-Pays 6-10'!$E$63,0,1)</f>
        <v>0</v>
      </c>
      <c r="E22" s="308" t="s">
        <v>892</v>
      </c>
      <c r="F22" s="308" t="s">
        <v>1011</v>
      </c>
      <c r="G22" s="202">
        <f>'Cab-Arm Country-Pays 6-10'!G$67</f>
        <v>0</v>
      </c>
      <c r="H22" s="204">
        <f>'Cab-Arm Country-Pays 6-10'!H$67</f>
        <v>0</v>
      </c>
      <c r="I22" s="205">
        <f>'Cab-Arm Country-Pays 6-10'!I$67</f>
        <v>0</v>
      </c>
      <c r="J22" s="203">
        <f>'Cab-Arm Country-Pays 6-10'!G$68/1000</f>
        <v>0</v>
      </c>
      <c r="K22" s="204">
        <f>'Cab-Arm Country-Pays 6-10'!H$68/1000</f>
        <v>0</v>
      </c>
      <c r="L22" s="206">
        <f>'Cab-Arm Country-Pays 6-10'!I$68/1000</f>
        <v>0</v>
      </c>
      <c r="M22" s="309">
        <f t="shared" si="1"/>
        <v>0</v>
      </c>
      <c r="N22" s="309">
        <f t="shared" si="2"/>
        <v>0</v>
      </c>
      <c r="O22" s="310">
        <f t="shared" si="3"/>
        <v>0</v>
      </c>
      <c r="P22" s="303">
        <f>J22*(Pro!E$61/100)</f>
        <v>0</v>
      </c>
      <c r="Q22" s="304">
        <f>K22*(Pro!F$61/100)</f>
        <v>0</v>
      </c>
      <c r="R22" s="305">
        <f>L22*(Pro!G$61/100)</f>
        <v>0</v>
      </c>
    </row>
    <row r="23" spans="1:18" s="306" customFormat="1" x14ac:dyDescent="0.35">
      <c r="A23" s="192">
        <f t="shared" si="4"/>
        <v>0</v>
      </c>
      <c r="B23" s="193" t="str">
        <f t="shared" si="4"/>
        <v>2 - Importer</v>
      </c>
      <c r="C23" s="193" t="str">
        <f t="shared" ref="C23" si="12">C22</f>
        <v>-</v>
      </c>
      <c r="D23" s="189">
        <f>D22</f>
        <v>0</v>
      </c>
      <c r="E23" s="193" t="s">
        <v>893</v>
      </c>
      <c r="F23" s="193" t="s">
        <v>1011</v>
      </c>
      <c r="G23" s="202">
        <f>'Cab-Arm Country-Pays 6-10'!G$71</f>
        <v>0</v>
      </c>
      <c r="H23" s="204">
        <f>'Cab-Arm Country-Pays 6-10'!H$71</f>
        <v>0</v>
      </c>
      <c r="I23" s="205">
        <f>'Cab-Arm Country-Pays 6-10'!I$71</f>
        <v>0</v>
      </c>
      <c r="J23" s="203">
        <f>'Cab-Arm Country-Pays 6-10'!G$72/1000</f>
        <v>0</v>
      </c>
      <c r="K23" s="204">
        <f>'Cab-Arm Country-Pays 6-10'!H$72/1000</f>
        <v>0</v>
      </c>
      <c r="L23" s="206">
        <f>'Cab-Arm Country-Pays 6-10'!I$72/1000</f>
        <v>0</v>
      </c>
      <c r="M23" s="196">
        <f t="shared" si="1"/>
        <v>0</v>
      </c>
      <c r="N23" s="196">
        <f t="shared" si="2"/>
        <v>0</v>
      </c>
      <c r="O23" s="197">
        <f t="shared" si="3"/>
        <v>0</v>
      </c>
      <c r="P23" s="303">
        <f>J23*(Pro!E$68/100)</f>
        <v>0</v>
      </c>
      <c r="Q23" s="304">
        <f>K23*(Pro!F$68/100)</f>
        <v>0</v>
      </c>
      <c r="R23" s="305">
        <f>L23*(Pro!G$68/100)</f>
        <v>0</v>
      </c>
    </row>
    <row r="24" spans="1:18" s="306" customFormat="1" x14ac:dyDescent="0.35">
      <c r="A24" s="307">
        <f>A23</f>
        <v>0</v>
      </c>
      <c r="B24" s="308" t="str">
        <f>B23</f>
        <v>2 - Importer</v>
      </c>
      <c r="C24" s="308" t="str">
        <f>C23</f>
        <v>-</v>
      </c>
      <c r="D24" s="189">
        <f>_xlfn.XLOOKUP('Cab-Arm Country-Pays 6-10'!$E$76,Variables!$C$82:$C$330,Variables!$B$82:$B$330,'Cab-Arm Country-Pays 6-10'!$E$76,0,1)</f>
        <v>0</v>
      </c>
      <c r="E24" s="308" t="s">
        <v>892</v>
      </c>
      <c r="F24" s="308" t="s">
        <v>1011</v>
      </c>
      <c r="G24" s="202">
        <f>'Cab-Arm Country-Pays 6-10'!G$80</f>
        <v>0</v>
      </c>
      <c r="H24" s="204">
        <f>'Cab-Arm Country-Pays 6-10'!H$80</f>
        <v>0</v>
      </c>
      <c r="I24" s="205">
        <f>'Cab-Arm Country-Pays 6-10'!I$80</f>
        <v>0</v>
      </c>
      <c r="J24" s="203">
        <f>'Cab-Arm Country-Pays 6-10'!G$81/1000</f>
        <v>0</v>
      </c>
      <c r="K24" s="204">
        <f>'Cab-Arm Country-Pays 6-10'!H$81/1000</f>
        <v>0</v>
      </c>
      <c r="L24" s="206">
        <f>'Cab-Arm Country-Pays 6-10'!I$81/1000</f>
        <v>0</v>
      </c>
      <c r="M24" s="309">
        <f t="shared" si="1"/>
        <v>0</v>
      </c>
      <c r="N24" s="309">
        <f t="shared" si="2"/>
        <v>0</v>
      </c>
      <c r="O24" s="310">
        <f t="shared" si="3"/>
        <v>0</v>
      </c>
      <c r="P24" s="303">
        <f>J24*(Pro!E$61/100)</f>
        <v>0</v>
      </c>
      <c r="Q24" s="304">
        <f>K24*(Pro!F$61/100)</f>
        <v>0</v>
      </c>
      <c r="R24" s="305">
        <f>L24*(Pro!G$61/100)</f>
        <v>0</v>
      </c>
    </row>
    <row r="25" spans="1:18" s="306" customFormat="1" x14ac:dyDescent="0.35">
      <c r="A25" s="192">
        <f t="shared" si="4"/>
        <v>0</v>
      </c>
      <c r="B25" s="193" t="str">
        <f t="shared" si="4"/>
        <v>2 - Importer</v>
      </c>
      <c r="C25" s="193" t="str">
        <f t="shared" ref="C25" si="13">C24</f>
        <v>-</v>
      </c>
      <c r="D25" s="189">
        <f>D24</f>
        <v>0</v>
      </c>
      <c r="E25" s="193" t="s">
        <v>893</v>
      </c>
      <c r="F25" s="193" t="s">
        <v>1011</v>
      </c>
      <c r="G25" s="202">
        <f>'Cab-Arm Country-Pays 6-10'!G$84</f>
        <v>0</v>
      </c>
      <c r="H25" s="204">
        <f>'Cab-Arm Country-Pays 6-10'!H$84</f>
        <v>0</v>
      </c>
      <c r="I25" s="205">
        <f>'Cab-Arm Country-Pays 6-10'!I$84</f>
        <v>0</v>
      </c>
      <c r="J25" s="203">
        <f>'Cab-Arm Country-Pays 6-10'!G$85/1000</f>
        <v>0</v>
      </c>
      <c r="K25" s="204">
        <f>'Cab-Arm Country-Pays 6-10'!H$85/1000</f>
        <v>0</v>
      </c>
      <c r="L25" s="206">
        <f>'Cab-Arm Country-Pays 6-10'!I$85/1000</f>
        <v>0</v>
      </c>
      <c r="M25" s="196">
        <f t="shared" si="1"/>
        <v>0</v>
      </c>
      <c r="N25" s="196">
        <f t="shared" si="2"/>
        <v>0</v>
      </c>
      <c r="O25" s="197">
        <f t="shared" si="3"/>
        <v>0</v>
      </c>
      <c r="P25" s="303">
        <f>J25*(Pro!E$68/100)</f>
        <v>0</v>
      </c>
      <c r="Q25" s="304">
        <f>K25*(Pro!F$68/100)</f>
        <v>0</v>
      </c>
      <c r="R25" s="305">
        <f>L25*(Pro!G$68/100)</f>
        <v>0</v>
      </c>
    </row>
    <row r="26" spans="1:18" s="306" customFormat="1" x14ac:dyDescent="0.35">
      <c r="A26" s="307">
        <f>A25</f>
        <v>0</v>
      </c>
      <c r="B26" s="308" t="str">
        <f>B25</f>
        <v>2 - Importer</v>
      </c>
      <c r="C26" s="308" t="str">
        <f>C25</f>
        <v>-</v>
      </c>
      <c r="D26" s="189">
        <f>_xlfn.XLOOKUP('Cab-Arm Country-Pays 11-15'!$E$24,Variables!$C$82:$C$330,Variables!$B$82:$B$330,'Cab-Arm Country-Pays 11-15'!$E$24,0,1)</f>
        <v>0</v>
      </c>
      <c r="E26" s="308" t="s">
        <v>892</v>
      </c>
      <c r="F26" s="308" t="s">
        <v>1011</v>
      </c>
      <c r="G26" s="202">
        <f>'Cab-Arm Country-Pays 11-15'!G$28</f>
        <v>0</v>
      </c>
      <c r="H26" s="204">
        <f>'Cab-Arm Country-Pays 11-15'!H$28</f>
        <v>0</v>
      </c>
      <c r="I26" s="205">
        <f>'Cab-Arm Country-Pays 11-15'!I$28</f>
        <v>0</v>
      </c>
      <c r="J26" s="203">
        <f>'Cab-Arm Country-Pays 11-15'!G$29/1000</f>
        <v>0</v>
      </c>
      <c r="K26" s="204">
        <f>'Cab-Arm Country-Pays 11-15'!H$29/1000</f>
        <v>0</v>
      </c>
      <c r="L26" s="206">
        <f>'Cab-Arm Country-Pays 11-15'!I$29/1000</f>
        <v>0</v>
      </c>
      <c r="M26" s="309">
        <f t="shared" si="1"/>
        <v>0</v>
      </c>
      <c r="N26" s="309">
        <f t="shared" si="2"/>
        <v>0</v>
      </c>
      <c r="O26" s="310">
        <f t="shared" si="3"/>
        <v>0</v>
      </c>
      <c r="P26" s="303">
        <f>J26*(Pro!E$61/100)</f>
        <v>0</v>
      </c>
      <c r="Q26" s="304">
        <f>K26*(Pro!F$61/100)</f>
        <v>0</v>
      </c>
      <c r="R26" s="305">
        <f>L26*(Pro!G$61/100)</f>
        <v>0</v>
      </c>
    </row>
    <row r="27" spans="1:18" s="306" customFormat="1" x14ac:dyDescent="0.35">
      <c r="A27" s="192">
        <f t="shared" si="4"/>
        <v>0</v>
      </c>
      <c r="B27" s="193" t="str">
        <f t="shared" si="4"/>
        <v>2 - Importer</v>
      </c>
      <c r="C27" s="193" t="str">
        <f t="shared" ref="C27" si="14">C26</f>
        <v>-</v>
      </c>
      <c r="D27" s="189">
        <f>D26</f>
        <v>0</v>
      </c>
      <c r="E27" s="193" t="s">
        <v>893</v>
      </c>
      <c r="F27" s="193" t="s">
        <v>1011</v>
      </c>
      <c r="G27" s="202">
        <f>'Cab-Arm Country-Pays 11-15'!G$32</f>
        <v>0</v>
      </c>
      <c r="H27" s="204">
        <f>'Cab-Arm Country-Pays 11-15'!H$32</f>
        <v>0</v>
      </c>
      <c r="I27" s="205">
        <f>'Cab-Arm Country-Pays 11-15'!I$32</f>
        <v>0</v>
      </c>
      <c r="J27" s="203">
        <f>'Cab-Arm Country-Pays 11-15'!G$33/1000</f>
        <v>0</v>
      </c>
      <c r="K27" s="204">
        <f>'Cab-Arm Country-Pays 11-15'!H$33/1000</f>
        <v>0</v>
      </c>
      <c r="L27" s="206">
        <f>'Cab-Arm Country-Pays 11-15'!I$33/1000</f>
        <v>0</v>
      </c>
      <c r="M27" s="196">
        <f t="shared" si="1"/>
        <v>0</v>
      </c>
      <c r="N27" s="196">
        <f t="shared" si="2"/>
        <v>0</v>
      </c>
      <c r="O27" s="197">
        <f t="shared" si="3"/>
        <v>0</v>
      </c>
      <c r="P27" s="303">
        <f>J27*(Pro!E$68/100)</f>
        <v>0</v>
      </c>
      <c r="Q27" s="304">
        <f>K27*(Pro!F$68/100)</f>
        <v>0</v>
      </c>
      <c r="R27" s="305">
        <f>L27*(Pro!G$68/100)</f>
        <v>0</v>
      </c>
    </row>
    <row r="28" spans="1:18" s="306" customFormat="1" x14ac:dyDescent="0.35">
      <c r="A28" s="307">
        <f>A27</f>
        <v>0</v>
      </c>
      <c r="B28" s="308" t="str">
        <f>B27</f>
        <v>2 - Importer</v>
      </c>
      <c r="C28" s="308" t="str">
        <f>C27</f>
        <v>-</v>
      </c>
      <c r="D28" s="189">
        <f>_xlfn.XLOOKUP('Cab-Arm Country-Pays 11-15'!$E$37,Variables!$C$82:$C$330,Variables!$B$82:$B$330,'Cab-Arm Country-Pays 11-15'!$E$37,0,1)</f>
        <v>0</v>
      </c>
      <c r="E28" s="308" t="s">
        <v>892</v>
      </c>
      <c r="F28" s="308" t="s">
        <v>1011</v>
      </c>
      <c r="G28" s="202">
        <f>'Cab-Arm Country-Pays 11-15'!G$41</f>
        <v>0</v>
      </c>
      <c r="H28" s="204">
        <f>'Cab-Arm Country-Pays 11-15'!H$41</f>
        <v>0</v>
      </c>
      <c r="I28" s="205">
        <f>'Cab-Arm Country-Pays 11-15'!I$41</f>
        <v>0</v>
      </c>
      <c r="J28" s="203">
        <f>'Cab-Arm Country-Pays 11-15'!G$42/1000</f>
        <v>0</v>
      </c>
      <c r="K28" s="204">
        <f>'Cab-Arm Country-Pays 11-15'!H$42/1000</f>
        <v>0</v>
      </c>
      <c r="L28" s="206">
        <f>'Cab-Arm Country-Pays 11-15'!I$42/1000</f>
        <v>0</v>
      </c>
      <c r="M28" s="309">
        <f t="shared" si="1"/>
        <v>0</v>
      </c>
      <c r="N28" s="309">
        <f t="shared" si="2"/>
        <v>0</v>
      </c>
      <c r="O28" s="310">
        <f t="shared" si="3"/>
        <v>0</v>
      </c>
      <c r="P28" s="303">
        <f>J28*(Pro!E$61/100)</f>
        <v>0</v>
      </c>
      <c r="Q28" s="304">
        <f>K28*(Pro!F$61/100)</f>
        <v>0</v>
      </c>
      <c r="R28" s="305">
        <f>L28*(Pro!G$61/100)</f>
        <v>0</v>
      </c>
    </row>
    <row r="29" spans="1:18" s="306" customFormat="1" x14ac:dyDescent="0.35">
      <c r="A29" s="192">
        <f t="shared" si="4"/>
        <v>0</v>
      </c>
      <c r="B29" s="193" t="str">
        <f t="shared" si="4"/>
        <v>2 - Importer</v>
      </c>
      <c r="C29" s="193" t="str">
        <f t="shared" ref="C29" si="15">C28</f>
        <v>-</v>
      </c>
      <c r="D29" s="189">
        <f>D28</f>
        <v>0</v>
      </c>
      <c r="E29" s="193" t="s">
        <v>893</v>
      </c>
      <c r="F29" s="193" t="s">
        <v>1011</v>
      </c>
      <c r="G29" s="202">
        <f>'Cab-Arm Country-Pays 11-15'!G$45</f>
        <v>0</v>
      </c>
      <c r="H29" s="204">
        <f>'Cab-Arm Country-Pays 11-15'!H$45</f>
        <v>0</v>
      </c>
      <c r="I29" s="205">
        <f>'Cab-Arm Country-Pays 11-15'!I$45</f>
        <v>0</v>
      </c>
      <c r="J29" s="203">
        <f>'Cab-Arm Country-Pays 11-15'!G$46/1000</f>
        <v>0</v>
      </c>
      <c r="K29" s="204">
        <f>'Cab-Arm Country-Pays 11-15'!H$46/1000</f>
        <v>0</v>
      </c>
      <c r="L29" s="206">
        <f>'Cab-Arm Country-Pays 11-15'!I$46/1000</f>
        <v>0</v>
      </c>
      <c r="M29" s="196">
        <f t="shared" si="1"/>
        <v>0</v>
      </c>
      <c r="N29" s="196">
        <f t="shared" si="2"/>
        <v>0</v>
      </c>
      <c r="O29" s="197">
        <f t="shared" si="3"/>
        <v>0</v>
      </c>
      <c r="P29" s="303">
        <f>J29*(Pro!E$68/100)</f>
        <v>0</v>
      </c>
      <c r="Q29" s="304">
        <f>K29*(Pro!F$68/100)</f>
        <v>0</v>
      </c>
      <c r="R29" s="305">
        <f>L29*(Pro!G$68/100)</f>
        <v>0</v>
      </c>
    </row>
    <row r="30" spans="1:18" s="306" customFormat="1" x14ac:dyDescent="0.35">
      <c r="A30" s="307">
        <f>A29</f>
        <v>0</v>
      </c>
      <c r="B30" s="308" t="str">
        <f>B29</f>
        <v>2 - Importer</v>
      </c>
      <c r="C30" s="308" t="str">
        <f>C29</f>
        <v>-</v>
      </c>
      <c r="D30" s="189">
        <f>_xlfn.XLOOKUP('Cab-Arm Country-Pays 11-15'!$E$50,Variables!$C$82:$C$330,Variables!$B$82:$B$330,'Cab-Arm Country-Pays 11-15'!$E$50,0,1)</f>
        <v>0</v>
      </c>
      <c r="E30" s="308" t="s">
        <v>892</v>
      </c>
      <c r="F30" s="308" t="s">
        <v>1011</v>
      </c>
      <c r="G30" s="202">
        <f>'Cab-Arm Country-Pays 11-15'!G$54</f>
        <v>0</v>
      </c>
      <c r="H30" s="204">
        <f>'Cab-Arm Country-Pays 11-15'!H$54</f>
        <v>0</v>
      </c>
      <c r="I30" s="205">
        <f>'Cab-Arm Country-Pays 11-15'!I$54</f>
        <v>0</v>
      </c>
      <c r="J30" s="203">
        <f>'Cab-Arm Country-Pays 11-15'!G$55/1000</f>
        <v>0</v>
      </c>
      <c r="K30" s="204">
        <f>'Cab-Arm Country-Pays 11-15'!H$55/1000</f>
        <v>0</v>
      </c>
      <c r="L30" s="206">
        <f>'Cab-Arm Country-Pays 11-15'!I$55/1000</f>
        <v>0</v>
      </c>
      <c r="M30" s="309">
        <f t="shared" si="1"/>
        <v>0</v>
      </c>
      <c r="N30" s="309">
        <f t="shared" si="2"/>
        <v>0</v>
      </c>
      <c r="O30" s="310">
        <f t="shared" si="3"/>
        <v>0</v>
      </c>
      <c r="P30" s="303">
        <f>J30*(Pro!E$61/100)</f>
        <v>0</v>
      </c>
      <c r="Q30" s="304">
        <f>K30*(Pro!F$61/100)</f>
        <v>0</v>
      </c>
      <c r="R30" s="305">
        <f>L30*(Pro!G$61/100)</f>
        <v>0</v>
      </c>
    </row>
    <row r="31" spans="1:18" s="306" customFormat="1" x14ac:dyDescent="0.35">
      <c r="A31" s="192">
        <f t="shared" si="4"/>
        <v>0</v>
      </c>
      <c r="B31" s="193" t="str">
        <f t="shared" si="4"/>
        <v>2 - Importer</v>
      </c>
      <c r="C31" s="193" t="str">
        <f t="shared" ref="C31" si="16">C30</f>
        <v>-</v>
      </c>
      <c r="D31" s="189">
        <f>D30</f>
        <v>0</v>
      </c>
      <c r="E31" s="193" t="s">
        <v>893</v>
      </c>
      <c r="F31" s="193" t="s">
        <v>1011</v>
      </c>
      <c r="G31" s="202">
        <f>'Cab-Arm Country-Pays 11-15'!G$58</f>
        <v>0</v>
      </c>
      <c r="H31" s="204">
        <f>'Cab-Arm Country-Pays 11-15'!H$58</f>
        <v>0</v>
      </c>
      <c r="I31" s="205">
        <f>'Cab-Arm Country-Pays 11-15'!I$58</f>
        <v>0</v>
      </c>
      <c r="J31" s="203">
        <f>'Cab-Arm Country-Pays 11-15'!G$59/1000</f>
        <v>0</v>
      </c>
      <c r="K31" s="204">
        <f>'Cab-Arm Country-Pays 11-15'!H$59/1000</f>
        <v>0</v>
      </c>
      <c r="L31" s="206">
        <f>'Cab-Arm Country-Pays 11-15'!I$59/1000</f>
        <v>0</v>
      </c>
      <c r="M31" s="196">
        <f t="shared" si="1"/>
        <v>0</v>
      </c>
      <c r="N31" s="196">
        <f t="shared" si="2"/>
        <v>0</v>
      </c>
      <c r="O31" s="197">
        <f t="shared" si="3"/>
        <v>0</v>
      </c>
      <c r="P31" s="303">
        <f>J31*(Pro!E$68/100)</f>
        <v>0</v>
      </c>
      <c r="Q31" s="304">
        <f>K31*(Pro!F$68/100)</f>
        <v>0</v>
      </c>
      <c r="R31" s="305">
        <f>L31*(Pro!G$68/100)</f>
        <v>0</v>
      </c>
    </row>
    <row r="32" spans="1:18" s="306" customFormat="1" x14ac:dyDescent="0.35">
      <c r="A32" s="307">
        <f>A31</f>
        <v>0</v>
      </c>
      <c r="B32" s="308" t="str">
        <f>B31</f>
        <v>2 - Importer</v>
      </c>
      <c r="C32" s="308" t="str">
        <f>C31</f>
        <v>-</v>
      </c>
      <c r="D32" s="189">
        <f>_xlfn.XLOOKUP('Cab-Arm Country-Pays 11-15'!$E$63,Variables!$C$82:$C$330,Variables!$B$82:$B$330,'Cab-Arm Country-Pays 11-15'!$E$63,0,1)</f>
        <v>0</v>
      </c>
      <c r="E32" s="308" t="s">
        <v>892</v>
      </c>
      <c r="F32" s="308" t="s">
        <v>1011</v>
      </c>
      <c r="G32" s="202">
        <f>'Cab-Arm Country-Pays 11-15'!G$67</f>
        <v>0</v>
      </c>
      <c r="H32" s="204">
        <f>'Cab-Arm Country-Pays 11-15'!H$67</f>
        <v>0</v>
      </c>
      <c r="I32" s="205">
        <f>'Cab-Arm Country-Pays 11-15'!I$67</f>
        <v>0</v>
      </c>
      <c r="J32" s="203">
        <f>'Cab-Arm Country-Pays 11-15'!G$68/1000</f>
        <v>0</v>
      </c>
      <c r="K32" s="204">
        <f>'Cab-Arm Country-Pays 11-15'!H$68/1000</f>
        <v>0</v>
      </c>
      <c r="L32" s="206">
        <f>'Cab-Arm Country-Pays 11-15'!I$68/1000</f>
        <v>0</v>
      </c>
      <c r="M32" s="309">
        <f t="shared" si="1"/>
        <v>0</v>
      </c>
      <c r="N32" s="309">
        <f t="shared" si="2"/>
        <v>0</v>
      </c>
      <c r="O32" s="310">
        <f t="shared" si="3"/>
        <v>0</v>
      </c>
      <c r="P32" s="303">
        <f>J32*(Pro!E$61/100)</f>
        <v>0</v>
      </c>
      <c r="Q32" s="304">
        <f>K32*(Pro!F$61/100)</f>
        <v>0</v>
      </c>
      <c r="R32" s="305">
        <f>L32*(Pro!G$61/100)</f>
        <v>0</v>
      </c>
    </row>
    <row r="33" spans="1:18" s="306" customFormat="1" x14ac:dyDescent="0.35">
      <c r="A33" s="192">
        <f t="shared" si="4"/>
        <v>0</v>
      </c>
      <c r="B33" s="193" t="str">
        <f t="shared" si="4"/>
        <v>2 - Importer</v>
      </c>
      <c r="C33" s="193" t="str">
        <f t="shared" ref="C33" si="17">C32</f>
        <v>-</v>
      </c>
      <c r="D33" s="189">
        <f>D32</f>
        <v>0</v>
      </c>
      <c r="E33" s="193" t="s">
        <v>893</v>
      </c>
      <c r="F33" s="193" t="s">
        <v>1011</v>
      </c>
      <c r="G33" s="202">
        <f>'Cab-Arm Country-Pays 11-15'!G$71</f>
        <v>0</v>
      </c>
      <c r="H33" s="204">
        <f>'Cab-Arm Country-Pays 11-15'!H$71</f>
        <v>0</v>
      </c>
      <c r="I33" s="205">
        <f>'Cab-Arm Country-Pays 11-15'!I$71</f>
        <v>0</v>
      </c>
      <c r="J33" s="203">
        <f>'Cab-Arm Country-Pays 11-15'!G$72/1000</f>
        <v>0</v>
      </c>
      <c r="K33" s="204">
        <f>'Cab-Arm Country-Pays 11-15'!H$72/1000</f>
        <v>0</v>
      </c>
      <c r="L33" s="206">
        <f>'Cab-Arm Country-Pays 11-15'!I$72/1000</f>
        <v>0</v>
      </c>
      <c r="M33" s="196">
        <f t="shared" si="1"/>
        <v>0</v>
      </c>
      <c r="N33" s="196">
        <f t="shared" si="2"/>
        <v>0</v>
      </c>
      <c r="O33" s="197">
        <f t="shared" si="3"/>
        <v>0</v>
      </c>
      <c r="P33" s="303">
        <f>J33*(Pro!E$68/100)</f>
        <v>0</v>
      </c>
      <c r="Q33" s="304">
        <f>K33*(Pro!F$68/100)</f>
        <v>0</v>
      </c>
      <c r="R33" s="305">
        <f>L33*(Pro!G$68/100)</f>
        <v>0</v>
      </c>
    </row>
    <row r="34" spans="1:18" s="306" customFormat="1" x14ac:dyDescent="0.35">
      <c r="A34" s="307">
        <f>A33</f>
        <v>0</v>
      </c>
      <c r="B34" s="308" t="str">
        <f>B33</f>
        <v>2 - Importer</v>
      </c>
      <c r="C34" s="308" t="str">
        <f>C33</f>
        <v>-</v>
      </c>
      <c r="D34" s="189">
        <f>_xlfn.XLOOKUP('Cab-Arm Country-Pays 11-15'!$E$76,Variables!$C$82:$C$330,Variables!$B$82:$B$330,'Cab-Arm Country-Pays 11-15'!$E$76,0,1)</f>
        <v>0</v>
      </c>
      <c r="E34" s="308" t="s">
        <v>892</v>
      </c>
      <c r="F34" s="308" t="s">
        <v>1011</v>
      </c>
      <c r="G34" s="202">
        <f>'Cab-Arm Country-Pays 11-15'!G$80</f>
        <v>0</v>
      </c>
      <c r="H34" s="204">
        <f>'Cab-Arm Country-Pays 11-15'!H$80</f>
        <v>0</v>
      </c>
      <c r="I34" s="205">
        <f>'Cab-Arm Country-Pays 11-15'!I$80</f>
        <v>0</v>
      </c>
      <c r="J34" s="203">
        <f>'Cab-Arm Country-Pays 11-15'!G$81/1000</f>
        <v>0</v>
      </c>
      <c r="K34" s="204">
        <f>'Cab-Arm Country-Pays 11-15'!H$81/1000</f>
        <v>0</v>
      </c>
      <c r="L34" s="206">
        <f>'Cab-Arm Country-Pays 11-15'!I$81/1000</f>
        <v>0</v>
      </c>
      <c r="M34" s="309">
        <f t="shared" si="1"/>
        <v>0</v>
      </c>
      <c r="N34" s="309">
        <f t="shared" si="2"/>
        <v>0</v>
      </c>
      <c r="O34" s="310">
        <f t="shared" si="3"/>
        <v>0</v>
      </c>
      <c r="P34" s="303">
        <f>J34*(Pro!E$61/100)</f>
        <v>0</v>
      </c>
      <c r="Q34" s="304">
        <f>K34*(Pro!F$61/100)</f>
        <v>0</v>
      </c>
      <c r="R34" s="305">
        <f>L34*(Pro!G$61/100)</f>
        <v>0</v>
      </c>
    </row>
    <row r="35" spans="1:18" s="306" customFormat="1" x14ac:dyDescent="0.35">
      <c r="A35" s="192">
        <f t="shared" si="4"/>
        <v>0</v>
      </c>
      <c r="B35" s="193" t="str">
        <f t="shared" si="4"/>
        <v>2 - Importer</v>
      </c>
      <c r="C35" s="193" t="str">
        <f t="shared" ref="C35" si="18">C34</f>
        <v>-</v>
      </c>
      <c r="D35" s="189">
        <f>D34</f>
        <v>0</v>
      </c>
      <c r="E35" s="193" t="s">
        <v>893</v>
      </c>
      <c r="F35" s="193" t="s">
        <v>1011</v>
      </c>
      <c r="G35" s="202">
        <f>'Cab-Arm Country-Pays 11-15'!G$84</f>
        <v>0</v>
      </c>
      <c r="H35" s="204">
        <f>'Cab-Arm Country-Pays 11-15'!H$84</f>
        <v>0</v>
      </c>
      <c r="I35" s="205">
        <f>'Cab-Arm Country-Pays 11-15'!I$84</f>
        <v>0</v>
      </c>
      <c r="J35" s="203">
        <f>'Cab-Arm Country-Pays 11-15'!G$85/1000</f>
        <v>0</v>
      </c>
      <c r="K35" s="204">
        <f>'Cab-Arm Country-Pays 11-15'!H$85/1000</f>
        <v>0</v>
      </c>
      <c r="L35" s="206">
        <f>'Cab-Arm Country-Pays 11-15'!I$85/1000</f>
        <v>0</v>
      </c>
      <c r="M35" s="196">
        <f t="shared" si="1"/>
        <v>0</v>
      </c>
      <c r="N35" s="196">
        <f t="shared" si="2"/>
        <v>0</v>
      </c>
      <c r="O35" s="197">
        <f t="shared" si="3"/>
        <v>0</v>
      </c>
      <c r="P35" s="303">
        <f>J35*(Pro!E$68/100)</f>
        <v>0</v>
      </c>
      <c r="Q35" s="304">
        <f>K35*(Pro!F$68/100)</f>
        <v>0</v>
      </c>
      <c r="R35" s="305">
        <f>L35*(Pro!G$68/100)</f>
        <v>0</v>
      </c>
    </row>
    <row r="36" spans="1:18" s="306" customFormat="1" x14ac:dyDescent="0.35">
      <c r="A36" s="307">
        <f>A35</f>
        <v>0</v>
      </c>
      <c r="B36" s="308" t="str">
        <f>B35</f>
        <v>2 - Importer</v>
      </c>
      <c r="C36" s="308" t="str">
        <f>C35</f>
        <v>-</v>
      </c>
      <c r="D36" s="189">
        <f>_xlfn.XLOOKUP('Cab-Arm Country-Pays 16-20'!$E$24,Variables!$C$82:$C$330,Variables!$B$82:$B$330,'Cab-Arm Country-Pays 16-20'!$E$24,0,1)</f>
        <v>0</v>
      </c>
      <c r="E36" s="308" t="s">
        <v>892</v>
      </c>
      <c r="F36" s="308" t="s">
        <v>1011</v>
      </c>
      <c r="G36" s="202">
        <f>'Cab-Arm Country-Pays 16-20'!G$28</f>
        <v>0</v>
      </c>
      <c r="H36" s="204">
        <f>'Cab-Arm Country-Pays 16-20'!H$28</f>
        <v>0</v>
      </c>
      <c r="I36" s="205">
        <f>'Cab-Arm Country-Pays 16-20'!I$28</f>
        <v>0</v>
      </c>
      <c r="J36" s="203">
        <f>'Cab-Arm Country-Pays 16-20'!G$29/1000</f>
        <v>0</v>
      </c>
      <c r="K36" s="204">
        <f>'Cab-Arm Country-Pays 16-20'!H$29/1000</f>
        <v>0</v>
      </c>
      <c r="L36" s="206">
        <f>'Cab-Arm Country-Pays 16-20'!I$29/1000</f>
        <v>0</v>
      </c>
      <c r="M36" s="309">
        <f t="shared" si="1"/>
        <v>0</v>
      </c>
      <c r="N36" s="309">
        <f t="shared" si="2"/>
        <v>0</v>
      </c>
      <c r="O36" s="310">
        <f t="shared" si="3"/>
        <v>0</v>
      </c>
      <c r="P36" s="303">
        <f>J36*(Pro!E$61/100)</f>
        <v>0</v>
      </c>
      <c r="Q36" s="304">
        <f>K36*(Pro!F$61/100)</f>
        <v>0</v>
      </c>
      <c r="R36" s="305">
        <f>L36*(Pro!G$61/100)</f>
        <v>0</v>
      </c>
    </row>
    <row r="37" spans="1:18" s="306" customFormat="1" x14ac:dyDescent="0.35">
      <c r="A37" s="192">
        <f t="shared" si="4"/>
        <v>0</v>
      </c>
      <c r="B37" s="193" t="str">
        <f t="shared" si="4"/>
        <v>2 - Importer</v>
      </c>
      <c r="C37" s="193" t="str">
        <f t="shared" ref="C37" si="19">C36</f>
        <v>-</v>
      </c>
      <c r="D37" s="189">
        <f>D36</f>
        <v>0</v>
      </c>
      <c r="E37" s="193" t="s">
        <v>893</v>
      </c>
      <c r="F37" s="193" t="s">
        <v>1011</v>
      </c>
      <c r="G37" s="202">
        <f>'Cab-Arm Country-Pays 16-20'!G$32</f>
        <v>0</v>
      </c>
      <c r="H37" s="204">
        <f>'Cab-Arm Country-Pays 16-20'!H$32</f>
        <v>0</v>
      </c>
      <c r="I37" s="205">
        <f>'Cab-Arm Country-Pays 16-20'!I$32</f>
        <v>0</v>
      </c>
      <c r="J37" s="203">
        <f>'Cab-Arm Country-Pays 16-20'!G$33/1000</f>
        <v>0</v>
      </c>
      <c r="K37" s="204">
        <f>'Cab-Arm Country-Pays 16-20'!H$33/1000</f>
        <v>0</v>
      </c>
      <c r="L37" s="206">
        <f>'Cab-Arm Country-Pays 16-20'!I$33/1000</f>
        <v>0</v>
      </c>
      <c r="M37" s="196">
        <f t="shared" si="1"/>
        <v>0</v>
      </c>
      <c r="N37" s="196">
        <f t="shared" si="2"/>
        <v>0</v>
      </c>
      <c r="O37" s="197">
        <f t="shared" si="3"/>
        <v>0</v>
      </c>
      <c r="P37" s="303">
        <f>J37*(Pro!E$68/100)</f>
        <v>0</v>
      </c>
      <c r="Q37" s="304">
        <f>K37*(Pro!F$68/100)</f>
        <v>0</v>
      </c>
      <c r="R37" s="305">
        <f>L37*(Pro!G$68/100)</f>
        <v>0</v>
      </c>
    </row>
    <row r="38" spans="1:18" s="306" customFormat="1" x14ac:dyDescent="0.35">
      <c r="A38" s="307">
        <f>A37</f>
        <v>0</v>
      </c>
      <c r="B38" s="308" t="str">
        <f>B37</f>
        <v>2 - Importer</v>
      </c>
      <c r="C38" s="308" t="str">
        <f>C37</f>
        <v>-</v>
      </c>
      <c r="D38" s="189">
        <f>_xlfn.XLOOKUP('Cab-Arm Country-Pays 16-20'!$E$37,Variables!$C$82:$C$330,Variables!$B$82:$B$330,'Cab-Arm Country-Pays 16-20'!$E$37,0,1)</f>
        <v>0</v>
      </c>
      <c r="E38" s="308" t="s">
        <v>892</v>
      </c>
      <c r="F38" s="308" t="s">
        <v>1011</v>
      </c>
      <c r="G38" s="202">
        <f>'Cab-Arm Country-Pays 16-20'!G$41</f>
        <v>0</v>
      </c>
      <c r="H38" s="204">
        <f>'Cab-Arm Country-Pays 16-20'!H$41</f>
        <v>0</v>
      </c>
      <c r="I38" s="205">
        <f>'Cab-Arm Country-Pays 16-20'!I$41</f>
        <v>0</v>
      </c>
      <c r="J38" s="203">
        <f>'Cab-Arm Country-Pays 16-20'!G$42/1000</f>
        <v>0</v>
      </c>
      <c r="K38" s="204">
        <f>'Cab-Arm Country-Pays 16-20'!H$42/1000</f>
        <v>0</v>
      </c>
      <c r="L38" s="206">
        <f>'Cab-Arm Country-Pays 16-20'!I$42/1000</f>
        <v>0</v>
      </c>
      <c r="M38" s="309">
        <f t="shared" si="1"/>
        <v>0</v>
      </c>
      <c r="N38" s="309">
        <f t="shared" si="2"/>
        <v>0</v>
      </c>
      <c r="O38" s="310">
        <f t="shared" si="3"/>
        <v>0</v>
      </c>
      <c r="P38" s="303">
        <f>J38*(Pro!E$61/100)</f>
        <v>0</v>
      </c>
      <c r="Q38" s="304">
        <f>K38*(Pro!F$61/100)</f>
        <v>0</v>
      </c>
      <c r="R38" s="305">
        <f>L38*(Pro!G$61/100)</f>
        <v>0</v>
      </c>
    </row>
    <row r="39" spans="1:18" s="306" customFormat="1" x14ac:dyDescent="0.35">
      <c r="A39" s="192">
        <f t="shared" si="4"/>
        <v>0</v>
      </c>
      <c r="B39" s="193" t="str">
        <f t="shared" si="4"/>
        <v>2 - Importer</v>
      </c>
      <c r="C39" s="193" t="str">
        <f t="shared" ref="C39" si="20">C38</f>
        <v>-</v>
      </c>
      <c r="D39" s="189">
        <f>D38</f>
        <v>0</v>
      </c>
      <c r="E39" s="193" t="s">
        <v>893</v>
      </c>
      <c r="F39" s="193" t="s">
        <v>1011</v>
      </c>
      <c r="G39" s="202">
        <f>'Cab-Arm Country-Pays 16-20'!G$45</f>
        <v>0</v>
      </c>
      <c r="H39" s="204">
        <f>'Cab-Arm Country-Pays 16-20'!H$45</f>
        <v>0</v>
      </c>
      <c r="I39" s="205">
        <f>'Cab-Arm Country-Pays 16-20'!I$45</f>
        <v>0</v>
      </c>
      <c r="J39" s="203">
        <f>'Cab-Arm Country-Pays 16-20'!G$46/1000</f>
        <v>0</v>
      </c>
      <c r="K39" s="204">
        <f>'Cab-Arm Country-Pays 16-20'!H$46/1000</f>
        <v>0</v>
      </c>
      <c r="L39" s="206">
        <f>'Cab-Arm Country-Pays 16-20'!I$46/1000</f>
        <v>0</v>
      </c>
      <c r="M39" s="196">
        <f t="shared" si="1"/>
        <v>0</v>
      </c>
      <c r="N39" s="196">
        <f t="shared" si="2"/>
        <v>0</v>
      </c>
      <c r="O39" s="197">
        <f t="shared" si="3"/>
        <v>0</v>
      </c>
      <c r="P39" s="303">
        <f>J39*(Pro!E$68/100)</f>
        <v>0</v>
      </c>
      <c r="Q39" s="304">
        <f>K39*(Pro!F$68/100)</f>
        <v>0</v>
      </c>
      <c r="R39" s="305">
        <f>L39*(Pro!G$68/100)</f>
        <v>0</v>
      </c>
    </row>
    <row r="40" spans="1:18" s="306" customFormat="1" x14ac:dyDescent="0.35">
      <c r="A40" s="307">
        <f>A39</f>
        <v>0</v>
      </c>
      <c r="B40" s="308" t="str">
        <f>B39</f>
        <v>2 - Importer</v>
      </c>
      <c r="C40" s="308" t="str">
        <f>C39</f>
        <v>-</v>
      </c>
      <c r="D40" s="189">
        <f>_xlfn.XLOOKUP('Cab-Arm Country-Pays 16-20'!$E$50,Variables!$C$82:$C$330,Variables!$B$82:$B$330,'Cab-Arm Country-Pays 16-20'!$E$50,0,1)</f>
        <v>0</v>
      </c>
      <c r="E40" s="308" t="s">
        <v>892</v>
      </c>
      <c r="F40" s="308" t="s">
        <v>1011</v>
      </c>
      <c r="G40" s="202">
        <f>'Cab-Arm Country-Pays 16-20'!G$54</f>
        <v>0</v>
      </c>
      <c r="H40" s="204">
        <f>'Cab-Arm Country-Pays 16-20'!H$54</f>
        <v>0</v>
      </c>
      <c r="I40" s="205">
        <f>'Cab-Arm Country-Pays 16-20'!I$54</f>
        <v>0</v>
      </c>
      <c r="J40" s="203">
        <f>'Cab-Arm Country-Pays 16-20'!G$55/1000</f>
        <v>0</v>
      </c>
      <c r="K40" s="204">
        <f>'Cab-Arm Country-Pays 16-20'!H$55/1000</f>
        <v>0</v>
      </c>
      <c r="L40" s="206">
        <f>'Cab-Arm Country-Pays 16-20'!I$55/1000</f>
        <v>0</v>
      </c>
      <c r="M40" s="309">
        <f t="shared" si="1"/>
        <v>0</v>
      </c>
      <c r="N40" s="309">
        <f t="shared" si="2"/>
        <v>0</v>
      </c>
      <c r="O40" s="310">
        <f t="shared" si="3"/>
        <v>0</v>
      </c>
      <c r="P40" s="303">
        <f>J40*(Pro!E$61/100)</f>
        <v>0</v>
      </c>
      <c r="Q40" s="304">
        <f>K40*(Pro!F$61/100)</f>
        <v>0</v>
      </c>
      <c r="R40" s="305">
        <f>L40*(Pro!G$61/100)</f>
        <v>0</v>
      </c>
    </row>
    <row r="41" spans="1:18" s="306" customFormat="1" x14ac:dyDescent="0.35">
      <c r="A41" s="192">
        <f t="shared" si="4"/>
        <v>0</v>
      </c>
      <c r="B41" s="193" t="str">
        <f t="shared" si="4"/>
        <v>2 - Importer</v>
      </c>
      <c r="C41" s="193" t="str">
        <f t="shared" ref="C41" si="21">C40</f>
        <v>-</v>
      </c>
      <c r="D41" s="189">
        <f>D40</f>
        <v>0</v>
      </c>
      <c r="E41" s="193" t="s">
        <v>893</v>
      </c>
      <c r="F41" s="193" t="s">
        <v>1011</v>
      </c>
      <c r="G41" s="202">
        <f>'Cab-Arm Country-Pays 16-20'!G$58</f>
        <v>0</v>
      </c>
      <c r="H41" s="204">
        <f>'Cab-Arm Country-Pays 16-20'!H$58</f>
        <v>0</v>
      </c>
      <c r="I41" s="205">
        <f>'Cab-Arm Country-Pays 16-20'!I$58</f>
        <v>0</v>
      </c>
      <c r="J41" s="203">
        <f>'Cab-Arm Country-Pays 16-20'!G$59/1000</f>
        <v>0</v>
      </c>
      <c r="K41" s="204">
        <f>'Cab-Arm Country-Pays 16-20'!H$59/1000</f>
        <v>0</v>
      </c>
      <c r="L41" s="206">
        <f>'Cab-Arm Country-Pays 16-20'!I$59/1000</f>
        <v>0</v>
      </c>
      <c r="M41" s="196">
        <f t="shared" si="1"/>
        <v>0</v>
      </c>
      <c r="N41" s="196">
        <f t="shared" si="2"/>
        <v>0</v>
      </c>
      <c r="O41" s="197">
        <f t="shared" si="3"/>
        <v>0</v>
      </c>
      <c r="P41" s="303">
        <f>J41*(Pro!E$68/100)</f>
        <v>0</v>
      </c>
      <c r="Q41" s="304">
        <f>K41*(Pro!F$68/100)</f>
        <v>0</v>
      </c>
      <c r="R41" s="305">
        <f>L41*(Pro!G$68/100)</f>
        <v>0</v>
      </c>
    </row>
    <row r="42" spans="1:18" s="306" customFormat="1" x14ac:dyDescent="0.35">
      <c r="A42" s="307">
        <f>A41</f>
        <v>0</v>
      </c>
      <c r="B42" s="308" t="str">
        <f>B41</f>
        <v>2 - Importer</v>
      </c>
      <c r="C42" s="308" t="str">
        <f>C41</f>
        <v>-</v>
      </c>
      <c r="D42" s="189">
        <f>_xlfn.XLOOKUP('Cab-Arm Country-Pays 16-20'!$E$63,Variables!$C$82:$C$330,Variables!$B$82:$B$330,'Cab-Arm Country-Pays 16-20'!$E$63,0,1)</f>
        <v>0</v>
      </c>
      <c r="E42" s="308" t="s">
        <v>892</v>
      </c>
      <c r="F42" s="308" t="s">
        <v>1011</v>
      </c>
      <c r="G42" s="202">
        <f>'Cab-Arm Country-Pays 16-20'!G$67</f>
        <v>0</v>
      </c>
      <c r="H42" s="204">
        <f>'Cab-Arm Country-Pays 16-20'!H$67</f>
        <v>0</v>
      </c>
      <c r="I42" s="205">
        <f>'Cab-Arm Country-Pays 16-20'!I$67</f>
        <v>0</v>
      </c>
      <c r="J42" s="203">
        <f>'Cab-Arm Country-Pays 16-20'!G$68/1000</f>
        <v>0</v>
      </c>
      <c r="K42" s="204">
        <f>'Cab-Arm Country-Pays 16-20'!H$68/1000</f>
        <v>0</v>
      </c>
      <c r="L42" s="206">
        <f>'Cab-Arm Country-Pays 16-20'!I$68/1000</f>
        <v>0</v>
      </c>
      <c r="M42" s="309">
        <f t="shared" si="1"/>
        <v>0</v>
      </c>
      <c r="N42" s="309">
        <f t="shared" si="2"/>
        <v>0</v>
      </c>
      <c r="O42" s="310">
        <f t="shared" si="3"/>
        <v>0</v>
      </c>
      <c r="P42" s="303">
        <f>J42*(Pro!E$61/100)</f>
        <v>0</v>
      </c>
      <c r="Q42" s="304">
        <f>K42*(Pro!F$61/100)</f>
        <v>0</v>
      </c>
      <c r="R42" s="305">
        <f>L42*(Pro!G$61/100)</f>
        <v>0</v>
      </c>
    </row>
    <row r="43" spans="1:18" s="306" customFormat="1" x14ac:dyDescent="0.35">
      <c r="A43" s="192">
        <f t="shared" si="4"/>
        <v>0</v>
      </c>
      <c r="B43" s="193" t="str">
        <f t="shared" si="4"/>
        <v>2 - Importer</v>
      </c>
      <c r="C43" s="193" t="str">
        <f t="shared" ref="C43" si="22">C42</f>
        <v>-</v>
      </c>
      <c r="D43" s="189">
        <f>D42</f>
        <v>0</v>
      </c>
      <c r="E43" s="193" t="s">
        <v>893</v>
      </c>
      <c r="F43" s="193" t="s">
        <v>1011</v>
      </c>
      <c r="G43" s="202">
        <f>'Cab-Arm Country-Pays 16-20'!G$71</f>
        <v>0</v>
      </c>
      <c r="H43" s="204">
        <f>'Cab-Arm Country-Pays 16-20'!H$71</f>
        <v>0</v>
      </c>
      <c r="I43" s="205">
        <f>'Cab-Arm Country-Pays 16-20'!I$71</f>
        <v>0</v>
      </c>
      <c r="J43" s="203">
        <f>'Cab-Arm Country-Pays 16-20'!G$72/1000</f>
        <v>0</v>
      </c>
      <c r="K43" s="204">
        <f>'Cab-Arm Country-Pays 16-20'!H$72/1000</f>
        <v>0</v>
      </c>
      <c r="L43" s="206">
        <f>'Cab-Arm Country-Pays 16-20'!I$72/1000</f>
        <v>0</v>
      </c>
      <c r="M43" s="196">
        <f t="shared" si="1"/>
        <v>0</v>
      </c>
      <c r="N43" s="196">
        <f t="shared" si="2"/>
        <v>0</v>
      </c>
      <c r="O43" s="197">
        <f t="shared" si="3"/>
        <v>0</v>
      </c>
      <c r="P43" s="303">
        <f>J43*(Pro!E$68/100)</f>
        <v>0</v>
      </c>
      <c r="Q43" s="304">
        <f>K43*(Pro!F$68/100)</f>
        <v>0</v>
      </c>
      <c r="R43" s="305">
        <f>L43*(Pro!G$68/100)</f>
        <v>0</v>
      </c>
    </row>
    <row r="44" spans="1:18" s="306" customFormat="1" x14ac:dyDescent="0.35">
      <c r="A44" s="307">
        <f>A43</f>
        <v>0</v>
      </c>
      <c r="B44" s="308" t="str">
        <f>B43</f>
        <v>2 - Importer</v>
      </c>
      <c r="C44" s="308" t="str">
        <f>C43</f>
        <v>-</v>
      </c>
      <c r="D44" s="189">
        <f>_xlfn.XLOOKUP('Cab-Arm Country-Pays 16-20'!$E$76,Variables!$C$82:$C$330,Variables!$B$82:$B$330,'Cab-Arm Country-Pays 16-20'!$E$76,0,1)</f>
        <v>0</v>
      </c>
      <c r="E44" s="308" t="s">
        <v>892</v>
      </c>
      <c r="F44" s="308" t="s">
        <v>1011</v>
      </c>
      <c r="G44" s="202">
        <f>'Cab-Arm Country-Pays 16-20'!G$80</f>
        <v>0</v>
      </c>
      <c r="H44" s="204">
        <f>'Cab-Arm Country-Pays 16-20'!H$80</f>
        <v>0</v>
      </c>
      <c r="I44" s="205">
        <f>'Cab-Arm Country-Pays 16-20'!I$80</f>
        <v>0</v>
      </c>
      <c r="J44" s="203">
        <f>'Cab-Arm Country-Pays 16-20'!G$81/1000</f>
        <v>0</v>
      </c>
      <c r="K44" s="204">
        <f>'Cab-Arm Country-Pays 16-20'!H$81/1000</f>
        <v>0</v>
      </c>
      <c r="L44" s="206">
        <f>'Cab-Arm Country-Pays 16-20'!I$81/1000</f>
        <v>0</v>
      </c>
      <c r="M44" s="309">
        <f t="shared" si="1"/>
        <v>0</v>
      </c>
      <c r="N44" s="309">
        <f t="shared" si="2"/>
        <v>0</v>
      </c>
      <c r="O44" s="310">
        <f t="shared" si="3"/>
        <v>0</v>
      </c>
      <c r="P44" s="303">
        <f>J44*(Pro!E$61/100)</f>
        <v>0</v>
      </c>
      <c r="Q44" s="304">
        <f>K44*(Pro!F$61/100)</f>
        <v>0</v>
      </c>
      <c r="R44" s="305">
        <f>L44*(Pro!G$61/100)</f>
        <v>0</v>
      </c>
    </row>
    <row r="45" spans="1:18" s="306" customFormat="1" x14ac:dyDescent="0.35">
      <c r="A45" s="192">
        <f t="shared" si="4"/>
        <v>0</v>
      </c>
      <c r="B45" s="193" t="str">
        <f t="shared" si="4"/>
        <v>2 - Importer</v>
      </c>
      <c r="C45" s="193" t="str">
        <f t="shared" ref="C45" si="23">C44</f>
        <v>-</v>
      </c>
      <c r="D45" s="189">
        <f>D44</f>
        <v>0</v>
      </c>
      <c r="E45" s="193" t="s">
        <v>893</v>
      </c>
      <c r="F45" s="193" t="s">
        <v>1011</v>
      </c>
      <c r="G45" s="202">
        <f>'Cab-Arm Country-Pays 16-20'!G$84</f>
        <v>0</v>
      </c>
      <c r="H45" s="204">
        <f>'Cab-Arm Country-Pays 16-20'!H$84</f>
        <v>0</v>
      </c>
      <c r="I45" s="205">
        <f>'Cab-Arm Country-Pays 16-20'!I$84</f>
        <v>0</v>
      </c>
      <c r="J45" s="203">
        <f>'Cab-Arm Country-Pays 16-20'!G$85/1000</f>
        <v>0</v>
      </c>
      <c r="K45" s="204">
        <f>'Cab-Arm Country-Pays 16-20'!H$85/1000</f>
        <v>0</v>
      </c>
      <c r="L45" s="206">
        <f>'Cab-Arm Country-Pays 16-20'!I$85/1000</f>
        <v>0</v>
      </c>
      <c r="M45" s="196">
        <f t="shared" si="1"/>
        <v>0</v>
      </c>
      <c r="N45" s="196">
        <f t="shared" si="2"/>
        <v>0</v>
      </c>
      <c r="O45" s="197">
        <f t="shared" si="3"/>
        <v>0</v>
      </c>
      <c r="P45" s="303">
        <f>J45*(Pro!E$68/100)</f>
        <v>0</v>
      </c>
      <c r="Q45" s="304">
        <f>K45*(Pro!F$68/100)</f>
        <v>0</v>
      </c>
      <c r="R45" s="305">
        <f>L45*(Pro!G$68/100)</f>
        <v>0</v>
      </c>
    </row>
    <row r="46" spans="1:18" s="306" customFormat="1" x14ac:dyDescent="0.35">
      <c r="A46" s="307">
        <f>A45</f>
        <v>0</v>
      </c>
      <c r="B46" s="308" t="str">
        <f>B45</f>
        <v>2 - Importer</v>
      </c>
      <c r="C46" s="308" t="str">
        <f>C45</f>
        <v>-</v>
      </c>
      <c r="D46" s="189">
        <f>_xlfn.XLOOKUP('Cab-Arm Country-Pays 21-25'!$E$24,Variables!$C$82:$C$330,Variables!$B$82:$B$330,'Cab-Arm Country-Pays 21-25'!$E$24,0,1)</f>
        <v>0</v>
      </c>
      <c r="E46" s="308" t="s">
        <v>892</v>
      </c>
      <c r="F46" s="308" t="s">
        <v>1011</v>
      </c>
      <c r="G46" s="202">
        <f>'Cab-Arm Country-Pays 21-25'!G$28</f>
        <v>0</v>
      </c>
      <c r="H46" s="204">
        <f>'Cab-Arm Country-Pays 21-25'!H$28</f>
        <v>0</v>
      </c>
      <c r="I46" s="205">
        <f>'Cab-Arm Country-Pays 21-25'!I$28</f>
        <v>0</v>
      </c>
      <c r="J46" s="203">
        <f>'Cab-Arm Country-Pays 21-25'!G$29/1000</f>
        <v>0</v>
      </c>
      <c r="K46" s="204">
        <f>'Cab-Arm Country-Pays 21-25'!H$29/1000</f>
        <v>0</v>
      </c>
      <c r="L46" s="206">
        <f>'Cab-Arm Country-Pays 21-25'!I$29/1000</f>
        <v>0</v>
      </c>
      <c r="M46" s="309">
        <f t="shared" si="1"/>
        <v>0</v>
      </c>
      <c r="N46" s="309">
        <f t="shared" si="2"/>
        <v>0</v>
      </c>
      <c r="O46" s="310">
        <f t="shared" si="3"/>
        <v>0</v>
      </c>
      <c r="P46" s="303">
        <f>J46*(Pro!E$61/100)</f>
        <v>0</v>
      </c>
      <c r="Q46" s="304">
        <f>K46*(Pro!F$61/100)</f>
        <v>0</v>
      </c>
      <c r="R46" s="305">
        <f>L46*(Pro!G$61/100)</f>
        <v>0</v>
      </c>
    </row>
    <row r="47" spans="1:18" s="306" customFormat="1" x14ac:dyDescent="0.35">
      <c r="A47" s="192">
        <f t="shared" si="4"/>
        <v>0</v>
      </c>
      <c r="B47" s="193" t="str">
        <f t="shared" si="4"/>
        <v>2 - Importer</v>
      </c>
      <c r="C47" s="193" t="str">
        <f t="shared" ref="C47" si="24">C46</f>
        <v>-</v>
      </c>
      <c r="D47" s="189">
        <f>D46</f>
        <v>0</v>
      </c>
      <c r="E47" s="193" t="s">
        <v>893</v>
      </c>
      <c r="F47" s="193" t="s">
        <v>1011</v>
      </c>
      <c r="G47" s="202">
        <f>'Cab-Arm Country-Pays 21-25'!G$32</f>
        <v>0</v>
      </c>
      <c r="H47" s="204">
        <f>'Cab-Arm Country-Pays 21-25'!H$32</f>
        <v>0</v>
      </c>
      <c r="I47" s="205">
        <f>'Cab-Arm Country-Pays 21-25'!I$32</f>
        <v>0</v>
      </c>
      <c r="J47" s="203">
        <f>'Cab-Arm Country-Pays 21-25'!G$33/1000</f>
        <v>0</v>
      </c>
      <c r="K47" s="204">
        <f>'Cab-Arm Country-Pays 21-25'!H$33/1000</f>
        <v>0</v>
      </c>
      <c r="L47" s="206">
        <f>'Cab-Arm Country-Pays 21-25'!I$33/1000</f>
        <v>0</v>
      </c>
      <c r="M47" s="196">
        <f t="shared" si="1"/>
        <v>0</v>
      </c>
      <c r="N47" s="196">
        <f t="shared" si="2"/>
        <v>0</v>
      </c>
      <c r="O47" s="197">
        <f t="shared" si="3"/>
        <v>0</v>
      </c>
      <c r="P47" s="303">
        <f>J47*(Pro!E$68/100)</f>
        <v>0</v>
      </c>
      <c r="Q47" s="304">
        <f>K47*(Pro!F$68/100)</f>
        <v>0</v>
      </c>
      <c r="R47" s="305">
        <f>L47*(Pro!G$68/100)</f>
        <v>0</v>
      </c>
    </row>
    <row r="48" spans="1:18" s="306" customFormat="1" x14ac:dyDescent="0.35">
      <c r="A48" s="307">
        <f>A47</f>
        <v>0</v>
      </c>
      <c r="B48" s="308" t="str">
        <f>B47</f>
        <v>2 - Importer</v>
      </c>
      <c r="C48" s="308" t="str">
        <f>C47</f>
        <v>-</v>
      </c>
      <c r="D48" s="189">
        <f>_xlfn.XLOOKUP('Cab-Arm Country-Pays 21-25'!$E$37,Variables!$C$82:$C$330,Variables!$B$82:$B$330,'Cab-Arm Country-Pays 21-25'!$E$37,0,1)</f>
        <v>0</v>
      </c>
      <c r="E48" s="308" t="s">
        <v>892</v>
      </c>
      <c r="F48" s="308" t="s">
        <v>1011</v>
      </c>
      <c r="G48" s="202">
        <f>'Cab-Arm Country-Pays 21-25'!G$41</f>
        <v>0</v>
      </c>
      <c r="H48" s="204">
        <f>'Cab-Arm Country-Pays 21-25'!H$41</f>
        <v>0</v>
      </c>
      <c r="I48" s="205">
        <f>'Cab-Arm Country-Pays 21-25'!I$41</f>
        <v>0</v>
      </c>
      <c r="J48" s="203">
        <f>'Cab-Arm Country-Pays 21-25'!G$42/1000</f>
        <v>0</v>
      </c>
      <c r="K48" s="204">
        <f>'Cab-Arm Country-Pays 21-25'!H$42/1000</f>
        <v>0</v>
      </c>
      <c r="L48" s="206">
        <f>'Cab-Arm Country-Pays 21-25'!I$42/1000</f>
        <v>0</v>
      </c>
      <c r="M48" s="309">
        <f t="shared" si="1"/>
        <v>0</v>
      </c>
      <c r="N48" s="309">
        <f t="shared" si="2"/>
        <v>0</v>
      </c>
      <c r="O48" s="310">
        <f t="shared" si="3"/>
        <v>0</v>
      </c>
      <c r="P48" s="303">
        <f>J48*(Pro!E$61/100)</f>
        <v>0</v>
      </c>
      <c r="Q48" s="304">
        <f>K48*(Pro!F$61/100)</f>
        <v>0</v>
      </c>
      <c r="R48" s="305">
        <f>L48*(Pro!G$61/100)</f>
        <v>0</v>
      </c>
    </row>
    <row r="49" spans="1:18" s="306" customFormat="1" x14ac:dyDescent="0.35">
      <c r="A49" s="192">
        <f t="shared" si="4"/>
        <v>0</v>
      </c>
      <c r="B49" s="193" t="str">
        <f t="shared" si="4"/>
        <v>2 - Importer</v>
      </c>
      <c r="C49" s="193" t="str">
        <f t="shared" ref="C49" si="25">C48</f>
        <v>-</v>
      </c>
      <c r="D49" s="189">
        <f>D48</f>
        <v>0</v>
      </c>
      <c r="E49" s="193" t="s">
        <v>893</v>
      </c>
      <c r="F49" s="193" t="s">
        <v>1011</v>
      </c>
      <c r="G49" s="202">
        <f>'Cab-Arm Country-Pays 21-25'!G$45</f>
        <v>0</v>
      </c>
      <c r="H49" s="204">
        <f>'Cab-Arm Country-Pays 21-25'!H$45</f>
        <v>0</v>
      </c>
      <c r="I49" s="205">
        <f>'Cab-Arm Country-Pays 21-25'!I$45</f>
        <v>0</v>
      </c>
      <c r="J49" s="203">
        <f>'Cab-Arm Country-Pays 21-25'!G$46/1000</f>
        <v>0</v>
      </c>
      <c r="K49" s="204">
        <f>'Cab-Arm Country-Pays 21-25'!H$46/1000</f>
        <v>0</v>
      </c>
      <c r="L49" s="206">
        <f>'Cab-Arm Country-Pays 21-25'!I$46/1000</f>
        <v>0</v>
      </c>
      <c r="M49" s="196">
        <f t="shared" si="1"/>
        <v>0</v>
      </c>
      <c r="N49" s="196">
        <f t="shared" si="2"/>
        <v>0</v>
      </c>
      <c r="O49" s="197">
        <f t="shared" si="3"/>
        <v>0</v>
      </c>
      <c r="P49" s="303">
        <f>J49*(Pro!E$68/100)</f>
        <v>0</v>
      </c>
      <c r="Q49" s="304">
        <f>K49*(Pro!F$68/100)</f>
        <v>0</v>
      </c>
      <c r="R49" s="305">
        <f>L49*(Pro!G$68/100)</f>
        <v>0</v>
      </c>
    </row>
    <row r="50" spans="1:18" s="306" customFormat="1" x14ac:dyDescent="0.35">
      <c r="A50" s="307">
        <f>A49</f>
        <v>0</v>
      </c>
      <c r="B50" s="308" t="str">
        <f>B49</f>
        <v>2 - Importer</v>
      </c>
      <c r="C50" s="308" t="str">
        <f>C49</f>
        <v>-</v>
      </c>
      <c r="D50" s="189">
        <f>_xlfn.XLOOKUP('Cab-Arm Country-Pays 21-25'!$E$50,Variables!$C$82:$C$330,Variables!$B$82:$B$330,'Cab-Arm Country-Pays 21-25'!$E$50,0,1)</f>
        <v>0</v>
      </c>
      <c r="E50" s="308" t="s">
        <v>892</v>
      </c>
      <c r="F50" s="308" t="s">
        <v>1011</v>
      </c>
      <c r="G50" s="202">
        <f>'Cab-Arm Country-Pays 21-25'!G$54</f>
        <v>0</v>
      </c>
      <c r="H50" s="204">
        <f>'Cab-Arm Country-Pays 21-25'!H$54</f>
        <v>0</v>
      </c>
      <c r="I50" s="205">
        <f>'Cab-Arm Country-Pays 21-25'!I$54</f>
        <v>0</v>
      </c>
      <c r="J50" s="203">
        <f>'Cab-Arm Country-Pays 21-25'!G$55/1000</f>
        <v>0</v>
      </c>
      <c r="K50" s="204">
        <f>'Cab-Arm Country-Pays 21-25'!H$55/1000</f>
        <v>0</v>
      </c>
      <c r="L50" s="206">
        <f>'Cab-Arm Country-Pays 21-25'!I$55/1000</f>
        <v>0</v>
      </c>
      <c r="M50" s="309">
        <f t="shared" ref="M50:M55" si="26">(IF(ISERROR(J50/G50),0,J50/G50))*1000</f>
        <v>0</v>
      </c>
      <c r="N50" s="309">
        <f t="shared" ref="N50:N55" si="27">(IF(ISERROR(K50/H50),0,K50/H50))*1000</f>
        <v>0</v>
      </c>
      <c r="O50" s="310">
        <f t="shared" ref="O50:O55" si="28">(IF(ISERROR(L50/I50),0,L50/I50))*1000</f>
        <v>0</v>
      </c>
      <c r="P50" s="303">
        <f>J50*(Pro!E$61/100)</f>
        <v>0</v>
      </c>
      <c r="Q50" s="304">
        <f>K50*(Pro!F$61/100)</f>
        <v>0</v>
      </c>
      <c r="R50" s="305">
        <f>L50*(Pro!G$61/100)</f>
        <v>0</v>
      </c>
    </row>
    <row r="51" spans="1:18" s="306" customFormat="1" x14ac:dyDescent="0.35">
      <c r="A51" s="192">
        <f t="shared" ref="A51:B55" si="29">A50</f>
        <v>0</v>
      </c>
      <c r="B51" s="193" t="str">
        <f t="shared" si="29"/>
        <v>2 - Importer</v>
      </c>
      <c r="C51" s="193" t="str">
        <f t="shared" ref="C51" si="30">C50</f>
        <v>-</v>
      </c>
      <c r="D51" s="189">
        <f>D50</f>
        <v>0</v>
      </c>
      <c r="E51" s="193" t="s">
        <v>893</v>
      </c>
      <c r="F51" s="193" t="s">
        <v>1011</v>
      </c>
      <c r="G51" s="202">
        <f>'Cab-Arm Country-Pays 21-25'!G$58</f>
        <v>0</v>
      </c>
      <c r="H51" s="204">
        <f>'Cab-Arm Country-Pays 21-25'!H$58</f>
        <v>0</v>
      </c>
      <c r="I51" s="205">
        <f>'Cab-Arm Country-Pays 21-25'!I$58</f>
        <v>0</v>
      </c>
      <c r="J51" s="203">
        <f>'Cab-Arm Country-Pays 21-25'!G$59/1000</f>
        <v>0</v>
      </c>
      <c r="K51" s="204">
        <f>'Cab-Arm Country-Pays 21-25'!H$59/1000</f>
        <v>0</v>
      </c>
      <c r="L51" s="206">
        <f>'Cab-Arm Country-Pays 21-25'!I$59/1000</f>
        <v>0</v>
      </c>
      <c r="M51" s="196">
        <f t="shared" si="26"/>
        <v>0</v>
      </c>
      <c r="N51" s="196">
        <f t="shared" si="27"/>
        <v>0</v>
      </c>
      <c r="O51" s="197">
        <f t="shared" si="28"/>
        <v>0</v>
      </c>
      <c r="P51" s="303">
        <f>J51*(Pro!E$68/100)</f>
        <v>0</v>
      </c>
      <c r="Q51" s="304">
        <f>K51*(Pro!F$68/100)</f>
        <v>0</v>
      </c>
      <c r="R51" s="305">
        <f>L51*(Pro!G$68/100)</f>
        <v>0</v>
      </c>
    </row>
    <row r="52" spans="1:18" s="306" customFormat="1" x14ac:dyDescent="0.35">
      <c r="A52" s="307">
        <f>A51</f>
        <v>0</v>
      </c>
      <c r="B52" s="308" t="str">
        <f>B51</f>
        <v>2 - Importer</v>
      </c>
      <c r="C52" s="308" t="str">
        <f>C51</f>
        <v>-</v>
      </c>
      <c r="D52" s="189">
        <f>_xlfn.XLOOKUP('Cab-Arm Country-Pays 21-25'!$E$63,Variables!$C$82:$C$330,Variables!$B$82:$B$330,'Cab-Arm Country-Pays 21-25'!$E$63,0,1)</f>
        <v>0</v>
      </c>
      <c r="E52" s="308" t="s">
        <v>892</v>
      </c>
      <c r="F52" s="308" t="s">
        <v>1011</v>
      </c>
      <c r="G52" s="202">
        <f>'Cab-Arm Country-Pays 21-25'!G$67</f>
        <v>0</v>
      </c>
      <c r="H52" s="204">
        <f>'Cab-Arm Country-Pays 21-25'!H$67</f>
        <v>0</v>
      </c>
      <c r="I52" s="205">
        <f>'Cab-Arm Country-Pays 21-25'!I$67</f>
        <v>0</v>
      </c>
      <c r="J52" s="203">
        <f>'Cab-Arm Country-Pays 21-25'!G$68/1000</f>
        <v>0</v>
      </c>
      <c r="K52" s="204">
        <f>'Cab-Arm Country-Pays 21-25'!H$68/1000</f>
        <v>0</v>
      </c>
      <c r="L52" s="206">
        <f>'Cab-Arm Country-Pays 21-25'!I$68/1000</f>
        <v>0</v>
      </c>
      <c r="M52" s="309">
        <f t="shared" si="26"/>
        <v>0</v>
      </c>
      <c r="N52" s="309">
        <f t="shared" si="27"/>
        <v>0</v>
      </c>
      <c r="O52" s="310">
        <f t="shared" si="28"/>
        <v>0</v>
      </c>
      <c r="P52" s="303">
        <f>J52*(Pro!E$61/100)</f>
        <v>0</v>
      </c>
      <c r="Q52" s="304">
        <f>K52*(Pro!F$61/100)</f>
        <v>0</v>
      </c>
      <c r="R52" s="305">
        <f>L52*(Pro!G$61/100)</f>
        <v>0</v>
      </c>
    </row>
    <row r="53" spans="1:18" s="306" customFormat="1" x14ac:dyDescent="0.35">
      <c r="A53" s="192">
        <f t="shared" si="29"/>
        <v>0</v>
      </c>
      <c r="B53" s="193" t="str">
        <f t="shared" si="29"/>
        <v>2 - Importer</v>
      </c>
      <c r="C53" s="193" t="str">
        <f t="shared" ref="C53" si="31">C52</f>
        <v>-</v>
      </c>
      <c r="D53" s="189">
        <f>D52</f>
        <v>0</v>
      </c>
      <c r="E53" s="193" t="s">
        <v>893</v>
      </c>
      <c r="F53" s="193" t="s">
        <v>1011</v>
      </c>
      <c r="G53" s="202">
        <f>'Cab-Arm Country-Pays 21-25'!G$71</f>
        <v>0</v>
      </c>
      <c r="H53" s="204">
        <f>'Cab-Arm Country-Pays 21-25'!H$71</f>
        <v>0</v>
      </c>
      <c r="I53" s="205">
        <f>'Cab-Arm Country-Pays 21-25'!I$71</f>
        <v>0</v>
      </c>
      <c r="J53" s="203">
        <f>'Cab-Arm Country-Pays 21-25'!G$72/1000</f>
        <v>0</v>
      </c>
      <c r="K53" s="204">
        <f>'Cab-Arm Country-Pays 21-25'!H$72/1000</f>
        <v>0</v>
      </c>
      <c r="L53" s="206">
        <f>'Cab-Arm Country-Pays 21-25'!I$72/1000</f>
        <v>0</v>
      </c>
      <c r="M53" s="196">
        <f t="shared" si="26"/>
        <v>0</v>
      </c>
      <c r="N53" s="196">
        <f t="shared" si="27"/>
        <v>0</v>
      </c>
      <c r="O53" s="197">
        <f t="shared" si="28"/>
        <v>0</v>
      </c>
      <c r="P53" s="303">
        <f>J53*(Pro!E$68/100)</f>
        <v>0</v>
      </c>
      <c r="Q53" s="304">
        <f>K53*(Pro!F$68/100)</f>
        <v>0</v>
      </c>
      <c r="R53" s="305">
        <f>L53*(Pro!G$68/100)</f>
        <v>0</v>
      </c>
    </row>
    <row r="54" spans="1:18" s="306" customFormat="1" x14ac:dyDescent="0.35">
      <c r="A54" s="307">
        <f>A53</f>
        <v>0</v>
      </c>
      <c r="B54" s="308" t="str">
        <f>B53</f>
        <v>2 - Importer</v>
      </c>
      <c r="C54" s="308" t="str">
        <f>C53</f>
        <v>-</v>
      </c>
      <c r="D54" s="189">
        <f>_xlfn.XLOOKUP('Cab-Arm Country-Pays 21-25'!$E$76,Variables!$C$82:$C$330,Variables!$B$82:$B$330,'Cab-Arm Country-Pays 21-25'!$E$76,0,1)</f>
        <v>0</v>
      </c>
      <c r="E54" s="308" t="s">
        <v>892</v>
      </c>
      <c r="F54" s="308" t="s">
        <v>1011</v>
      </c>
      <c r="G54" s="202">
        <f>'Cab-Arm Country-Pays 21-25'!G$80</f>
        <v>0</v>
      </c>
      <c r="H54" s="204">
        <f>'Cab-Arm Country-Pays 21-25'!H$80</f>
        <v>0</v>
      </c>
      <c r="I54" s="205">
        <f>'Cab-Arm Country-Pays 21-25'!I$80</f>
        <v>0</v>
      </c>
      <c r="J54" s="203">
        <f>'Cab-Arm Country-Pays 21-25'!G$81/1000</f>
        <v>0</v>
      </c>
      <c r="K54" s="204">
        <f>'Cab-Arm Country-Pays 21-25'!H$81/1000</f>
        <v>0</v>
      </c>
      <c r="L54" s="206">
        <f>'Cab-Arm Country-Pays 21-25'!I$81/1000</f>
        <v>0</v>
      </c>
      <c r="M54" s="309">
        <f t="shared" si="26"/>
        <v>0</v>
      </c>
      <c r="N54" s="309">
        <f t="shared" si="27"/>
        <v>0</v>
      </c>
      <c r="O54" s="310">
        <f t="shared" si="28"/>
        <v>0</v>
      </c>
      <c r="P54" s="303">
        <f>J54*(Pro!E$61/100)</f>
        <v>0</v>
      </c>
      <c r="Q54" s="304">
        <f>K54*(Pro!F$61/100)</f>
        <v>0</v>
      </c>
      <c r="R54" s="305">
        <f>L54*(Pro!G$61/100)</f>
        <v>0</v>
      </c>
    </row>
    <row r="55" spans="1:18" s="306" customFormat="1" x14ac:dyDescent="0.35">
      <c r="A55" s="192">
        <f t="shared" si="29"/>
        <v>0</v>
      </c>
      <c r="B55" s="193" t="str">
        <f t="shared" si="29"/>
        <v>2 - Importer</v>
      </c>
      <c r="C55" s="193" t="str">
        <f t="shared" ref="C55" si="32">C54</f>
        <v>-</v>
      </c>
      <c r="D55" s="189">
        <f>D54</f>
        <v>0</v>
      </c>
      <c r="E55" s="193" t="s">
        <v>893</v>
      </c>
      <c r="F55" s="193" t="s">
        <v>1011</v>
      </c>
      <c r="G55" s="202">
        <f>'Cab-Arm Country-Pays 21-25'!G$84</f>
        <v>0</v>
      </c>
      <c r="H55" s="204">
        <f>'Cab-Arm Country-Pays 21-25'!H$84</f>
        <v>0</v>
      </c>
      <c r="I55" s="205">
        <f>'Cab-Arm Country-Pays 21-25'!I$84</f>
        <v>0</v>
      </c>
      <c r="J55" s="203">
        <f>'Cab-Arm Country-Pays 21-25'!G$85/1000</f>
        <v>0</v>
      </c>
      <c r="K55" s="204">
        <f>'Cab-Arm Country-Pays 21-25'!H$85/1000</f>
        <v>0</v>
      </c>
      <c r="L55" s="206">
        <f>'Cab-Arm Country-Pays 21-25'!I$85/1000</f>
        <v>0</v>
      </c>
      <c r="M55" s="196">
        <f t="shared" si="26"/>
        <v>0</v>
      </c>
      <c r="N55" s="196">
        <f t="shared" si="27"/>
        <v>0</v>
      </c>
      <c r="O55" s="197">
        <f t="shared" si="28"/>
        <v>0</v>
      </c>
      <c r="P55" s="303">
        <f>J55*(Pro!E$68/100)</f>
        <v>0</v>
      </c>
      <c r="Q55" s="304">
        <f>K55*(Pro!F$68/100)</f>
        <v>0</v>
      </c>
      <c r="R55" s="305">
        <f>L55*(Pro!G$68/100)</f>
        <v>0</v>
      </c>
    </row>
    <row r="56" spans="1:18" ht="15" thickBot="1" x14ac:dyDescent="0.4"/>
    <row r="57" spans="1:18" ht="15" thickBot="1" x14ac:dyDescent="0.4">
      <c r="C57" s="583" t="s">
        <v>903</v>
      </c>
      <c r="D57" s="584"/>
      <c r="E57" s="584"/>
      <c r="F57" s="584"/>
      <c r="G57" s="584"/>
      <c r="H57" s="584"/>
      <c r="I57" s="584"/>
      <c r="J57" s="584"/>
      <c r="K57" s="584"/>
      <c r="L57" s="584"/>
      <c r="M57" s="584"/>
      <c r="N57" s="584"/>
      <c r="O57" s="585"/>
    </row>
    <row r="58" spans="1:18" ht="15" thickBot="1" x14ac:dyDescent="0.4">
      <c r="C58" s="586"/>
      <c r="D58" s="587"/>
      <c r="E58" s="223"/>
      <c r="F58" s="223"/>
      <c r="G58" s="588" t="str">
        <f>G4</f>
        <v>VOLUME (kg)</v>
      </c>
      <c r="H58" s="589"/>
      <c r="I58" s="590"/>
      <c r="J58" s="591" t="str">
        <f>J4</f>
        <v>VALUE ($000)</v>
      </c>
      <c r="K58" s="592"/>
      <c r="L58" s="593"/>
      <c r="M58" s="594" t="str">
        <f>M4</f>
        <v>UNIT VALUE ($/kg)</v>
      </c>
      <c r="N58" s="595"/>
      <c r="O58" s="596"/>
    </row>
    <row r="59" spans="1:18" ht="15" thickBot="1" x14ac:dyDescent="0.4">
      <c r="C59" s="234" t="s">
        <v>878</v>
      </c>
      <c r="D59" s="235" t="s">
        <v>901</v>
      </c>
      <c r="E59" s="235" t="s">
        <v>821</v>
      </c>
      <c r="F59" s="235"/>
      <c r="G59" s="236">
        <v>2023</v>
      </c>
      <c r="H59" s="236">
        <v>2024</v>
      </c>
      <c r="I59" s="236">
        <v>2025</v>
      </c>
      <c r="J59" s="236">
        <v>2023</v>
      </c>
      <c r="K59" s="236">
        <v>2024</v>
      </c>
      <c r="L59" s="236">
        <v>2025</v>
      </c>
      <c r="M59" s="236">
        <v>2023</v>
      </c>
      <c r="N59" s="236">
        <v>2024</v>
      </c>
      <c r="O59" s="237">
        <v>2025</v>
      </c>
    </row>
    <row r="60" spans="1:18" ht="15" thickBot="1" x14ac:dyDescent="0.4">
      <c r="C60" s="227">
        <f>Intro!E149</f>
        <v>0</v>
      </c>
      <c r="D60" s="232" t="s">
        <v>902</v>
      </c>
      <c r="E60" s="232" t="s">
        <v>1011</v>
      </c>
      <c r="F60" s="232"/>
      <c r="G60" s="227">
        <f>Pro!G$87</f>
        <v>0</v>
      </c>
      <c r="H60" s="228">
        <f>Pro!H$87</f>
        <v>0</v>
      </c>
      <c r="I60" s="230">
        <f>Pro!I$87</f>
        <v>0</v>
      </c>
      <c r="J60" s="231">
        <f>Pro!G$88/1000</f>
        <v>0</v>
      </c>
      <c r="K60" s="228">
        <f>Pro!H$88/1000</f>
        <v>0</v>
      </c>
      <c r="L60" s="229">
        <f>Pro!I$88/1000</f>
        <v>0</v>
      </c>
      <c r="M60" s="232">
        <f t="shared" ref="M60" si="33">(IF(ISERROR(J60/G60),0,J60/G60))*1000</f>
        <v>0</v>
      </c>
      <c r="N60" s="232">
        <f t="shared" ref="N60" si="34">(IF(ISERROR(K60/H60),0,K60/H60))*1000</f>
        <v>0</v>
      </c>
      <c r="O60" s="233">
        <f t="shared" ref="O60" si="35">(IF(ISERROR(L60/I60),0,L60/I60))*1000</f>
        <v>0</v>
      </c>
    </row>
    <row r="61" spans="1:18" ht="15" thickBot="1" x14ac:dyDescent="0.4"/>
    <row r="62" spans="1:18" ht="15" thickBot="1" x14ac:dyDescent="0.4">
      <c r="G62" s="574" t="s">
        <v>894</v>
      </c>
      <c r="H62" s="575"/>
      <c r="I62" s="576"/>
      <c r="J62" s="577" t="s">
        <v>895</v>
      </c>
      <c r="K62" s="578"/>
      <c r="L62" s="579"/>
      <c r="M62" s="580" t="s">
        <v>896</v>
      </c>
      <c r="N62" s="581"/>
      <c r="O62" s="582"/>
    </row>
    <row r="63" spans="1:18" ht="15" thickBot="1" x14ac:dyDescent="0.4">
      <c r="A63" s="186" t="s">
        <v>878</v>
      </c>
      <c r="B63" s="186" t="s">
        <v>879</v>
      </c>
      <c r="C63" s="186" t="s">
        <v>890</v>
      </c>
      <c r="D63" s="186" t="s">
        <v>262</v>
      </c>
      <c r="E63" s="186" t="s">
        <v>880</v>
      </c>
      <c r="F63" s="186" t="s">
        <v>1013</v>
      </c>
      <c r="G63" s="186" t="s">
        <v>881</v>
      </c>
      <c r="H63" s="186" t="s">
        <v>882</v>
      </c>
      <c r="I63" s="186" t="s">
        <v>883</v>
      </c>
      <c r="J63" s="186" t="s">
        <v>884</v>
      </c>
      <c r="K63" s="186" t="s">
        <v>885</v>
      </c>
      <c r="L63" s="186" t="s">
        <v>886</v>
      </c>
      <c r="M63" s="186" t="s">
        <v>887</v>
      </c>
      <c r="N63" s="186" t="s">
        <v>888</v>
      </c>
      <c r="O63" s="186" t="s">
        <v>889</v>
      </c>
    </row>
    <row r="64" spans="1:18" x14ac:dyDescent="0.35">
      <c r="A64" s="190">
        <f>A6</f>
        <v>0</v>
      </c>
      <c r="B64" s="191" t="s">
        <v>891</v>
      </c>
      <c r="C64" s="191" t="str">
        <f>C6</f>
        <v>-</v>
      </c>
      <c r="D64" s="188">
        <f>_xlfn.XLOOKUP('Sub-Sous Country-Pays 1-5 '!$E$24,Variables!$C$82:$C$330,Variables!$B$82:$B$330,'Sub-Sous Country-Pays 1-5 '!$E$24,0,1)</f>
        <v>0</v>
      </c>
      <c r="E64" s="191" t="s">
        <v>892</v>
      </c>
      <c r="F64" s="191" t="s">
        <v>1012</v>
      </c>
      <c r="G64" s="187">
        <f>'Sub-Sous Country-Pays 1-5 '!G$28</f>
        <v>0</v>
      </c>
      <c r="H64" s="198">
        <f>'Sub-Sous Country-Pays 1-5 '!H$28</f>
        <v>0</v>
      </c>
      <c r="I64" s="199">
        <f>'Sub-Sous Country-Pays 1-5 '!I$28</f>
        <v>0</v>
      </c>
      <c r="J64" s="200">
        <f>'Sub-Sous Country-Pays 1-5 '!G$29/1000</f>
        <v>0</v>
      </c>
      <c r="K64" s="198">
        <f>'Sub-Sous Country-Pays 1-5 '!H$29/1000</f>
        <v>0</v>
      </c>
      <c r="L64" s="201">
        <f>'Sub-Sous Country-Pays 1-5 '!I$29/1000</f>
        <v>0</v>
      </c>
      <c r="M64" s="194">
        <f>(IF(ISERROR(J64/G64),0,J64/G64))*1000</f>
        <v>0</v>
      </c>
      <c r="N64" s="194">
        <f t="shared" ref="N64:N113" si="36">(IF(ISERROR(K64/H64),0,K64/H64))*1000</f>
        <v>0</v>
      </c>
      <c r="O64" s="195">
        <f t="shared" ref="O64:O113" si="37">(IF(ISERROR(L64/I64),0,L64/I64))*1000</f>
        <v>0</v>
      </c>
    </row>
    <row r="65" spans="1:15" x14ac:dyDescent="0.35">
      <c r="A65" s="192">
        <f>A64</f>
        <v>0</v>
      </c>
      <c r="B65" s="193" t="str">
        <f>B64</f>
        <v>2 - Importer</v>
      </c>
      <c r="C65" s="193" t="str">
        <f>C64</f>
        <v>-</v>
      </c>
      <c r="D65" s="189">
        <f>D64</f>
        <v>0</v>
      </c>
      <c r="E65" s="193" t="s">
        <v>893</v>
      </c>
      <c r="F65" s="193" t="s">
        <v>1012</v>
      </c>
      <c r="G65" s="202">
        <f>'Sub-Sous Country-Pays 1-5 '!G$32</f>
        <v>0</v>
      </c>
      <c r="H65" s="204">
        <f>'Sub-Sous Country-Pays 1-5 '!H$32</f>
        <v>0</v>
      </c>
      <c r="I65" s="205">
        <f>'Sub-Sous Country-Pays 1-5 '!I$32</f>
        <v>0</v>
      </c>
      <c r="J65" s="203">
        <f>'Sub-Sous Country-Pays 1-5 '!G$33/1000</f>
        <v>0</v>
      </c>
      <c r="K65" s="204">
        <f>'Sub-Sous Country-Pays 1-5 '!H$33/1000</f>
        <v>0</v>
      </c>
      <c r="L65" s="206">
        <f>'Sub-Sous Country-Pays 1-5 '!I$33/1000</f>
        <v>0</v>
      </c>
      <c r="M65" s="196">
        <f t="shared" ref="M65:M113" si="38">(IF(ISERROR(J65/G65),0,J65/G65))*1000</f>
        <v>0</v>
      </c>
      <c r="N65" s="196">
        <f t="shared" si="36"/>
        <v>0</v>
      </c>
      <c r="O65" s="197">
        <f t="shared" si="37"/>
        <v>0</v>
      </c>
    </row>
    <row r="66" spans="1:15" x14ac:dyDescent="0.35">
      <c r="A66" s="307">
        <f>A65</f>
        <v>0</v>
      </c>
      <c r="B66" s="308" t="str">
        <f>B65</f>
        <v>2 - Importer</v>
      </c>
      <c r="C66" s="308" t="str">
        <f>C65</f>
        <v>-</v>
      </c>
      <c r="D66" s="189">
        <f>_xlfn.XLOOKUP('Sub-Sous Country-Pays 1-5 '!$E$37,Variables!$C$82:$C$330,Variables!$B$82:$B$330,'Sub-Sous Country-Pays 1-5 '!$E$37,0,1)</f>
        <v>0</v>
      </c>
      <c r="E66" s="308" t="s">
        <v>892</v>
      </c>
      <c r="F66" s="308" t="s">
        <v>1012</v>
      </c>
      <c r="G66" s="202">
        <f>'Sub-Sous Country-Pays 1-5 '!G$41</f>
        <v>0</v>
      </c>
      <c r="H66" s="204">
        <f>'Sub-Sous Country-Pays 1-5 '!H$41</f>
        <v>0</v>
      </c>
      <c r="I66" s="205">
        <f>'Sub-Sous Country-Pays 1-5 '!I$41</f>
        <v>0</v>
      </c>
      <c r="J66" s="203">
        <f>'Sub-Sous Country-Pays 1-5 '!G$42/1000</f>
        <v>0</v>
      </c>
      <c r="K66" s="204">
        <f>'Sub-Sous Country-Pays 1-5 '!H$42/1000</f>
        <v>0</v>
      </c>
      <c r="L66" s="206">
        <f>'Sub-Sous Country-Pays 1-5 '!I$42/1000</f>
        <v>0</v>
      </c>
      <c r="M66" s="309">
        <f t="shared" si="38"/>
        <v>0</v>
      </c>
      <c r="N66" s="309">
        <f t="shared" si="36"/>
        <v>0</v>
      </c>
      <c r="O66" s="310">
        <f t="shared" si="37"/>
        <v>0</v>
      </c>
    </row>
    <row r="67" spans="1:15" x14ac:dyDescent="0.35">
      <c r="A67" s="192">
        <f t="shared" ref="A67:C67" si="39">A66</f>
        <v>0</v>
      </c>
      <c r="B67" s="193" t="str">
        <f t="shared" si="39"/>
        <v>2 - Importer</v>
      </c>
      <c r="C67" s="193" t="str">
        <f t="shared" si="39"/>
        <v>-</v>
      </c>
      <c r="D67" s="189">
        <f>D66</f>
        <v>0</v>
      </c>
      <c r="E67" s="193" t="s">
        <v>893</v>
      </c>
      <c r="F67" s="193" t="s">
        <v>1012</v>
      </c>
      <c r="G67" s="202">
        <f>'Sub-Sous Country-Pays 1-5 '!G$45</f>
        <v>0</v>
      </c>
      <c r="H67" s="204">
        <f>'Sub-Sous Country-Pays 1-5 '!H$45</f>
        <v>0</v>
      </c>
      <c r="I67" s="205">
        <f>'Sub-Sous Country-Pays 1-5 '!I$45</f>
        <v>0</v>
      </c>
      <c r="J67" s="203">
        <f>'Sub-Sous Country-Pays 1-5 '!G$46/1000</f>
        <v>0</v>
      </c>
      <c r="K67" s="204">
        <f>'Sub-Sous Country-Pays 1-5 '!H$46/1000</f>
        <v>0</v>
      </c>
      <c r="L67" s="206">
        <f>'Sub-Sous Country-Pays 1-5 '!I$46/1000</f>
        <v>0</v>
      </c>
      <c r="M67" s="196">
        <f t="shared" si="38"/>
        <v>0</v>
      </c>
      <c r="N67" s="196">
        <f t="shared" si="36"/>
        <v>0</v>
      </c>
      <c r="O67" s="197">
        <f t="shared" si="37"/>
        <v>0</v>
      </c>
    </row>
    <row r="68" spans="1:15" x14ac:dyDescent="0.35">
      <c r="A68" s="307">
        <f>A67</f>
        <v>0</v>
      </c>
      <c r="B68" s="308" t="str">
        <f>B67</f>
        <v>2 - Importer</v>
      </c>
      <c r="C68" s="308" t="str">
        <f>C67</f>
        <v>-</v>
      </c>
      <c r="D68" s="189">
        <f>_xlfn.XLOOKUP('Sub-Sous Country-Pays 1-5 '!$E$50,Variables!$C$82:$C$330,Variables!$B$82:$B$330,'Sub-Sous Country-Pays 1-5 '!$E$50,0,1)</f>
        <v>0</v>
      </c>
      <c r="E68" s="308" t="s">
        <v>892</v>
      </c>
      <c r="F68" s="308" t="s">
        <v>1012</v>
      </c>
      <c r="G68" s="202">
        <f>'Sub-Sous Country-Pays 1-5 '!G$54</f>
        <v>0</v>
      </c>
      <c r="H68" s="204">
        <f>'Sub-Sous Country-Pays 1-5 '!H$54</f>
        <v>0</v>
      </c>
      <c r="I68" s="205">
        <f>'Sub-Sous Country-Pays 1-5 '!I$54</f>
        <v>0</v>
      </c>
      <c r="J68" s="203">
        <f>'Sub-Sous Country-Pays 1-5 '!G$55/1000</f>
        <v>0</v>
      </c>
      <c r="K68" s="204">
        <f>'Sub-Sous Country-Pays 1-5 '!H$55/1000</f>
        <v>0</v>
      </c>
      <c r="L68" s="206">
        <f>'Sub-Sous Country-Pays 1-5 '!I$55/1000</f>
        <v>0</v>
      </c>
      <c r="M68" s="309">
        <f t="shared" si="38"/>
        <v>0</v>
      </c>
      <c r="N68" s="309">
        <f t="shared" si="36"/>
        <v>0</v>
      </c>
      <c r="O68" s="310">
        <f t="shared" si="37"/>
        <v>0</v>
      </c>
    </row>
    <row r="69" spans="1:15" x14ac:dyDescent="0.35">
      <c r="A69" s="192">
        <f t="shared" ref="A69:C69" si="40">A68</f>
        <v>0</v>
      </c>
      <c r="B69" s="193" t="str">
        <f t="shared" si="40"/>
        <v>2 - Importer</v>
      </c>
      <c r="C69" s="193" t="str">
        <f t="shared" si="40"/>
        <v>-</v>
      </c>
      <c r="D69" s="189">
        <f>D68</f>
        <v>0</v>
      </c>
      <c r="E69" s="193" t="s">
        <v>893</v>
      </c>
      <c r="F69" s="193" t="s">
        <v>1012</v>
      </c>
      <c r="G69" s="202">
        <f>'Sub-Sous Country-Pays 1-5 '!G$58</f>
        <v>0</v>
      </c>
      <c r="H69" s="204">
        <f>'Sub-Sous Country-Pays 1-5 '!H$58</f>
        <v>0</v>
      </c>
      <c r="I69" s="205">
        <f>'Sub-Sous Country-Pays 1-5 '!I$58</f>
        <v>0</v>
      </c>
      <c r="J69" s="203">
        <f>'Sub-Sous Country-Pays 1-5 '!G$59/1000</f>
        <v>0</v>
      </c>
      <c r="K69" s="204">
        <f>'Sub-Sous Country-Pays 1-5 '!H$59/1000</f>
        <v>0</v>
      </c>
      <c r="L69" s="206">
        <f>'Sub-Sous Country-Pays 1-5 '!I$59/1000</f>
        <v>0</v>
      </c>
      <c r="M69" s="196">
        <f t="shared" si="38"/>
        <v>0</v>
      </c>
      <c r="N69" s="196">
        <f t="shared" si="36"/>
        <v>0</v>
      </c>
      <c r="O69" s="197">
        <f t="shared" si="37"/>
        <v>0</v>
      </c>
    </row>
    <row r="70" spans="1:15" x14ac:dyDescent="0.35">
      <c r="A70" s="307">
        <f>A69</f>
        <v>0</v>
      </c>
      <c r="B70" s="308" t="str">
        <f>B69</f>
        <v>2 - Importer</v>
      </c>
      <c r="C70" s="308" t="str">
        <f>C69</f>
        <v>-</v>
      </c>
      <c r="D70" s="189">
        <f>_xlfn.XLOOKUP('Sub-Sous Country-Pays 1-5 '!$E$63,Variables!$C$82:$C$330,Variables!$B$82:$B$330,'Sub-Sous Country-Pays 1-5 '!$E$63,0,1)</f>
        <v>0</v>
      </c>
      <c r="E70" s="308" t="s">
        <v>892</v>
      </c>
      <c r="F70" s="308" t="s">
        <v>1012</v>
      </c>
      <c r="G70" s="202">
        <f>'Sub-Sous Country-Pays 1-5 '!G$67</f>
        <v>0</v>
      </c>
      <c r="H70" s="204">
        <f>'Sub-Sous Country-Pays 1-5 '!H$67</f>
        <v>0</v>
      </c>
      <c r="I70" s="205">
        <f>'Sub-Sous Country-Pays 1-5 '!I$67</f>
        <v>0</v>
      </c>
      <c r="J70" s="203">
        <f>'Sub-Sous Country-Pays 1-5 '!G$68/1000</f>
        <v>0</v>
      </c>
      <c r="K70" s="204">
        <f>'Sub-Sous Country-Pays 1-5 '!H$68/1000</f>
        <v>0</v>
      </c>
      <c r="L70" s="206">
        <f>'Sub-Sous Country-Pays 1-5 '!I$68/1000</f>
        <v>0</v>
      </c>
      <c r="M70" s="309">
        <f t="shared" si="38"/>
        <v>0</v>
      </c>
      <c r="N70" s="309">
        <f t="shared" si="36"/>
        <v>0</v>
      </c>
      <c r="O70" s="310">
        <f t="shared" si="37"/>
        <v>0</v>
      </c>
    </row>
    <row r="71" spans="1:15" x14ac:dyDescent="0.35">
      <c r="A71" s="192">
        <f t="shared" ref="A71:C71" si="41">A70</f>
        <v>0</v>
      </c>
      <c r="B71" s="193" t="str">
        <f t="shared" si="41"/>
        <v>2 - Importer</v>
      </c>
      <c r="C71" s="193" t="str">
        <f t="shared" si="41"/>
        <v>-</v>
      </c>
      <c r="D71" s="189">
        <f>D70</f>
        <v>0</v>
      </c>
      <c r="E71" s="193" t="s">
        <v>893</v>
      </c>
      <c r="F71" s="193" t="s">
        <v>1012</v>
      </c>
      <c r="G71" s="202">
        <f>'Sub-Sous Country-Pays 1-5 '!G$71</f>
        <v>0</v>
      </c>
      <c r="H71" s="204">
        <f>'Sub-Sous Country-Pays 1-5 '!H$71</f>
        <v>0</v>
      </c>
      <c r="I71" s="205">
        <f>'Sub-Sous Country-Pays 1-5 '!I$71</f>
        <v>0</v>
      </c>
      <c r="J71" s="203">
        <f>'Sub-Sous Country-Pays 1-5 '!G$72/1000</f>
        <v>0</v>
      </c>
      <c r="K71" s="204">
        <f>'Sub-Sous Country-Pays 1-5 '!H$72/1000</f>
        <v>0</v>
      </c>
      <c r="L71" s="206">
        <f>'Sub-Sous Country-Pays 1-5 '!I$72/1000</f>
        <v>0</v>
      </c>
      <c r="M71" s="196">
        <f t="shared" si="38"/>
        <v>0</v>
      </c>
      <c r="N71" s="196">
        <f t="shared" si="36"/>
        <v>0</v>
      </c>
      <c r="O71" s="197">
        <f t="shared" si="37"/>
        <v>0</v>
      </c>
    </row>
    <row r="72" spans="1:15" x14ac:dyDescent="0.35">
      <c r="A72" s="307">
        <f>A71</f>
        <v>0</v>
      </c>
      <c r="B72" s="308" t="str">
        <f>B71</f>
        <v>2 - Importer</v>
      </c>
      <c r="C72" s="308" t="str">
        <f>C71</f>
        <v>-</v>
      </c>
      <c r="D72" s="189">
        <f>_xlfn.XLOOKUP('Sub-Sous Country-Pays 1-5 '!$E$76,Variables!$C$82:$C$330,Variables!$B$82:$B$330,'Sub-Sous Country-Pays 1-5 '!$E$76,0,1)</f>
        <v>0</v>
      </c>
      <c r="E72" s="308" t="s">
        <v>892</v>
      </c>
      <c r="F72" s="308" t="s">
        <v>1012</v>
      </c>
      <c r="G72" s="202">
        <f>'Sub-Sous Country-Pays 1-5 '!G$80</f>
        <v>0</v>
      </c>
      <c r="H72" s="204">
        <f>'Sub-Sous Country-Pays 1-5 '!H$80</f>
        <v>0</v>
      </c>
      <c r="I72" s="205">
        <f>'Sub-Sous Country-Pays 1-5 '!I$80</f>
        <v>0</v>
      </c>
      <c r="J72" s="203">
        <f>'Sub-Sous Country-Pays 1-5 '!G$81/1000</f>
        <v>0</v>
      </c>
      <c r="K72" s="204">
        <f>'Sub-Sous Country-Pays 1-5 '!H$81/1000</f>
        <v>0</v>
      </c>
      <c r="L72" s="206">
        <f>'Sub-Sous Country-Pays 1-5 '!I$81/1000</f>
        <v>0</v>
      </c>
      <c r="M72" s="309">
        <f t="shared" si="38"/>
        <v>0</v>
      </c>
      <c r="N72" s="309">
        <f t="shared" si="36"/>
        <v>0</v>
      </c>
      <c r="O72" s="310">
        <f t="shared" si="37"/>
        <v>0</v>
      </c>
    </row>
    <row r="73" spans="1:15" x14ac:dyDescent="0.35">
      <c r="A73" s="192">
        <f t="shared" ref="A73:C73" si="42">A72</f>
        <v>0</v>
      </c>
      <c r="B73" s="193" t="str">
        <f t="shared" si="42"/>
        <v>2 - Importer</v>
      </c>
      <c r="C73" s="193" t="str">
        <f t="shared" si="42"/>
        <v>-</v>
      </c>
      <c r="D73" s="189">
        <f>D72</f>
        <v>0</v>
      </c>
      <c r="E73" s="193" t="s">
        <v>893</v>
      </c>
      <c r="F73" s="193" t="s">
        <v>1012</v>
      </c>
      <c r="G73" s="202">
        <f>'Sub-Sous Country-Pays 1-5 '!G$84</f>
        <v>0</v>
      </c>
      <c r="H73" s="204">
        <f>'Sub-Sous Country-Pays 1-5 '!H$84</f>
        <v>0</v>
      </c>
      <c r="I73" s="205">
        <f>'Sub-Sous Country-Pays 1-5 '!I$84</f>
        <v>0</v>
      </c>
      <c r="J73" s="203">
        <f>'Sub-Sous Country-Pays 1-5 '!G$85/1000</f>
        <v>0</v>
      </c>
      <c r="K73" s="204">
        <f>'Sub-Sous Country-Pays 1-5 '!H$85/1000</f>
        <v>0</v>
      </c>
      <c r="L73" s="206">
        <f>'Sub-Sous Country-Pays 1-5 '!I$85/1000</f>
        <v>0</v>
      </c>
      <c r="M73" s="196">
        <f t="shared" si="38"/>
        <v>0</v>
      </c>
      <c r="N73" s="196">
        <f t="shared" si="36"/>
        <v>0</v>
      </c>
      <c r="O73" s="197">
        <f t="shared" si="37"/>
        <v>0</v>
      </c>
    </row>
    <row r="74" spans="1:15" x14ac:dyDescent="0.35">
      <c r="A74" s="307">
        <f>A73</f>
        <v>0</v>
      </c>
      <c r="B74" s="308" t="str">
        <f>B73</f>
        <v>2 - Importer</v>
      </c>
      <c r="C74" s="308" t="str">
        <f>C73</f>
        <v>-</v>
      </c>
      <c r="D74" s="189">
        <f>_xlfn.XLOOKUP('Sub-Sous Country-Pays 6-10'!$E$24,Variables!$C$82:$C$330,Variables!$B$82:$B$330,'Sub-Sous Country-Pays 6-10'!$E$24,0,1)</f>
        <v>0</v>
      </c>
      <c r="E74" s="308" t="s">
        <v>892</v>
      </c>
      <c r="F74" s="308" t="s">
        <v>1012</v>
      </c>
      <c r="G74" s="202">
        <f>'Sub-Sous Country-Pays 6-10'!G$28</f>
        <v>0</v>
      </c>
      <c r="H74" s="204">
        <f>'Sub-Sous Country-Pays 6-10'!H$28</f>
        <v>0</v>
      </c>
      <c r="I74" s="205">
        <f>'Sub-Sous Country-Pays 6-10'!I$28</f>
        <v>0</v>
      </c>
      <c r="J74" s="203">
        <f>'Sub-Sous Country-Pays 6-10'!G$29/1000</f>
        <v>0</v>
      </c>
      <c r="K74" s="204">
        <f>'Sub-Sous Country-Pays 6-10'!H$29/1000</f>
        <v>0</v>
      </c>
      <c r="L74" s="206">
        <f>'Sub-Sous Country-Pays 6-10'!I$29/1000</f>
        <v>0</v>
      </c>
      <c r="M74" s="309">
        <f t="shared" si="38"/>
        <v>0</v>
      </c>
      <c r="N74" s="309">
        <f t="shared" si="36"/>
        <v>0</v>
      </c>
      <c r="O74" s="310">
        <f t="shared" si="37"/>
        <v>0</v>
      </c>
    </row>
    <row r="75" spans="1:15" x14ac:dyDescent="0.35">
      <c r="A75" s="192">
        <f t="shared" ref="A75:C75" si="43">A74</f>
        <v>0</v>
      </c>
      <c r="B75" s="193" t="str">
        <f t="shared" si="43"/>
        <v>2 - Importer</v>
      </c>
      <c r="C75" s="193" t="str">
        <f t="shared" si="43"/>
        <v>-</v>
      </c>
      <c r="D75" s="189">
        <f>D74</f>
        <v>0</v>
      </c>
      <c r="E75" s="193" t="s">
        <v>893</v>
      </c>
      <c r="F75" s="193" t="s">
        <v>1012</v>
      </c>
      <c r="G75" s="202">
        <f>'Sub-Sous Country-Pays 6-10'!G$32</f>
        <v>0</v>
      </c>
      <c r="H75" s="204">
        <f>'Sub-Sous Country-Pays 6-10'!H$32</f>
        <v>0</v>
      </c>
      <c r="I75" s="205">
        <f>'Sub-Sous Country-Pays 6-10'!I$32</f>
        <v>0</v>
      </c>
      <c r="J75" s="203">
        <f>'Sub-Sous Country-Pays 6-10'!G$33/1000</f>
        <v>0</v>
      </c>
      <c r="K75" s="204">
        <f>'Sub-Sous Country-Pays 6-10'!H$33/1000</f>
        <v>0</v>
      </c>
      <c r="L75" s="206">
        <f>'Sub-Sous Country-Pays 6-10'!I$33/1000</f>
        <v>0</v>
      </c>
      <c r="M75" s="196">
        <f t="shared" si="38"/>
        <v>0</v>
      </c>
      <c r="N75" s="196">
        <f t="shared" si="36"/>
        <v>0</v>
      </c>
      <c r="O75" s="197">
        <f t="shared" si="37"/>
        <v>0</v>
      </c>
    </row>
    <row r="76" spans="1:15" x14ac:dyDescent="0.35">
      <c r="A76" s="307">
        <f>A75</f>
        <v>0</v>
      </c>
      <c r="B76" s="308" t="str">
        <f>B75</f>
        <v>2 - Importer</v>
      </c>
      <c r="C76" s="308" t="str">
        <f>C75</f>
        <v>-</v>
      </c>
      <c r="D76" s="189">
        <f>_xlfn.XLOOKUP('Sub-Sous Country-Pays 6-10'!$E$37,Variables!$C$82:$C$330,Variables!$B$82:$B$330,'Sub-Sous Country-Pays 6-10'!$E$37,0,1)</f>
        <v>0</v>
      </c>
      <c r="E76" s="308" t="s">
        <v>892</v>
      </c>
      <c r="F76" s="308" t="s">
        <v>1012</v>
      </c>
      <c r="G76" s="202">
        <f>'Sub-Sous Country-Pays 6-10'!G$41</f>
        <v>0</v>
      </c>
      <c r="H76" s="204">
        <f>'Sub-Sous Country-Pays 6-10'!H$41</f>
        <v>0</v>
      </c>
      <c r="I76" s="205">
        <f>'Sub-Sous Country-Pays 6-10'!I$41</f>
        <v>0</v>
      </c>
      <c r="J76" s="203">
        <f>'Sub-Sous Country-Pays 6-10'!G$42/1000</f>
        <v>0</v>
      </c>
      <c r="K76" s="204">
        <f>'Sub-Sous Country-Pays 6-10'!H$42/1000</f>
        <v>0</v>
      </c>
      <c r="L76" s="206">
        <f>'Sub-Sous Country-Pays 6-10'!I$42/1000</f>
        <v>0</v>
      </c>
      <c r="M76" s="309">
        <f t="shared" si="38"/>
        <v>0</v>
      </c>
      <c r="N76" s="309">
        <f t="shared" si="36"/>
        <v>0</v>
      </c>
      <c r="O76" s="310">
        <f t="shared" si="37"/>
        <v>0</v>
      </c>
    </row>
    <row r="77" spans="1:15" x14ac:dyDescent="0.35">
      <c r="A77" s="192">
        <f t="shared" ref="A77:C77" si="44">A76</f>
        <v>0</v>
      </c>
      <c r="B77" s="193" t="str">
        <f t="shared" si="44"/>
        <v>2 - Importer</v>
      </c>
      <c r="C77" s="193" t="str">
        <f t="shared" si="44"/>
        <v>-</v>
      </c>
      <c r="D77" s="189">
        <f>D76</f>
        <v>0</v>
      </c>
      <c r="E77" s="193" t="s">
        <v>893</v>
      </c>
      <c r="F77" s="193" t="s">
        <v>1012</v>
      </c>
      <c r="G77" s="202">
        <f>'Sub-Sous Country-Pays 6-10'!G$45</f>
        <v>0</v>
      </c>
      <c r="H77" s="204">
        <f>'Sub-Sous Country-Pays 6-10'!H$45</f>
        <v>0</v>
      </c>
      <c r="I77" s="205">
        <f>'Sub-Sous Country-Pays 6-10'!I$45</f>
        <v>0</v>
      </c>
      <c r="J77" s="203">
        <f>'Sub-Sous Country-Pays 6-10'!G$46/1000</f>
        <v>0</v>
      </c>
      <c r="K77" s="204">
        <f>'Sub-Sous Country-Pays 6-10'!H$46/1000</f>
        <v>0</v>
      </c>
      <c r="L77" s="206">
        <f>'Sub-Sous Country-Pays 6-10'!I$46/1000</f>
        <v>0</v>
      </c>
      <c r="M77" s="196">
        <f t="shared" si="38"/>
        <v>0</v>
      </c>
      <c r="N77" s="196">
        <f t="shared" si="36"/>
        <v>0</v>
      </c>
      <c r="O77" s="197">
        <f t="shared" si="37"/>
        <v>0</v>
      </c>
    </row>
    <row r="78" spans="1:15" x14ac:dyDescent="0.35">
      <c r="A78" s="307">
        <f>A77</f>
        <v>0</v>
      </c>
      <c r="B78" s="308" t="str">
        <f>B77</f>
        <v>2 - Importer</v>
      </c>
      <c r="C78" s="308" t="str">
        <f>C77</f>
        <v>-</v>
      </c>
      <c r="D78" s="189">
        <f>_xlfn.XLOOKUP('Sub-Sous Country-Pays 6-10'!$E$50,Variables!$C$82:$C$330,Variables!$B$82:$B$330,'Sub-Sous Country-Pays 6-10'!$E$50,0,1)</f>
        <v>0</v>
      </c>
      <c r="E78" s="308" t="s">
        <v>892</v>
      </c>
      <c r="F78" s="308" t="s">
        <v>1012</v>
      </c>
      <c r="G78" s="202">
        <f>'Sub-Sous Country-Pays 6-10'!G$54</f>
        <v>0</v>
      </c>
      <c r="H78" s="204">
        <f>'Sub-Sous Country-Pays 6-10'!H$54</f>
        <v>0</v>
      </c>
      <c r="I78" s="205">
        <f>'Sub-Sous Country-Pays 6-10'!I$54</f>
        <v>0</v>
      </c>
      <c r="J78" s="203">
        <f>'Sub-Sous Country-Pays 6-10'!G$55/1000</f>
        <v>0</v>
      </c>
      <c r="K78" s="204">
        <f>'Sub-Sous Country-Pays 6-10'!H$55/1000</f>
        <v>0</v>
      </c>
      <c r="L78" s="206">
        <f>'Sub-Sous Country-Pays 6-10'!I$55/1000</f>
        <v>0</v>
      </c>
      <c r="M78" s="309">
        <f t="shared" si="38"/>
        <v>0</v>
      </c>
      <c r="N78" s="309">
        <f t="shared" si="36"/>
        <v>0</v>
      </c>
      <c r="O78" s="310">
        <f t="shared" si="37"/>
        <v>0</v>
      </c>
    </row>
    <row r="79" spans="1:15" x14ac:dyDescent="0.35">
      <c r="A79" s="192">
        <f t="shared" ref="A79:C79" si="45">A78</f>
        <v>0</v>
      </c>
      <c r="B79" s="193" t="str">
        <f t="shared" si="45"/>
        <v>2 - Importer</v>
      </c>
      <c r="C79" s="193" t="str">
        <f t="shared" si="45"/>
        <v>-</v>
      </c>
      <c r="D79" s="189">
        <f>D78</f>
        <v>0</v>
      </c>
      <c r="E79" s="193" t="s">
        <v>893</v>
      </c>
      <c r="F79" s="193" t="s">
        <v>1012</v>
      </c>
      <c r="G79" s="202">
        <f>'Sub-Sous Country-Pays 6-10'!G$58</f>
        <v>0</v>
      </c>
      <c r="H79" s="204">
        <f>'Sub-Sous Country-Pays 6-10'!H$58</f>
        <v>0</v>
      </c>
      <c r="I79" s="205">
        <f>'Sub-Sous Country-Pays 6-10'!I$58</f>
        <v>0</v>
      </c>
      <c r="J79" s="203">
        <f>'Sub-Sous Country-Pays 6-10'!G$59/1000</f>
        <v>0</v>
      </c>
      <c r="K79" s="204">
        <f>'Sub-Sous Country-Pays 6-10'!H$59/1000</f>
        <v>0</v>
      </c>
      <c r="L79" s="206">
        <f>'Sub-Sous Country-Pays 6-10'!I$59/1000</f>
        <v>0</v>
      </c>
      <c r="M79" s="196">
        <f t="shared" si="38"/>
        <v>0</v>
      </c>
      <c r="N79" s="196">
        <f t="shared" si="36"/>
        <v>0</v>
      </c>
      <c r="O79" s="197">
        <f t="shared" si="37"/>
        <v>0</v>
      </c>
    </row>
    <row r="80" spans="1:15" x14ac:dyDescent="0.35">
      <c r="A80" s="307">
        <f>A79</f>
        <v>0</v>
      </c>
      <c r="B80" s="308" t="str">
        <f>B79</f>
        <v>2 - Importer</v>
      </c>
      <c r="C80" s="308" t="str">
        <f>C79</f>
        <v>-</v>
      </c>
      <c r="D80" s="189">
        <f>_xlfn.XLOOKUP('Sub-Sous Country-Pays 6-10'!$E$63,Variables!$C$82:$C$330,Variables!$B$82:$B$330,'Sub-Sous Country-Pays 6-10'!$E$63,0,1)</f>
        <v>0</v>
      </c>
      <c r="E80" s="308" t="s">
        <v>892</v>
      </c>
      <c r="F80" s="308" t="s">
        <v>1012</v>
      </c>
      <c r="G80" s="202">
        <f>'Sub-Sous Country-Pays 6-10'!G$67</f>
        <v>0</v>
      </c>
      <c r="H80" s="204">
        <f>'Sub-Sous Country-Pays 6-10'!H$67</f>
        <v>0</v>
      </c>
      <c r="I80" s="205">
        <f>'Sub-Sous Country-Pays 6-10'!I$67</f>
        <v>0</v>
      </c>
      <c r="J80" s="203">
        <f>'Sub-Sous Country-Pays 6-10'!G$68/1000</f>
        <v>0</v>
      </c>
      <c r="K80" s="204">
        <f>'Sub-Sous Country-Pays 6-10'!H$68/1000</f>
        <v>0</v>
      </c>
      <c r="L80" s="206">
        <f>'Sub-Sous Country-Pays 6-10'!I$68/1000</f>
        <v>0</v>
      </c>
      <c r="M80" s="309">
        <f t="shared" si="38"/>
        <v>0</v>
      </c>
      <c r="N80" s="309">
        <f t="shared" si="36"/>
        <v>0</v>
      </c>
      <c r="O80" s="310">
        <f t="shared" si="37"/>
        <v>0</v>
      </c>
    </row>
    <row r="81" spans="1:15" x14ac:dyDescent="0.35">
      <c r="A81" s="192">
        <f t="shared" ref="A81:C81" si="46">A80</f>
        <v>0</v>
      </c>
      <c r="B81" s="193" t="str">
        <f t="shared" si="46"/>
        <v>2 - Importer</v>
      </c>
      <c r="C81" s="193" t="str">
        <f t="shared" si="46"/>
        <v>-</v>
      </c>
      <c r="D81" s="189">
        <f>D80</f>
        <v>0</v>
      </c>
      <c r="E81" s="193" t="s">
        <v>893</v>
      </c>
      <c r="F81" s="193" t="s">
        <v>1012</v>
      </c>
      <c r="G81" s="202">
        <f>'Sub-Sous Country-Pays 6-10'!G$71</f>
        <v>0</v>
      </c>
      <c r="H81" s="204">
        <f>'Sub-Sous Country-Pays 6-10'!H$71</f>
        <v>0</v>
      </c>
      <c r="I81" s="205">
        <f>'Sub-Sous Country-Pays 6-10'!I$71</f>
        <v>0</v>
      </c>
      <c r="J81" s="203">
        <f>'Sub-Sous Country-Pays 6-10'!G$72/1000</f>
        <v>0</v>
      </c>
      <c r="K81" s="204">
        <f>'Sub-Sous Country-Pays 6-10'!H$72/1000</f>
        <v>0</v>
      </c>
      <c r="L81" s="206">
        <f>'Sub-Sous Country-Pays 6-10'!I$72/1000</f>
        <v>0</v>
      </c>
      <c r="M81" s="196">
        <f t="shared" si="38"/>
        <v>0</v>
      </c>
      <c r="N81" s="196">
        <f t="shared" si="36"/>
        <v>0</v>
      </c>
      <c r="O81" s="197">
        <f t="shared" si="37"/>
        <v>0</v>
      </c>
    </row>
    <row r="82" spans="1:15" x14ac:dyDescent="0.35">
      <c r="A82" s="307">
        <f>A81</f>
        <v>0</v>
      </c>
      <c r="B82" s="308" t="str">
        <f>B81</f>
        <v>2 - Importer</v>
      </c>
      <c r="C82" s="308" t="str">
        <f>C81</f>
        <v>-</v>
      </c>
      <c r="D82" s="189">
        <f>_xlfn.XLOOKUP('Sub-Sous Country-Pays 6-10'!$E$76,Variables!$C$82:$C$330,Variables!$B$82:$B$330,'Sub-Sous Country-Pays 6-10'!$E$76,0,1)</f>
        <v>0</v>
      </c>
      <c r="E82" s="308" t="s">
        <v>892</v>
      </c>
      <c r="F82" s="308" t="s">
        <v>1012</v>
      </c>
      <c r="G82" s="202">
        <f>'Sub-Sous Country-Pays 6-10'!G$80</f>
        <v>0</v>
      </c>
      <c r="H82" s="204">
        <f>'Sub-Sous Country-Pays 6-10'!H$80</f>
        <v>0</v>
      </c>
      <c r="I82" s="205">
        <f>'Sub-Sous Country-Pays 6-10'!I$80</f>
        <v>0</v>
      </c>
      <c r="J82" s="203">
        <f>'Sub-Sous Country-Pays 6-10'!G$81/1000</f>
        <v>0</v>
      </c>
      <c r="K82" s="204">
        <f>'Sub-Sous Country-Pays 6-10'!H$81/1000</f>
        <v>0</v>
      </c>
      <c r="L82" s="206">
        <f>'Sub-Sous Country-Pays 6-10'!I$81/1000</f>
        <v>0</v>
      </c>
      <c r="M82" s="309">
        <f t="shared" si="38"/>
        <v>0</v>
      </c>
      <c r="N82" s="309">
        <f t="shared" si="36"/>
        <v>0</v>
      </c>
      <c r="O82" s="310">
        <f t="shared" si="37"/>
        <v>0</v>
      </c>
    </row>
    <row r="83" spans="1:15" x14ac:dyDescent="0.35">
      <c r="A83" s="192">
        <f t="shared" ref="A83:C83" si="47">A82</f>
        <v>0</v>
      </c>
      <c r="B83" s="193" t="str">
        <f t="shared" si="47"/>
        <v>2 - Importer</v>
      </c>
      <c r="C83" s="193" t="str">
        <f t="shared" si="47"/>
        <v>-</v>
      </c>
      <c r="D83" s="189">
        <f>D82</f>
        <v>0</v>
      </c>
      <c r="E83" s="193" t="s">
        <v>893</v>
      </c>
      <c r="F83" s="193" t="s">
        <v>1012</v>
      </c>
      <c r="G83" s="202">
        <f>'Sub-Sous Country-Pays 6-10'!G$84</f>
        <v>0</v>
      </c>
      <c r="H83" s="204">
        <f>'Sub-Sous Country-Pays 6-10'!H$84</f>
        <v>0</v>
      </c>
      <c r="I83" s="205">
        <f>'Sub-Sous Country-Pays 6-10'!I$84</f>
        <v>0</v>
      </c>
      <c r="J83" s="203">
        <f>'Sub-Sous Country-Pays 6-10'!G$85/1000</f>
        <v>0</v>
      </c>
      <c r="K83" s="204">
        <f>'Sub-Sous Country-Pays 6-10'!H$85/1000</f>
        <v>0</v>
      </c>
      <c r="L83" s="206">
        <f>'Sub-Sous Country-Pays 6-10'!I$85/1000</f>
        <v>0</v>
      </c>
      <c r="M83" s="196">
        <f t="shared" si="38"/>
        <v>0</v>
      </c>
      <c r="N83" s="196">
        <f t="shared" si="36"/>
        <v>0</v>
      </c>
      <c r="O83" s="197">
        <f t="shared" si="37"/>
        <v>0</v>
      </c>
    </row>
    <row r="84" spans="1:15" x14ac:dyDescent="0.35">
      <c r="A84" s="307">
        <f>A83</f>
        <v>0</v>
      </c>
      <c r="B84" s="308" t="str">
        <f>B83</f>
        <v>2 - Importer</v>
      </c>
      <c r="C84" s="308" t="str">
        <f>C83</f>
        <v>-</v>
      </c>
      <c r="D84" s="189">
        <f>_xlfn.XLOOKUP('Sub-Sous Country-Pays 11-15'!$E$24,Variables!$C$82:$C$330,Variables!$B$82:$B$330,'Sub-Sous Country-Pays 11-15'!$E$24,0,1)</f>
        <v>0</v>
      </c>
      <c r="E84" s="308" t="s">
        <v>892</v>
      </c>
      <c r="F84" s="308" t="s">
        <v>1012</v>
      </c>
      <c r="G84" s="202">
        <f>'Sub-Sous Country-Pays 11-15'!G$28</f>
        <v>0</v>
      </c>
      <c r="H84" s="204">
        <f>'Sub-Sous Country-Pays 11-15'!H$28</f>
        <v>0</v>
      </c>
      <c r="I84" s="205">
        <f>'Sub-Sous Country-Pays 11-15'!I$28</f>
        <v>0</v>
      </c>
      <c r="J84" s="203">
        <f>'Sub-Sous Country-Pays 11-15'!G$29/1000</f>
        <v>0</v>
      </c>
      <c r="K84" s="204">
        <f>'Sub-Sous Country-Pays 11-15'!H$29/1000</f>
        <v>0</v>
      </c>
      <c r="L84" s="206">
        <f>'Sub-Sous Country-Pays 11-15'!I$29/1000</f>
        <v>0</v>
      </c>
      <c r="M84" s="309">
        <f t="shared" si="38"/>
        <v>0</v>
      </c>
      <c r="N84" s="309">
        <f t="shared" si="36"/>
        <v>0</v>
      </c>
      <c r="O84" s="310">
        <f t="shared" si="37"/>
        <v>0</v>
      </c>
    </row>
    <row r="85" spans="1:15" x14ac:dyDescent="0.35">
      <c r="A85" s="192">
        <f t="shared" ref="A85:C85" si="48">A84</f>
        <v>0</v>
      </c>
      <c r="B85" s="193" t="str">
        <f t="shared" si="48"/>
        <v>2 - Importer</v>
      </c>
      <c r="C85" s="193" t="str">
        <f t="shared" si="48"/>
        <v>-</v>
      </c>
      <c r="D85" s="189">
        <f>D84</f>
        <v>0</v>
      </c>
      <c r="E85" s="193" t="s">
        <v>893</v>
      </c>
      <c r="F85" s="193" t="s">
        <v>1012</v>
      </c>
      <c r="G85" s="202">
        <f>'Sub-Sous Country-Pays 11-15'!G$32</f>
        <v>0</v>
      </c>
      <c r="H85" s="204">
        <f>'Sub-Sous Country-Pays 11-15'!H$32</f>
        <v>0</v>
      </c>
      <c r="I85" s="205">
        <f>'Sub-Sous Country-Pays 11-15'!I$32</f>
        <v>0</v>
      </c>
      <c r="J85" s="203">
        <f>'Sub-Sous Country-Pays 11-15'!G$33/1000</f>
        <v>0</v>
      </c>
      <c r="K85" s="204">
        <f>'Sub-Sous Country-Pays 11-15'!H$33/1000</f>
        <v>0</v>
      </c>
      <c r="L85" s="206">
        <f>'Sub-Sous Country-Pays 11-15'!I$33/1000</f>
        <v>0</v>
      </c>
      <c r="M85" s="196">
        <f t="shared" si="38"/>
        <v>0</v>
      </c>
      <c r="N85" s="196">
        <f t="shared" si="36"/>
        <v>0</v>
      </c>
      <c r="O85" s="197">
        <f t="shared" si="37"/>
        <v>0</v>
      </c>
    </row>
    <row r="86" spans="1:15" x14ac:dyDescent="0.35">
      <c r="A86" s="307">
        <f>A85</f>
        <v>0</v>
      </c>
      <c r="B86" s="308" t="str">
        <f>B85</f>
        <v>2 - Importer</v>
      </c>
      <c r="C86" s="308" t="str">
        <f>C85</f>
        <v>-</v>
      </c>
      <c r="D86" s="189">
        <f>_xlfn.XLOOKUP('Sub-Sous Country-Pays 11-15'!$E$37,Variables!$C$82:$C$330,Variables!$B$82:$B$330,'Sub-Sous Country-Pays 11-15'!$E$37,0,1)</f>
        <v>0</v>
      </c>
      <c r="E86" s="308" t="s">
        <v>892</v>
      </c>
      <c r="F86" s="308" t="s">
        <v>1012</v>
      </c>
      <c r="G86" s="202">
        <f>'Sub-Sous Country-Pays 11-15'!G$41</f>
        <v>0</v>
      </c>
      <c r="H86" s="204">
        <f>'Sub-Sous Country-Pays 11-15'!H$41</f>
        <v>0</v>
      </c>
      <c r="I86" s="205">
        <f>'Sub-Sous Country-Pays 11-15'!I$41</f>
        <v>0</v>
      </c>
      <c r="J86" s="203">
        <f>'Sub-Sous Country-Pays 11-15'!G$42/1000</f>
        <v>0</v>
      </c>
      <c r="K86" s="204">
        <f>'Sub-Sous Country-Pays 11-15'!H$42/1000</f>
        <v>0</v>
      </c>
      <c r="L86" s="206">
        <f>'Sub-Sous Country-Pays 11-15'!I$42/1000</f>
        <v>0</v>
      </c>
      <c r="M86" s="309">
        <f t="shared" si="38"/>
        <v>0</v>
      </c>
      <c r="N86" s="309">
        <f t="shared" si="36"/>
        <v>0</v>
      </c>
      <c r="O86" s="310">
        <f t="shared" si="37"/>
        <v>0</v>
      </c>
    </row>
    <row r="87" spans="1:15" x14ac:dyDescent="0.35">
      <c r="A87" s="192">
        <f t="shared" ref="A87:C87" si="49">A86</f>
        <v>0</v>
      </c>
      <c r="B87" s="193" t="str">
        <f t="shared" si="49"/>
        <v>2 - Importer</v>
      </c>
      <c r="C87" s="193" t="str">
        <f t="shared" si="49"/>
        <v>-</v>
      </c>
      <c r="D87" s="189">
        <f>D86</f>
        <v>0</v>
      </c>
      <c r="E87" s="193" t="s">
        <v>893</v>
      </c>
      <c r="F87" s="193" t="s">
        <v>1012</v>
      </c>
      <c r="G87" s="202">
        <f>'Sub-Sous Country-Pays 11-15'!G$45</f>
        <v>0</v>
      </c>
      <c r="H87" s="204">
        <f>'Sub-Sous Country-Pays 11-15'!H$45</f>
        <v>0</v>
      </c>
      <c r="I87" s="205">
        <f>'Sub-Sous Country-Pays 11-15'!I$45</f>
        <v>0</v>
      </c>
      <c r="J87" s="203">
        <f>'Sub-Sous Country-Pays 11-15'!G$46/1000</f>
        <v>0</v>
      </c>
      <c r="K87" s="204">
        <f>'Sub-Sous Country-Pays 11-15'!H$46/1000</f>
        <v>0</v>
      </c>
      <c r="L87" s="206">
        <f>'Sub-Sous Country-Pays 11-15'!I$46/1000</f>
        <v>0</v>
      </c>
      <c r="M87" s="196">
        <f t="shared" si="38"/>
        <v>0</v>
      </c>
      <c r="N87" s="196">
        <f t="shared" si="36"/>
        <v>0</v>
      </c>
      <c r="O87" s="197">
        <f t="shared" si="37"/>
        <v>0</v>
      </c>
    </row>
    <row r="88" spans="1:15" x14ac:dyDescent="0.35">
      <c r="A88" s="307">
        <f>A87</f>
        <v>0</v>
      </c>
      <c r="B88" s="308" t="str">
        <f>B87</f>
        <v>2 - Importer</v>
      </c>
      <c r="C88" s="308" t="str">
        <f>C87</f>
        <v>-</v>
      </c>
      <c r="D88" s="189">
        <f>_xlfn.XLOOKUP('Sub-Sous Country-Pays 11-15'!$E$50,Variables!$C$82:$C$330,Variables!$B$82:$B$330,'Sub-Sous Country-Pays 11-15'!$E$50,0,1)</f>
        <v>0</v>
      </c>
      <c r="E88" s="308" t="s">
        <v>892</v>
      </c>
      <c r="F88" s="308" t="s">
        <v>1012</v>
      </c>
      <c r="G88" s="202">
        <f>'Sub-Sous Country-Pays 11-15'!G$54</f>
        <v>0</v>
      </c>
      <c r="H88" s="204">
        <f>'Sub-Sous Country-Pays 11-15'!H$54</f>
        <v>0</v>
      </c>
      <c r="I88" s="205">
        <f>'Sub-Sous Country-Pays 11-15'!I$54</f>
        <v>0</v>
      </c>
      <c r="J88" s="203">
        <f>'Sub-Sous Country-Pays 11-15'!G$55/1000</f>
        <v>0</v>
      </c>
      <c r="K88" s="204">
        <f>'Sub-Sous Country-Pays 11-15'!H$55/1000</f>
        <v>0</v>
      </c>
      <c r="L88" s="206">
        <f>'Sub-Sous Country-Pays 11-15'!I$55/1000</f>
        <v>0</v>
      </c>
      <c r="M88" s="309">
        <f t="shared" si="38"/>
        <v>0</v>
      </c>
      <c r="N88" s="309">
        <f t="shared" si="36"/>
        <v>0</v>
      </c>
      <c r="O88" s="310">
        <f t="shared" si="37"/>
        <v>0</v>
      </c>
    </row>
    <row r="89" spans="1:15" x14ac:dyDescent="0.35">
      <c r="A89" s="192">
        <f t="shared" ref="A89:C89" si="50">A88</f>
        <v>0</v>
      </c>
      <c r="B89" s="193" t="str">
        <f t="shared" si="50"/>
        <v>2 - Importer</v>
      </c>
      <c r="C89" s="193" t="str">
        <f t="shared" si="50"/>
        <v>-</v>
      </c>
      <c r="D89" s="189">
        <f>D88</f>
        <v>0</v>
      </c>
      <c r="E89" s="193" t="s">
        <v>893</v>
      </c>
      <c r="F89" s="193" t="s">
        <v>1012</v>
      </c>
      <c r="G89" s="202">
        <f>'Sub-Sous Country-Pays 11-15'!G$58</f>
        <v>0</v>
      </c>
      <c r="H89" s="204">
        <f>'Sub-Sous Country-Pays 11-15'!H$58</f>
        <v>0</v>
      </c>
      <c r="I89" s="205">
        <f>'Sub-Sous Country-Pays 11-15'!I$58</f>
        <v>0</v>
      </c>
      <c r="J89" s="203">
        <f>'Sub-Sous Country-Pays 11-15'!G$59/1000</f>
        <v>0</v>
      </c>
      <c r="K89" s="204">
        <f>'Sub-Sous Country-Pays 11-15'!H$59/1000</f>
        <v>0</v>
      </c>
      <c r="L89" s="206">
        <f>'Sub-Sous Country-Pays 11-15'!I$59/1000</f>
        <v>0</v>
      </c>
      <c r="M89" s="196">
        <f t="shared" si="38"/>
        <v>0</v>
      </c>
      <c r="N89" s="196">
        <f t="shared" si="36"/>
        <v>0</v>
      </c>
      <c r="O89" s="197">
        <f t="shared" si="37"/>
        <v>0</v>
      </c>
    </row>
    <row r="90" spans="1:15" x14ac:dyDescent="0.35">
      <c r="A90" s="307">
        <f>A89</f>
        <v>0</v>
      </c>
      <c r="B90" s="308" t="str">
        <f>B89</f>
        <v>2 - Importer</v>
      </c>
      <c r="C90" s="308" t="str">
        <f>C89</f>
        <v>-</v>
      </c>
      <c r="D90" s="189">
        <f>_xlfn.XLOOKUP('Sub-Sous Country-Pays 11-15'!$E$63,Variables!$C$82:$C$330,Variables!$B$82:$B$330,'Sub-Sous Country-Pays 11-15'!$E$63,0,1)</f>
        <v>0</v>
      </c>
      <c r="E90" s="308" t="s">
        <v>892</v>
      </c>
      <c r="F90" s="308" t="s">
        <v>1012</v>
      </c>
      <c r="G90" s="202">
        <f>'Sub-Sous Country-Pays 11-15'!G$67</f>
        <v>0</v>
      </c>
      <c r="H90" s="204">
        <f>'Sub-Sous Country-Pays 11-15'!H$67</f>
        <v>0</v>
      </c>
      <c r="I90" s="205">
        <f>'Sub-Sous Country-Pays 11-15'!I$67</f>
        <v>0</v>
      </c>
      <c r="J90" s="203">
        <f>'Sub-Sous Country-Pays 11-15'!G$68/1000</f>
        <v>0</v>
      </c>
      <c r="K90" s="204">
        <f>'Sub-Sous Country-Pays 11-15'!H$68/1000</f>
        <v>0</v>
      </c>
      <c r="L90" s="206">
        <f>'Sub-Sous Country-Pays 11-15'!I$68/1000</f>
        <v>0</v>
      </c>
      <c r="M90" s="309">
        <f t="shared" si="38"/>
        <v>0</v>
      </c>
      <c r="N90" s="309">
        <f t="shared" si="36"/>
        <v>0</v>
      </c>
      <c r="O90" s="310">
        <f t="shared" si="37"/>
        <v>0</v>
      </c>
    </row>
    <row r="91" spans="1:15" x14ac:dyDescent="0.35">
      <c r="A91" s="192">
        <f t="shared" ref="A91:C91" si="51">A90</f>
        <v>0</v>
      </c>
      <c r="B91" s="193" t="str">
        <f t="shared" si="51"/>
        <v>2 - Importer</v>
      </c>
      <c r="C91" s="193" t="str">
        <f t="shared" si="51"/>
        <v>-</v>
      </c>
      <c r="D91" s="189">
        <f>D90</f>
        <v>0</v>
      </c>
      <c r="E91" s="193" t="s">
        <v>893</v>
      </c>
      <c r="F91" s="193" t="s">
        <v>1012</v>
      </c>
      <c r="G91" s="202">
        <f>'Sub-Sous Country-Pays 11-15'!G$71</f>
        <v>0</v>
      </c>
      <c r="H91" s="204">
        <f>'Sub-Sous Country-Pays 11-15'!H$71</f>
        <v>0</v>
      </c>
      <c r="I91" s="205">
        <f>'Sub-Sous Country-Pays 11-15'!I$71</f>
        <v>0</v>
      </c>
      <c r="J91" s="203">
        <f>'Sub-Sous Country-Pays 11-15'!G$72/1000</f>
        <v>0</v>
      </c>
      <c r="K91" s="204">
        <f>'Sub-Sous Country-Pays 11-15'!H$72/1000</f>
        <v>0</v>
      </c>
      <c r="L91" s="206">
        <f>'Sub-Sous Country-Pays 11-15'!I$72/1000</f>
        <v>0</v>
      </c>
      <c r="M91" s="196">
        <f t="shared" si="38"/>
        <v>0</v>
      </c>
      <c r="N91" s="196">
        <f t="shared" si="36"/>
        <v>0</v>
      </c>
      <c r="O91" s="197">
        <f t="shared" si="37"/>
        <v>0</v>
      </c>
    </row>
    <row r="92" spans="1:15" x14ac:dyDescent="0.35">
      <c r="A92" s="307">
        <f>A91</f>
        <v>0</v>
      </c>
      <c r="B92" s="308" t="str">
        <f>B91</f>
        <v>2 - Importer</v>
      </c>
      <c r="C92" s="308" t="str">
        <f>C91</f>
        <v>-</v>
      </c>
      <c r="D92" s="189">
        <f>_xlfn.XLOOKUP('Sub-Sous Country-Pays 11-15'!$E$76,Variables!$C$82:$C$330,Variables!$B$82:$B$330,'Sub-Sous Country-Pays 11-15'!$E$76,0,1)</f>
        <v>0</v>
      </c>
      <c r="E92" s="308" t="s">
        <v>892</v>
      </c>
      <c r="F92" s="308" t="s">
        <v>1012</v>
      </c>
      <c r="G92" s="202">
        <f>'Sub-Sous Country-Pays 11-15'!G$80</f>
        <v>0</v>
      </c>
      <c r="H92" s="204">
        <f>'Sub-Sous Country-Pays 11-15'!H$80</f>
        <v>0</v>
      </c>
      <c r="I92" s="205">
        <f>'Sub-Sous Country-Pays 11-15'!I$80</f>
        <v>0</v>
      </c>
      <c r="J92" s="203">
        <f>'Sub-Sous Country-Pays 11-15'!G$81/1000</f>
        <v>0</v>
      </c>
      <c r="K92" s="204">
        <f>'Sub-Sous Country-Pays 11-15'!H$81/1000</f>
        <v>0</v>
      </c>
      <c r="L92" s="206">
        <f>'Sub-Sous Country-Pays 11-15'!I$81/1000</f>
        <v>0</v>
      </c>
      <c r="M92" s="309">
        <f t="shared" si="38"/>
        <v>0</v>
      </c>
      <c r="N92" s="309">
        <f t="shared" si="36"/>
        <v>0</v>
      </c>
      <c r="O92" s="310">
        <f t="shared" si="37"/>
        <v>0</v>
      </c>
    </row>
    <row r="93" spans="1:15" x14ac:dyDescent="0.35">
      <c r="A93" s="192">
        <f t="shared" ref="A93:C93" si="52">A92</f>
        <v>0</v>
      </c>
      <c r="B93" s="193" t="str">
        <f t="shared" si="52"/>
        <v>2 - Importer</v>
      </c>
      <c r="C93" s="193" t="str">
        <f t="shared" si="52"/>
        <v>-</v>
      </c>
      <c r="D93" s="189">
        <f>D92</f>
        <v>0</v>
      </c>
      <c r="E93" s="193" t="s">
        <v>893</v>
      </c>
      <c r="F93" s="193" t="s">
        <v>1012</v>
      </c>
      <c r="G93" s="202">
        <f>'Sub-Sous Country-Pays 11-15'!G$84</f>
        <v>0</v>
      </c>
      <c r="H93" s="204">
        <f>'Sub-Sous Country-Pays 11-15'!H$84</f>
        <v>0</v>
      </c>
      <c r="I93" s="205">
        <f>'Sub-Sous Country-Pays 11-15'!I$84</f>
        <v>0</v>
      </c>
      <c r="J93" s="203">
        <f>'Sub-Sous Country-Pays 11-15'!G$85/1000</f>
        <v>0</v>
      </c>
      <c r="K93" s="204">
        <f>'Sub-Sous Country-Pays 11-15'!H$85/1000</f>
        <v>0</v>
      </c>
      <c r="L93" s="206">
        <f>'Sub-Sous Country-Pays 11-15'!I$85/1000</f>
        <v>0</v>
      </c>
      <c r="M93" s="196">
        <f t="shared" si="38"/>
        <v>0</v>
      </c>
      <c r="N93" s="196">
        <f t="shared" si="36"/>
        <v>0</v>
      </c>
      <c r="O93" s="197">
        <f t="shared" si="37"/>
        <v>0</v>
      </c>
    </row>
    <row r="94" spans="1:15" x14ac:dyDescent="0.35">
      <c r="A94" s="307">
        <f>A93</f>
        <v>0</v>
      </c>
      <c r="B94" s="308" t="str">
        <f>B93</f>
        <v>2 - Importer</v>
      </c>
      <c r="C94" s="308" t="str">
        <f>C93</f>
        <v>-</v>
      </c>
      <c r="D94" s="189">
        <f>_xlfn.XLOOKUP('Sub-Sous Country-Pays 16-20'!$E$24,Variables!$C$82:$C$330,Variables!$B$82:$B$330,'Sub-Sous Country-Pays 16-20'!$E$24,0,1)</f>
        <v>0</v>
      </c>
      <c r="E94" s="308" t="s">
        <v>892</v>
      </c>
      <c r="F94" s="308" t="s">
        <v>1012</v>
      </c>
      <c r="G94" s="202">
        <f>'Sub-Sous Country-Pays 16-20'!G$28</f>
        <v>0</v>
      </c>
      <c r="H94" s="204">
        <f>'Sub-Sous Country-Pays 16-20'!H$28</f>
        <v>0</v>
      </c>
      <c r="I94" s="205">
        <f>'Sub-Sous Country-Pays 16-20'!I$28</f>
        <v>0</v>
      </c>
      <c r="J94" s="203">
        <f>'Sub-Sous Country-Pays 16-20'!G$29/1000</f>
        <v>0</v>
      </c>
      <c r="K94" s="204">
        <f>'Sub-Sous Country-Pays 16-20'!H$29/1000</f>
        <v>0</v>
      </c>
      <c r="L94" s="206">
        <f>'Sub-Sous Country-Pays 16-20'!I$29/1000</f>
        <v>0</v>
      </c>
      <c r="M94" s="309">
        <f t="shared" si="38"/>
        <v>0</v>
      </c>
      <c r="N94" s="309">
        <f t="shared" si="36"/>
        <v>0</v>
      </c>
      <c r="O94" s="310">
        <f t="shared" si="37"/>
        <v>0</v>
      </c>
    </row>
    <row r="95" spans="1:15" x14ac:dyDescent="0.35">
      <c r="A95" s="192">
        <f t="shared" ref="A95:C95" si="53">A94</f>
        <v>0</v>
      </c>
      <c r="B95" s="193" t="str">
        <f t="shared" si="53"/>
        <v>2 - Importer</v>
      </c>
      <c r="C95" s="193" t="str">
        <f t="shared" si="53"/>
        <v>-</v>
      </c>
      <c r="D95" s="189">
        <f>D94</f>
        <v>0</v>
      </c>
      <c r="E95" s="193" t="s">
        <v>893</v>
      </c>
      <c r="F95" s="193" t="s">
        <v>1012</v>
      </c>
      <c r="G95" s="202">
        <f>'Sub-Sous Country-Pays 16-20'!G$32</f>
        <v>0</v>
      </c>
      <c r="H95" s="204">
        <f>'Sub-Sous Country-Pays 16-20'!H$32</f>
        <v>0</v>
      </c>
      <c r="I95" s="205">
        <f>'Sub-Sous Country-Pays 16-20'!I$32</f>
        <v>0</v>
      </c>
      <c r="J95" s="203">
        <f>'Sub-Sous Country-Pays 16-20'!G$33/1000</f>
        <v>0</v>
      </c>
      <c r="K95" s="204">
        <f>'Sub-Sous Country-Pays 16-20'!H$33/1000</f>
        <v>0</v>
      </c>
      <c r="L95" s="206">
        <f>'Sub-Sous Country-Pays 16-20'!I$33/1000</f>
        <v>0</v>
      </c>
      <c r="M95" s="196">
        <f t="shared" si="38"/>
        <v>0</v>
      </c>
      <c r="N95" s="196">
        <f t="shared" si="36"/>
        <v>0</v>
      </c>
      <c r="O95" s="197">
        <f t="shared" si="37"/>
        <v>0</v>
      </c>
    </row>
    <row r="96" spans="1:15" x14ac:dyDescent="0.35">
      <c r="A96" s="307">
        <f>A95</f>
        <v>0</v>
      </c>
      <c r="B96" s="308" t="str">
        <f>B95</f>
        <v>2 - Importer</v>
      </c>
      <c r="C96" s="308" t="str">
        <f>C95</f>
        <v>-</v>
      </c>
      <c r="D96" s="189">
        <f>_xlfn.XLOOKUP('Sub-Sous Country-Pays 16-20'!$E$37,Variables!$C$82:$C$330,Variables!$B$82:$B$330,'Sub-Sous Country-Pays 16-20'!$E$37,0,1)</f>
        <v>0</v>
      </c>
      <c r="E96" s="308" t="s">
        <v>892</v>
      </c>
      <c r="F96" s="308" t="s">
        <v>1012</v>
      </c>
      <c r="G96" s="202">
        <f>'Sub-Sous Country-Pays 16-20'!G$41</f>
        <v>0</v>
      </c>
      <c r="H96" s="204">
        <f>'Sub-Sous Country-Pays 16-20'!H$41</f>
        <v>0</v>
      </c>
      <c r="I96" s="205">
        <f>'Sub-Sous Country-Pays 16-20'!I$41</f>
        <v>0</v>
      </c>
      <c r="J96" s="203">
        <f>'Sub-Sous Country-Pays 16-20'!G$42/1000</f>
        <v>0</v>
      </c>
      <c r="K96" s="204">
        <f>'Sub-Sous Country-Pays 16-20'!H$42/1000</f>
        <v>0</v>
      </c>
      <c r="L96" s="206">
        <f>'Sub-Sous Country-Pays 16-20'!I$42/1000</f>
        <v>0</v>
      </c>
      <c r="M96" s="309">
        <f t="shared" si="38"/>
        <v>0</v>
      </c>
      <c r="N96" s="309">
        <f t="shared" si="36"/>
        <v>0</v>
      </c>
      <c r="O96" s="310">
        <f t="shared" si="37"/>
        <v>0</v>
      </c>
    </row>
    <row r="97" spans="1:15" x14ac:dyDescent="0.35">
      <c r="A97" s="192">
        <f t="shared" ref="A97:C97" si="54">A96</f>
        <v>0</v>
      </c>
      <c r="B97" s="193" t="str">
        <f t="shared" si="54"/>
        <v>2 - Importer</v>
      </c>
      <c r="C97" s="193" t="str">
        <f t="shared" si="54"/>
        <v>-</v>
      </c>
      <c r="D97" s="189">
        <f>D96</f>
        <v>0</v>
      </c>
      <c r="E97" s="193" t="s">
        <v>893</v>
      </c>
      <c r="F97" s="193" t="s">
        <v>1012</v>
      </c>
      <c r="G97" s="202">
        <f>'Sub-Sous Country-Pays 16-20'!G$45</f>
        <v>0</v>
      </c>
      <c r="H97" s="204">
        <f>'Sub-Sous Country-Pays 16-20'!H$45</f>
        <v>0</v>
      </c>
      <c r="I97" s="205">
        <f>'Sub-Sous Country-Pays 16-20'!I$45</f>
        <v>0</v>
      </c>
      <c r="J97" s="203">
        <f>'Sub-Sous Country-Pays 16-20'!G$46/1000</f>
        <v>0</v>
      </c>
      <c r="K97" s="204">
        <f>'Sub-Sous Country-Pays 16-20'!H$46/1000</f>
        <v>0</v>
      </c>
      <c r="L97" s="206">
        <f>'Sub-Sous Country-Pays 16-20'!I$46/1000</f>
        <v>0</v>
      </c>
      <c r="M97" s="196">
        <f t="shared" si="38"/>
        <v>0</v>
      </c>
      <c r="N97" s="196">
        <f t="shared" si="36"/>
        <v>0</v>
      </c>
      <c r="O97" s="197">
        <f t="shared" si="37"/>
        <v>0</v>
      </c>
    </row>
    <row r="98" spans="1:15" x14ac:dyDescent="0.35">
      <c r="A98" s="307">
        <f>A97</f>
        <v>0</v>
      </c>
      <c r="B98" s="308" t="str">
        <f>B97</f>
        <v>2 - Importer</v>
      </c>
      <c r="C98" s="308" t="str">
        <f>C97</f>
        <v>-</v>
      </c>
      <c r="D98" s="189">
        <f>_xlfn.XLOOKUP('Sub-Sous Country-Pays 16-20'!$E$50,Variables!$C$82:$C$330,Variables!$B$82:$B$330,'Sub-Sous Country-Pays 16-20'!$E$50,0,1)</f>
        <v>0</v>
      </c>
      <c r="E98" s="308" t="s">
        <v>892</v>
      </c>
      <c r="F98" s="308" t="s">
        <v>1012</v>
      </c>
      <c r="G98" s="202">
        <f>'Sub-Sous Country-Pays 16-20'!G$54</f>
        <v>0</v>
      </c>
      <c r="H98" s="204">
        <f>'Sub-Sous Country-Pays 16-20'!H$54</f>
        <v>0</v>
      </c>
      <c r="I98" s="205">
        <f>'Sub-Sous Country-Pays 16-20'!I$54</f>
        <v>0</v>
      </c>
      <c r="J98" s="203">
        <f>'Sub-Sous Country-Pays 16-20'!G$55/1000</f>
        <v>0</v>
      </c>
      <c r="K98" s="204">
        <f>'Sub-Sous Country-Pays 16-20'!H$55/1000</f>
        <v>0</v>
      </c>
      <c r="L98" s="206">
        <f>'Sub-Sous Country-Pays 16-20'!I$55/1000</f>
        <v>0</v>
      </c>
      <c r="M98" s="309">
        <f t="shared" si="38"/>
        <v>0</v>
      </c>
      <c r="N98" s="309">
        <f t="shared" si="36"/>
        <v>0</v>
      </c>
      <c r="O98" s="310">
        <f t="shared" si="37"/>
        <v>0</v>
      </c>
    </row>
    <row r="99" spans="1:15" x14ac:dyDescent="0.35">
      <c r="A99" s="192">
        <f t="shared" ref="A99:C99" si="55">A98</f>
        <v>0</v>
      </c>
      <c r="B99" s="193" t="str">
        <f t="shared" si="55"/>
        <v>2 - Importer</v>
      </c>
      <c r="C99" s="193" t="str">
        <f t="shared" si="55"/>
        <v>-</v>
      </c>
      <c r="D99" s="189">
        <f>D98</f>
        <v>0</v>
      </c>
      <c r="E99" s="193" t="s">
        <v>893</v>
      </c>
      <c r="F99" s="193" t="s">
        <v>1012</v>
      </c>
      <c r="G99" s="202">
        <f>'Sub-Sous Country-Pays 16-20'!G$58</f>
        <v>0</v>
      </c>
      <c r="H99" s="204">
        <f>'Sub-Sous Country-Pays 16-20'!H$58</f>
        <v>0</v>
      </c>
      <c r="I99" s="205">
        <f>'Sub-Sous Country-Pays 16-20'!I$58</f>
        <v>0</v>
      </c>
      <c r="J99" s="203">
        <f>'Sub-Sous Country-Pays 16-20'!G$59/1000</f>
        <v>0</v>
      </c>
      <c r="K99" s="204">
        <f>'Sub-Sous Country-Pays 16-20'!H$59/1000</f>
        <v>0</v>
      </c>
      <c r="L99" s="206">
        <f>'Sub-Sous Country-Pays 16-20'!I$59/1000</f>
        <v>0</v>
      </c>
      <c r="M99" s="196">
        <f t="shared" si="38"/>
        <v>0</v>
      </c>
      <c r="N99" s="196">
        <f t="shared" si="36"/>
        <v>0</v>
      </c>
      <c r="O99" s="197">
        <f t="shared" si="37"/>
        <v>0</v>
      </c>
    </row>
    <row r="100" spans="1:15" x14ac:dyDescent="0.35">
      <c r="A100" s="307">
        <f>A99</f>
        <v>0</v>
      </c>
      <c r="B100" s="308" t="str">
        <f>B99</f>
        <v>2 - Importer</v>
      </c>
      <c r="C100" s="308" t="str">
        <f>C99</f>
        <v>-</v>
      </c>
      <c r="D100" s="189">
        <f>_xlfn.XLOOKUP('Sub-Sous Country-Pays 16-20'!$E$63,Variables!$C$82:$C$330,Variables!$B$82:$B$330,'Sub-Sous Country-Pays 16-20'!$E$63,0,1)</f>
        <v>0</v>
      </c>
      <c r="E100" s="308" t="s">
        <v>892</v>
      </c>
      <c r="F100" s="308" t="s">
        <v>1012</v>
      </c>
      <c r="G100" s="202">
        <f>'Sub-Sous Country-Pays 16-20'!G$67</f>
        <v>0</v>
      </c>
      <c r="H100" s="204">
        <f>'Sub-Sous Country-Pays 16-20'!H$67</f>
        <v>0</v>
      </c>
      <c r="I100" s="205">
        <f>'Sub-Sous Country-Pays 16-20'!I$67</f>
        <v>0</v>
      </c>
      <c r="J100" s="203">
        <f>'Sub-Sous Country-Pays 16-20'!G$68/1000</f>
        <v>0</v>
      </c>
      <c r="K100" s="204">
        <f>'Sub-Sous Country-Pays 16-20'!H$68/1000</f>
        <v>0</v>
      </c>
      <c r="L100" s="206">
        <f>'Sub-Sous Country-Pays 16-20'!I$68/1000</f>
        <v>0</v>
      </c>
      <c r="M100" s="309">
        <f t="shared" si="38"/>
        <v>0</v>
      </c>
      <c r="N100" s="309">
        <f t="shared" si="36"/>
        <v>0</v>
      </c>
      <c r="O100" s="310">
        <f t="shared" si="37"/>
        <v>0</v>
      </c>
    </row>
    <row r="101" spans="1:15" x14ac:dyDescent="0.35">
      <c r="A101" s="192">
        <f t="shared" ref="A101:C101" si="56">A100</f>
        <v>0</v>
      </c>
      <c r="B101" s="193" t="str">
        <f t="shared" si="56"/>
        <v>2 - Importer</v>
      </c>
      <c r="C101" s="193" t="str">
        <f t="shared" si="56"/>
        <v>-</v>
      </c>
      <c r="D101" s="189">
        <f>D100</f>
        <v>0</v>
      </c>
      <c r="E101" s="193" t="s">
        <v>893</v>
      </c>
      <c r="F101" s="193" t="s">
        <v>1012</v>
      </c>
      <c r="G101" s="202">
        <f>'Sub-Sous Country-Pays 16-20'!G$71</f>
        <v>0</v>
      </c>
      <c r="H101" s="204">
        <f>'Sub-Sous Country-Pays 16-20'!H$71</f>
        <v>0</v>
      </c>
      <c r="I101" s="205">
        <f>'Sub-Sous Country-Pays 16-20'!I$71</f>
        <v>0</v>
      </c>
      <c r="J101" s="203">
        <f>'Sub-Sous Country-Pays 16-20'!G$72/1000</f>
        <v>0</v>
      </c>
      <c r="K101" s="204">
        <f>'Sub-Sous Country-Pays 16-20'!H$72/1000</f>
        <v>0</v>
      </c>
      <c r="L101" s="206">
        <f>'Sub-Sous Country-Pays 16-20'!I$72/1000</f>
        <v>0</v>
      </c>
      <c r="M101" s="196">
        <f t="shared" si="38"/>
        <v>0</v>
      </c>
      <c r="N101" s="196">
        <f t="shared" si="36"/>
        <v>0</v>
      </c>
      <c r="O101" s="197">
        <f t="shared" si="37"/>
        <v>0</v>
      </c>
    </row>
    <row r="102" spans="1:15" x14ac:dyDescent="0.35">
      <c r="A102" s="307">
        <f>A101</f>
        <v>0</v>
      </c>
      <c r="B102" s="308" t="str">
        <f>B101</f>
        <v>2 - Importer</v>
      </c>
      <c r="C102" s="308" t="str">
        <f>C101</f>
        <v>-</v>
      </c>
      <c r="D102" s="189">
        <f>_xlfn.XLOOKUP('Sub-Sous Country-Pays 16-20'!$E$76,Variables!$C$82:$C$330,Variables!$B$82:$B$330,'Sub-Sous Country-Pays 16-20'!$E$76,0,1)</f>
        <v>0</v>
      </c>
      <c r="E102" s="308" t="s">
        <v>892</v>
      </c>
      <c r="F102" s="308" t="s">
        <v>1012</v>
      </c>
      <c r="G102" s="202">
        <f>'Sub-Sous Country-Pays 16-20'!G$80</f>
        <v>0</v>
      </c>
      <c r="H102" s="204">
        <f>'Sub-Sous Country-Pays 16-20'!H$80</f>
        <v>0</v>
      </c>
      <c r="I102" s="205">
        <f>'Sub-Sous Country-Pays 16-20'!I$80</f>
        <v>0</v>
      </c>
      <c r="J102" s="203">
        <f>'Sub-Sous Country-Pays 16-20'!G$81/1000</f>
        <v>0</v>
      </c>
      <c r="K102" s="204">
        <f>'Sub-Sous Country-Pays 16-20'!H$81/1000</f>
        <v>0</v>
      </c>
      <c r="L102" s="206">
        <f>'Sub-Sous Country-Pays 16-20'!I$81/1000</f>
        <v>0</v>
      </c>
      <c r="M102" s="309">
        <f t="shared" si="38"/>
        <v>0</v>
      </c>
      <c r="N102" s="309">
        <f t="shared" si="36"/>
        <v>0</v>
      </c>
      <c r="O102" s="310">
        <f t="shared" si="37"/>
        <v>0</v>
      </c>
    </row>
    <row r="103" spans="1:15" x14ac:dyDescent="0.35">
      <c r="A103" s="192">
        <f t="shared" ref="A103:C103" si="57">A102</f>
        <v>0</v>
      </c>
      <c r="B103" s="193" t="str">
        <f t="shared" si="57"/>
        <v>2 - Importer</v>
      </c>
      <c r="C103" s="193" t="str">
        <f t="shared" si="57"/>
        <v>-</v>
      </c>
      <c r="D103" s="189">
        <f>D102</f>
        <v>0</v>
      </c>
      <c r="E103" s="193" t="s">
        <v>893</v>
      </c>
      <c r="F103" s="193" t="s">
        <v>1012</v>
      </c>
      <c r="G103" s="202">
        <f>'Sub-Sous Country-Pays 16-20'!G$84</f>
        <v>0</v>
      </c>
      <c r="H103" s="204">
        <f>'Sub-Sous Country-Pays 16-20'!H$84</f>
        <v>0</v>
      </c>
      <c r="I103" s="205">
        <f>'Sub-Sous Country-Pays 16-20'!I$84</f>
        <v>0</v>
      </c>
      <c r="J103" s="203">
        <f>'Sub-Sous Country-Pays 16-20'!G$85/1000</f>
        <v>0</v>
      </c>
      <c r="K103" s="204">
        <f>'Sub-Sous Country-Pays 16-20'!H$85/1000</f>
        <v>0</v>
      </c>
      <c r="L103" s="206">
        <f>'Sub-Sous Country-Pays 16-20'!I$85/1000</f>
        <v>0</v>
      </c>
      <c r="M103" s="196">
        <f t="shared" si="38"/>
        <v>0</v>
      </c>
      <c r="N103" s="196">
        <f t="shared" si="36"/>
        <v>0</v>
      </c>
      <c r="O103" s="197">
        <f t="shared" si="37"/>
        <v>0</v>
      </c>
    </row>
    <row r="104" spans="1:15" x14ac:dyDescent="0.35">
      <c r="A104" s="307">
        <f>A103</f>
        <v>0</v>
      </c>
      <c r="B104" s="308" t="str">
        <f>B103</f>
        <v>2 - Importer</v>
      </c>
      <c r="C104" s="308" t="str">
        <f>C103</f>
        <v>-</v>
      </c>
      <c r="D104" s="189">
        <f>_xlfn.XLOOKUP('Sub-Sous Country-Pays 21-25'!$E$24,Variables!$C$82:$C$330,Variables!$B$82:$B$330,'Sub-Sous Country-Pays 21-25'!$E$24,0,1)</f>
        <v>0</v>
      </c>
      <c r="E104" s="308" t="s">
        <v>892</v>
      </c>
      <c r="F104" s="308" t="s">
        <v>1012</v>
      </c>
      <c r="G104" s="202">
        <f>'Sub-Sous Country-Pays 21-25'!G$28</f>
        <v>0</v>
      </c>
      <c r="H104" s="204">
        <f>'Sub-Sous Country-Pays 21-25'!H$28</f>
        <v>0</v>
      </c>
      <c r="I104" s="205">
        <f>'Sub-Sous Country-Pays 21-25'!I$28</f>
        <v>0</v>
      </c>
      <c r="J104" s="203">
        <f>'Sub-Sous Country-Pays 21-25'!G$29/1000</f>
        <v>0</v>
      </c>
      <c r="K104" s="204">
        <f>'Sub-Sous Country-Pays 21-25'!H$29/1000</f>
        <v>0</v>
      </c>
      <c r="L104" s="206">
        <f>'Sub-Sous Country-Pays 21-25'!I$29/1000</f>
        <v>0</v>
      </c>
      <c r="M104" s="309">
        <f t="shared" si="38"/>
        <v>0</v>
      </c>
      <c r="N104" s="309">
        <f t="shared" si="36"/>
        <v>0</v>
      </c>
      <c r="O104" s="310">
        <f t="shared" si="37"/>
        <v>0</v>
      </c>
    </row>
    <row r="105" spans="1:15" x14ac:dyDescent="0.35">
      <c r="A105" s="192">
        <f t="shared" ref="A105:C105" si="58">A104</f>
        <v>0</v>
      </c>
      <c r="B105" s="193" t="str">
        <f t="shared" si="58"/>
        <v>2 - Importer</v>
      </c>
      <c r="C105" s="193" t="str">
        <f t="shared" si="58"/>
        <v>-</v>
      </c>
      <c r="D105" s="189">
        <f>D104</f>
        <v>0</v>
      </c>
      <c r="E105" s="193" t="s">
        <v>893</v>
      </c>
      <c r="F105" s="193" t="s">
        <v>1012</v>
      </c>
      <c r="G105" s="202">
        <f>'Sub-Sous Country-Pays 21-25'!G$32</f>
        <v>0</v>
      </c>
      <c r="H105" s="204">
        <f>'Sub-Sous Country-Pays 21-25'!H$32</f>
        <v>0</v>
      </c>
      <c r="I105" s="205">
        <f>'Sub-Sous Country-Pays 21-25'!I$32</f>
        <v>0</v>
      </c>
      <c r="J105" s="203">
        <f>'Sub-Sous Country-Pays 21-25'!G$33/1000</f>
        <v>0</v>
      </c>
      <c r="K105" s="204">
        <f>'Sub-Sous Country-Pays 21-25'!H$33/1000</f>
        <v>0</v>
      </c>
      <c r="L105" s="206">
        <f>'Sub-Sous Country-Pays 21-25'!I$33/1000</f>
        <v>0</v>
      </c>
      <c r="M105" s="196">
        <f t="shared" si="38"/>
        <v>0</v>
      </c>
      <c r="N105" s="196">
        <f t="shared" si="36"/>
        <v>0</v>
      </c>
      <c r="O105" s="197">
        <f t="shared" si="37"/>
        <v>0</v>
      </c>
    </row>
    <row r="106" spans="1:15" x14ac:dyDescent="0.35">
      <c r="A106" s="307">
        <f>A105</f>
        <v>0</v>
      </c>
      <c r="B106" s="308" t="str">
        <f>B105</f>
        <v>2 - Importer</v>
      </c>
      <c r="C106" s="308" t="str">
        <f>C105</f>
        <v>-</v>
      </c>
      <c r="D106" s="189">
        <f>_xlfn.XLOOKUP('Sub-Sous Country-Pays 21-25'!$E$37,Variables!$C$82:$C$330,Variables!$B$82:$B$330,'Sub-Sous Country-Pays 21-25'!$E$37,0,1)</f>
        <v>0</v>
      </c>
      <c r="E106" s="308" t="s">
        <v>892</v>
      </c>
      <c r="F106" s="308" t="s">
        <v>1012</v>
      </c>
      <c r="G106" s="202">
        <f>'Sub-Sous Country-Pays 21-25'!G$41</f>
        <v>0</v>
      </c>
      <c r="H106" s="204">
        <f>'Sub-Sous Country-Pays 21-25'!H$41</f>
        <v>0</v>
      </c>
      <c r="I106" s="205">
        <f>'Sub-Sous Country-Pays 21-25'!I$41</f>
        <v>0</v>
      </c>
      <c r="J106" s="203">
        <f>'Sub-Sous Country-Pays 21-25'!G$42/1000</f>
        <v>0</v>
      </c>
      <c r="K106" s="204">
        <f>'Sub-Sous Country-Pays 21-25'!H$42/1000</f>
        <v>0</v>
      </c>
      <c r="L106" s="206">
        <f>'Sub-Sous Country-Pays 21-25'!I$42/1000</f>
        <v>0</v>
      </c>
      <c r="M106" s="309">
        <f t="shared" si="38"/>
        <v>0</v>
      </c>
      <c r="N106" s="309">
        <f t="shared" si="36"/>
        <v>0</v>
      </c>
      <c r="O106" s="310">
        <f t="shared" si="37"/>
        <v>0</v>
      </c>
    </row>
    <row r="107" spans="1:15" x14ac:dyDescent="0.35">
      <c r="A107" s="192">
        <f t="shared" ref="A107:C107" si="59">A106</f>
        <v>0</v>
      </c>
      <c r="B107" s="193" t="str">
        <f t="shared" si="59"/>
        <v>2 - Importer</v>
      </c>
      <c r="C107" s="193" t="str">
        <f t="shared" si="59"/>
        <v>-</v>
      </c>
      <c r="D107" s="189">
        <f>D106</f>
        <v>0</v>
      </c>
      <c r="E107" s="193" t="s">
        <v>893</v>
      </c>
      <c r="F107" s="193" t="s">
        <v>1012</v>
      </c>
      <c r="G107" s="202">
        <f>'Sub-Sous Country-Pays 21-25'!G$45</f>
        <v>0</v>
      </c>
      <c r="H107" s="204">
        <f>'Sub-Sous Country-Pays 21-25'!H$45</f>
        <v>0</v>
      </c>
      <c r="I107" s="205">
        <f>'Sub-Sous Country-Pays 21-25'!I$45</f>
        <v>0</v>
      </c>
      <c r="J107" s="203">
        <f>'Sub-Sous Country-Pays 21-25'!G$46/1000</f>
        <v>0</v>
      </c>
      <c r="K107" s="204">
        <f>'Sub-Sous Country-Pays 21-25'!H$46/1000</f>
        <v>0</v>
      </c>
      <c r="L107" s="206">
        <f>'Sub-Sous Country-Pays 21-25'!I$46/1000</f>
        <v>0</v>
      </c>
      <c r="M107" s="196">
        <f t="shared" si="38"/>
        <v>0</v>
      </c>
      <c r="N107" s="196">
        <f t="shared" si="36"/>
        <v>0</v>
      </c>
      <c r="O107" s="197">
        <f t="shared" si="37"/>
        <v>0</v>
      </c>
    </row>
    <row r="108" spans="1:15" x14ac:dyDescent="0.35">
      <c r="A108" s="307">
        <f>A107</f>
        <v>0</v>
      </c>
      <c r="B108" s="308" t="str">
        <f>B107</f>
        <v>2 - Importer</v>
      </c>
      <c r="C108" s="308" t="str">
        <f>C107</f>
        <v>-</v>
      </c>
      <c r="D108" s="189">
        <f>_xlfn.XLOOKUP('Sub-Sous Country-Pays 21-25'!$E$50,Variables!$C$82:$C$330,Variables!$B$82:$B$330,'Sub-Sous Country-Pays 21-25'!$E$50,0,1)</f>
        <v>0</v>
      </c>
      <c r="E108" s="308" t="s">
        <v>892</v>
      </c>
      <c r="F108" s="308" t="s">
        <v>1012</v>
      </c>
      <c r="G108" s="202">
        <f>'Sub-Sous Country-Pays 21-25'!G$54</f>
        <v>0</v>
      </c>
      <c r="H108" s="204">
        <f>'Sub-Sous Country-Pays 21-25'!H$54</f>
        <v>0</v>
      </c>
      <c r="I108" s="205">
        <f>'Sub-Sous Country-Pays 21-25'!I$54</f>
        <v>0</v>
      </c>
      <c r="J108" s="203">
        <f>'Sub-Sous Country-Pays 21-25'!G$55/1000</f>
        <v>0</v>
      </c>
      <c r="K108" s="204">
        <f>'Sub-Sous Country-Pays 21-25'!H$55/1000</f>
        <v>0</v>
      </c>
      <c r="L108" s="206">
        <f>'Sub-Sous Country-Pays 21-25'!I$55/1000</f>
        <v>0</v>
      </c>
      <c r="M108" s="309">
        <f t="shared" si="38"/>
        <v>0</v>
      </c>
      <c r="N108" s="309">
        <f t="shared" si="36"/>
        <v>0</v>
      </c>
      <c r="O108" s="310">
        <f t="shared" si="37"/>
        <v>0</v>
      </c>
    </row>
    <row r="109" spans="1:15" x14ac:dyDescent="0.35">
      <c r="A109" s="192">
        <f t="shared" ref="A109:C109" si="60">A108</f>
        <v>0</v>
      </c>
      <c r="B109" s="193" t="str">
        <f t="shared" si="60"/>
        <v>2 - Importer</v>
      </c>
      <c r="C109" s="193" t="str">
        <f t="shared" si="60"/>
        <v>-</v>
      </c>
      <c r="D109" s="189">
        <f>D108</f>
        <v>0</v>
      </c>
      <c r="E109" s="193" t="s">
        <v>893</v>
      </c>
      <c r="F109" s="193" t="s">
        <v>1012</v>
      </c>
      <c r="G109" s="202">
        <f>'Sub-Sous Country-Pays 21-25'!G$58</f>
        <v>0</v>
      </c>
      <c r="H109" s="204">
        <f>'Sub-Sous Country-Pays 21-25'!H$58</f>
        <v>0</v>
      </c>
      <c r="I109" s="205">
        <f>'Sub-Sous Country-Pays 21-25'!I$58</f>
        <v>0</v>
      </c>
      <c r="J109" s="203">
        <f>'Sub-Sous Country-Pays 21-25'!G$59/1000</f>
        <v>0</v>
      </c>
      <c r="K109" s="204">
        <f>'Sub-Sous Country-Pays 21-25'!H$59/1000</f>
        <v>0</v>
      </c>
      <c r="L109" s="206">
        <f>'Sub-Sous Country-Pays 21-25'!I$59/1000</f>
        <v>0</v>
      </c>
      <c r="M109" s="196">
        <f t="shared" si="38"/>
        <v>0</v>
      </c>
      <c r="N109" s="196">
        <f t="shared" si="36"/>
        <v>0</v>
      </c>
      <c r="O109" s="197">
        <f t="shared" si="37"/>
        <v>0</v>
      </c>
    </row>
    <row r="110" spans="1:15" x14ac:dyDescent="0.35">
      <c r="A110" s="307">
        <f>A109</f>
        <v>0</v>
      </c>
      <c r="B110" s="308" t="str">
        <f>B109</f>
        <v>2 - Importer</v>
      </c>
      <c r="C110" s="308" t="str">
        <f>C109</f>
        <v>-</v>
      </c>
      <c r="D110" s="189">
        <f>_xlfn.XLOOKUP('Sub-Sous Country-Pays 21-25'!$E$63,Variables!$C$82:$C$330,Variables!$B$82:$B$330,'Sub-Sous Country-Pays 21-25'!$E$63,0,1)</f>
        <v>0</v>
      </c>
      <c r="E110" s="308" t="s">
        <v>892</v>
      </c>
      <c r="F110" s="308" t="s">
        <v>1012</v>
      </c>
      <c r="G110" s="202">
        <f>'Sub-Sous Country-Pays 21-25'!G$67</f>
        <v>0</v>
      </c>
      <c r="H110" s="204">
        <f>'Sub-Sous Country-Pays 21-25'!H$67</f>
        <v>0</v>
      </c>
      <c r="I110" s="205">
        <f>'Sub-Sous Country-Pays 21-25'!I$67</f>
        <v>0</v>
      </c>
      <c r="J110" s="203">
        <f>'Sub-Sous Country-Pays 21-25'!G$68/1000</f>
        <v>0</v>
      </c>
      <c r="K110" s="204">
        <f>'Sub-Sous Country-Pays 21-25'!H$68/1000</f>
        <v>0</v>
      </c>
      <c r="L110" s="206">
        <f>'Sub-Sous Country-Pays 21-25'!I$68/1000</f>
        <v>0</v>
      </c>
      <c r="M110" s="309">
        <f t="shared" si="38"/>
        <v>0</v>
      </c>
      <c r="N110" s="309">
        <f t="shared" si="36"/>
        <v>0</v>
      </c>
      <c r="O110" s="310">
        <f t="shared" si="37"/>
        <v>0</v>
      </c>
    </row>
    <row r="111" spans="1:15" x14ac:dyDescent="0.35">
      <c r="A111" s="192">
        <f t="shared" ref="A111:C111" si="61">A110</f>
        <v>0</v>
      </c>
      <c r="B111" s="193" t="str">
        <f t="shared" si="61"/>
        <v>2 - Importer</v>
      </c>
      <c r="C111" s="193" t="str">
        <f t="shared" si="61"/>
        <v>-</v>
      </c>
      <c r="D111" s="189">
        <f>D110</f>
        <v>0</v>
      </c>
      <c r="E111" s="193" t="s">
        <v>893</v>
      </c>
      <c r="F111" s="193" t="s">
        <v>1012</v>
      </c>
      <c r="G111" s="202">
        <f>'Sub-Sous Country-Pays 21-25'!G$71</f>
        <v>0</v>
      </c>
      <c r="H111" s="204">
        <f>'Sub-Sous Country-Pays 21-25'!H$71</f>
        <v>0</v>
      </c>
      <c r="I111" s="205">
        <f>'Sub-Sous Country-Pays 21-25'!I$71</f>
        <v>0</v>
      </c>
      <c r="J111" s="203">
        <f>'Sub-Sous Country-Pays 21-25'!G$72/1000</f>
        <v>0</v>
      </c>
      <c r="K111" s="204">
        <f>'Sub-Sous Country-Pays 21-25'!H$72/1000</f>
        <v>0</v>
      </c>
      <c r="L111" s="206">
        <f>'Sub-Sous Country-Pays 21-25'!I$72/1000</f>
        <v>0</v>
      </c>
      <c r="M111" s="196">
        <f t="shared" si="38"/>
        <v>0</v>
      </c>
      <c r="N111" s="196">
        <f t="shared" si="36"/>
        <v>0</v>
      </c>
      <c r="O111" s="197">
        <f t="shared" si="37"/>
        <v>0</v>
      </c>
    </row>
    <row r="112" spans="1:15" x14ac:dyDescent="0.35">
      <c r="A112" s="307">
        <f>A111</f>
        <v>0</v>
      </c>
      <c r="B112" s="308" t="str">
        <f>B111</f>
        <v>2 - Importer</v>
      </c>
      <c r="C112" s="308" t="str">
        <f>C111</f>
        <v>-</v>
      </c>
      <c r="D112" s="189">
        <f>_xlfn.XLOOKUP('Sub-Sous Country-Pays 21-25'!$E$76,Variables!$C$82:$C$330,Variables!$B$82:$B$330,'Sub-Sous Country-Pays 21-25'!$E$76,0,1)</f>
        <v>0</v>
      </c>
      <c r="E112" s="308" t="s">
        <v>892</v>
      </c>
      <c r="F112" s="308" t="s">
        <v>1012</v>
      </c>
      <c r="G112" s="202">
        <f>'Sub-Sous Country-Pays 21-25'!G$80</f>
        <v>0</v>
      </c>
      <c r="H112" s="204">
        <f>'Sub-Sous Country-Pays 21-25'!H$80</f>
        <v>0</v>
      </c>
      <c r="I112" s="205">
        <f>'Sub-Sous Country-Pays 21-25'!I$80</f>
        <v>0</v>
      </c>
      <c r="J112" s="203">
        <f>'Sub-Sous Country-Pays 21-25'!G$81/1000</f>
        <v>0</v>
      </c>
      <c r="K112" s="204">
        <f>'Sub-Sous Country-Pays 21-25'!H$81/1000</f>
        <v>0</v>
      </c>
      <c r="L112" s="206">
        <f>'Sub-Sous Country-Pays 21-25'!I$81/1000</f>
        <v>0</v>
      </c>
      <c r="M112" s="309">
        <f t="shared" si="38"/>
        <v>0</v>
      </c>
      <c r="N112" s="309">
        <f t="shared" si="36"/>
        <v>0</v>
      </c>
      <c r="O112" s="310">
        <f t="shared" si="37"/>
        <v>0</v>
      </c>
    </row>
    <row r="113" spans="1:15" x14ac:dyDescent="0.35">
      <c r="A113" s="192">
        <f t="shared" ref="A113:C113" si="62">A112</f>
        <v>0</v>
      </c>
      <c r="B113" s="193" t="str">
        <f t="shared" si="62"/>
        <v>2 - Importer</v>
      </c>
      <c r="C113" s="193" t="str">
        <f t="shared" si="62"/>
        <v>-</v>
      </c>
      <c r="D113" s="189">
        <f>D112</f>
        <v>0</v>
      </c>
      <c r="E113" s="193" t="s">
        <v>893</v>
      </c>
      <c r="F113" s="193" t="s">
        <v>1012</v>
      </c>
      <c r="G113" s="202">
        <f>'Sub-Sous Country-Pays 21-25'!G$84</f>
        <v>0</v>
      </c>
      <c r="H113" s="204">
        <f>'Sub-Sous Country-Pays 21-25'!H$84</f>
        <v>0</v>
      </c>
      <c r="I113" s="205">
        <f>'Sub-Sous Country-Pays 21-25'!I$84</f>
        <v>0</v>
      </c>
      <c r="J113" s="203">
        <f>'Sub-Sous Country-Pays 21-25'!G$85/1000</f>
        <v>0</v>
      </c>
      <c r="K113" s="204">
        <f>'Sub-Sous Country-Pays 21-25'!H$85/1000</f>
        <v>0</v>
      </c>
      <c r="L113" s="206">
        <f>'Sub-Sous Country-Pays 21-25'!I$85/1000</f>
        <v>0</v>
      </c>
      <c r="M113" s="196">
        <f t="shared" si="38"/>
        <v>0</v>
      </c>
      <c r="N113" s="196">
        <f t="shared" si="36"/>
        <v>0</v>
      </c>
      <c r="O113" s="197">
        <f t="shared" si="37"/>
        <v>0</v>
      </c>
    </row>
    <row r="114" spans="1:15" ht="15" thickBot="1" x14ac:dyDescent="0.4"/>
    <row r="115" spans="1:15" ht="15" thickBot="1" x14ac:dyDescent="0.4">
      <c r="C115" s="583" t="s">
        <v>903</v>
      </c>
      <c r="D115" s="584"/>
      <c r="E115" s="584"/>
      <c r="F115" s="584"/>
      <c r="G115" s="584"/>
      <c r="H115" s="584"/>
      <c r="I115" s="584"/>
      <c r="J115" s="584"/>
      <c r="K115" s="584"/>
      <c r="L115" s="584"/>
      <c r="M115" s="584"/>
      <c r="N115" s="584"/>
      <c r="O115" s="585"/>
    </row>
    <row r="116" spans="1:15" ht="15" thickBot="1" x14ac:dyDescent="0.4">
      <c r="C116" s="586"/>
      <c r="D116" s="587"/>
      <c r="E116" s="223"/>
      <c r="F116" s="223"/>
      <c r="G116" s="588" t="str">
        <f>G62</f>
        <v>VOLUME (kg)</v>
      </c>
      <c r="H116" s="589"/>
      <c r="I116" s="590"/>
      <c r="J116" s="591" t="str">
        <f>J62</f>
        <v>VALUE ($000)</v>
      </c>
      <c r="K116" s="592"/>
      <c r="L116" s="593"/>
      <c r="M116" s="594" t="str">
        <f>M62</f>
        <v>UNIT VALUE ($/kg)</v>
      </c>
      <c r="N116" s="595"/>
      <c r="O116" s="596"/>
    </row>
    <row r="117" spans="1:15" ht="15" thickBot="1" x14ac:dyDescent="0.4">
      <c r="C117" s="234" t="s">
        <v>878</v>
      </c>
      <c r="D117" s="235" t="s">
        <v>901</v>
      </c>
      <c r="E117" s="235" t="s">
        <v>821</v>
      </c>
      <c r="F117" s="235"/>
      <c r="G117" s="236">
        <v>2023</v>
      </c>
      <c r="H117" s="236">
        <v>2024</v>
      </c>
      <c r="I117" s="236">
        <v>2025</v>
      </c>
      <c r="J117" s="236">
        <v>2023</v>
      </c>
      <c r="K117" s="236">
        <v>2024</v>
      </c>
      <c r="L117" s="236">
        <v>2025</v>
      </c>
      <c r="M117" s="236">
        <v>2023</v>
      </c>
      <c r="N117" s="236">
        <v>2024</v>
      </c>
      <c r="O117" s="237">
        <v>2025</v>
      </c>
    </row>
    <row r="118" spans="1:15" ht="15" thickBot="1" x14ac:dyDescent="0.4">
      <c r="C118" s="227">
        <f>C60</f>
        <v>0</v>
      </c>
      <c r="D118" s="232" t="s">
        <v>902</v>
      </c>
      <c r="E118" s="232" t="s">
        <v>1012</v>
      </c>
      <c r="F118" s="232"/>
      <c r="G118" s="227">
        <f>Pro!G$95</f>
        <v>0</v>
      </c>
      <c r="H118" s="228">
        <f>Pro!H$95</f>
        <v>0</v>
      </c>
      <c r="I118" s="230">
        <f>Pro!I$95</f>
        <v>0</v>
      </c>
      <c r="J118" s="231">
        <f>Pro!G$96/1000</f>
        <v>0</v>
      </c>
      <c r="K118" s="228">
        <f>Pro!H$96/1000</f>
        <v>0</v>
      </c>
      <c r="L118" s="229">
        <f>Pro!I$96/1000</f>
        <v>0</v>
      </c>
      <c r="M118" s="232">
        <f t="shared" ref="M118" si="63">(IF(ISERROR(J118/G118),0,J118/G118))*1000</f>
        <v>0</v>
      </c>
      <c r="N118" s="232">
        <f t="shared" ref="N118" si="64">(IF(ISERROR(K118/H118),0,K118/H118))*1000</f>
        <v>0</v>
      </c>
      <c r="O118" s="233">
        <f t="shared" ref="O118" si="65">(IF(ISERROR(L118/I118),0,L118/I118))*1000</f>
        <v>0</v>
      </c>
    </row>
  </sheetData>
  <sheetProtection algorithmName="SHA-512" hashValue="6FpyY2EigmG41LCFAYm5Qut74tJq+Oxxe4l9KSTi30KkQDi5eNxzTynMLVHYrx5bKcxn+bjraZlxYn8k4QqMWw==" saltValue="AW8D9omgfENTDs6wZa8h1Q==" spinCount="100000" sheet="1" objects="1" scenarios="1" selectLockedCells="1"/>
  <mergeCells count="17">
    <mergeCell ref="G4:I4"/>
    <mergeCell ref="J4:L4"/>
    <mergeCell ref="M4:O4"/>
    <mergeCell ref="P4:R4"/>
    <mergeCell ref="C58:D58"/>
    <mergeCell ref="G58:I58"/>
    <mergeCell ref="J58:L58"/>
    <mergeCell ref="M58:O58"/>
    <mergeCell ref="C57:O57"/>
    <mergeCell ref="G62:I62"/>
    <mergeCell ref="J62:L62"/>
    <mergeCell ref="M62:O62"/>
    <mergeCell ref="C115:O115"/>
    <mergeCell ref="C116:D116"/>
    <mergeCell ref="G116:I116"/>
    <mergeCell ref="J116:L116"/>
    <mergeCell ref="M116:O11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42"/>
  <sheetViews>
    <sheetView showGridLines="0" zoomScaleNormal="100"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6" width="30.54296875" style="10" hidden="1" customWidth="1"/>
    <col min="17" max="18" width="9.26953125" style="10" customWidth="1"/>
    <col min="19" max="16384" width="9.26953125" style="10"/>
  </cols>
  <sheetData>
    <row r="1" spans="1:16" x14ac:dyDescent="0.35">
      <c r="O1" s="10" t="s">
        <v>324</v>
      </c>
      <c r="P1" s="10" t="s">
        <v>324</v>
      </c>
    </row>
    <row r="2" spans="1:16" x14ac:dyDescent="0.35">
      <c r="B2" s="12" t="s">
        <v>37</v>
      </c>
      <c r="C2" s="12"/>
      <c r="D2" s="12"/>
      <c r="O2" s="116" t="s">
        <v>51</v>
      </c>
      <c r="P2" s="116" t="s">
        <v>67</v>
      </c>
    </row>
    <row r="3" spans="1:16" x14ac:dyDescent="0.35">
      <c r="B3" s="13"/>
      <c r="C3" s="13"/>
      <c r="D3" s="13"/>
      <c r="O3" s="2"/>
      <c r="P3" s="32"/>
    </row>
    <row r="4" spans="1:16" s="2" customFormat="1" x14ac:dyDescent="0.35">
      <c r="A4" s="4"/>
      <c r="B4" s="363" t="str">
        <f>IF(Intro!$G$29="English",O4,P4)</f>
        <v>IMPORTERS' QUESTIONNAIRE</v>
      </c>
      <c r="C4" s="364"/>
      <c r="D4" s="364"/>
      <c r="E4" s="364"/>
      <c r="F4" s="364"/>
      <c r="G4" s="364"/>
      <c r="H4" s="364"/>
      <c r="I4" s="364"/>
      <c r="J4" s="364"/>
      <c r="K4" s="364"/>
      <c r="L4" s="365"/>
      <c r="M4" s="5"/>
      <c r="N4" s="5"/>
      <c r="O4" s="19" t="s">
        <v>207</v>
      </c>
      <c r="P4" s="84" t="s">
        <v>208</v>
      </c>
    </row>
    <row r="5" spans="1:16" s="2" customFormat="1" x14ac:dyDescent="0.35">
      <c r="A5" s="4"/>
      <c r="B5" s="366" t="str">
        <f>Intro!B5</f>
        <v>GC-2026-001</v>
      </c>
      <c r="C5" s="367"/>
      <c r="D5" s="367"/>
      <c r="E5" s="367"/>
      <c r="F5" s="367"/>
      <c r="G5" s="367"/>
      <c r="H5" s="367"/>
      <c r="I5" s="367"/>
      <c r="J5" s="367"/>
      <c r="K5" s="367"/>
      <c r="L5" s="368"/>
      <c r="M5" s="5"/>
      <c r="N5" s="5"/>
      <c r="O5" s="19"/>
      <c r="P5" s="9"/>
    </row>
    <row r="6" spans="1:16" s="6" customFormat="1" x14ac:dyDescent="0.35">
      <c r="A6" s="4"/>
      <c r="B6" s="369" t="str">
        <f>UPPER(IF(Intro!$G$29="English",Variables!B3,Variables!C3))</f>
        <v>WOOD GOODS - SOLID AND ENGINEERED WOOD CABINETS AND VANITIES</v>
      </c>
      <c r="C6" s="370"/>
      <c r="D6" s="370"/>
      <c r="E6" s="370"/>
      <c r="F6" s="370"/>
      <c r="G6" s="370"/>
      <c r="H6" s="370"/>
      <c r="I6" s="370"/>
      <c r="J6" s="370"/>
      <c r="K6" s="370"/>
      <c r="L6" s="371"/>
      <c r="M6" s="19"/>
      <c r="N6" s="19"/>
      <c r="O6" s="15"/>
      <c r="P6" s="23"/>
    </row>
    <row r="7" spans="1:16" s="6" customFormat="1" x14ac:dyDescent="0.35">
      <c r="A7" s="4"/>
      <c r="B7" s="14"/>
      <c r="C7" s="14"/>
      <c r="D7" s="14"/>
      <c r="E7" s="3"/>
      <c r="F7" s="3"/>
      <c r="G7" s="3"/>
      <c r="H7" s="3"/>
      <c r="I7" s="3"/>
      <c r="J7" s="3"/>
      <c r="K7" s="3"/>
      <c r="L7" s="3"/>
      <c r="O7" s="15"/>
      <c r="P7" s="23"/>
    </row>
    <row r="8" spans="1:16" s="2" customFormat="1" x14ac:dyDescent="0.35">
      <c r="A8" s="4"/>
      <c r="B8" s="325" t="str">
        <f>UPPER(IF(Intro!$G$29="English",O8,P8))</f>
        <v>QUESTIONNAIRE OUTLINE</v>
      </c>
      <c r="C8" s="326"/>
      <c r="D8" s="326" t="str">
        <f>UPPER(IF(Intro!$G$29="English",P8,Q8))</f>
        <v>APERÇU DU QUESTIONNAIRE</v>
      </c>
      <c r="E8" s="326" t="str">
        <f>UPPER(IF(Intro!$G$29="English",Q8,R8))</f>
        <v/>
      </c>
      <c r="F8" s="326" t="str">
        <f>UPPER(IF(Intro!$G$29="English",R8,S8))</f>
        <v/>
      </c>
      <c r="G8" s="326" t="str">
        <f>UPPER(IF(Intro!$G$29="English",S8,T8))</f>
        <v/>
      </c>
      <c r="H8" s="326" t="str">
        <f>UPPER(IF(Intro!$G$29="English",T8,U8))</f>
        <v/>
      </c>
      <c r="I8" s="326" t="str">
        <f>UPPER(IF(Intro!$G$29="English",U8,V8))</f>
        <v/>
      </c>
      <c r="J8" s="326" t="str">
        <f>UPPER(IF(Intro!$G$29="English",V8,W8))</f>
        <v/>
      </c>
      <c r="K8" s="326" t="str">
        <f>UPPER(IF(Intro!$G$29="English",W8,X8))</f>
        <v/>
      </c>
      <c r="L8" s="327" t="str">
        <f>UPPER(IF(Intro!$G$29="English",X8,Y8))</f>
        <v/>
      </c>
      <c r="M8" s="6"/>
      <c r="N8" s="5"/>
      <c r="O8" s="85" t="s">
        <v>209</v>
      </c>
      <c r="P8" s="85" t="s">
        <v>210</v>
      </c>
    </row>
    <row r="9" spans="1:16" x14ac:dyDescent="0.35">
      <c r="B9" s="16"/>
      <c r="C9" s="27"/>
      <c r="D9" s="27"/>
      <c r="E9" s="28"/>
      <c r="F9" s="28"/>
      <c r="G9" s="28"/>
      <c r="H9" s="28"/>
      <c r="I9" s="28"/>
      <c r="J9" s="28"/>
      <c r="K9" s="28"/>
      <c r="L9" s="17"/>
      <c r="M9" s="10"/>
    </row>
    <row r="10" spans="1:16" s="29" customFormat="1" x14ac:dyDescent="0.35">
      <c r="A10" s="38"/>
      <c r="B10" s="314" t="str">
        <f>IF(Intro!$G$29="English",O10,P10)</f>
        <v xml:space="preserve">This questionnaire is divided into two parts:
</v>
      </c>
      <c r="C10" s="315"/>
      <c r="D10" s="315"/>
      <c r="E10" s="315"/>
      <c r="F10" s="315"/>
      <c r="G10" s="315"/>
      <c r="H10" s="315"/>
      <c r="I10" s="315"/>
      <c r="J10" s="315"/>
      <c r="K10" s="315"/>
      <c r="L10" s="316"/>
      <c r="O10" s="10" t="s">
        <v>71</v>
      </c>
      <c r="P10" s="10" t="s">
        <v>72</v>
      </c>
    </row>
    <row r="11" spans="1:16" s="29" customFormat="1" x14ac:dyDescent="0.35">
      <c r="A11" s="38"/>
      <c r="B11" s="61"/>
      <c r="C11" s="62"/>
      <c r="D11" s="62"/>
      <c r="E11" s="62"/>
      <c r="F11" s="62"/>
      <c r="G11" s="62"/>
      <c r="H11" s="62"/>
      <c r="I11" s="62"/>
      <c r="J11" s="62"/>
      <c r="K11" s="62"/>
      <c r="L11" s="63"/>
      <c r="O11" s="10"/>
      <c r="P11" s="10"/>
    </row>
    <row r="12" spans="1:16" s="29" customFormat="1" x14ac:dyDescent="0.35">
      <c r="A12" s="38"/>
      <c r="B12" s="314" t="str">
        <f>IF(Intro!$G$29="English",O12,P12)</f>
        <v xml:space="preserve">PART I (Blue Tabs) - Information requested in this part is public. Requests to treat any of this information as confidential must be fully justified in writing and accompanied by a redacted version for the public record.
</v>
      </c>
      <c r="C12" s="315"/>
      <c r="D12" s="315"/>
      <c r="E12" s="315"/>
      <c r="F12" s="315"/>
      <c r="G12" s="315"/>
      <c r="H12" s="315"/>
      <c r="I12" s="315"/>
      <c r="J12" s="315"/>
      <c r="K12" s="315"/>
      <c r="L12" s="316"/>
      <c r="O12" s="10" t="s">
        <v>73</v>
      </c>
      <c r="P12" s="10" t="s">
        <v>74</v>
      </c>
    </row>
    <row r="13" spans="1:16" s="29" customFormat="1" x14ac:dyDescent="0.35">
      <c r="A13" s="38"/>
      <c r="B13" s="314"/>
      <c r="C13" s="315"/>
      <c r="D13" s="315"/>
      <c r="E13" s="315"/>
      <c r="F13" s="315"/>
      <c r="G13" s="315"/>
      <c r="H13" s="315"/>
      <c r="I13" s="315"/>
      <c r="J13" s="315"/>
      <c r="K13" s="315"/>
      <c r="L13" s="316"/>
      <c r="O13" s="10"/>
      <c r="P13" s="10"/>
    </row>
    <row r="14" spans="1:16" s="29" customFormat="1" x14ac:dyDescent="0.35">
      <c r="A14" s="38"/>
      <c r="B14" s="61"/>
      <c r="C14" s="62"/>
      <c r="D14" s="62"/>
      <c r="E14" s="62"/>
      <c r="F14" s="62"/>
      <c r="G14" s="62"/>
      <c r="H14" s="62"/>
      <c r="I14" s="62"/>
      <c r="J14" s="62"/>
      <c r="K14" s="62"/>
      <c r="L14" s="63"/>
      <c r="O14" s="10"/>
      <c r="P14" s="10"/>
    </row>
    <row r="15" spans="1:16" s="29" customFormat="1" x14ac:dyDescent="0.35">
      <c r="A15" s="38"/>
      <c r="B15" s="314" t="str">
        <f>IF(Intro!$G$29="English",O15,P15)</f>
        <v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v>
      </c>
      <c r="C15" s="315"/>
      <c r="D15" s="315"/>
      <c r="E15" s="315"/>
      <c r="F15" s="315"/>
      <c r="G15" s="315"/>
      <c r="H15" s="315"/>
      <c r="I15" s="315"/>
      <c r="J15" s="315"/>
      <c r="K15" s="315"/>
      <c r="L15" s="316"/>
      <c r="O15" s="10" t="s">
        <v>75</v>
      </c>
      <c r="P15" s="10" t="s">
        <v>76</v>
      </c>
    </row>
    <row r="16" spans="1:16" s="29" customFormat="1" x14ac:dyDescent="0.35">
      <c r="A16" s="38"/>
      <c r="B16" s="314"/>
      <c r="C16" s="315"/>
      <c r="D16" s="315"/>
      <c r="E16" s="315"/>
      <c r="F16" s="315"/>
      <c r="G16" s="315"/>
      <c r="H16" s="315"/>
      <c r="I16" s="315"/>
      <c r="J16" s="315"/>
      <c r="K16" s="315"/>
      <c r="L16" s="316"/>
      <c r="O16" s="10"/>
      <c r="P16" s="10"/>
    </row>
    <row r="17" spans="1:16" s="29" customFormat="1" x14ac:dyDescent="0.35">
      <c r="A17" s="38"/>
      <c r="B17" s="39"/>
      <c r="C17" s="40"/>
      <c r="D17" s="40"/>
      <c r="E17" s="40"/>
      <c r="F17" s="40"/>
      <c r="G17" s="40"/>
      <c r="H17" s="40"/>
      <c r="I17" s="40"/>
      <c r="J17" s="40"/>
      <c r="K17" s="40"/>
      <c r="L17" s="41"/>
      <c r="O17" s="10"/>
      <c r="P17" s="10"/>
    </row>
    <row r="18" spans="1:16" s="6" customFormat="1" x14ac:dyDescent="0.35">
      <c r="A18" s="4"/>
      <c r="B18" s="14"/>
      <c r="C18" s="14"/>
      <c r="D18" s="14"/>
      <c r="E18" s="3"/>
      <c r="F18" s="3"/>
      <c r="G18" s="3"/>
      <c r="H18" s="3"/>
      <c r="I18" s="3"/>
      <c r="J18" s="3"/>
      <c r="K18" s="3"/>
      <c r="L18" s="3"/>
      <c r="O18" s="15"/>
      <c r="P18" s="23"/>
    </row>
    <row r="19" spans="1:16" s="2" customFormat="1" x14ac:dyDescent="0.35">
      <c r="A19" s="4"/>
      <c r="B19" s="325" t="str">
        <f>UPPER(IF(Intro!$G$29="English",O19,P19))</f>
        <v>CUSTOMS TARIFF</v>
      </c>
      <c r="C19" s="326"/>
      <c r="D19" s="326" t="str">
        <f>UPPER(IF(Intro!$G$29="English",P19,Q19))</f>
        <v>TARIF DES DOUANES</v>
      </c>
      <c r="E19" s="326" t="str">
        <f>UPPER(IF(Intro!$G$29="English",Q19,R19))</f>
        <v/>
      </c>
      <c r="F19" s="326" t="str">
        <f>UPPER(IF(Intro!$G$29="English",R19,S19))</f>
        <v/>
      </c>
      <c r="G19" s="326" t="str">
        <f>UPPER(IF(Intro!$G$29="English",S19,T19))</f>
        <v/>
      </c>
      <c r="H19" s="326" t="str">
        <f>UPPER(IF(Intro!$G$29="English",T19,U19))</f>
        <v/>
      </c>
      <c r="I19" s="326" t="str">
        <f>UPPER(IF(Intro!$G$29="English",U19,V19))</f>
        <v/>
      </c>
      <c r="J19" s="326" t="str">
        <f>UPPER(IF(Intro!$G$29="English",V19,W19))</f>
        <v/>
      </c>
      <c r="K19" s="326" t="str">
        <f>UPPER(IF(Intro!$G$29="English",W19,X19))</f>
        <v/>
      </c>
      <c r="L19" s="327" t="str">
        <f>UPPER(IF(Intro!$G$29="English",X19,Y19))</f>
        <v/>
      </c>
      <c r="M19" s="6"/>
      <c r="N19" s="5"/>
      <c r="O19" s="19" t="s">
        <v>38</v>
      </c>
      <c r="P19" s="9" t="s">
        <v>39</v>
      </c>
    </row>
    <row r="20" spans="1:16" x14ac:dyDescent="0.35">
      <c r="B20" s="16"/>
      <c r="C20" s="27"/>
      <c r="D20" s="27"/>
      <c r="E20" s="28"/>
      <c r="F20" s="28"/>
      <c r="G20" s="28"/>
      <c r="H20" s="28"/>
      <c r="I20" s="28"/>
      <c r="J20" s="28"/>
      <c r="K20" s="28"/>
      <c r="L20" s="17"/>
      <c r="M20" s="10"/>
    </row>
    <row r="21" spans="1:16" s="29" customFormat="1" x14ac:dyDescent="0.35">
      <c r="A21" s="38"/>
      <c r="B21" s="319" t="str">
        <f>IF(Intro!$G$29="English",O21,P21)</f>
        <v>The goods are commonly classified in the Customs Tariff under the following Harmonized Commodity Description and Coding System (HS) number(s):</v>
      </c>
      <c r="C21" s="320"/>
      <c r="D21" s="320"/>
      <c r="E21" s="320"/>
      <c r="F21" s="320"/>
      <c r="G21" s="320"/>
      <c r="H21" s="320"/>
      <c r="I21" s="320"/>
      <c r="J21" s="320"/>
      <c r="K21" s="320"/>
      <c r="L21" s="321"/>
      <c r="O21" s="10" t="s">
        <v>233</v>
      </c>
      <c r="P21" s="10" t="s">
        <v>234</v>
      </c>
    </row>
    <row r="22" spans="1:16" s="29" customFormat="1" x14ac:dyDescent="0.35">
      <c r="A22" s="38"/>
      <c r="B22" s="238"/>
      <c r="C22" s="239"/>
      <c r="D22" s="239"/>
      <c r="E22" s="239"/>
      <c r="F22" s="239"/>
      <c r="G22" s="239"/>
      <c r="H22" s="239"/>
      <c r="I22" s="239"/>
      <c r="J22" s="239"/>
      <c r="K22" s="239"/>
      <c r="L22" s="240"/>
      <c r="O22" s="10"/>
      <c r="P22" s="10"/>
    </row>
    <row r="23" spans="1:16" s="243" customFormat="1" ht="15.65" customHeight="1" x14ac:dyDescent="0.35">
      <c r="A23" s="241"/>
      <c r="B23" s="426"/>
      <c r="C23" s="427"/>
      <c r="D23" s="428" t="s">
        <v>910</v>
      </c>
      <c r="E23" s="429"/>
      <c r="F23" s="429"/>
      <c r="G23" s="429"/>
      <c r="H23" s="429"/>
      <c r="I23" s="429"/>
      <c r="J23" s="430"/>
      <c r="K23" s="136"/>
      <c r="L23" s="242"/>
      <c r="O23" s="9"/>
      <c r="P23" s="9"/>
    </row>
    <row r="24" spans="1:16" x14ac:dyDescent="0.35">
      <c r="B24" s="88"/>
      <c r="C24" s="81"/>
      <c r="D24" s="83"/>
      <c r="E24" s="83"/>
      <c r="F24" s="83"/>
      <c r="G24" s="83"/>
      <c r="H24" s="83"/>
      <c r="I24" s="83"/>
      <c r="J24" s="83"/>
      <c r="K24" s="83"/>
      <c r="L24" s="82"/>
      <c r="M24" s="10"/>
    </row>
    <row r="25" spans="1:16" s="138" customFormat="1" x14ac:dyDescent="0.35">
      <c r="A25" s="72"/>
      <c r="B25" s="319" t="str">
        <f>IF(Intro!$G$29="English",O25,P25)</f>
        <v>These tariff classification numbers may include other products than the goods, and the goods may also fall under additional tariff classification numbers.</v>
      </c>
      <c r="C25" s="320"/>
      <c r="D25" s="320"/>
      <c r="E25" s="320"/>
      <c r="F25" s="320"/>
      <c r="G25" s="320"/>
      <c r="H25" s="320"/>
      <c r="I25" s="320"/>
      <c r="J25" s="320"/>
      <c r="K25" s="320"/>
      <c r="L25" s="321"/>
      <c r="O25" s="10" t="s">
        <v>340</v>
      </c>
      <c r="P25" s="10" t="s">
        <v>341</v>
      </c>
    </row>
    <row r="26" spans="1:16" s="29" customFormat="1" x14ac:dyDescent="0.35">
      <c r="A26" s="38"/>
      <c r="B26" s="39"/>
      <c r="C26" s="40"/>
      <c r="D26" s="40"/>
      <c r="E26" s="40"/>
      <c r="F26" s="40"/>
      <c r="G26" s="40"/>
      <c r="H26" s="40"/>
      <c r="I26" s="40"/>
      <c r="J26" s="40"/>
      <c r="K26" s="40"/>
      <c r="L26" s="41"/>
      <c r="O26" s="10"/>
      <c r="P26" s="10"/>
    </row>
    <row r="27" spans="1:16" s="6" customFormat="1" x14ac:dyDescent="0.35">
      <c r="A27" s="4"/>
      <c r="B27" s="14"/>
      <c r="C27" s="14"/>
      <c r="D27" s="14"/>
      <c r="E27" s="3"/>
      <c r="F27" s="3"/>
      <c r="G27" s="3"/>
      <c r="H27" s="3"/>
      <c r="I27" s="3"/>
      <c r="J27" s="3"/>
      <c r="K27" s="3"/>
      <c r="L27" s="3"/>
      <c r="O27" s="15"/>
      <c r="P27" s="23"/>
    </row>
    <row r="28" spans="1:16" s="2" customFormat="1" x14ac:dyDescent="0.35">
      <c r="A28" s="4"/>
      <c r="B28" s="404" t="str">
        <f>UPPER(IF(Intro!$G$29="English",O28,P28))</f>
        <v>GLOSSARY</v>
      </c>
      <c r="C28" s="404"/>
      <c r="D28" s="404" t="s">
        <v>121</v>
      </c>
      <c r="E28" s="404" t="s">
        <v>122</v>
      </c>
      <c r="F28" s="404" t="s">
        <v>122</v>
      </c>
      <c r="G28" s="404" t="s">
        <v>122</v>
      </c>
      <c r="H28" s="404" t="s">
        <v>122</v>
      </c>
      <c r="I28" s="404" t="s">
        <v>122</v>
      </c>
      <c r="J28" s="404" t="s">
        <v>122</v>
      </c>
      <c r="K28" s="404" t="s">
        <v>122</v>
      </c>
      <c r="L28" s="404" t="s">
        <v>122</v>
      </c>
      <c r="M28" s="6"/>
      <c r="N28" s="5"/>
      <c r="O28" s="19" t="s">
        <v>211</v>
      </c>
      <c r="P28" s="19" t="s">
        <v>121</v>
      </c>
    </row>
    <row r="29" spans="1:16" s="2" customFormat="1" x14ac:dyDescent="0.35">
      <c r="A29" s="4"/>
      <c r="B29" s="422" t="str">
        <f>IF(Intro!$G$29="English",O29,P29)</f>
        <v>Delivery costs</v>
      </c>
      <c r="C29" s="423"/>
      <c r="D29" s="424" t="str">
        <f>IF(Intro!$G$29="English",O30,P30)</f>
        <v>The costs of freight, handling, and insurance to your Canadian warehouse and, where applicable, all import costs such as customs and other duties (including anti-dumping and countervailing duties), brokerage fees and surcharges.</v>
      </c>
      <c r="E29" s="424"/>
      <c r="F29" s="424"/>
      <c r="G29" s="424"/>
      <c r="H29" s="424"/>
      <c r="I29" s="424"/>
      <c r="J29" s="424"/>
      <c r="K29" s="424"/>
      <c r="L29" s="425"/>
      <c r="M29" s="6"/>
      <c r="N29" s="5"/>
      <c r="O29" s="10" t="s">
        <v>327</v>
      </c>
      <c r="P29" s="10" t="s">
        <v>328</v>
      </c>
    </row>
    <row r="30" spans="1:16" s="2" customFormat="1" x14ac:dyDescent="0.35">
      <c r="A30" s="4"/>
      <c r="B30" s="409"/>
      <c r="C30" s="410"/>
      <c r="D30" s="405"/>
      <c r="E30" s="405"/>
      <c r="F30" s="405"/>
      <c r="G30" s="405"/>
      <c r="H30" s="405"/>
      <c r="I30" s="405"/>
      <c r="J30" s="405"/>
      <c r="K30" s="405"/>
      <c r="L30" s="406"/>
      <c r="M30" s="6"/>
      <c r="N30" s="5"/>
      <c r="O30" s="10" t="s">
        <v>329</v>
      </c>
      <c r="P30" s="9" t="s">
        <v>330</v>
      </c>
    </row>
    <row r="31" spans="1:16" s="2" customFormat="1" x14ac:dyDescent="0.35">
      <c r="A31" s="4"/>
      <c r="B31" s="409"/>
      <c r="C31" s="410"/>
      <c r="D31" s="405"/>
      <c r="E31" s="405"/>
      <c r="F31" s="405"/>
      <c r="G31" s="405"/>
      <c r="H31" s="405"/>
      <c r="I31" s="405"/>
      <c r="J31" s="405"/>
      <c r="K31" s="405"/>
      <c r="L31" s="406"/>
      <c r="M31" s="6"/>
      <c r="N31" s="5"/>
      <c r="O31" s="86"/>
      <c r="P31" s="86"/>
    </row>
    <row r="32" spans="1:16" s="29" customFormat="1" x14ac:dyDescent="0.35">
      <c r="A32" s="38"/>
      <c r="B32" s="420" t="str">
        <f>IF(Intro!$G$29="English",O32,P32)</f>
        <v>Net delivered purchase value (laid-in cost)</v>
      </c>
      <c r="C32" s="421"/>
      <c r="D32" s="413" t="str">
        <f>IF(Intro!$G$29="English",O33,P33)</f>
        <v>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v>
      </c>
      <c r="E32" s="413"/>
      <c r="F32" s="413"/>
      <c r="G32" s="413"/>
      <c r="H32" s="413"/>
      <c r="I32" s="413"/>
      <c r="J32" s="413"/>
      <c r="K32" s="413"/>
      <c r="L32" s="414"/>
      <c r="O32" s="10" t="s">
        <v>117</v>
      </c>
      <c r="P32" s="10" t="s">
        <v>300</v>
      </c>
    </row>
    <row r="33" spans="1:18" s="29" customFormat="1" x14ac:dyDescent="0.35">
      <c r="A33" s="38"/>
      <c r="B33" s="409"/>
      <c r="C33" s="410"/>
      <c r="D33" s="405"/>
      <c r="E33" s="405"/>
      <c r="F33" s="405"/>
      <c r="G33" s="405"/>
      <c r="H33" s="405"/>
      <c r="I33" s="405"/>
      <c r="J33" s="405"/>
      <c r="K33" s="405"/>
      <c r="L33" s="406"/>
      <c r="O33" s="15" t="s">
        <v>178</v>
      </c>
      <c r="P33" s="15" t="s">
        <v>179</v>
      </c>
      <c r="Q33" s="15"/>
      <c r="R33" s="15"/>
    </row>
    <row r="34" spans="1:18" s="29" customFormat="1" x14ac:dyDescent="0.35">
      <c r="A34" s="38"/>
      <c r="B34" s="409"/>
      <c r="C34" s="410"/>
      <c r="D34" s="405"/>
      <c r="E34" s="405"/>
      <c r="F34" s="405"/>
      <c r="G34" s="405"/>
      <c r="H34" s="405"/>
      <c r="I34" s="405"/>
      <c r="J34" s="405"/>
      <c r="K34" s="405"/>
      <c r="L34" s="406"/>
      <c r="O34" s="15"/>
      <c r="P34" s="15"/>
      <c r="Q34" s="15"/>
      <c r="R34" s="15"/>
    </row>
    <row r="35" spans="1:18" s="29" customFormat="1" x14ac:dyDescent="0.35">
      <c r="A35" s="38"/>
      <c r="B35" s="409"/>
      <c r="C35" s="410"/>
      <c r="D35" s="405"/>
      <c r="E35" s="405"/>
      <c r="F35" s="405"/>
      <c r="G35" s="405"/>
      <c r="H35" s="405"/>
      <c r="I35" s="405"/>
      <c r="J35" s="405"/>
      <c r="K35" s="405"/>
      <c r="L35" s="406"/>
      <c r="O35" s="10"/>
      <c r="P35" s="10"/>
      <c r="Q35" s="15"/>
      <c r="R35" s="15"/>
    </row>
    <row r="36" spans="1:18" s="29" customFormat="1" x14ac:dyDescent="0.35">
      <c r="A36" s="38"/>
      <c r="B36" s="409" t="str">
        <f>IF(Intro!$G$29="English",O36,P36)</f>
        <v>Net delivered selling value</v>
      </c>
      <c r="C36" s="410"/>
      <c r="D36" s="405" t="str">
        <f>IF(Intro!$G$29="English",O37,P37)</f>
        <v>The value of your sales net of all discounts (cash, quantity or deferred), allowances, taxes, rebates and incentives, whether or not shown on the invoice. It includes all delivery costs.</v>
      </c>
      <c r="E36" s="405"/>
      <c r="F36" s="405"/>
      <c r="G36" s="405"/>
      <c r="H36" s="405"/>
      <c r="I36" s="405"/>
      <c r="J36" s="405"/>
      <c r="K36" s="405"/>
      <c r="L36" s="406"/>
      <c r="O36" s="10" t="s">
        <v>115</v>
      </c>
      <c r="P36" s="10" t="s">
        <v>116</v>
      </c>
    </row>
    <row r="37" spans="1:18" x14ac:dyDescent="0.35">
      <c r="B37" s="409"/>
      <c r="C37" s="410"/>
      <c r="D37" s="405"/>
      <c r="E37" s="405"/>
      <c r="F37" s="405"/>
      <c r="G37" s="405"/>
      <c r="H37" s="405"/>
      <c r="I37" s="405"/>
      <c r="J37" s="405"/>
      <c r="K37" s="405"/>
      <c r="L37" s="406"/>
      <c r="O37" s="10" t="s">
        <v>331</v>
      </c>
      <c r="P37" s="9" t="s">
        <v>212</v>
      </c>
    </row>
    <row r="38" spans="1:18" x14ac:dyDescent="0.35">
      <c r="B38" s="411"/>
      <c r="C38" s="412"/>
      <c r="D38" s="407"/>
      <c r="E38" s="407"/>
      <c r="F38" s="407"/>
      <c r="G38" s="407"/>
      <c r="H38" s="407"/>
      <c r="I38" s="407"/>
      <c r="J38" s="407"/>
      <c r="K38" s="407"/>
      <c r="L38" s="408"/>
    </row>
    <row r="39" spans="1:18" s="29" customFormat="1" x14ac:dyDescent="0.35">
      <c r="A39" s="38"/>
      <c r="B39" s="409" t="str">
        <f>IF(Intro!$G$29="English",O39,P39)</f>
        <v>Related firms</v>
      </c>
      <c r="C39" s="410"/>
      <c r="D39" s="357" t="str">
        <f>IF(Intro!$G$29="English",O40,P40)</f>
        <v>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v>
      </c>
      <c r="E39" s="357"/>
      <c r="F39" s="357"/>
      <c r="G39" s="357"/>
      <c r="H39" s="357"/>
      <c r="I39" s="357"/>
      <c r="J39" s="357"/>
      <c r="K39" s="357"/>
      <c r="L39" s="415"/>
      <c r="O39" s="10" t="s">
        <v>186</v>
      </c>
      <c r="P39" s="10" t="s">
        <v>187</v>
      </c>
    </row>
    <row r="40" spans="1:18" s="29" customFormat="1" x14ac:dyDescent="0.35">
      <c r="A40" s="38"/>
      <c r="B40" s="409"/>
      <c r="C40" s="410"/>
      <c r="D40" s="357"/>
      <c r="E40" s="357"/>
      <c r="F40" s="357"/>
      <c r="G40" s="357"/>
      <c r="H40" s="357"/>
      <c r="I40" s="357"/>
      <c r="J40" s="357"/>
      <c r="K40" s="357"/>
      <c r="L40" s="415"/>
      <c r="O40" s="10" t="s">
        <v>182</v>
      </c>
      <c r="P40" s="10" t="s">
        <v>183</v>
      </c>
      <c r="Q40" s="10"/>
      <c r="R40" s="10"/>
    </row>
    <row r="41" spans="1:18" s="29" customFormat="1" x14ac:dyDescent="0.35">
      <c r="A41" s="38"/>
      <c r="B41" s="409"/>
      <c r="C41" s="410"/>
      <c r="D41" s="357"/>
      <c r="E41" s="357"/>
      <c r="F41" s="357"/>
      <c r="G41" s="357"/>
      <c r="H41" s="357"/>
      <c r="I41" s="357"/>
      <c r="J41" s="357"/>
      <c r="K41" s="357"/>
      <c r="L41" s="415"/>
      <c r="O41" s="10"/>
      <c r="P41" s="10"/>
      <c r="Q41" s="10"/>
      <c r="R41" s="10"/>
    </row>
    <row r="42" spans="1:18" s="29" customFormat="1" x14ac:dyDescent="0.35">
      <c r="A42" s="38"/>
      <c r="B42" s="418"/>
      <c r="C42" s="419"/>
      <c r="D42" s="416"/>
      <c r="E42" s="416"/>
      <c r="F42" s="416"/>
      <c r="G42" s="416"/>
      <c r="H42" s="416"/>
      <c r="I42" s="416"/>
      <c r="J42" s="416"/>
      <c r="K42" s="416"/>
      <c r="L42" s="417"/>
      <c r="O42" s="10"/>
      <c r="P42" s="10"/>
      <c r="Q42" s="10"/>
      <c r="R42" s="10"/>
    </row>
  </sheetData>
  <sheetProtection algorithmName="SHA-512" hashValue="wNSQ3pet5av+C1p5qQVUYHrNZcSmgaGBMh6pZX/1f16/6C5fJhqQCXjMt0OiumEUhniF5FWytHfnj3CaqCXhTg==" saltValue="88PUUQGGRAaYpDWSS78/iA==" spinCount="100000" sheet="1" objects="1" scenarios="1" selectLockedCells="1"/>
  <mergeCells count="21">
    <mergeCell ref="B23:C23"/>
    <mergeCell ref="D23:J23"/>
    <mergeCell ref="B5:L5"/>
    <mergeCell ref="B4:L4"/>
    <mergeCell ref="B6:L6"/>
    <mergeCell ref="B8:L8"/>
    <mergeCell ref="B10:L10"/>
    <mergeCell ref="B19:L19"/>
    <mergeCell ref="B12:L13"/>
    <mergeCell ref="B15:L16"/>
    <mergeCell ref="B21:L21"/>
    <mergeCell ref="D39:L42"/>
    <mergeCell ref="B39:C42"/>
    <mergeCell ref="B32:C35"/>
    <mergeCell ref="B29:C31"/>
    <mergeCell ref="D29:L31"/>
    <mergeCell ref="B25:L25"/>
    <mergeCell ref="B28:L28"/>
    <mergeCell ref="D36:L38"/>
    <mergeCell ref="B36:C38"/>
    <mergeCell ref="D32:L35"/>
  </mergeCells>
  <printOptions horizontalCentered="1"/>
  <pageMargins left="0.25" right="0.25" top="0.75" bottom="0.75" header="0.3" footer="0.3"/>
  <pageSetup scale="63" fitToHeight="0" orientation="portrait" r:id="rId1"/>
  <headerFooter>
    <oddFooter>&amp;L&amp;A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259"/>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36.453125" style="10" hidden="1" customWidth="1"/>
    <col min="16" max="16" width="34.26953125" style="10" hidden="1" customWidth="1"/>
    <col min="17" max="19" width="8.453125" style="10" customWidth="1"/>
    <col min="20" max="16384" width="9.26953125" style="10"/>
  </cols>
  <sheetData>
    <row r="1" spans="1:21" x14ac:dyDescent="0.35">
      <c r="O1" s="10" t="s">
        <v>324</v>
      </c>
      <c r="P1" s="10" t="s">
        <v>324</v>
      </c>
    </row>
    <row r="2" spans="1:21" x14ac:dyDescent="0.35">
      <c r="B2" s="12" t="s">
        <v>37</v>
      </c>
      <c r="C2" s="12"/>
      <c r="O2" s="116" t="s">
        <v>51</v>
      </c>
      <c r="P2" s="116" t="s">
        <v>67</v>
      </c>
    </row>
    <row r="3" spans="1:21" x14ac:dyDescent="0.35">
      <c r="B3" s="13"/>
      <c r="C3" s="13"/>
      <c r="O3" s="2"/>
      <c r="P3" s="2"/>
    </row>
    <row r="4" spans="1:21" s="2" customFormat="1" x14ac:dyDescent="0.35">
      <c r="A4" s="4"/>
      <c r="B4" s="380" t="str">
        <f>Info!B4</f>
        <v>IMPORTERS' QUESTIONNAIRE</v>
      </c>
      <c r="C4" s="381"/>
      <c r="D4" s="381"/>
      <c r="E4" s="381"/>
      <c r="F4" s="381"/>
      <c r="G4" s="381"/>
      <c r="H4" s="381"/>
      <c r="I4" s="381"/>
      <c r="J4" s="381"/>
      <c r="K4" s="381"/>
      <c r="L4" s="382"/>
      <c r="M4" s="5"/>
      <c r="N4" s="5"/>
      <c r="O4" s="19"/>
      <c r="P4" s="19"/>
    </row>
    <row r="5" spans="1:21" s="2" customFormat="1" x14ac:dyDescent="0.35">
      <c r="A5" s="4"/>
      <c r="B5" s="435" t="str">
        <f>Info!B5</f>
        <v>GC-2026-001</v>
      </c>
      <c r="C5" s="436"/>
      <c r="D5" s="436"/>
      <c r="E5" s="436"/>
      <c r="F5" s="436"/>
      <c r="G5" s="436"/>
      <c r="H5" s="436"/>
      <c r="I5" s="436"/>
      <c r="J5" s="436"/>
      <c r="K5" s="436"/>
      <c r="L5" s="437"/>
      <c r="M5" s="5"/>
      <c r="N5" s="5"/>
      <c r="O5" s="19"/>
      <c r="P5" s="19"/>
    </row>
    <row r="6" spans="1:21" s="6" customFormat="1" x14ac:dyDescent="0.35">
      <c r="A6" s="4"/>
      <c r="B6" s="435" t="str">
        <f>Info!B6</f>
        <v>WOOD GOODS - SOLID AND ENGINEERED WOOD CABINETS AND VANITIES</v>
      </c>
      <c r="C6" s="436"/>
      <c r="D6" s="436"/>
      <c r="E6" s="436"/>
      <c r="F6" s="436"/>
      <c r="G6" s="436"/>
      <c r="H6" s="436"/>
      <c r="I6" s="436"/>
      <c r="J6" s="436"/>
      <c r="K6" s="436"/>
      <c r="L6" s="437"/>
      <c r="M6" s="19"/>
      <c r="N6" s="19"/>
      <c r="O6" s="15"/>
      <c r="P6" s="15"/>
    </row>
    <row r="7" spans="1:21" s="6" customFormat="1" x14ac:dyDescent="0.35">
      <c r="A7" s="4"/>
      <c r="B7" s="111"/>
      <c r="C7" s="112"/>
      <c r="D7" s="112"/>
      <c r="E7" s="112"/>
      <c r="F7" s="112"/>
      <c r="G7" s="112"/>
      <c r="H7" s="112"/>
      <c r="I7" s="112"/>
      <c r="J7" s="112"/>
      <c r="K7" s="112"/>
      <c r="L7" s="113"/>
      <c r="M7" s="19"/>
      <c r="N7" s="19"/>
      <c r="O7" s="20"/>
    </row>
    <row r="8" spans="1:21" s="6" customFormat="1" x14ac:dyDescent="0.35">
      <c r="A8" s="4"/>
      <c r="B8" s="438" t="str">
        <f>IF(Intro!$G$29="English",O8,P8)</f>
        <v>The following questions refer to the goods as defined in the product description on the Intro tab.</v>
      </c>
      <c r="C8" s="439"/>
      <c r="D8" s="439"/>
      <c r="E8" s="439"/>
      <c r="F8" s="439"/>
      <c r="G8" s="439"/>
      <c r="H8" s="439"/>
      <c r="I8" s="439"/>
      <c r="J8" s="439"/>
      <c r="K8" s="439"/>
      <c r="L8" s="440"/>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35">
      <c r="A9" s="4"/>
      <c r="B9" s="438" t="str">
        <f>IF(Intro!$G$29="English",O9,P9)</f>
        <v xml:space="preserve">Product information and a glossary of terms can be found in the Info tab.
</v>
      </c>
      <c r="C9" s="439"/>
      <c r="D9" s="439"/>
      <c r="E9" s="439"/>
      <c r="F9" s="439"/>
      <c r="G9" s="439"/>
      <c r="H9" s="439"/>
      <c r="I9" s="439"/>
      <c r="J9" s="439"/>
      <c r="K9" s="439"/>
      <c r="L9" s="440"/>
      <c r="M9" s="19"/>
      <c r="N9" s="19"/>
      <c r="O9" s="15" t="s">
        <v>77</v>
      </c>
      <c r="P9" s="6" t="s">
        <v>78</v>
      </c>
    </row>
    <row r="10" spans="1:21" s="6" customFormat="1" x14ac:dyDescent="0.35">
      <c r="A10" s="4"/>
      <c r="B10" s="441" t="str">
        <f>IF(Intro!$G$29="English",O10,P10)</f>
        <v xml:space="preserve">Use the AddPub tab if more space is needed.
</v>
      </c>
      <c r="C10" s="442"/>
      <c r="D10" s="442"/>
      <c r="E10" s="442"/>
      <c r="F10" s="442"/>
      <c r="G10" s="442"/>
      <c r="H10" s="442"/>
      <c r="I10" s="442"/>
      <c r="J10" s="442"/>
      <c r="K10" s="442"/>
      <c r="L10" s="443"/>
      <c r="M10" s="19"/>
      <c r="N10" s="19"/>
      <c r="O10" s="15" t="s">
        <v>79</v>
      </c>
      <c r="P10" s="15" t="s">
        <v>80</v>
      </c>
    </row>
    <row r="11" spans="1:21" s="6" customFormat="1" x14ac:dyDescent="0.35">
      <c r="A11" s="4"/>
      <c r="B11" s="14"/>
      <c r="C11" s="14"/>
      <c r="D11" s="3"/>
      <c r="E11" s="3"/>
      <c r="F11" s="3"/>
      <c r="G11" s="3"/>
      <c r="H11" s="3"/>
      <c r="I11" s="3"/>
      <c r="J11" s="3"/>
      <c r="K11" s="3"/>
      <c r="L11" s="3"/>
      <c r="O11" s="15"/>
      <c r="P11" s="15"/>
    </row>
    <row r="12" spans="1:21" x14ac:dyDescent="0.35">
      <c r="B12" s="322" t="str">
        <f>IF(Intro!$G$29="English",O12,P12)</f>
        <v>GENERAL FIRM INFORMATION</v>
      </c>
      <c r="C12" s="323"/>
      <c r="D12" s="323"/>
      <c r="E12" s="323"/>
      <c r="F12" s="323"/>
      <c r="G12" s="323"/>
      <c r="H12" s="323"/>
      <c r="I12" s="323"/>
      <c r="J12" s="323"/>
      <c r="K12" s="323"/>
      <c r="L12" s="324"/>
      <c r="M12" s="29"/>
      <c r="O12" s="86" t="s">
        <v>213</v>
      </c>
      <c r="P12" s="86" t="s">
        <v>214</v>
      </c>
    </row>
    <row r="13" spans="1:21" x14ac:dyDescent="0.35">
      <c r="B13" s="451" t="s">
        <v>12</v>
      </c>
      <c r="C13" s="452"/>
      <c r="D13" s="452"/>
      <c r="E13" s="452"/>
      <c r="F13" s="452"/>
      <c r="G13" s="452"/>
      <c r="H13" s="452"/>
      <c r="I13" s="452"/>
      <c r="J13" s="452"/>
      <c r="K13" s="452"/>
      <c r="L13" s="453"/>
      <c r="M13" s="10"/>
    </row>
    <row r="14" spans="1:21" s="29" customFormat="1" x14ac:dyDescent="0.35">
      <c r="A14" s="38"/>
      <c r="B14" s="42"/>
      <c r="C14" s="104"/>
      <c r="D14" s="104"/>
      <c r="E14" s="104"/>
      <c r="F14" s="104"/>
      <c r="G14" s="104"/>
      <c r="H14" s="104"/>
      <c r="I14" s="104"/>
      <c r="J14" s="104"/>
      <c r="K14" s="104"/>
      <c r="L14" s="43"/>
      <c r="Q14" s="10"/>
      <c r="R14" s="10"/>
      <c r="S14" s="10"/>
      <c r="T14" s="10"/>
      <c r="U14" s="10"/>
    </row>
    <row r="15" spans="1:21" s="29" customFormat="1" x14ac:dyDescent="0.35">
      <c r="A15" s="38"/>
      <c r="B15" s="449" t="str">
        <f>IF(Intro!$G$29="English",O15,P15)</f>
        <v>Select your firm's primary activity with respect to the goods between January 1, 2023 and December 31, 2025 (select only one response):</v>
      </c>
      <c r="C15" s="450"/>
      <c r="D15" s="450"/>
      <c r="E15" s="450"/>
      <c r="F15" s="450"/>
      <c r="G15" s="450"/>
      <c r="H15" s="450"/>
      <c r="I15" s="450"/>
      <c r="J15" s="450"/>
      <c r="K15" s="450"/>
      <c r="L15" s="373"/>
      <c r="O15" s="29" t="str">
        <f>"Select your firm's primary activity with respect to the goods between January 1, "&amp;Variables!B6&amp;" and "&amp;Variables!B7&amp;", "&amp;Variables!B8&amp;" (select only one response):"</f>
        <v>Select your firm's primary activity with respect to the goods between January 1, 2023 and December 31, 2025 (select only one response):</v>
      </c>
      <c r="P15" s="29" t="str">
        <f>"Sélectionnez l'activité principale de votre entreprise concernant les marchandises entre le 1er janvier "&amp;Variables!C6&amp;" et le "&amp;Variables!C7&amp;" "&amp;Variables!C8&amp;" (sélectionnez une seule réponse) :"</f>
        <v>Sélectionnez l'activité principale de votre entreprise concernant les marchandises entre le 1er janvier 2023 et le 31 décembre 2025 (sélectionnez une seule réponse) :</v>
      </c>
      <c r="Q15" s="10"/>
      <c r="R15" s="10"/>
      <c r="S15" s="10"/>
      <c r="T15" s="10"/>
      <c r="U15" s="10"/>
    </row>
    <row r="16" spans="1:21" s="29" customFormat="1" ht="14.15" customHeight="1" x14ac:dyDescent="0.35">
      <c r="A16" s="38"/>
      <c r="B16" s="56"/>
      <c r="C16" s="128"/>
      <c r="D16" s="128"/>
      <c r="E16" s="128"/>
      <c r="F16" s="128"/>
      <c r="G16" s="128"/>
      <c r="H16" s="128"/>
      <c r="I16" s="128"/>
      <c r="J16" s="128"/>
      <c r="K16" s="128"/>
      <c r="L16" s="129"/>
      <c r="P16" s="132"/>
      <c r="R16" s="10"/>
      <c r="S16" s="10"/>
      <c r="T16" s="10"/>
      <c r="U16" s="10"/>
    </row>
    <row r="17" spans="1:21" s="29" customFormat="1" x14ac:dyDescent="0.35">
      <c r="A17" s="38"/>
      <c r="B17" s="454" t="str">
        <f>IF(Intro!$G$29="English",O17,P17)</f>
        <v>Your firm sold the goods, without modification, to members of the public (i.e.you are a retailer)?</v>
      </c>
      <c r="C17" s="455"/>
      <c r="D17" s="455"/>
      <c r="E17" s="455"/>
      <c r="F17" s="455"/>
      <c r="G17" s="455"/>
      <c r="H17" s="455"/>
      <c r="I17" s="455"/>
      <c r="J17" s="455"/>
      <c r="K17" s="133"/>
      <c r="L17" s="129"/>
      <c r="O17" s="132" t="s">
        <v>998</v>
      </c>
      <c r="P17" s="132" t="s">
        <v>1002</v>
      </c>
      <c r="R17" s="10"/>
      <c r="S17" s="10"/>
      <c r="T17" s="10"/>
      <c r="U17" s="10"/>
    </row>
    <row r="18" spans="1:21" s="29" customFormat="1" x14ac:dyDescent="0.35">
      <c r="A18" s="38"/>
      <c r="B18" s="454" t="str">
        <f>IF(Intro!$G$29="English",O18,P18)</f>
        <v>Your firm sold the goods, without modification, to other businesses (i.e. you are a distributor of the goods)?</v>
      </c>
      <c r="C18" s="455"/>
      <c r="D18" s="455"/>
      <c r="E18" s="455"/>
      <c r="F18" s="455"/>
      <c r="G18" s="455"/>
      <c r="H18" s="455"/>
      <c r="I18" s="455"/>
      <c r="J18" s="455"/>
      <c r="K18" s="133"/>
      <c r="L18" s="129"/>
      <c r="O18" s="132" t="s">
        <v>999</v>
      </c>
      <c r="P18" s="132" t="s">
        <v>1003</v>
      </c>
      <c r="R18" s="10"/>
      <c r="S18" s="10"/>
      <c r="T18" s="10"/>
      <c r="U18" s="10"/>
    </row>
    <row r="19" spans="1:21" ht="14.15" customHeight="1" x14ac:dyDescent="0.35">
      <c r="B19" s="461" t="str">
        <f>IF(Intro!$G$29="English",O19,P19)</f>
        <v>Your firm used the goods in the production of a different product which you then sold (i.e. you are an end user of the goods)?</v>
      </c>
      <c r="C19" s="462"/>
      <c r="D19" s="462"/>
      <c r="E19" s="462"/>
      <c r="F19" s="462"/>
      <c r="G19" s="462"/>
      <c r="H19" s="462"/>
      <c r="I19" s="462"/>
      <c r="J19" s="463"/>
      <c r="K19" s="317"/>
      <c r="L19" s="129"/>
      <c r="M19" s="10"/>
      <c r="O19" s="132" t="s">
        <v>1000</v>
      </c>
      <c r="P19" s="132" t="s">
        <v>1004</v>
      </c>
    </row>
    <row r="20" spans="1:21" ht="14.15" customHeight="1" x14ac:dyDescent="0.35">
      <c r="B20" s="464"/>
      <c r="C20" s="465"/>
      <c r="D20" s="465"/>
      <c r="E20" s="465"/>
      <c r="F20" s="465"/>
      <c r="G20" s="465"/>
      <c r="H20" s="465"/>
      <c r="I20" s="465"/>
      <c r="J20" s="466"/>
      <c r="K20" s="318"/>
      <c r="L20" s="131"/>
      <c r="M20" s="10"/>
      <c r="O20" s="132"/>
      <c r="P20" s="132"/>
    </row>
    <row r="21" spans="1:21" ht="14.15" customHeight="1" x14ac:dyDescent="0.35">
      <c r="B21" s="454" t="str">
        <f>IF(Intro!$G$29="English",O21,P21)</f>
        <v>Your firm used the goods for its own purposes and the goods were not sold in any capacity (i.e.you are an end user of the goods)?</v>
      </c>
      <c r="C21" s="455"/>
      <c r="D21" s="455"/>
      <c r="E21" s="455"/>
      <c r="F21" s="455"/>
      <c r="G21" s="455"/>
      <c r="H21" s="455"/>
      <c r="I21" s="455"/>
      <c r="J21" s="455"/>
      <c r="K21" s="317"/>
      <c r="L21" s="129"/>
      <c r="M21" s="10"/>
      <c r="O21" s="132" t="s">
        <v>1001</v>
      </c>
      <c r="P21" s="132" t="s">
        <v>1005</v>
      </c>
    </row>
    <row r="22" spans="1:21" ht="14.15" customHeight="1" x14ac:dyDescent="0.35">
      <c r="B22" s="454"/>
      <c r="C22" s="455"/>
      <c r="D22" s="455"/>
      <c r="E22" s="455"/>
      <c r="F22" s="455"/>
      <c r="G22" s="455"/>
      <c r="H22" s="455"/>
      <c r="I22" s="455"/>
      <c r="J22" s="455"/>
      <c r="K22" s="318"/>
      <c r="L22" s="129"/>
      <c r="M22" s="10"/>
      <c r="O22" s="132"/>
      <c r="P22" s="132"/>
    </row>
    <row r="23" spans="1:21" s="29" customFormat="1" x14ac:dyDescent="0.35">
      <c r="A23" s="38"/>
      <c r="B23" s="39"/>
      <c r="C23" s="40"/>
      <c r="D23" s="40"/>
      <c r="E23" s="40"/>
      <c r="F23" s="40"/>
      <c r="G23" s="40"/>
      <c r="H23" s="40"/>
      <c r="I23" s="40"/>
      <c r="J23" s="40"/>
      <c r="K23" s="40"/>
      <c r="L23" s="41"/>
      <c r="N23" s="10"/>
      <c r="O23" s="10"/>
      <c r="P23" s="10"/>
      <c r="T23" s="10"/>
      <c r="U23" s="10"/>
    </row>
    <row r="24" spans="1:21" s="11" customFormat="1" x14ac:dyDescent="0.35">
      <c r="A24" s="8"/>
      <c r="B24" s="446" t="s">
        <v>15</v>
      </c>
      <c r="C24" s="447"/>
      <c r="D24" s="447"/>
      <c r="E24" s="447"/>
      <c r="F24" s="447"/>
      <c r="G24" s="447"/>
      <c r="H24" s="447"/>
      <c r="I24" s="447"/>
      <c r="J24" s="447"/>
      <c r="K24" s="447"/>
      <c r="L24" s="448"/>
      <c r="M24" s="55"/>
    </row>
    <row r="25" spans="1:21" s="29" customFormat="1" x14ac:dyDescent="0.35">
      <c r="A25" s="38"/>
      <c r="B25" s="42"/>
      <c r="C25" s="71"/>
      <c r="D25" s="71"/>
      <c r="E25" s="71"/>
      <c r="F25" s="71"/>
      <c r="G25" s="71"/>
      <c r="H25" s="71"/>
      <c r="I25" s="71"/>
      <c r="J25" s="71"/>
      <c r="K25" s="71"/>
      <c r="L25" s="43"/>
      <c r="O25" s="10"/>
      <c r="P25" s="10"/>
      <c r="Q25" s="10"/>
      <c r="R25" s="10"/>
      <c r="S25" s="10"/>
      <c r="T25" s="10"/>
      <c r="U25" s="10"/>
    </row>
    <row r="26" spans="1:21" s="29" customFormat="1" x14ac:dyDescent="0.35">
      <c r="A26" s="38"/>
      <c r="B26" s="319" t="str">
        <f>IF(Intro!$G$29="English",O26,P26)</f>
        <v>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v>
      </c>
      <c r="C26" s="320"/>
      <c r="D26" s="320"/>
      <c r="E26" s="320"/>
      <c r="F26" s="320"/>
      <c r="G26" s="320"/>
      <c r="H26" s="320"/>
      <c r="I26" s="320"/>
      <c r="J26" s="320"/>
      <c r="K26" s="320"/>
      <c r="L26" s="321"/>
      <c r="O26" s="10" t="s">
        <v>184</v>
      </c>
      <c r="P26" s="10" t="s">
        <v>185</v>
      </c>
      <c r="Q26" s="10"/>
      <c r="R26" s="10"/>
      <c r="S26" s="10"/>
      <c r="T26" s="10"/>
      <c r="U26" s="10"/>
    </row>
    <row r="27" spans="1:21" s="29" customFormat="1" x14ac:dyDescent="0.35">
      <c r="A27" s="38"/>
      <c r="B27" s="319"/>
      <c r="C27" s="320"/>
      <c r="D27" s="320"/>
      <c r="E27" s="320"/>
      <c r="F27" s="320"/>
      <c r="G27" s="320"/>
      <c r="H27" s="320"/>
      <c r="I27" s="320"/>
      <c r="J27" s="320"/>
      <c r="K27" s="320"/>
      <c r="L27" s="321"/>
      <c r="O27" s="10"/>
      <c r="P27" s="10"/>
      <c r="Q27" s="10"/>
      <c r="R27" s="10"/>
      <c r="S27" s="10"/>
      <c r="T27" s="10"/>
      <c r="U27" s="10"/>
    </row>
    <row r="28" spans="1:21" s="29" customFormat="1" x14ac:dyDescent="0.35">
      <c r="A28" s="38"/>
      <c r="B28" s="319"/>
      <c r="C28" s="320"/>
      <c r="D28" s="320"/>
      <c r="E28" s="320"/>
      <c r="F28" s="320"/>
      <c r="G28" s="320"/>
      <c r="H28" s="320"/>
      <c r="I28" s="320"/>
      <c r="J28" s="320"/>
      <c r="K28" s="320"/>
      <c r="L28" s="321"/>
      <c r="O28" s="10"/>
      <c r="P28" s="10"/>
      <c r="Q28" s="10"/>
      <c r="R28" s="10"/>
      <c r="S28" s="10"/>
      <c r="T28" s="10"/>
      <c r="U28" s="10"/>
    </row>
    <row r="29" spans="1:21" s="29" customFormat="1" x14ac:dyDescent="0.35">
      <c r="A29" s="38"/>
      <c r="B29" s="42"/>
      <c r="C29" s="71"/>
      <c r="D29" s="71"/>
      <c r="E29" s="71"/>
      <c r="F29" s="71"/>
      <c r="G29" s="71"/>
      <c r="H29" s="71"/>
      <c r="I29" s="71"/>
      <c r="J29" s="71"/>
      <c r="K29" s="71"/>
      <c r="L29" s="43"/>
      <c r="O29" s="10"/>
      <c r="P29" s="10"/>
      <c r="Q29" s="10"/>
      <c r="R29" s="10"/>
      <c r="S29" s="10"/>
      <c r="T29" s="10"/>
      <c r="U29" s="10"/>
    </row>
    <row r="30" spans="1:21" x14ac:dyDescent="0.35">
      <c r="B30" s="445"/>
      <c r="C30" s="456" t="str">
        <f>IF(Intro!$G$29="English",O30,P30)</f>
        <v>Firm Name</v>
      </c>
      <c r="D30" s="456"/>
      <c r="E30" s="456" t="str">
        <f>IF(Intro!$G$29="English",O31,P31)</f>
        <v>Firm Address</v>
      </c>
      <c r="F30" s="456"/>
      <c r="G30" s="456" t="str">
        <f>IF(Intro!$G$29="English",O32,P32)</f>
        <v>Nature of association</v>
      </c>
      <c r="H30" s="456"/>
      <c r="I30" s="456"/>
      <c r="J30" s="456" t="str">
        <f>IF(Intro!$G$29="English",O33,P33)</f>
        <v>Role in the Industry</v>
      </c>
      <c r="K30" s="456"/>
      <c r="L30" s="457"/>
      <c r="M30" s="10"/>
      <c r="O30" s="10" t="s">
        <v>1</v>
      </c>
      <c r="P30" s="10" t="s">
        <v>13</v>
      </c>
    </row>
    <row r="31" spans="1:21" x14ac:dyDescent="0.35">
      <c r="B31" s="445"/>
      <c r="C31" s="456"/>
      <c r="D31" s="456"/>
      <c r="E31" s="456"/>
      <c r="F31" s="456"/>
      <c r="G31" s="456"/>
      <c r="H31" s="456"/>
      <c r="I31" s="456"/>
      <c r="J31" s="456"/>
      <c r="K31" s="456"/>
      <c r="L31" s="457"/>
      <c r="M31" s="10"/>
      <c r="O31" s="10" t="s">
        <v>2</v>
      </c>
      <c r="P31" s="10" t="s">
        <v>3</v>
      </c>
    </row>
    <row r="32" spans="1:21" x14ac:dyDescent="0.35">
      <c r="B32" s="444">
        <v>1</v>
      </c>
      <c r="C32" s="434"/>
      <c r="D32" s="376"/>
      <c r="E32" s="376"/>
      <c r="F32" s="376"/>
      <c r="G32" s="376"/>
      <c r="H32" s="376"/>
      <c r="I32" s="376"/>
      <c r="J32" s="376"/>
      <c r="K32" s="376"/>
      <c r="L32" s="377"/>
      <c r="M32" s="10"/>
      <c r="O32" s="10" t="s">
        <v>126</v>
      </c>
      <c r="P32" s="10" t="s">
        <v>159</v>
      </c>
    </row>
    <row r="33" spans="2:16" x14ac:dyDescent="0.35">
      <c r="B33" s="444"/>
      <c r="C33" s="434"/>
      <c r="D33" s="376"/>
      <c r="E33" s="378"/>
      <c r="F33" s="378"/>
      <c r="G33" s="378"/>
      <c r="H33" s="378"/>
      <c r="I33" s="378"/>
      <c r="J33" s="378"/>
      <c r="K33" s="378"/>
      <c r="L33" s="379"/>
      <c r="M33" s="10"/>
      <c r="O33" s="10" t="s">
        <v>14</v>
      </c>
      <c r="P33" s="10" t="s">
        <v>36</v>
      </c>
    </row>
    <row r="34" spans="2:16" x14ac:dyDescent="0.35">
      <c r="B34" s="444">
        <v>2</v>
      </c>
      <c r="C34" s="434"/>
      <c r="D34" s="376"/>
      <c r="E34" s="376"/>
      <c r="F34" s="376"/>
      <c r="G34" s="376"/>
      <c r="H34" s="376"/>
      <c r="I34" s="376"/>
      <c r="J34" s="376"/>
      <c r="K34" s="376"/>
      <c r="L34" s="377"/>
      <c r="M34" s="10"/>
    </row>
    <row r="35" spans="2:16" x14ac:dyDescent="0.35">
      <c r="B35" s="444"/>
      <c r="C35" s="434"/>
      <c r="D35" s="376"/>
      <c r="E35" s="378"/>
      <c r="F35" s="378"/>
      <c r="G35" s="378"/>
      <c r="H35" s="378"/>
      <c r="I35" s="378"/>
      <c r="J35" s="378"/>
      <c r="K35" s="378"/>
      <c r="L35" s="379"/>
      <c r="M35" s="10"/>
    </row>
    <row r="36" spans="2:16" x14ac:dyDescent="0.35">
      <c r="B36" s="444">
        <v>3</v>
      </c>
      <c r="C36" s="434"/>
      <c r="D36" s="376"/>
      <c r="E36" s="376"/>
      <c r="F36" s="376"/>
      <c r="G36" s="376"/>
      <c r="H36" s="376"/>
      <c r="I36" s="376"/>
      <c r="J36" s="376"/>
      <c r="K36" s="376"/>
      <c r="L36" s="377"/>
      <c r="M36" s="10"/>
    </row>
    <row r="37" spans="2:16" x14ac:dyDescent="0.35">
      <c r="B37" s="444"/>
      <c r="C37" s="434"/>
      <c r="D37" s="376"/>
      <c r="E37" s="378"/>
      <c r="F37" s="378"/>
      <c r="G37" s="378"/>
      <c r="H37" s="378"/>
      <c r="I37" s="378"/>
      <c r="J37" s="378"/>
      <c r="K37" s="378"/>
      <c r="L37" s="379"/>
      <c r="M37" s="10"/>
    </row>
    <row r="38" spans="2:16" x14ac:dyDescent="0.35">
      <c r="B38" s="444">
        <v>4</v>
      </c>
      <c r="C38" s="434"/>
      <c r="D38" s="376"/>
      <c r="E38" s="376"/>
      <c r="F38" s="376"/>
      <c r="G38" s="376"/>
      <c r="H38" s="376"/>
      <c r="I38" s="376"/>
      <c r="J38" s="376"/>
      <c r="K38" s="376"/>
      <c r="L38" s="377"/>
      <c r="M38" s="10"/>
    </row>
    <row r="39" spans="2:16" x14ac:dyDescent="0.35">
      <c r="B39" s="444"/>
      <c r="C39" s="434"/>
      <c r="D39" s="376"/>
      <c r="E39" s="378"/>
      <c r="F39" s="378"/>
      <c r="G39" s="378"/>
      <c r="H39" s="378"/>
      <c r="I39" s="378"/>
      <c r="J39" s="378"/>
      <c r="K39" s="378"/>
      <c r="L39" s="379"/>
      <c r="M39" s="10"/>
    </row>
    <row r="40" spans="2:16" x14ac:dyDescent="0.35">
      <c r="B40" s="444">
        <v>5</v>
      </c>
      <c r="C40" s="434"/>
      <c r="D40" s="376"/>
      <c r="E40" s="376"/>
      <c r="F40" s="376"/>
      <c r="G40" s="376"/>
      <c r="H40" s="376"/>
      <c r="I40" s="376"/>
      <c r="J40" s="376"/>
      <c r="K40" s="376"/>
      <c r="L40" s="377"/>
      <c r="M40" s="10"/>
    </row>
    <row r="41" spans="2:16" x14ac:dyDescent="0.35">
      <c r="B41" s="444"/>
      <c r="C41" s="434"/>
      <c r="D41" s="376"/>
      <c r="E41" s="378"/>
      <c r="F41" s="378"/>
      <c r="G41" s="378"/>
      <c r="H41" s="378"/>
      <c r="I41" s="378"/>
      <c r="J41" s="378"/>
      <c r="K41" s="378"/>
      <c r="L41" s="379"/>
      <c r="M41" s="10"/>
    </row>
    <row r="42" spans="2:16" x14ac:dyDescent="0.35">
      <c r="B42" s="444">
        <v>6</v>
      </c>
      <c r="C42" s="434"/>
      <c r="D42" s="376"/>
      <c r="E42" s="376"/>
      <c r="F42" s="376"/>
      <c r="G42" s="376"/>
      <c r="H42" s="376"/>
      <c r="I42" s="376"/>
      <c r="J42" s="376"/>
      <c r="K42" s="376"/>
      <c r="L42" s="377"/>
      <c r="M42" s="10"/>
    </row>
    <row r="43" spans="2:16" x14ac:dyDescent="0.35">
      <c r="B43" s="444"/>
      <c r="C43" s="434"/>
      <c r="D43" s="376"/>
      <c r="E43" s="378"/>
      <c r="F43" s="378"/>
      <c r="G43" s="378"/>
      <c r="H43" s="378"/>
      <c r="I43" s="378"/>
      <c r="J43" s="378"/>
      <c r="K43" s="378"/>
      <c r="L43" s="379"/>
      <c r="M43" s="10"/>
    </row>
    <row r="44" spans="2:16" x14ac:dyDescent="0.35">
      <c r="B44" s="444">
        <v>7</v>
      </c>
      <c r="C44" s="434"/>
      <c r="D44" s="376"/>
      <c r="E44" s="376"/>
      <c r="F44" s="376"/>
      <c r="G44" s="376"/>
      <c r="H44" s="376"/>
      <c r="I44" s="376"/>
      <c r="J44" s="376"/>
      <c r="K44" s="376"/>
      <c r="L44" s="377"/>
      <c r="M44" s="10"/>
    </row>
    <row r="45" spans="2:16" x14ac:dyDescent="0.35">
      <c r="B45" s="444"/>
      <c r="C45" s="434"/>
      <c r="D45" s="376"/>
      <c r="E45" s="378"/>
      <c r="F45" s="378"/>
      <c r="G45" s="378"/>
      <c r="H45" s="378"/>
      <c r="I45" s="378"/>
      <c r="J45" s="378"/>
      <c r="K45" s="378"/>
      <c r="L45" s="379"/>
      <c r="M45" s="10"/>
    </row>
    <row r="46" spans="2:16" x14ac:dyDescent="0.35">
      <c r="B46" s="444">
        <v>8</v>
      </c>
      <c r="C46" s="434"/>
      <c r="D46" s="376"/>
      <c r="E46" s="376"/>
      <c r="F46" s="376"/>
      <c r="G46" s="376"/>
      <c r="H46" s="376"/>
      <c r="I46" s="376"/>
      <c r="J46" s="376"/>
      <c r="K46" s="376"/>
      <c r="L46" s="377"/>
      <c r="M46" s="10"/>
    </row>
    <row r="47" spans="2:16" x14ac:dyDescent="0.35">
      <c r="B47" s="444"/>
      <c r="C47" s="434"/>
      <c r="D47" s="376"/>
      <c r="E47" s="378"/>
      <c r="F47" s="378"/>
      <c r="G47" s="378"/>
      <c r="H47" s="378"/>
      <c r="I47" s="378"/>
      <c r="J47" s="378"/>
      <c r="K47" s="378"/>
      <c r="L47" s="379"/>
      <c r="M47" s="10"/>
    </row>
    <row r="48" spans="2:16" x14ac:dyDescent="0.35">
      <c r="B48" s="444">
        <v>9</v>
      </c>
      <c r="C48" s="434"/>
      <c r="D48" s="376"/>
      <c r="E48" s="376"/>
      <c r="F48" s="376"/>
      <c r="G48" s="376"/>
      <c r="H48" s="376"/>
      <c r="I48" s="376"/>
      <c r="J48" s="376"/>
      <c r="K48" s="376"/>
      <c r="L48" s="377"/>
      <c r="M48" s="10"/>
    </row>
    <row r="49" spans="1:21" x14ac:dyDescent="0.35">
      <c r="B49" s="444"/>
      <c r="C49" s="434"/>
      <c r="D49" s="376"/>
      <c r="E49" s="378"/>
      <c r="F49" s="378"/>
      <c r="G49" s="378"/>
      <c r="H49" s="378"/>
      <c r="I49" s="378"/>
      <c r="J49" s="378"/>
      <c r="K49" s="378"/>
      <c r="L49" s="379"/>
      <c r="M49" s="10"/>
    </row>
    <row r="50" spans="1:21" x14ac:dyDescent="0.35">
      <c r="B50" s="444">
        <v>10</v>
      </c>
      <c r="C50" s="434"/>
      <c r="D50" s="376"/>
      <c r="E50" s="376"/>
      <c r="F50" s="376"/>
      <c r="G50" s="376"/>
      <c r="H50" s="376"/>
      <c r="I50" s="376"/>
      <c r="J50" s="376"/>
      <c r="K50" s="376"/>
      <c r="L50" s="377"/>
      <c r="M50" s="10"/>
    </row>
    <row r="51" spans="1:21" x14ac:dyDescent="0.35">
      <c r="B51" s="444"/>
      <c r="C51" s="434"/>
      <c r="D51" s="376"/>
      <c r="E51" s="378"/>
      <c r="F51" s="378"/>
      <c r="G51" s="378"/>
      <c r="H51" s="378"/>
      <c r="I51" s="378"/>
      <c r="J51" s="378"/>
      <c r="K51" s="378"/>
      <c r="L51" s="379"/>
      <c r="M51" s="10"/>
    </row>
    <row r="52" spans="1:21" s="29" customFormat="1" x14ac:dyDescent="0.35">
      <c r="A52" s="38"/>
      <c r="B52" s="39"/>
      <c r="C52" s="40"/>
      <c r="D52" s="40"/>
      <c r="E52" s="40"/>
      <c r="F52" s="40"/>
      <c r="G52" s="40"/>
      <c r="H52" s="40"/>
      <c r="I52" s="40"/>
      <c r="J52" s="40"/>
      <c r="K52" s="40"/>
      <c r="L52" s="41"/>
      <c r="O52" s="10"/>
      <c r="P52" s="10"/>
      <c r="Q52" s="10"/>
      <c r="R52" s="10"/>
      <c r="S52" s="10"/>
      <c r="T52" s="10"/>
      <c r="U52" s="10"/>
    </row>
    <row r="53" spans="1:21" s="11" customFormat="1" x14ac:dyDescent="0.35">
      <c r="A53" s="7"/>
      <c r="B53" s="446" t="s">
        <v>16</v>
      </c>
      <c r="C53" s="447"/>
      <c r="D53" s="447"/>
      <c r="E53" s="447"/>
      <c r="F53" s="447"/>
      <c r="G53" s="447"/>
      <c r="H53" s="447"/>
      <c r="I53" s="447"/>
      <c r="J53" s="447"/>
      <c r="K53" s="447"/>
      <c r="L53" s="448"/>
      <c r="M53" s="55"/>
    </row>
    <row r="54" spans="1:21" s="29" customFormat="1" x14ac:dyDescent="0.35">
      <c r="A54" s="38"/>
      <c r="B54" s="42"/>
      <c r="C54" s="71"/>
      <c r="D54" s="71"/>
      <c r="E54" s="71"/>
      <c r="F54" s="71"/>
      <c r="G54" s="71"/>
      <c r="H54" s="71"/>
      <c r="I54" s="71"/>
      <c r="J54" s="71"/>
      <c r="K54" s="71"/>
      <c r="L54" s="43"/>
      <c r="O54" s="10"/>
      <c r="P54" s="10"/>
      <c r="Q54" s="10"/>
      <c r="R54" s="10"/>
      <c r="S54" s="10"/>
      <c r="T54" s="10"/>
      <c r="U54" s="10"/>
    </row>
    <row r="55" spans="1:21" s="29" customFormat="1" x14ac:dyDescent="0.35">
      <c r="A55" s="38"/>
      <c r="B55" s="314" t="str">
        <f>IF(Intro!$G$29="English",O55,P55)</f>
        <v>Provide details of any change of majority ownership of your firm since January 1, 2023.</v>
      </c>
      <c r="C55" s="315"/>
      <c r="D55" s="315"/>
      <c r="E55" s="315"/>
      <c r="F55" s="315"/>
      <c r="G55" s="315"/>
      <c r="H55" s="315"/>
      <c r="I55" s="315"/>
      <c r="J55" s="315"/>
      <c r="K55" s="315"/>
      <c r="L55" s="316"/>
      <c r="O55" s="10" t="str">
        <f>"Provide details of any change of majority ownership of your firm since January 1, "&amp;Variables!B6&amp;"."</f>
        <v>Provide details of any change of majority ownership of your firm since January 1, 2023.</v>
      </c>
      <c r="P55" s="10" t="str">
        <f>"Fournissez des détails sur tout changement dans la propriété majoritaire de votre entreprise depuis le 1er janvier "&amp;Variables!B6&amp;"."</f>
        <v>Fournissez des détails sur tout changement dans la propriété majoritaire de votre entreprise depuis le 1er janvier 2023.</v>
      </c>
      <c r="Q55" s="10"/>
      <c r="R55" s="10"/>
      <c r="S55" s="10"/>
      <c r="T55" s="10"/>
      <c r="U55" s="10"/>
    </row>
    <row r="56" spans="1:21" s="29" customFormat="1" x14ac:dyDescent="0.35">
      <c r="A56" s="38"/>
      <c r="B56" s="42"/>
      <c r="C56" s="71"/>
      <c r="D56" s="71"/>
      <c r="E56" s="71"/>
      <c r="F56" s="71"/>
      <c r="G56" s="71"/>
      <c r="H56" s="71"/>
      <c r="I56" s="71"/>
      <c r="J56" s="71"/>
      <c r="K56" s="71"/>
      <c r="L56" s="43"/>
      <c r="O56" s="10"/>
      <c r="P56" s="10"/>
      <c r="Q56" s="10"/>
      <c r="R56" s="10"/>
      <c r="S56" s="10"/>
      <c r="T56" s="10"/>
      <c r="U56" s="10"/>
    </row>
    <row r="57" spans="1:21" s="11" customFormat="1" x14ac:dyDescent="0.35">
      <c r="A57" s="8"/>
      <c r="B57" s="431"/>
      <c r="C57" s="432"/>
      <c r="D57" s="432"/>
      <c r="E57" s="432"/>
      <c r="F57" s="432"/>
      <c r="G57" s="432"/>
      <c r="H57" s="432"/>
      <c r="I57" s="432"/>
      <c r="J57" s="432"/>
      <c r="K57" s="432"/>
      <c r="L57" s="433"/>
      <c r="M57" s="29"/>
      <c r="Q57" s="10"/>
    </row>
    <row r="58" spans="1:21" s="11" customFormat="1" x14ac:dyDescent="0.35">
      <c r="A58" s="8"/>
      <c r="B58" s="431"/>
      <c r="C58" s="432"/>
      <c r="D58" s="432"/>
      <c r="E58" s="432"/>
      <c r="F58" s="432"/>
      <c r="G58" s="432"/>
      <c r="H58" s="432"/>
      <c r="I58" s="432"/>
      <c r="J58" s="432"/>
      <c r="K58" s="432"/>
      <c r="L58" s="433"/>
      <c r="M58" s="29"/>
      <c r="Q58" s="10"/>
    </row>
    <row r="59" spans="1:21" s="11" customFormat="1" x14ac:dyDescent="0.35">
      <c r="A59" s="8"/>
      <c r="B59" s="431"/>
      <c r="C59" s="432"/>
      <c r="D59" s="432"/>
      <c r="E59" s="432"/>
      <c r="F59" s="432"/>
      <c r="G59" s="432"/>
      <c r="H59" s="432"/>
      <c r="I59" s="432"/>
      <c r="J59" s="432"/>
      <c r="K59" s="432"/>
      <c r="L59" s="433"/>
      <c r="M59" s="29"/>
      <c r="Q59" s="10"/>
    </row>
    <row r="60" spans="1:21" s="11" customFormat="1" x14ac:dyDescent="0.35">
      <c r="A60" s="8"/>
      <c r="B60" s="431"/>
      <c r="C60" s="432"/>
      <c r="D60" s="432"/>
      <c r="E60" s="432"/>
      <c r="F60" s="432"/>
      <c r="G60" s="432"/>
      <c r="H60" s="432"/>
      <c r="I60" s="432"/>
      <c r="J60" s="432"/>
      <c r="K60" s="432"/>
      <c r="L60" s="433"/>
      <c r="M60" s="29"/>
      <c r="Q60" s="10"/>
    </row>
    <row r="61" spans="1:21" s="11" customFormat="1" x14ac:dyDescent="0.35">
      <c r="A61" s="8"/>
      <c r="B61" s="431"/>
      <c r="C61" s="432"/>
      <c r="D61" s="432"/>
      <c r="E61" s="432"/>
      <c r="F61" s="432"/>
      <c r="G61" s="432"/>
      <c r="H61" s="432"/>
      <c r="I61" s="432"/>
      <c r="J61" s="432"/>
      <c r="K61" s="432"/>
      <c r="L61" s="433"/>
      <c r="M61" s="29"/>
      <c r="Q61" s="10"/>
    </row>
    <row r="62" spans="1:21" s="11" customFormat="1" x14ac:dyDescent="0.35">
      <c r="A62" s="8"/>
      <c r="B62" s="431"/>
      <c r="C62" s="432"/>
      <c r="D62" s="432"/>
      <c r="E62" s="432"/>
      <c r="F62" s="432"/>
      <c r="G62" s="432"/>
      <c r="H62" s="432"/>
      <c r="I62" s="432"/>
      <c r="J62" s="432"/>
      <c r="K62" s="432"/>
      <c r="L62" s="433"/>
      <c r="M62" s="29"/>
      <c r="Q62" s="10"/>
    </row>
    <row r="63" spans="1:21" s="11" customFormat="1" x14ac:dyDescent="0.35">
      <c r="A63" s="8"/>
      <c r="B63" s="431"/>
      <c r="C63" s="432"/>
      <c r="D63" s="432"/>
      <c r="E63" s="432"/>
      <c r="F63" s="432"/>
      <c r="G63" s="432"/>
      <c r="H63" s="432"/>
      <c r="I63" s="432"/>
      <c r="J63" s="432"/>
      <c r="K63" s="432"/>
      <c r="L63" s="433"/>
      <c r="M63" s="29"/>
      <c r="Q63" s="10"/>
    </row>
    <row r="64" spans="1:21" s="11" customFormat="1" x14ac:dyDescent="0.35">
      <c r="A64" s="8"/>
      <c r="B64" s="431"/>
      <c r="C64" s="432"/>
      <c r="D64" s="432"/>
      <c r="E64" s="432"/>
      <c r="F64" s="432"/>
      <c r="G64" s="432"/>
      <c r="H64" s="432"/>
      <c r="I64" s="432"/>
      <c r="J64" s="432"/>
      <c r="K64" s="432"/>
      <c r="L64" s="433"/>
      <c r="M64" s="29"/>
      <c r="Q64" s="10"/>
    </row>
    <row r="65" spans="1:21" s="29" customFormat="1" x14ac:dyDescent="0.35">
      <c r="A65" s="38"/>
      <c r="B65" s="39"/>
      <c r="C65" s="40"/>
      <c r="D65" s="40"/>
      <c r="E65" s="40"/>
      <c r="F65" s="40"/>
      <c r="G65" s="40"/>
      <c r="H65" s="40"/>
      <c r="I65" s="40"/>
      <c r="J65" s="40"/>
      <c r="K65" s="40"/>
      <c r="L65" s="41"/>
      <c r="O65" s="10"/>
      <c r="P65" s="10"/>
      <c r="Q65" s="10"/>
      <c r="R65" s="10"/>
      <c r="S65" s="10"/>
      <c r="T65" s="10"/>
      <c r="U65" s="10"/>
    </row>
    <row r="67" spans="1:21" x14ac:dyDescent="0.35">
      <c r="B67" s="322" t="str">
        <f>IF(Intro!$G$29="English",O67,P67)</f>
        <v>MARKET CHARACTERISTICS OF THE GOODS</v>
      </c>
      <c r="C67" s="323"/>
      <c r="D67" s="323"/>
      <c r="E67" s="323"/>
      <c r="F67" s="323"/>
      <c r="G67" s="323"/>
      <c r="H67" s="323"/>
      <c r="I67" s="323"/>
      <c r="J67" s="323"/>
      <c r="K67" s="323"/>
      <c r="L67" s="324"/>
      <c r="M67" s="29"/>
      <c r="O67" s="84" t="s">
        <v>215</v>
      </c>
      <c r="P67" s="84" t="s">
        <v>216</v>
      </c>
    </row>
    <row r="68" spans="1:21" s="135" customFormat="1" x14ac:dyDescent="0.35">
      <c r="A68" s="8"/>
      <c r="B68" s="446" t="s">
        <v>17</v>
      </c>
      <c r="C68" s="447"/>
      <c r="D68" s="447"/>
      <c r="E68" s="447"/>
      <c r="F68" s="447"/>
      <c r="G68" s="447"/>
      <c r="H68" s="447"/>
      <c r="I68" s="447"/>
      <c r="J68" s="447"/>
      <c r="K68" s="447"/>
      <c r="L68" s="448"/>
      <c r="M68" s="55"/>
      <c r="N68" s="269"/>
      <c r="O68" s="105"/>
      <c r="P68" s="105"/>
    </row>
    <row r="69" spans="1:21" s="29" customFormat="1" x14ac:dyDescent="0.35">
      <c r="A69" s="38"/>
      <c r="B69" s="42"/>
      <c r="C69" s="104"/>
      <c r="D69" s="104"/>
      <c r="E69" s="104"/>
      <c r="F69" s="104"/>
      <c r="G69" s="104"/>
      <c r="H69" s="104"/>
      <c r="I69" s="104"/>
      <c r="J69" s="104"/>
      <c r="K69" s="104"/>
      <c r="L69" s="43"/>
      <c r="N69" s="270"/>
      <c r="O69" s="6"/>
      <c r="P69" s="6"/>
    </row>
    <row r="70" spans="1:21" s="273" customFormat="1" x14ac:dyDescent="0.35">
      <c r="A70" s="271"/>
      <c r="B70" s="314" t="str">
        <f>IF(Intro!$G$29="English",O70,P70)</f>
        <v>Describe whether there is seasonality in the Canadian market for the goods. Describe any seasonal patterns in your firm's production, inventory or sales of production in Canada.</v>
      </c>
      <c r="C70" s="467"/>
      <c r="D70" s="467"/>
      <c r="E70" s="467"/>
      <c r="F70" s="467"/>
      <c r="G70" s="467"/>
      <c r="H70" s="467"/>
      <c r="I70" s="467"/>
      <c r="J70" s="467"/>
      <c r="K70" s="467"/>
      <c r="L70" s="316"/>
      <c r="N70" s="274"/>
      <c r="O70" s="15" t="s">
        <v>955</v>
      </c>
      <c r="P70" s="15" t="s">
        <v>956</v>
      </c>
    </row>
    <row r="71" spans="1:21" s="29" customFormat="1" x14ac:dyDescent="0.35">
      <c r="A71" s="38"/>
      <c r="B71" s="314"/>
      <c r="C71" s="467"/>
      <c r="D71" s="467"/>
      <c r="E71" s="467"/>
      <c r="F71" s="467"/>
      <c r="G71" s="467"/>
      <c r="H71" s="467"/>
      <c r="I71" s="467"/>
      <c r="J71" s="467"/>
      <c r="K71" s="467"/>
      <c r="L71" s="316"/>
      <c r="N71" s="270"/>
      <c r="O71" s="6"/>
      <c r="P71" s="6"/>
    </row>
    <row r="72" spans="1:21" s="29" customFormat="1" x14ac:dyDescent="0.35">
      <c r="A72" s="38"/>
      <c r="B72" s="42"/>
      <c r="C72" s="104"/>
      <c r="D72" s="104"/>
      <c r="E72" s="104"/>
      <c r="F72" s="104"/>
      <c r="G72" s="104"/>
      <c r="H72" s="104"/>
      <c r="I72" s="104"/>
      <c r="J72" s="104"/>
      <c r="K72" s="104"/>
      <c r="L72" s="43"/>
      <c r="N72" s="270"/>
      <c r="O72" s="6"/>
      <c r="P72" s="6"/>
    </row>
    <row r="73" spans="1:21" s="135" customFormat="1" x14ac:dyDescent="0.35">
      <c r="A73" s="8"/>
      <c r="B73" s="431"/>
      <c r="C73" s="468"/>
      <c r="D73" s="468"/>
      <c r="E73" s="468"/>
      <c r="F73" s="468"/>
      <c r="G73" s="468"/>
      <c r="H73" s="468"/>
      <c r="I73" s="468"/>
      <c r="J73" s="468"/>
      <c r="K73" s="468"/>
      <c r="L73" s="433"/>
      <c r="M73" s="29"/>
      <c r="N73" s="275"/>
      <c r="O73" s="105"/>
      <c r="P73" s="105"/>
    </row>
    <row r="74" spans="1:21" s="135" customFormat="1" x14ac:dyDescent="0.35">
      <c r="A74" s="8"/>
      <c r="B74" s="431"/>
      <c r="C74" s="468"/>
      <c r="D74" s="468"/>
      <c r="E74" s="468"/>
      <c r="F74" s="468"/>
      <c r="G74" s="468"/>
      <c r="H74" s="468"/>
      <c r="I74" s="468"/>
      <c r="J74" s="468"/>
      <c r="K74" s="468"/>
      <c r="L74" s="433"/>
      <c r="M74" s="29"/>
      <c r="N74" s="275"/>
      <c r="O74" s="105"/>
      <c r="P74" s="105"/>
    </row>
    <row r="75" spans="1:21" s="135" customFormat="1" x14ac:dyDescent="0.35">
      <c r="A75" s="8"/>
      <c r="B75" s="431"/>
      <c r="C75" s="468"/>
      <c r="D75" s="468"/>
      <c r="E75" s="468"/>
      <c r="F75" s="468"/>
      <c r="G75" s="468"/>
      <c r="H75" s="468"/>
      <c r="I75" s="468"/>
      <c r="J75" s="468"/>
      <c r="K75" s="468"/>
      <c r="L75" s="433"/>
      <c r="M75" s="29"/>
      <c r="N75" s="275"/>
      <c r="O75" s="105"/>
      <c r="P75" s="105"/>
    </row>
    <row r="76" spans="1:21" s="135" customFormat="1" x14ac:dyDescent="0.35">
      <c r="A76" s="8"/>
      <c r="B76" s="431"/>
      <c r="C76" s="468"/>
      <c r="D76" s="468"/>
      <c r="E76" s="468"/>
      <c r="F76" s="468"/>
      <c r="G76" s="468"/>
      <c r="H76" s="468"/>
      <c r="I76" s="468"/>
      <c r="J76" s="468"/>
      <c r="K76" s="468"/>
      <c r="L76" s="433"/>
      <c r="M76" s="29"/>
      <c r="N76" s="275"/>
      <c r="O76" s="105"/>
      <c r="P76" s="105"/>
    </row>
    <row r="77" spans="1:21" s="135" customFormat="1" x14ac:dyDescent="0.35">
      <c r="A77" s="8"/>
      <c r="B77" s="431"/>
      <c r="C77" s="468"/>
      <c r="D77" s="468"/>
      <c r="E77" s="468"/>
      <c r="F77" s="468"/>
      <c r="G77" s="468"/>
      <c r="H77" s="468"/>
      <c r="I77" s="468"/>
      <c r="J77" s="468"/>
      <c r="K77" s="468"/>
      <c r="L77" s="433"/>
      <c r="M77" s="29"/>
      <c r="N77" s="275"/>
      <c r="O77" s="105"/>
      <c r="P77" s="105"/>
    </row>
    <row r="78" spans="1:21" s="135" customFormat="1" x14ac:dyDescent="0.35">
      <c r="A78" s="8"/>
      <c r="B78" s="431"/>
      <c r="C78" s="468"/>
      <c r="D78" s="468"/>
      <c r="E78" s="468"/>
      <c r="F78" s="468"/>
      <c r="G78" s="468"/>
      <c r="H78" s="468"/>
      <c r="I78" s="468"/>
      <c r="J78" s="468"/>
      <c r="K78" s="468"/>
      <c r="L78" s="433"/>
      <c r="M78" s="29"/>
      <c r="N78" s="275"/>
      <c r="O78" s="105"/>
      <c r="P78" s="105"/>
    </row>
    <row r="79" spans="1:21" s="135" customFormat="1" x14ac:dyDescent="0.35">
      <c r="A79" s="8"/>
      <c r="B79" s="431"/>
      <c r="C79" s="468"/>
      <c r="D79" s="468"/>
      <c r="E79" s="468"/>
      <c r="F79" s="468"/>
      <c r="G79" s="468"/>
      <c r="H79" s="468"/>
      <c r="I79" s="468"/>
      <c r="J79" s="468"/>
      <c r="K79" s="468"/>
      <c r="L79" s="433"/>
      <c r="M79" s="29"/>
      <c r="N79" s="275"/>
      <c r="O79" s="105"/>
      <c r="P79" s="105"/>
    </row>
    <row r="80" spans="1:21" s="135" customFormat="1" x14ac:dyDescent="0.35">
      <c r="A80" s="8"/>
      <c r="B80" s="431"/>
      <c r="C80" s="468"/>
      <c r="D80" s="468"/>
      <c r="E80" s="468"/>
      <c r="F80" s="468"/>
      <c r="G80" s="468"/>
      <c r="H80" s="468"/>
      <c r="I80" s="468"/>
      <c r="J80" s="468"/>
      <c r="K80" s="468"/>
      <c r="L80" s="433"/>
      <c r="M80" s="29"/>
      <c r="N80" s="275"/>
      <c r="O80" s="105"/>
      <c r="P80" s="105"/>
    </row>
    <row r="81" spans="1:21" s="135" customFormat="1" x14ac:dyDescent="0.35">
      <c r="A81" s="8"/>
      <c r="B81" s="276"/>
      <c r="C81" s="277"/>
      <c r="D81" s="277"/>
      <c r="E81" s="277"/>
      <c r="F81" s="277"/>
      <c r="G81" s="277"/>
      <c r="H81" s="277"/>
      <c r="I81" s="277"/>
      <c r="J81" s="277"/>
      <c r="K81" s="277"/>
      <c r="L81" s="278"/>
      <c r="M81" s="29"/>
      <c r="N81" s="275"/>
      <c r="O81" s="105"/>
      <c r="P81" s="105"/>
    </row>
    <row r="82" spans="1:21" s="11" customFormat="1" x14ac:dyDescent="0.35">
      <c r="A82" s="8"/>
      <c r="B82" s="446" t="s">
        <v>18</v>
      </c>
      <c r="C82" s="447"/>
      <c r="D82" s="447"/>
      <c r="E82" s="447"/>
      <c r="F82" s="447"/>
      <c r="G82" s="447"/>
      <c r="H82" s="447"/>
      <c r="I82" s="447"/>
      <c r="J82" s="447"/>
      <c r="K82" s="447"/>
      <c r="L82" s="448"/>
      <c r="M82" s="55"/>
    </row>
    <row r="83" spans="1:21" s="29" customFormat="1" x14ac:dyDescent="0.35">
      <c r="A83" s="72"/>
      <c r="B83" s="42"/>
      <c r="C83" s="71"/>
      <c r="D83" s="71"/>
      <c r="E83" s="71"/>
      <c r="F83" s="71"/>
      <c r="G83" s="71"/>
      <c r="H83" s="71"/>
      <c r="I83" s="71"/>
      <c r="J83" s="71"/>
      <c r="K83" s="71"/>
      <c r="L83" s="43"/>
      <c r="O83" s="10"/>
      <c r="P83" s="10"/>
      <c r="Q83" s="10"/>
      <c r="R83" s="10"/>
      <c r="S83" s="10"/>
      <c r="T83" s="10"/>
      <c r="U83" s="10"/>
    </row>
    <row r="84" spans="1:21" s="29" customFormat="1" x14ac:dyDescent="0.35">
      <c r="A84" s="72"/>
      <c r="B84" s="319" t="str">
        <f>IF(Intro!$G$29="English",O84,P84)</f>
        <v>Describe how recent trade measures on the goods in major global markets, like the United States and European Union, will affect your firm's sources, volume, and prices of imports of the goods. (e.g., user preferences, government policy, economic conditions, exchange rate)?</v>
      </c>
      <c r="C84" s="320"/>
      <c r="D84" s="320"/>
      <c r="E84" s="320"/>
      <c r="F84" s="320"/>
      <c r="G84" s="320"/>
      <c r="H84" s="320"/>
      <c r="I84" s="320"/>
      <c r="J84" s="320"/>
      <c r="K84" s="320"/>
      <c r="L84" s="321"/>
      <c r="O84" s="9" t="s">
        <v>815</v>
      </c>
      <c r="P84" s="148" t="s">
        <v>1014</v>
      </c>
      <c r="Q84" s="10"/>
      <c r="R84" s="10"/>
      <c r="S84" s="10"/>
      <c r="T84" s="10"/>
      <c r="U84" s="10"/>
    </row>
    <row r="85" spans="1:21" s="29" customFormat="1" x14ac:dyDescent="0.35">
      <c r="A85" s="72"/>
      <c r="B85" s="319"/>
      <c r="C85" s="320"/>
      <c r="D85" s="320"/>
      <c r="E85" s="320"/>
      <c r="F85" s="320"/>
      <c r="G85" s="320"/>
      <c r="H85" s="320"/>
      <c r="I85" s="320"/>
      <c r="J85" s="320"/>
      <c r="K85" s="320"/>
      <c r="L85" s="321"/>
      <c r="O85" s="10"/>
      <c r="P85" s="10"/>
      <c r="Q85" s="10"/>
      <c r="R85" s="10"/>
      <c r="S85" s="10"/>
      <c r="T85" s="10"/>
      <c r="U85" s="10"/>
    </row>
    <row r="86" spans="1:21" s="29" customFormat="1" x14ac:dyDescent="0.35">
      <c r="A86" s="72"/>
      <c r="B86" s="42"/>
      <c r="C86" s="71"/>
      <c r="D86" s="71"/>
      <c r="E86" s="71"/>
      <c r="F86" s="71"/>
      <c r="G86" s="71"/>
      <c r="H86" s="71"/>
      <c r="I86" s="71"/>
      <c r="J86" s="71"/>
      <c r="K86" s="71"/>
      <c r="L86" s="43"/>
      <c r="O86" s="10"/>
      <c r="P86" s="10"/>
      <c r="Q86" s="10"/>
      <c r="R86" s="10"/>
      <c r="S86" s="10"/>
      <c r="T86" s="10"/>
      <c r="U86" s="10"/>
    </row>
    <row r="87" spans="1:21" s="135" customFormat="1" x14ac:dyDescent="0.35">
      <c r="A87" s="8"/>
      <c r="B87" s="431"/>
      <c r="C87" s="432"/>
      <c r="D87" s="432"/>
      <c r="E87" s="432"/>
      <c r="F87" s="432"/>
      <c r="G87" s="432"/>
      <c r="H87" s="432"/>
      <c r="I87" s="432"/>
      <c r="J87" s="432"/>
      <c r="K87" s="432"/>
      <c r="L87" s="433"/>
      <c r="M87" s="29"/>
      <c r="Q87" s="10"/>
    </row>
    <row r="88" spans="1:21" s="135" customFormat="1" x14ac:dyDescent="0.35">
      <c r="A88" s="8"/>
      <c r="B88" s="431"/>
      <c r="C88" s="432"/>
      <c r="D88" s="432"/>
      <c r="E88" s="432"/>
      <c r="F88" s="432"/>
      <c r="G88" s="432"/>
      <c r="H88" s="432"/>
      <c r="I88" s="432"/>
      <c r="J88" s="432"/>
      <c r="K88" s="432"/>
      <c r="L88" s="433"/>
      <c r="M88" s="29"/>
      <c r="Q88" s="10"/>
    </row>
    <row r="89" spans="1:21" s="135" customFormat="1" x14ac:dyDescent="0.35">
      <c r="A89" s="8"/>
      <c r="B89" s="431"/>
      <c r="C89" s="432"/>
      <c r="D89" s="432"/>
      <c r="E89" s="432"/>
      <c r="F89" s="432"/>
      <c r="G89" s="432"/>
      <c r="H89" s="432"/>
      <c r="I89" s="432"/>
      <c r="J89" s="432"/>
      <c r="K89" s="432"/>
      <c r="L89" s="433"/>
      <c r="M89" s="29"/>
      <c r="Q89" s="10"/>
    </row>
    <row r="90" spans="1:21" s="135" customFormat="1" x14ac:dyDescent="0.35">
      <c r="A90" s="8"/>
      <c r="B90" s="431"/>
      <c r="C90" s="432"/>
      <c r="D90" s="432"/>
      <c r="E90" s="432"/>
      <c r="F90" s="432"/>
      <c r="G90" s="432"/>
      <c r="H90" s="432"/>
      <c r="I90" s="432"/>
      <c r="J90" s="432"/>
      <c r="K90" s="432"/>
      <c r="L90" s="433"/>
      <c r="M90" s="29"/>
      <c r="Q90" s="10"/>
    </row>
    <row r="91" spans="1:21" s="135" customFormat="1" x14ac:dyDescent="0.35">
      <c r="A91" s="8"/>
      <c r="B91" s="431"/>
      <c r="C91" s="432"/>
      <c r="D91" s="432"/>
      <c r="E91" s="432"/>
      <c r="F91" s="432"/>
      <c r="G91" s="432"/>
      <c r="H91" s="432"/>
      <c r="I91" s="432"/>
      <c r="J91" s="432"/>
      <c r="K91" s="432"/>
      <c r="L91" s="433"/>
      <c r="M91" s="29"/>
      <c r="Q91" s="10"/>
    </row>
    <row r="92" spans="1:21" s="135" customFormat="1" x14ac:dyDescent="0.35">
      <c r="A92" s="8"/>
      <c r="B92" s="431"/>
      <c r="C92" s="432"/>
      <c r="D92" s="432"/>
      <c r="E92" s="432"/>
      <c r="F92" s="432"/>
      <c r="G92" s="432"/>
      <c r="H92" s="432"/>
      <c r="I92" s="432"/>
      <c r="J92" s="432"/>
      <c r="K92" s="432"/>
      <c r="L92" s="433"/>
      <c r="M92" s="29"/>
      <c r="Q92" s="10"/>
    </row>
    <row r="93" spans="1:21" s="135" customFormat="1" x14ac:dyDescent="0.35">
      <c r="A93" s="8"/>
      <c r="B93" s="431"/>
      <c r="C93" s="432"/>
      <c r="D93" s="432"/>
      <c r="E93" s="432"/>
      <c r="F93" s="432"/>
      <c r="G93" s="432"/>
      <c r="H93" s="432"/>
      <c r="I93" s="432"/>
      <c r="J93" s="432"/>
      <c r="K93" s="432"/>
      <c r="L93" s="433"/>
      <c r="M93" s="29"/>
      <c r="Q93" s="10"/>
    </row>
    <row r="94" spans="1:21" s="135" customFormat="1" x14ac:dyDescent="0.35">
      <c r="A94" s="8"/>
      <c r="B94" s="431"/>
      <c r="C94" s="432"/>
      <c r="D94" s="432"/>
      <c r="E94" s="432"/>
      <c r="F94" s="432"/>
      <c r="G94" s="432"/>
      <c r="H94" s="432"/>
      <c r="I94" s="432"/>
      <c r="J94" s="432"/>
      <c r="K94" s="432"/>
      <c r="L94" s="433"/>
      <c r="M94" s="29"/>
      <c r="Q94" s="10"/>
    </row>
    <row r="95" spans="1:21" s="29" customFormat="1" x14ac:dyDescent="0.35">
      <c r="A95" s="72"/>
      <c r="B95" s="39"/>
      <c r="C95" s="40"/>
      <c r="D95" s="40"/>
      <c r="E95" s="40"/>
      <c r="F95" s="40"/>
      <c r="G95" s="40"/>
      <c r="H95" s="40"/>
      <c r="I95" s="40"/>
      <c r="J95" s="40"/>
      <c r="K95" s="40"/>
      <c r="L95" s="41"/>
      <c r="O95" s="10"/>
      <c r="P95" s="10"/>
      <c r="Q95" s="10"/>
      <c r="R95" s="10"/>
      <c r="S95" s="10"/>
      <c r="T95" s="10"/>
      <c r="U95" s="10"/>
    </row>
    <row r="96" spans="1:21" s="11" customFormat="1" x14ac:dyDescent="0.35">
      <c r="A96" s="7"/>
      <c r="B96" s="446" t="s">
        <v>19</v>
      </c>
      <c r="C96" s="447"/>
      <c r="D96" s="447"/>
      <c r="E96" s="447"/>
      <c r="F96" s="447"/>
      <c r="G96" s="447"/>
      <c r="H96" s="447"/>
      <c r="I96" s="447"/>
      <c r="J96" s="447"/>
      <c r="K96" s="447"/>
      <c r="L96" s="448"/>
      <c r="M96" s="55"/>
    </row>
    <row r="97" spans="1:21" s="29" customFormat="1" x14ac:dyDescent="0.35">
      <c r="A97" s="72"/>
      <c r="B97" s="42"/>
      <c r="C97" s="71"/>
      <c r="D97" s="71"/>
      <c r="E97" s="71"/>
      <c r="F97" s="71"/>
      <c r="G97" s="71"/>
      <c r="H97" s="71"/>
      <c r="I97" s="71"/>
      <c r="J97" s="71"/>
      <c r="K97" s="71"/>
      <c r="L97" s="43"/>
      <c r="O97" s="10"/>
      <c r="P97" s="10"/>
      <c r="Q97" s="10"/>
      <c r="R97" s="10"/>
      <c r="S97" s="10"/>
      <c r="T97" s="10"/>
      <c r="U97" s="10"/>
    </row>
    <row r="98" spans="1:21" s="29" customFormat="1" x14ac:dyDescent="0.35">
      <c r="A98" s="72"/>
      <c r="B98" s="319" t="str">
        <f>IF(Intro!$G$29="English",O98,P98)</f>
        <v>What have been the principal factors affecting the demand for the goods since January 1, 2023 (e.g., user preferences, government policy, economic conditions, exchange rate)?</v>
      </c>
      <c r="C98" s="320"/>
      <c r="D98" s="320"/>
      <c r="E98" s="320"/>
      <c r="F98" s="320"/>
      <c r="G98" s="320"/>
      <c r="H98" s="320"/>
      <c r="I98" s="320"/>
      <c r="J98" s="320"/>
      <c r="K98" s="320"/>
      <c r="L98" s="321"/>
      <c r="O98"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98"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98" s="10"/>
      <c r="R98" s="10"/>
      <c r="S98" s="10"/>
      <c r="T98" s="10"/>
      <c r="U98" s="10"/>
    </row>
    <row r="99" spans="1:21" s="29" customFormat="1" x14ac:dyDescent="0.35">
      <c r="A99" s="72"/>
      <c r="B99" s="319"/>
      <c r="C99" s="320"/>
      <c r="D99" s="320"/>
      <c r="E99" s="320"/>
      <c r="F99" s="320"/>
      <c r="G99" s="320"/>
      <c r="H99" s="320"/>
      <c r="I99" s="320"/>
      <c r="J99" s="320"/>
      <c r="K99" s="320"/>
      <c r="L99" s="321"/>
      <c r="O99" s="10"/>
      <c r="P99" s="10"/>
      <c r="Q99" s="10"/>
      <c r="R99" s="10"/>
      <c r="S99" s="10"/>
      <c r="T99" s="10"/>
      <c r="U99" s="10"/>
    </row>
    <row r="100" spans="1:21" s="29" customFormat="1" x14ac:dyDescent="0.35">
      <c r="A100" s="72"/>
      <c r="B100" s="42"/>
      <c r="C100" s="71"/>
      <c r="D100" s="71"/>
      <c r="E100" s="71"/>
      <c r="F100" s="71"/>
      <c r="G100" s="71"/>
      <c r="H100" s="71"/>
      <c r="I100" s="71"/>
      <c r="J100" s="71"/>
      <c r="K100" s="71"/>
      <c r="L100" s="43"/>
      <c r="O100" s="10"/>
      <c r="P100" s="10"/>
      <c r="Q100" s="10"/>
      <c r="R100" s="10"/>
      <c r="S100" s="10"/>
      <c r="T100" s="10"/>
      <c r="U100" s="10"/>
    </row>
    <row r="101" spans="1:21" s="11" customFormat="1" x14ac:dyDescent="0.35">
      <c r="A101" s="8"/>
      <c r="B101" s="431"/>
      <c r="C101" s="432"/>
      <c r="D101" s="432"/>
      <c r="E101" s="432"/>
      <c r="F101" s="432"/>
      <c r="G101" s="432"/>
      <c r="H101" s="432"/>
      <c r="I101" s="432"/>
      <c r="J101" s="432"/>
      <c r="K101" s="432"/>
      <c r="L101" s="433"/>
      <c r="M101" s="29"/>
      <c r="Q101" s="10"/>
    </row>
    <row r="102" spans="1:21" s="11" customFormat="1" x14ac:dyDescent="0.35">
      <c r="A102" s="8"/>
      <c r="B102" s="431"/>
      <c r="C102" s="432"/>
      <c r="D102" s="432"/>
      <c r="E102" s="432"/>
      <c r="F102" s="432"/>
      <c r="G102" s="432"/>
      <c r="H102" s="432"/>
      <c r="I102" s="432"/>
      <c r="J102" s="432"/>
      <c r="K102" s="432"/>
      <c r="L102" s="433"/>
      <c r="M102" s="29"/>
      <c r="Q102" s="10"/>
    </row>
    <row r="103" spans="1:21" s="11" customFormat="1" x14ac:dyDescent="0.35">
      <c r="A103" s="8"/>
      <c r="B103" s="431"/>
      <c r="C103" s="432"/>
      <c r="D103" s="432"/>
      <c r="E103" s="432"/>
      <c r="F103" s="432"/>
      <c r="G103" s="432"/>
      <c r="H103" s="432"/>
      <c r="I103" s="432"/>
      <c r="J103" s="432"/>
      <c r="K103" s="432"/>
      <c r="L103" s="433"/>
      <c r="M103" s="29"/>
      <c r="Q103" s="10"/>
    </row>
    <row r="104" spans="1:21" s="11" customFormat="1" x14ac:dyDescent="0.35">
      <c r="A104" s="8"/>
      <c r="B104" s="431"/>
      <c r="C104" s="432"/>
      <c r="D104" s="432"/>
      <c r="E104" s="432"/>
      <c r="F104" s="432"/>
      <c r="G104" s="432"/>
      <c r="H104" s="432"/>
      <c r="I104" s="432"/>
      <c r="J104" s="432"/>
      <c r="K104" s="432"/>
      <c r="L104" s="433"/>
      <c r="M104" s="29"/>
      <c r="Q104" s="10"/>
    </row>
    <row r="105" spans="1:21" s="11" customFormat="1" x14ac:dyDescent="0.35">
      <c r="A105" s="8"/>
      <c r="B105" s="431"/>
      <c r="C105" s="432"/>
      <c r="D105" s="432"/>
      <c r="E105" s="432"/>
      <c r="F105" s="432"/>
      <c r="G105" s="432"/>
      <c r="H105" s="432"/>
      <c r="I105" s="432"/>
      <c r="J105" s="432"/>
      <c r="K105" s="432"/>
      <c r="L105" s="433"/>
      <c r="M105" s="29"/>
      <c r="Q105" s="10"/>
    </row>
    <row r="106" spans="1:21" s="11" customFormat="1" x14ac:dyDescent="0.35">
      <c r="A106" s="8"/>
      <c r="B106" s="431"/>
      <c r="C106" s="432"/>
      <c r="D106" s="432"/>
      <c r="E106" s="432"/>
      <c r="F106" s="432"/>
      <c r="G106" s="432"/>
      <c r="H106" s="432"/>
      <c r="I106" s="432"/>
      <c r="J106" s="432"/>
      <c r="K106" s="432"/>
      <c r="L106" s="433"/>
      <c r="M106" s="29"/>
      <c r="Q106" s="10"/>
    </row>
    <row r="107" spans="1:21" s="11" customFormat="1" x14ac:dyDescent="0.35">
      <c r="A107" s="8"/>
      <c r="B107" s="431"/>
      <c r="C107" s="432"/>
      <c r="D107" s="432"/>
      <c r="E107" s="432"/>
      <c r="F107" s="432"/>
      <c r="G107" s="432"/>
      <c r="H107" s="432"/>
      <c r="I107" s="432"/>
      <c r="J107" s="432"/>
      <c r="K107" s="432"/>
      <c r="L107" s="433"/>
      <c r="M107" s="29"/>
      <c r="Q107" s="10"/>
    </row>
    <row r="108" spans="1:21" s="11" customFormat="1" x14ac:dyDescent="0.35">
      <c r="A108" s="8"/>
      <c r="B108" s="431"/>
      <c r="C108" s="432"/>
      <c r="D108" s="432"/>
      <c r="E108" s="432"/>
      <c r="F108" s="432"/>
      <c r="G108" s="432"/>
      <c r="H108" s="432"/>
      <c r="I108" s="432"/>
      <c r="J108" s="432"/>
      <c r="K108" s="432"/>
      <c r="L108" s="433"/>
      <c r="M108" s="29"/>
      <c r="Q108" s="10"/>
    </row>
    <row r="109" spans="1:21" s="29" customFormat="1" x14ac:dyDescent="0.35">
      <c r="A109" s="72"/>
      <c r="B109" s="39"/>
      <c r="C109" s="40"/>
      <c r="D109" s="40"/>
      <c r="E109" s="40"/>
      <c r="F109" s="40"/>
      <c r="G109" s="40"/>
      <c r="H109" s="40"/>
      <c r="I109" s="40"/>
      <c r="J109" s="40"/>
      <c r="K109" s="40"/>
      <c r="L109" s="41"/>
      <c r="O109" s="10"/>
      <c r="P109" s="10"/>
      <c r="Q109" s="10"/>
      <c r="R109" s="10"/>
      <c r="S109" s="10"/>
      <c r="T109" s="10"/>
      <c r="U109" s="10"/>
    </row>
    <row r="110" spans="1:21" s="11" customFormat="1" x14ac:dyDescent="0.35">
      <c r="A110" s="7"/>
      <c r="B110" s="446" t="s">
        <v>20</v>
      </c>
      <c r="C110" s="447"/>
      <c r="D110" s="447"/>
      <c r="E110" s="447"/>
      <c r="F110" s="447"/>
      <c r="G110" s="447"/>
      <c r="H110" s="447"/>
      <c r="I110" s="447"/>
      <c r="J110" s="447"/>
      <c r="K110" s="447"/>
      <c r="L110" s="448"/>
      <c r="M110" s="55"/>
    </row>
    <row r="111" spans="1:21" s="29" customFormat="1" x14ac:dyDescent="0.35">
      <c r="A111" s="72"/>
      <c r="B111" s="42"/>
      <c r="C111" s="71"/>
      <c r="D111" s="71"/>
      <c r="E111" s="71"/>
      <c r="F111" s="71"/>
      <c r="G111" s="71"/>
      <c r="H111" s="71"/>
      <c r="I111" s="71"/>
      <c r="J111" s="71"/>
      <c r="K111" s="71"/>
      <c r="L111" s="43"/>
      <c r="O111" s="10"/>
      <c r="P111" s="10"/>
      <c r="Q111" s="10"/>
      <c r="R111" s="10"/>
      <c r="S111" s="10"/>
      <c r="T111" s="10"/>
      <c r="U111" s="10"/>
    </row>
    <row r="112" spans="1:21" s="29" customFormat="1" x14ac:dyDescent="0.35">
      <c r="A112" s="72"/>
      <c r="B112" s="458" t="str">
        <f>IF(Intro!$G$29="English",O112,P112)</f>
        <v>Describe any changes in technology that have impacted the Canadian market for the goods since January 1, 2023.</v>
      </c>
      <c r="C112" s="459"/>
      <c r="D112" s="459"/>
      <c r="E112" s="459"/>
      <c r="F112" s="459"/>
      <c r="G112" s="459"/>
      <c r="H112" s="459"/>
      <c r="I112" s="459"/>
      <c r="J112" s="459"/>
      <c r="K112" s="459"/>
      <c r="L112" s="460"/>
      <c r="O112" s="10" t="str">
        <f>"Describe any changes in technology that have impacted the Canadian market for the goods since January 1, "&amp;Variables!B6&amp;"."</f>
        <v>Describe any changes in technology that have impacted the Canadian market for the goods since January 1, 2023.</v>
      </c>
      <c r="P112"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12" s="10"/>
      <c r="R112" s="10"/>
      <c r="S112" s="10"/>
      <c r="T112" s="10"/>
      <c r="U112" s="10"/>
    </row>
    <row r="113" spans="1:21" s="29" customFormat="1" x14ac:dyDescent="0.35">
      <c r="A113" s="72"/>
      <c r="B113" s="42"/>
      <c r="C113" s="71"/>
      <c r="D113" s="71"/>
      <c r="E113" s="71"/>
      <c r="F113" s="71"/>
      <c r="G113" s="71"/>
      <c r="H113" s="71"/>
      <c r="I113" s="71"/>
      <c r="J113" s="71"/>
      <c r="K113" s="71"/>
      <c r="L113" s="43"/>
      <c r="O113" s="10"/>
      <c r="P113" s="10"/>
      <c r="Q113" s="10"/>
      <c r="R113" s="10"/>
      <c r="S113" s="10"/>
      <c r="T113" s="10"/>
      <c r="U113" s="10"/>
    </row>
    <row r="114" spans="1:21" s="11" customFormat="1" x14ac:dyDescent="0.35">
      <c r="A114" s="8"/>
      <c r="B114" s="431"/>
      <c r="C114" s="432"/>
      <c r="D114" s="432"/>
      <c r="E114" s="432"/>
      <c r="F114" s="432"/>
      <c r="G114" s="432"/>
      <c r="H114" s="432"/>
      <c r="I114" s="432"/>
      <c r="J114" s="432"/>
      <c r="K114" s="432"/>
      <c r="L114" s="433"/>
      <c r="M114" s="29"/>
      <c r="Q114" s="10"/>
    </row>
    <row r="115" spans="1:21" s="11" customFormat="1" x14ac:dyDescent="0.35">
      <c r="A115" s="8"/>
      <c r="B115" s="431"/>
      <c r="C115" s="432"/>
      <c r="D115" s="432"/>
      <c r="E115" s="432"/>
      <c r="F115" s="432"/>
      <c r="G115" s="432"/>
      <c r="H115" s="432"/>
      <c r="I115" s="432"/>
      <c r="J115" s="432"/>
      <c r="K115" s="432"/>
      <c r="L115" s="433"/>
      <c r="M115" s="29"/>
      <c r="Q115" s="10"/>
    </row>
    <row r="116" spans="1:21" s="11" customFormat="1" x14ac:dyDescent="0.35">
      <c r="A116" s="8"/>
      <c r="B116" s="431"/>
      <c r="C116" s="432"/>
      <c r="D116" s="432"/>
      <c r="E116" s="432"/>
      <c r="F116" s="432"/>
      <c r="G116" s="432"/>
      <c r="H116" s="432"/>
      <c r="I116" s="432"/>
      <c r="J116" s="432"/>
      <c r="K116" s="432"/>
      <c r="L116" s="433"/>
      <c r="M116" s="29"/>
      <c r="Q116" s="10"/>
    </row>
    <row r="117" spans="1:21" s="11" customFormat="1" x14ac:dyDescent="0.35">
      <c r="A117" s="8"/>
      <c r="B117" s="431"/>
      <c r="C117" s="432"/>
      <c r="D117" s="432"/>
      <c r="E117" s="432"/>
      <c r="F117" s="432"/>
      <c r="G117" s="432"/>
      <c r="H117" s="432"/>
      <c r="I117" s="432"/>
      <c r="J117" s="432"/>
      <c r="K117" s="432"/>
      <c r="L117" s="433"/>
      <c r="M117" s="29"/>
      <c r="Q117" s="10"/>
    </row>
    <row r="118" spans="1:21" s="11" customFormat="1" x14ac:dyDescent="0.35">
      <c r="A118" s="8"/>
      <c r="B118" s="431"/>
      <c r="C118" s="432"/>
      <c r="D118" s="432"/>
      <c r="E118" s="432"/>
      <c r="F118" s="432"/>
      <c r="G118" s="432"/>
      <c r="H118" s="432"/>
      <c r="I118" s="432"/>
      <c r="J118" s="432"/>
      <c r="K118" s="432"/>
      <c r="L118" s="433"/>
      <c r="M118" s="29"/>
      <c r="Q118" s="10"/>
    </row>
    <row r="119" spans="1:21" s="11" customFormat="1" x14ac:dyDescent="0.35">
      <c r="A119" s="8"/>
      <c r="B119" s="431"/>
      <c r="C119" s="432"/>
      <c r="D119" s="432"/>
      <c r="E119" s="432"/>
      <c r="F119" s="432"/>
      <c r="G119" s="432"/>
      <c r="H119" s="432"/>
      <c r="I119" s="432"/>
      <c r="J119" s="432"/>
      <c r="K119" s="432"/>
      <c r="L119" s="433"/>
      <c r="M119" s="29"/>
      <c r="Q119" s="10"/>
    </row>
    <row r="120" spans="1:21" s="11" customFormat="1" x14ac:dyDescent="0.35">
      <c r="A120" s="8"/>
      <c r="B120" s="431"/>
      <c r="C120" s="432"/>
      <c r="D120" s="432"/>
      <c r="E120" s="432"/>
      <c r="F120" s="432"/>
      <c r="G120" s="432"/>
      <c r="H120" s="432"/>
      <c r="I120" s="432"/>
      <c r="J120" s="432"/>
      <c r="K120" s="432"/>
      <c r="L120" s="433"/>
      <c r="M120" s="29"/>
      <c r="Q120" s="10"/>
    </row>
    <row r="121" spans="1:21" s="11" customFormat="1" x14ac:dyDescent="0.35">
      <c r="A121" s="8"/>
      <c r="B121" s="431"/>
      <c r="C121" s="432"/>
      <c r="D121" s="432"/>
      <c r="E121" s="432"/>
      <c r="F121" s="432"/>
      <c r="G121" s="432"/>
      <c r="H121" s="432"/>
      <c r="I121" s="432"/>
      <c r="J121" s="432"/>
      <c r="K121" s="432"/>
      <c r="L121" s="433"/>
      <c r="M121" s="29"/>
      <c r="Q121" s="10"/>
    </row>
    <row r="122" spans="1:21" s="29" customFormat="1" x14ac:dyDescent="0.35">
      <c r="A122" s="72"/>
      <c r="B122" s="39"/>
      <c r="C122" s="40"/>
      <c r="D122" s="40"/>
      <c r="E122" s="40"/>
      <c r="F122" s="40"/>
      <c r="G122" s="40"/>
      <c r="H122" s="40"/>
      <c r="I122" s="40"/>
      <c r="J122" s="40"/>
      <c r="K122" s="40"/>
      <c r="L122" s="41"/>
      <c r="O122" s="10"/>
      <c r="P122" s="10"/>
      <c r="Q122" s="10"/>
      <c r="R122" s="10"/>
      <c r="S122" s="10"/>
      <c r="T122" s="10"/>
      <c r="U122" s="10"/>
    </row>
    <row r="123" spans="1:21" s="11" customFormat="1" x14ac:dyDescent="0.35">
      <c r="A123" s="7"/>
      <c r="B123" s="446" t="s">
        <v>788</v>
      </c>
      <c r="C123" s="447"/>
      <c r="D123" s="447"/>
      <c r="E123" s="447"/>
      <c r="F123" s="447"/>
      <c r="G123" s="447"/>
      <c r="H123" s="447"/>
      <c r="I123" s="447"/>
      <c r="J123" s="447"/>
      <c r="K123" s="447"/>
      <c r="L123" s="448"/>
      <c r="M123" s="55"/>
    </row>
    <row r="124" spans="1:21" s="29" customFormat="1" x14ac:dyDescent="0.35">
      <c r="A124" s="72"/>
      <c r="B124" s="42"/>
      <c r="C124" s="71"/>
      <c r="D124" s="71"/>
      <c r="E124" s="71"/>
      <c r="F124" s="71"/>
      <c r="G124" s="71"/>
      <c r="H124" s="71"/>
      <c r="I124" s="71"/>
      <c r="J124" s="71"/>
      <c r="K124" s="71"/>
      <c r="L124" s="43"/>
      <c r="O124" s="10"/>
      <c r="P124" s="10"/>
      <c r="Q124" s="10"/>
      <c r="R124" s="10"/>
      <c r="S124" s="10"/>
      <c r="T124" s="10"/>
      <c r="U124" s="10"/>
    </row>
    <row r="125" spans="1:21" s="29" customFormat="1" x14ac:dyDescent="0.35">
      <c r="A125" s="72"/>
      <c r="B125" s="458" t="str">
        <f>IF(Intro!$G$29="English",O125,P125)</f>
        <v>To what extent are the goods produced in Canada interchangeable with the goods imported from other countries?</v>
      </c>
      <c r="C125" s="459"/>
      <c r="D125" s="459"/>
      <c r="E125" s="459"/>
      <c r="F125" s="459"/>
      <c r="G125" s="459"/>
      <c r="H125" s="459"/>
      <c r="I125" s="459"/>
      <c r="J125" s="459"/>
      <c r="K125" s="459"/>
      <c r="L125" s="460"/>
      <c r="O125" s="10" t="str">
        <f>"To what extent are the goods produced in Canada interchangeable with the goods imported from "&amp;Variables!B5&amp;"?"</f>
        <v>To what extent are the goods produced in Canada interchangeable with the goods imported from other countries?</v>
      </c>
      <c r="P125" s="10" t="str">
        <f>"Dans quelle mesure les marchandises produites au Canada sont-elles interchangeables avec les marchandises importées "&amp;Variables!C5&amp;"?"</f>
        <v>Dans quelle mesure les marchandises produites au Canada sont-elles interchangeables avec les marchandises importées des autres pays?</v>
      </c>
      <c r="Q125" s="10"/>
      <c r="R125" s="10"/>
      <c r="S125" s="10"/>
      <c r="T125" s="10"/>
      <c r="U125" s="10"/>
    </row>
    <row r="126" spans="1:21" s="29" customFormat="1" x14ac:dyDescent="0.35">
      <c r="A126" s="72"/>
      <c r="B126" s="42"/>
      <c r="C126" s="71"/>
      <c r="D126" s="71"/>
      <c r="E126" s="71"/>
      <c r="F126" s="71"/>
      <c r="G126" s="71"/>
      <c r="H126" s="71"/>
      <c r="I126" s="71"/>
      <c r="J126" s="71"/>
      <c r="K126" s="71"/>
      <c r="L126" s="43"/>
      <c r="O126" s="10"/>
      <c r="P126" s="10"/>
      <c r="Q126" s="10"/>
      <c r="R126" s="10"/>
      <c r="S126" s="10"/>
      <c r="T126" s="10"/>
      <c r="U126" s="10"/>
    </row>
    <row r="127" spans="1:21" s="11" customFormat="1" x14ac:dyDescent="0.35">
      <c r="A127" s="8"/>
      <c r="B127" s="431"/>
      <c r="C127" s="432"/>
      <c r="D127" s="432"/>
      <c r="E127" s="432"/>
      <c r="F127" s="432"/>
      <c r="G127" s="432"/>
      <c r="H127" s="432"/>
      <c r="I127" s="432"/>
      <c r="J127" s="432"/>
      <c r="K127" s="432"/>
      <c r="L127" s="433"/>
      <c r="M127" s="29"/>
      <c r="Q127" s="10"/>
    </row>
    <row r="128" spans="1:21" s="11" customFormat="1" x14ac:dyDescent="0.35">
      <c r="A128" s="8"/>
      <c r="B128" s="431"/>
      <c r="C128" s="432"/>
      <c r="D128" s="432"/>
      <c r="E128" s="432"/>
      <c r="F128" s="432"/>
      <c r="G128" s="432"/>
      <c r="H128" s="432"/>
      <c r="I128" s="432"/>
      <c r="J128" s="432"/>
      <c r="K128" s="432"/>
      <c r="L128" s="433"/>
      <c r="M128" s="29"/>
      <c r="Q128" s="10"/>
    </row>
    <row r="129" spans="1:21" s="11" customFormat="1" x14ac:dyDescent="0.35">
      <c r="A129" s="8"/>
      <c r="B129" s="431"/>
      <c r="C129" s="432"/>
      <c r="D129" s="432"/>
      <c r="E129" s="432"/>
      <c r="F129" s="432"/>
      <c r="G129" s="432"/>
      <c r="H129" s="432"/>
      <c r="I129" s="432"/>
      <c r="J129" s="432"/>
      <c r="K129" s="432"/>
      <c r="L129" s="433"/>
      <c r="M129" s="29"/>
      <c r="Q129" s="10"/>
    </row>
    <row r="130" spans="1:21" s="11" customFormat="1" x14ac:dyDescent="0.35">
      <c r="A130" s="8"/>
      <c r="B130" s="431"/>
      <c r="C130" s="432"/>
      <c r="D130" s="432"/>
      <c r="E130" s="432"/>
      <c r="F130" s="432"/>
      <c r="G130" s="432"/>
      <c r="H130" s="432"/>
      <c r="I130" s="432"/>
      <c r="J130" s="432"/>
      <c r="K130" s="432"/>
      <c r="L130" s="433"/>
      <c r="M130" s="29"/>
      <c r="Q130" s="10"/>
    </row>
    <row r="131" spans="1:21" s="11" customFormat="1" x14ac:dyDescent="0.35">
      <c r="A131" s="8"/>
      <c r="B131" s="431"/>
      <c r="C131" s="432"/>
      <c r="D131" s="432"/>
      <c r="E131" s="432"/>
      <c r="F131" s="432"/>
      <c r="G131" s="432"/>
      <c r="H131" s="432"/>
      <c r="I131" s="432"/>
      <c r="J131" s="432"/>
      <c r="K131" s="432"/>
      <c r="L131" s="433"/>
      <c r="M131" s="29"/>
      <c r="Q131" s="10"/>
    </row>
    <row r="132" spans="1:21" s="11" customFormat="1" x14ac:dyDescent="0.35">
      <c r="A132" s="8"/>
      <c r="B132" s="431"/>
      <c r="C132" s="432"/>
      <c r="D132" s="432"/>
      <c r="E132" s="432"/>
      <c r="F132" s="432"/>
      <c r="G132" s="432"/>
      <c r="H132" s="432"/>
      <c r="I132" s="432"/>
      <c r="J132" s="432"/>
      <c r="K132" s="432"/>
      <c r="L132" s="433"/>
      <c r="M132" s="29"/>
      <c r="Q132" s="10"/>
    </row>
    <row r="133" spans="1:21" s="11" customFormat="1" x14ac:dyDescent="0.35">
      <c r="A133" s="8"/>
      <c r="B133" s="431"/>
      <c r="C133" s="432"/>
      <c r="D133" s="432"/>
      <c r="E133" s="432"/>
      <c r="F133" s="432"/>
      <c r="G133" s="432"/>
      <c r="H133" s="432"/>
      <c r="I133" s="432"/>
      <c r="J133" s="432"/>
      <c r="K133" s="432"/>
      <c r="L133" s="433"/>
      <c r="M133" s="29"/>
      <c r="Q133" s="10"/>
    </row>
    <row r="134" spans="1:21" s="11" customFormat="1" x14ac:dyDescent="0.35">
      <c r="A134" s="8"/>
      <c r="B134" s="431"/>
      <c r="C134" s="432"/>
      <c r="D134" s="432"/>
      <c r="E134" s="432"/>
      <c r="F134" s="432"/>
      <c r="G134" s="432"/>
      <c r="H134" s="432"/>
      <c r="I134" s="432"/>
      <c r="J134" s="432"/>
      <c r="K134" s="432"/>
      <c r="L134" s="433"/>
      <c r="M134" s="29"/>
      <c r="Q134" s="10"/>
    </row>
    <row r="135" spans="1:21" s="29" customFormat="1" x14ac:dyDescent="0.35">
      <c r="A135" s="72"/>
      <c r="B135" s="39"/>
      <c r="C135" s="40"/>
      <c r="D135" s="40"/>
      <c r="E135" s="40"/>
      <c r="F135" s="40"/>
      <c r="G135" s="40"/>
      <c r="H135" s="40"/>
      <c r="I135" s="40"/>
      <c r="J135" s="40"/>
      <c r="K135" s="40"/>
      <c r="L135" s="41"/>
      <c r="O135" s="10"/>
      <c r="P135" s="10"/>
      <c r="Q135" s="10"/>
      <c r="R135" s="10"/>
      <c r="S135" s="10"/>
      <c r="T135" s="10"/>
      <c r="U135" s="10"/>
    </row>
    <row r="136" spans="1:21" s="11" customFormat="1" x14ac:dyDescent="0.35">
      <c r="A136" s="7"/>
      <c r="B136" s="446" t="s">
        <v>21</v>
      </c>
      <c r="C136" s="447"/>
      <c r="D136" s="447"/>
      <c r="E136" s="447"/>
      <c r="F136" s="447"/>
      <c r="G136" s="447"/>
      <c r="H136" s="447"/>
      <c r="I136" s="447"/>
      <c r="J136" s="447"/>
      <c r="K136" s="447"/>
      <c r="L136" s="448"/>
      <c r="M136" s="55"/>
    </row>
    <row r="137" spans="1:21" s="29" customFormat="1" x14ac:dyDescent="0.35">
      <c r="A137" s="72"/>
      <c r="B137" s="42"/>
      <c r="C137" s="71"/>
      <c r="D137" s="71"/>
      <c r="E137" s="71"/>
      <c r="F137" s="71"/>
      <c r="G137" s="71"/>
      <c r="H137" s="71"/>
      <c r="I137" s="71"/>
      <c r="J137" s="71"/>
      <c r="K137" s="71"/>
      <c r="L137" s="43"/>
      <c r="O137" s="10"/>
      <c r="P137" s="10"/>
      <c r="Q137" s="10"/>
      <c r="R137" s="10"/>
      <c r="S137" s="10"/>
      <c r="T137" s="10"/>
      <c r="U137" s="10"/>
    </row>
    <row r="138" spans="1:21" s="29" customFormat="1" x14ac:dyDescent="0.35">
      <c r="A138" s="72"/>
      <c r="B138" s="458" t="str">
        <f>IF(Intro!$G$29="English",O138,P138)</f>
        <v>To what extent are the goods produced in Canada comparable in price with the goods imported from other countries?</v>
      </c>
      <c r="C138" s="459"/>
      <c r="D138" s="459"/>
      <c r="E138" s="459"/>
      <c r="F138" s="459"/>
      <c r="G138" s="459"/>
      <c r="H138" s="459"/>
      <c r="I138" s="459"/>
      <c r="J138" s="459"/>
      <c r="K138" s="459"/>
      <c r="L138" s="460"/>
      <c r="O138" s="10" t="str">
        <f>"To what extent are the goods produced in Canada comparable in price with the goods imported from "&amp;Variables!B5&amp;"?"</f>
        <v>To what extent are the goods produced in Canada comparable in price with the goods imported from other countries?</v>
      </c>
      <c r="P138" s="10" t="str">
        <f>"Dans quelle mesure les marchandises produites au Canada sont-elles comparables en prix aux marchandises importées "&amp;Variables!C5&amp;"?"</f>
        <v>Dans quelle mesure les marchandises produites au Canada sont-elles comparables en prix aux marchandises importées des autres pays?</v>
      </c>
      <c r="Q138" s="10"/>
      <c r="R138" s="10"/>
      <c r="S138" s="10"/>
      <c r="T138" s="10"/>
      <c r="U138" s="10"/>
    </row>
    <row r="139" spans="1:21" s="29" customFormat="1" x14ac:dyDescent="0.35">
      <c r="A139" s="72"/>
      <c r="B139" s="42"/>
      <c r="C139" s="71"/>
      <c r="D139" s="71"/>
      <c r="E139" s="71"/>
      <c r="F139" s="71"/>
      <c r="G139" s="71"/>
      <c r="H139" s="71"/>
      <c r="I139" s="71"/>
      <c r="J139" s="71"/>
      <c r="K139" s="71"/>
      <c r="L139" s="43"/>
      <c r="O139" s="10"/>
      <c r="P139" s="10"/>
      <c r="Q139" s="10"/>
      <c r="R139" s="10"/>
      <c r="S139" s="10"/>
      <c r="T139" s="10"/>
      <c r="U139" s="10"/>
    </row>
    <row r="140" spans="1:21" s="11" customFormat="1" x14ac:dyDescent="0.35">
      <c r="A140" s="8"/>
      <c r="B140" s="431"/>
      <c r="C140" s="432"/>
      <c r="D140" s="432"/>
      <c r="E140" s="432"/>
      <c r="F140" s="432"/>
      <c r="G140" s="432"/>
      <c r="H140" s="432"/>
      <c r="I140" s="432"/>
      <c r="J140" s="432"/>
      <c r="K140" s="432"/>
      <c r="L140" s="433"/>
      <c r="M140" s="29"/>
      <c r="Q140" s="10"/>
    </row>
    <row r="141" spans="1:21" s="11" customFormat="1" x14ac:dyDescent="0.35">
      <c r="A141" s="8"/>
      <c r="B141" s="431"/>
      <c r="C141" s="432"/>
      <c r="D141" s="432"/>
      <c r="E141" s="432"/>
      <c r="F141" s="432"/>
      <c r="G141" s="432"/>
      <c r="H141" s="432"/>
      <c r="I141" s="432"/>
      <c r="J141" s="432"/>
      <c r="K141" s="432"/>
      <c r="L141" s="433"/>
      <c r="M141" s="29"/>
      <c r="Q141" s="10"/>
    </row>
    <row r="142" spans="1:21" s="11" customFormat="1" x14ac:dyDescent="0.35">
      <c r="A142" s="8"/>
      <c r="B142" s="431"/>
      <c r="C142" s="432"/>
      <c r="D142" s="432"/>
      <c r="E142" s="432"/>
      <c r="F142" s="432"/>
      <c r="G142" s="432"/>
      <c r="H142" s="432"/>
      <c r="I142" s="432"/>
      <c r="J142" s="432"/>
      <c r="K142" s="432"/>
      <c r="L142" s="433"/>
      <c r="M142" s="29"/>
      <c r="Q142" s="10"/>
    </row>
    <row r="143" spans="1:21" s="11" customFormat="1" x14ac:dyDescent="0.35">
      <c r="A143" s="8"/>
      <c r="B143" s="431"/>
      <c r="C143" s="432"/>
      <c r="D143" s="432"/>
      <c r="E143" s="432"/>
      <c r="F143" s="432"/>
      <c r="G143" s="432"/>
      <c r="H143" s="432"/>
      <c r="I143" s="432"/>
      <c r="J143" s="432"/>
      <c r="K143" s="432"/>
      <c r="L143" s="433"/>
      <c r="M143" s="29"/>
      <c r="Q143" s="10"/>
    </row>
    <row r="144" spans="1:21" s="11" customFormat="1" x14ac:dyDescent="0.35">
      <c r="A144" s="8"/>
      <c r="B144" s="431"/>
      <c r="C144" s="432"/>
      <c r="D144" s="432"/>
      <c r="E144" s="432"/>
      <c r="F144" s="432"/>
      <c r="G144" s="432"/>
      <c r="H144" s="432"/>
      <c r="I144" s="432"/>
      <c r="J144" s="432"/>
      <c r="K144" s="432"/>
      <c r="L144" s="433"/>
      <c r="M144" s="29"/>
      <c r="Q144" s="10"/>
    </row>
    <row r="145" spans="1:21" s="11" customFormat="1" x14ac:dyDescent="0.35">
      <c r="A145" s="8"/>
      <c r="B145" s="431"/>
      <c r="C145" s="432"/>
      <c r="D145" s="432"/>
      <c r="E145" s="432"/>
      <c r="F145" s="432"/>
      <c r="G145" s="432"/>
      <c r="H145" s="432"/>
      <c r="I145" s="432"/>
      <c r="J145" s="432"/>
      <c r="K145" s="432"/>
      <c r="L145" s="433"/>
      <c r="M145" s="29"/>
      <c r="Q145" s="10"/>
    </row>
    <row r="146" spans="1:21" s="11" customFormat="1" x14ac:dyDescent="0.35">
      <c r="A146" s="8"/>
      <c r="B146" s="431"/>
      <c r="C146" s="432"/>
      <c r="D146" s="432"/>
      <c r="E146" s="432"/>
      <c r="F146" s="432"/>
      <c r="G146" s="432"/>
      <c r="H146" s="432"/>
      <c r="I146" s="432"/>
      <c r="J146" s="432"/>
      <c r="K146" s="432"/>
      <c r="L146" s="433"/>
      <c r="M146" s="29"/>
      <c r="Q146" s="10"/>
    </row>
    <row r="147" spans="1:21" s="11" customFormat="1" x14ac:dyDescent="0.35">
      <c r="A147" s="8"/>
      <c r="B147" s="431"/>
      <c r="C147" s="432"/>
      <c r="D147" s="432"/>
      <c r="E147" s="432"/>
      <c r="F147" s="432"/>
      <c r="G147" s="432"/>
      <c r="H147" s="432"/>
      <c r="I147" s="432"/>
      <c r="J147" s="432"/>
      <c r="K147" s="432"/>
      <c r="L147" s="433"/>
      <c r="M147" s="29"/>
      <c r="Q147" s="10"/>
    </row>
    <row r="148" spans="1:21" s="29" customFormat="1" x14ac:dyDescent="0.35">
      <c r="A148" s="72"/>
      <c r="B148" s="39"/>
      <c r="C148" s="40"/>
      <c r="D148" s="40"/>
      <c r="E148" s="40"/>
      <c r="F148" s="40"/>
      <c r="G148" s="40"/>
      <c r="H148" s="40"/>
      <c r="I148" s="40"/>
      <c r="J148" s="40"/>
      <c r="K148" s="40"/>
      <c r="L148" s="41"/>
      <c r="O148" s="10"/>
      <c r="P148" s="10"/>
      <c r="Q148" s="10"/>
      <c r="R148" s="10"/>
      <c r="S148" s="10"/>
      <c r="T148" s="10"/>
      <c r="U148" s="10"/>
    </row>
    <row r="149" spans="1:21" s="11" customFormat="1" x14ac:dyDescent="0.35">
      <c r="A149" s="7"/>
      <c r="B149" s="446" t="s">
        <v>789</v>
      </c>
      <c r="C149" s="447"/>
      <c r="D149" s="447"/>
      <c r="E149" s="447"/>
      <c r="F149" s="447"/>
      <c r="G149" s="447"/>
      <c r="H149" s="447"/>
      <c r="I149" s="447"/>
      <c r="J149" s="447"/>
      <c r="K149" s="447"/>
      <c r="L149" s="448"/>
      <c r="M149" s="55"/>
    </row>
    <row r="150" spans="1:21" s="29" customFormat="1" x14ac:dyDescent="0.35">
      <c r="A150" s="72"/>
      <c r="B150" s="42"/>
      <c r="C150" s="71"/>
      <c r="D150" s="71"/>
      <c r="E150" s="71"/>
      <c r="F150" s="71"/>
      <c r="G150" s="71"/>
      <c r="H150" s="71"/>
      <c r="I150" s="71"/>
      <c r="J150" s="71"/>
      <c r="K150" s="71"/>
      <c r="L150" s="43"/>
      <c r="O150" s="10"/>
      <c r="P150" s="10"/>
      <c r="Q150" s="10"/>
      <c r="R150" s="10"/>
      <c r="S150" s="10"/>
      <c r="T150" s="10"/>
      <c r="U150" s="10"/>
    </row>
    <row r="151" spans="1:21" s="29" customFormat="1" x14ac:dyDescent="0.35">
      <c r="A151" s="72"/>
      <c r="B151" s="314" t="str">
        <f>IF(Intro!$G$29="English",O151,P151)</f>
        <v>To what extent are the goods produced in Canada comparable in non-price factors (including product quality, lead and delivery times, reliability of supply, etc.) with the goods imported from other countries?</v>
      </c>
      <c r="C151" s="315"/>
      <c r="D151" s="315"/>
      <c r="E151" s="315"/>
      <c r="F151" s="315"/>
      <c r="G151" s="315"/>
      <c r="H151" s="315"/>
      <c r="I151" s="315"/>
      <c r="J151" s="315"/>
      <c r="K151" s="315"/>
      <c r="L151" s="316"/>
      <c r="O151" s="10" t="str">
        <f>"To what extent are the goods produced in Canada comparable in non-price factors (including product quality, lead and delivery times, reliability of supply, etc.) with the goods imported from "&amp;Variables!B5&amp;"?"</f>
        <v>To what extent are the goods produced in Canada comparable in non-price factors (including product quality, lead and delivery times, reliability of supply, etc.) with the goods imported from other countries?</v>
      </c>
      <c r="P151" s="10" t="str">
        <f>"Dans quelle mesure les marchandises produites au Canada sont-elles comparables en termes de facteurs autres que le prix (y compris la qualité du produit, les délais d'exécution et de livraison, la fiabilité de l'approvisionnement, etc.)"&amp;" avec les marchandises importées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des autres pays?</v>
      </c>
      <c r="Q151" s="10"/>
      <c r="R151" s="10"/>
      <c r="S151" s="10"/>
      <c r="T151" s="10"/>
      <c r="U151" s="10"/>
    </row>
    <row r="152" spans="1:21" s="29" customFormat="1" x14ac:dyDescent="0.35">
      <c r="A152" s="72"/>
      <c r="B152" s="314"/>
      <c r="C152" s="315"/>
      <c r="D152" s="315"/>
      <c r="E152" s="315"/>
      <c r="F152" s="315"/>
      <c r="G152" s="315"/>
      <c r="H152" s="315"/>
      <c r="I152" s="315"/>
      <c r="J152" s="315"/>
      <c r="K152" s="315"/>
      <c r="L152" s="316"/>
      <c r="O152" s="10"/>
      <c r="P152" s="10"/>
      <c r="Q152" s="10"/>
      <c r="R152" s="10"/>
      <c r="S152" s="10"/>
      <c r="T152" s="10"/>
      <c r="U152" s="10"/>
    </row>
    <row r="153" spans="1:21" s="29" customFormat="1" x14ac:dyDescent="0.35">
      <c r="A153" s="72"/>
      <c r="B153" s="42"/>
      <c r="C153" s="71"/>
      <c r="D153" s="71"/>
      <c r="E153" s="71"/>
      <c r="F153" s="71"/>
      <c r="G153" s="71"/>
      <c r="H153" s="71"/>
      <c r="I153" s="71"/>
      <c r="J153" s="71"/>
      <c r="K153" s="71"/>
      <c r="L153" s="43"/>
      <c r="O153" s="10"/>
      <c r="P153" s="10"/>
      <c r="Q153" s="10"/>
      <c r="R153" s="10"/>
      <c r="S153" s="10"/>
      <c r="T153" s="10"/>
      <c r="U153" s="10"/>
    </row>
    <row r="154" spans="1:21" s="11" customFormat="1" x14ac:dyDescent="0.35">
      <c r="A154" s="8"/>
      <c r="B154" s="431"/>
      <c r="C154" s="432"/>
      <c r="D154" s="432"/>
      <c r="E154" s="432"/>
      <c r="F154" s="432"/>
      <c r="G154" s="432"/>
      <c r="H154" s="432"/>
      <c r="I154" s="432"/>
      <c r="J154" s="432"/>
      <c r="K154" s="432"/>
      <c r="L154" s="433"/>
      <c r="M154" s="29"/>
      <c r="Q154" s="10"/>
    </row>
    <row r="155" spans="1:21" s="11" customFormat="1" x14ac:dyDescent="0.35">
      <c r="A155" s="8"/>
      <c r="B155" s="431"/>
      <c r="C155" s="432"/>
      <c r="D155" s="432"/>
      <c r="E155" s="432"/>
      <c r="F155" s="432"/>
      <c r="G155" s="432"/>
      <c r="H155" s="432"/>
      <c r="I155" s="432"/>
      <c r="J155" s="432"/>
      <c r="K155" s="432"/>
      <c r="L155" s="433"/>
      <c r="M155" s="29"/>
      <c r="Q155" s="10"/>
    </row>
    <row r="156" spans="1:21" s="11" customFormat="1" x14ac:dyDescent="0.35">
      <c r="A156" s="8"/>
      <c r="B156" s="431"/>
      <c r="C156" s="432"/>
      <c r="D156" s="432"/>
      <c r="E156" s="432"/>
      <c r="F156" s="432"/>
      <c r="G156" s="432"/>
      <c r="H156" s="432"/>
      <c r="I156" s="432"/>
      <c r="J156" s="432"/>
      <c r="K156" s="432"/>
      <c r="L156" s="433"/>
      <c r="M156" s="29"/>
      <c r="Q156" s="10"/>
    </row>
    <row r="157" spans="1:21" s="11" customFormat="1" x14ac:dyDescent="0.35">
      <c r="A157" s="8"/>
      <c r="B157" s="431"/>
      <c r="C157" s="432"/>
      <c r="D157" s="432"/>
      <c r="E157" s="432"/>
      <c r="F157" s="432"/>
      <c r="G157" s="432"/>
      <c r="H157" s="432"/>
      <c r="I157" s="432"/>
      <c r="J157" s="432"/>
      <c r="K157" s="432"/>
      <c r="L157" s="433"/>
      <c r="M157" s="29"/>
      <c r="Q157" s="10"/>
    </row>
    <row r="158" spans="1:21" s="11" customFormat="1" x14ac:dyDescent="0.35">
      <c r="A158" s="8"/>
      <c r="B158" s="431"/>
      <c r="C158" s="432"/>
      <c r="D158" s="432"/>
      <c r="E158" s="432"/>
      <c r="F158" s="432"/>
      <c r="G158" s="432"/>
      <c r="H158" s="432"/>
      <c r="I158" s="432"/>
      <c r="J158" s="432"/>
      <c r="K158" s="432"/>
      <c r="L158" s="433"/>
      <c r="M158" s="29"/>
      <c r="Q158" s="10"/>
    </row>
    <row r="159" spans="1:21" s="11" customFormat="1" x14ac:dyDescent="0.35">
      <c r="A159" s="8"/>
      <c r="B159" s="431"/>
      <c r="C159" s="432"/>
      <c r="D159" s="432"/>
      <c r="E159" s="432"/>
      <c r="F159" s="432"/>
      <c r="G159" s="432"/>
      <c r="H159" s="432"/>
      <c r="I159" s="432"/>
      <c r="J159" s="432"/>
      <c r="K159" s="432"/>
      <c r="L159" s="433"/>
      <c r="M159" s="29"/>
      <c r="Q159" s="10"/>
    </row>
    <row r="160" spans="1:21" s="11" customFormat="1" x14ac:dyDescent="0.35">
      <c r="A160" s="8"/>
      <c r="B160" s="431"/>
      <c r="C160" s="432"/>
      <c r="D160" s="432"/>
      <c r="E160" s="432"/>
      <c r="F160" s="432"/>
      <c r="G160" s="432"/>
      <c r="H160" s="432"/>
      <c r="I160" s="432"/>
      <c r="J160" s="432"/>
      <c r="K160" s="432"/>
      <c r="L160" s="433"/>
      <c r="M160" s="29"/>
      <c r="Q160" s="10"/>
    </row>
    <row r="161" spans="1:21" s="11" customFormat="1" x14ac:dyDescent="0.35">
      <c r="A161" s="8"/>
      <c r="B161" s="431"/>
      <c r="C161" s="432"/>
      <c r="D161" s="432"/>
      <c r="E161" s="432"/>
      <c r="F161" s="432"/>
      <c r="G161" s="432"/>
      <c r="H161" s="432"/>
      <c r="I161" s="432"/>
      <c r="J161" s="432"/>
      <c r="K161" s="432"/>
      <c r="L161" s="433"/>
      <c r="M161" s="29"/>
      <c r="Q161" s="10"/>
    </row>
    <row r="162" spans="1:21" s="29" customFormat="1" x14ac:dyDescent="0.35">
      <c r="A162" s="72"/>
      <c r="B162" s="39"/>
      <c r="C162" s="40"/>
      <c r="D162" s="40"/>
      <c r="E162" s="40"/>
      <c r="F162" s="40"/>
      <c r="G162" s="40"/>
      <c r="H162" s="40"/>
      <c r="I162" s="40"/>
      <c r="J162" s="40"/>
      <c r="K162" s="40"/>
      <c r="L162" s="41"/>
      <c r="O162" s="10"/>
      <c r="P162" s="10"/>
      <c r="Q162" s="10"/>
      <c r="R162" s="10"/>
      <c r="S162" s="10"/>
      <c r="T162" s="10"/>
      <c r="U162" s="10"/>
    </row>
    <row r="163" spans="1:21" x14ac:dyDescent="0.35">
      <c r="A163" s="7"/>
    </row>
    <row r="164" spans="1:21" x14ac:dyDescent="0.35">
      <c r="A164" s="7"/>
      <c r="B164" s="322" t="str">
        <f>IF(Intro!$G$29="English",O164,P164)</f>
        <v>SALES</v>
      </c>
      <c r="C164" s="323"/>
      <c r="D164" s="323"/>
      <c r="E164" s="323"/>
      <c r="F164" s="323"/>
      <c r="G164" s="323"/>
      <c r="H164" s="323"/>
      <c r="I164" s="323"/>
      <c r="J164" s="323"/>
      <c r="K164" s="323"/>
      <c r="L164" s="324"/>
      <c r="M164" s="29"/>
      <c r="O164" s="10" t="s">
        <v>217</v>
      </c>
      <c r="P164" s="10" t="s">
        <v>218</v>
      </c>
    </row>
    <row r="165" spans="1:21" s="11" customFormat="1" x14ac:dyDescent="0.35">
      <c r="A165" s="7"/>
      <c r="B165" s="451" t="s">
        <v>22</v>
      </c>
      <c r="C165" s="452"/>
      <c r="D165" s="452"/>
      <c r="E165" s="452"/>
      <c r="F165" s="452"/>
      <c r="G165" s="452"/>
      <c r="H165" s="452"/>
      <c r="I165" s="452"/>
      <c r="J165" s="452"/>
      <c r="K165" s="452"/>
      <c r="L165" s="453"/>
      <c r="M165" s="55"/>
    </row>
    <row r="166" spans="1:21" s="29" customFormat="1" x14ac:dyDescent="0.35">
      <c r="A166" s="72"/>
      <c r="B166" s="42"/>
      <c r="C166" s="71"/>
      <c r="D166" s="71"/>
      <c r="E166" s="71"/>
      <c r="F166" s="71"/>
      <c r="G166" s="71"/>
      <c r="H166" s="71"/>
      <c r="I166" s="71"/>
      <c r="J166" s="71"/>
      <c r="K166" s="71"/>
      <c r="L166" s="43"/>
      <c r="O166" s="10"/>
      <c r="P166" s="10"/>
      <c r="Q166" s="10"/>
      <c r="R166" s="10"/>
      <c r="S166" s="10"/>
      <c r="T166" s="10"/>
      <c r="U166" s="10"/>
    </row>
    <row r="167" spans="1:21" s="29" customFormat="1" x14ac:dyDescent="0.35">
      <c r="A167" s="72"/>
      <c r="B167" s="458" t="str">
        <f>IF(Intro!$G$29="English",O167,P167)</f>
        <v>Describe your firm’s channels of distribution as they pertain to the goods and explain if there have been any changes in these channels of distribution since Jan 1,2023.</v>
      </c>
      <c r="C167" s="459"/>
      <c r="D167" s="459"/>
      <c r="E167" s="459"/>
      <c r="F167" s="459"/>
      <c r="G167" s="459"/>
      <c r="H167" s="459"/>
      <c r="I167" s="459"/>
      <c r="J167" s="459"/>
      <c r="K167" s="459"/>
      <c r="L167" s="460"/>
      <c r="O167" s="10" t="s">
        <v>957</v>
      </c>
      <c r="P167" s="10" t="s">
        <v>958</v>
      </c>
      <c r="Q167" s="10"/>
      <c r="R167" s="10"/>
      <c r="S167" s="10"/>
      <c r="T167" s="10"/>
      <c r="U167" s="10"/>
    </row>
    <row r="168" spans="1:21" s="29" customFormat="1" x14ac:dyDescent="0.35">
      <c r="A168" s="72"/>
      <c r="B168" s="42"/>
      <c r="C168" s="71"/>
      <c r="D168" s="71"/>
      <c r="E168" s="71"/>
      <c r="F168" s="71"/>
      <c r="G168" s="71"/>
      <c r="H168" s="71"/>
      <c r="I168" s="71"/>
      <c r="J168" s="71"/>
      <c r="K168" s="71"/>
      <c r="L168" s="43"/>
      <c r="O168" s="10"/>
      <c r="P168" s="10"/>
      <c r="Q168" s="10"/>
      <c r="R168" s="10"/>
      <c r="S168" s="10"/>
      <c r="T168" s="10"/>
      <c r="U168" s="10"/>
    </row>
    <row r="169" spans="1:21" s="11" customFormat="1" x14ac:dyDescent="0.35">
      <c r="A169" s="8"/>
      <c r="B169" s="431"/>
      <c r="C169" s="432"/>
      <c r="D169" s="432"/>
      <c r="E169" s="432"/>
      <c r="F169" s="432"/>
      <c r="G169" s="432"/>
      <c r="H169" s="432"/>
      <c r="I169" s="432"/>
      <c r="J169" s="432"/>
      <c r="K169" s="432"/>
      <c r="L169" s="433"/>
      <c r="M169" s="29"/>
      <c r="Q169" s="10"/>
    </row>
    <row r="170" spans="1:21" s="11" customFormat="1" x14ac:dyDescent="0.35">
      <c r="A170" s="8"/>
      <c r="B170" s="431"/>
      <c r="C170" s="432"/>
      <c r="D170" s="432"/>
      <c r="E170" s="432"/>
      <c r="F170" s="432"/>
      <c r="G170" s="432"/>
      <c r="H170" s="432"/>
      <c r="I170" s="432"/>
      <c r="J170" s="432"/>
      <c r="K170" s="432"/>
      <c r="L170" s="433"/>
      <c r="M170" s="29"/>
      <c r="Q170" s="10"/>
    </row>
    <row r="171" spans="1:21" s="11" customFormat="1" x14ac:dyDescent="0.35">
      <c r="A171" s="8"/>
      <c r="B171" s="431"/>
      <c r="C171" s="432"/>
      <c r="D171" s="432"/>
      <c r="E171" s="432"/>
      <c r="F171" s="432"/>
      <c r="G171" s="432"/>
      <c r="H171" s="432"/>
      <c r="I171" s="432"/>
      <c r="J171" s="432"/>
      <c r="K171" s="432"/>
      <c r="L171" s="433"/>
      <c r="M171" s="29"/>
      <c r="Q171" s="10"/>
    </row>
    <row r="172" spans="1:21" s="11" customFormat="1" x14ac:dyDescent="0.35">
      <c r="A172" s="8"/>
      <c r="B172" s="431"/>
      <c r="C172" s="432"/>
      <c r="D172" s="432"/>
      <c r="E172" s="432"/>
      <c r="F172" s="432"/>
      <c r="G172" s="432"/>
      <c r="H172" s="432"/>
      <c r="I172" s="432"/>
      <c r="J172" s="432"/>
      <c r="K172" s="432"/>
      <c r="L172" s="433"/>
      <c r="M172" s="29"/>
      <c r="Q172" s="10"/>
    </row>
    <row r="173" spans="1:21" s="11" customFormat="1" x14ac:dyDescent="0.35">
      <c r="A173" s="8"/>
      <c r="B173" s="431"/>
      <c r="C173" s="432"/>
      <c r="D173" s="432"/>
      <c r="E173" s="432"/>
      <c r="F173" s="432"/>
      <c r="G173" s="432"/>
      <c r="H173" s="432"/>
      <c r="I173" s="432"/>
      <c r="J173" s="432"/>
      <c r="K173" s="432"/>
      <c r="L173" s="433"/>
      <c r="M173" s="29"/>
      <c r="Q173" s="10"/>
    </row>
    <row r="174" spans="1:21" s="11" customFormat="1" x14ac:dyDescent="0.35">
      <c r="A174" s="8"/>
      <c r="B174" s="431"/>
      <c r="C174" s="432"/>
      <c r="D174" s="432"/>
      <c r="E174" s="432"/>
      <c r="F174" s="432"/>
      <c r="G174" s="432"/>
      <c r="H174" s="432"/>
      <c r="I174" s="432"/>
      <c r="J174" s="432"/>
      <c r="K174" s="432"/>
      <c r="L174" s="433"/>
      <c r="M174" s="29"/>
      <c r="Q174" s="10"/>
    </row>
    <row r="175" spans="1:21" s="11" customFormat="1" x14ac:dyDescent="0.35">
      <c r="A175" s="8"/>
      <c r="B175" s="431"/>
      <c r="C175" s="432"/>
      <c r="D175" s="432"/>
      <c r="E175" s="432"/>
      <c r="F175" s="432"/>
      <c r="G175" s="432"/>
      <c r="H175" s="432"/>
      <c r="I175" s="432"/>
      <c r="J175" s="432"/>
      <c r="K175" s="432"/>
      <c r="L175" s="433"/>
      <c r="M175" s="29"/>
      <c r="Q175" s="10"/>
    </row>
    <row r="176" spans="1:21" s="11" customFormat="1" x14ac:dyDescent="0.35">
      <c r="A176" s="8"/>
      <c r="B176" s="431"/>
      <c r="C176" s="432"/>
      <c r="D176" s="432"/>
      <c r="E176" s="432"/>
      <c r="F176" s="432"/>
      <c r="G176" s="432"/>
      <c r="H176" s="432"/>
      <c r="I176" s="432"/>
      <c r="J176" s="432"/>
      <c r="K176" s="432"/>
      <c r="L176" s="433"/>
      <c r="M176" s="29"/>
      <c r="Q176" s="10"/>
    </row>
    <row r="177" spans="1:21" s="29" customFormat="1" x14ac:dyDescent="0.35">
      <c r="A177" s="72"/>
      <c r="B177" s="39"/>
      <c r="C177" s="40"/>
      <c r="D177" s="40"/>
      <c r="E177" s="40"/>
      <c r="F177" s="40"/>
      <c r="G177" s="40"/>
      <c r="H177" s="40"/>
      <c r="I177" s="40"/>
      <c r="J177" s="40"/>
      <c r="K177" s="40"/>
      <c r="L177" s="41"/>
      <c r="O177" s="10"/>
      <c r="P177" s="10"/>
      <c r="Q177" s="10"/>
      <c r="R177" s="10"/>
      <c r="S177" s="10"/>
      <c r="T177" s="10"/>
      <c r="U177" s="10"/>
    </row>
    <row r="178" spans="1:21" s="135" customFormat="1" x14ac:dyDescent="0.35">
      <c r="A178" s="8"/>
      <c r="B178" s="446" t="s">
        <v>24</v>
      </c>
      <c r="C178" s="447"/>
      <c r="D178" s="447"/>
      <c r="E178" s="447"/>
      <c r="F178" s="447"/>
      <c r="G178" s="447"/>
      <c r="H178" s="447"/>
      <c r="I178" s="447"/>
      <c r="J178" s="447"/>
      <c r="K178" s="447"/>
      <c r="L178" s="448"/>
      <c r="M178" s="55"/>
      <c r="N178" s="269"/>
      <c r="O178" s="105"/>
      <c r="P178" s="105"/>
    </row>
    <row r="179" spans="1:21" s="29" customFormat="1" x14ac:dyDescent="0.35">
      <c r="A179" s="38"/>
      <c r="B179" s="42"/>
      <c r="C179" s="104"/>
      <c r="D179" s="104"/>
      <c r="E179" s="104"/>
      <c r="F179" s="104"/>
      <c r="G179" s="104"/>
      <c r="H179" s="104"/>
      <c r="I179" s="104"/>
      <c r="J179" s="104"/>
      <c r="K179" s="104"/>
      <c r="L179" s="43"/>
      <c r="N179" s="270"/>
      <c r="O179" s="6"/>
      <c r="P179" s="6"/>
    </row>
    <row r="180" spans="1:21" s="29" customFormat="1" x14ac:dyDescent="0.35">
      <c r="A180" s="38"/>
      <c r="B180" s="319" t="str">
        <f>IF(Intro!$G$29="English",O180,P180)</f>
        <v>How does your firm promote sales of the goods in the Canadian market? Have these methods changed since January 1, 2023?</v>
      </c>
      <c r="C180" s="475"/>
      <c r="D180" s="475"/>
      <c r="E180" s="475"/>
      <c r="F180" s="475"/>
      <c r="G180" s="475"/>
      <c r="H180" s="475"/>
      <c r="I180" s="475"/>
      <c r="J180" s="475"/>
      <c r="K180" s="475"/>
      <c r="L180" s="321"/>
      <c r="N180" s="270"/>
      <c r="O180" s="6" t="s">
        <v>959</v>
      </c>
      <c r="P180" s="6" t="s">
        <v>960</v>
      </c>
    </row>
    <row r="181" spans="1:21" s="29" customFormat="1" x14ac:dyDescent="0.35">
      <c r="A181" s="38"/>
      <c r="B181" s="319"/>
      <c r="C181" s="475"/>
      <c r="D181" s="475"/>
      <c r="E181" s="475"/>
      <c r="F181" s="475"/>
      <c r="G181" s="475"/>
      <c r="H181" s="475"/>
      <c r="I181" s="475"/>
      <c r="J181" s="475"/>
      <c r="K181" s="475"/>
      <c r="L181" s="321"/>
      <c r="N181" s="270"/>
      <c r="O181" s="6"/>
      <c r="P181" s="6"/>
    </row>
    <row r="182" spans="1:21" s="29" customFormat="1" x14ac:dyDescent="0.35">
      <c r="A182" s="38"/>
      <c r="B182" s="42"/>
      <c r="C182" s="104"/>
      <c r="D182" s="104"/>
      <c r="E182" s="104"/>
      <c r="F182" s="104"/>
      <c r="G182" s="104"/>
      <c r="H182" s="104"/>
      <c r="I182" s="104"/>
      <c r="J182" s="104"/>
      <c r="K182" s="104"/>
      <c r="L182" s="43"/>
      <c r="N182" s="270"/>
      <c r="O182" s="6"/>
      <c r="P182" s="6"/>
    </row>
    <row r="183" spans="1:21" s="135" customFormat="1" x14ac:dyDescent="0.35">
      <c r="A183" s="8"/>
      <c r="B183" s="431"/>
      <c r="C183" s="468"/>
      <c r="D183" s="468"/>
      <c r="E183" s="468"/>
      <c r="F183" s="468"/>
      <c r="G183" s="468"/>
      <c r="H183" s="468"/>
      <c r="I183" s="468"/>
      <c r="J183" s="468"/>
      <c r="K183" s="468"/>
      <c r="L183" s="433"/>
      <c r="M183" s="29"/>
      <c r="N183" s="275"/>
      <c r="O183" s="105"/>
      <c r="P183" s="105"/>
    </row>
    <row r="184" spans="1:21" s="135" customFormat="1" x14ac:dyDescent="0.35">
      <c r="A184" s="8"/>
      <c r="B184" s="431"/>
      <c r="C184" s="468"/>
      <c r="D184" s="468"/>
      <c r="E184" s="468"/>
      <c r="F184" s="468"/>
      <c r="G184" s="468"/>
      <c r="H184" s="468"/>
      <c r="I184" s="468"/>
      <c r="J184" s="468"/>
      <c r="K184" s="468"/>
      <c r="L184" s="433"/>
      <c r="M184" s="29"/>
      <c r="N184" s="275"/>
      <c r="O184" s="105"/>
      <c r="P184" s="105"/>
    </row>
    <row r="185" spans="1:21" s="135" customFormat="1" x14ac:dyDescent="0.35">
      <c r="A185" s="8"/>
      <c r="B185" s="431"/>
      <c r="C185" s="468"/>
      <c r="D185" s="468"/>
      <c r="E185" s="468"/>
      <c r="F185" s="468"/>
      <c r="G185" s="468"/>
      <c r="H185" s="468"/>
      <c r="I185" s="468"/>
      <c r="J185" s="468"/>
      <c r="K185" s="468"/>
      <c r="L185" s="433"/>
      <c r="M185" s="29"/>
      <c r="N185" s="275"/>
      <c r="O185" s="105"/>
      <c r="P185" s="105"/>
    </row>
    <row r="186" spans="1:21" s="135" customFormat="1" x14ac:dyDescent="0.35">
      <c r="A186" s="8"/>
      <c r="B186" s="431"/>
      <c r="C186" s="468"/>
      <c r="D186" s="468"/>
      <c r="E186" s="468"/>
      <c r="F186" s="468"/>
      <c r="G186" s="468"/>
      <c r="H186" s="468"/>
      <c r="I186" s="468"/>
      <c r="J186" s="468"/>
      <c r="K186" s="468"/>
      <c r="L186" s="433"/>
      <c r="M186" s="29"/>
      <c r="N186" s="275"/>
      <c r="O186" s="105"/>
      <c r="P186" s="105"/>
    </row>
    <row r="187" spans="1:21" s="135" customFormat="1" x14ac:dyDescent="0.35">
      <c r="A187" s="8"/>
      <c r="B187" s="431"/>
      <c r="C187" s="468"/>
      <c r="D187" s="468"/>
      <c r="E187" s="468"/>
      <c r="F187" s="468"/>
      <c r="G187" s="468"/>
      <c r="H187" s="468"/>
      <c r="I187" s="468"/>
      <c r="J187" s="468"/>
      <c r="K187" s="468"/>
      <c r="L187" s="433"/>
      <c r="M187" s="29"/>
      <c r="N187" s="275"/>
      <c r="O187" s="105"/>
      <c r="P187" s="105"/>
    </row>
    <row r="188" spans="1:21" s="135" customFormat="1" x14ac:dyDescent="0.35">
      <c r="A188" s="8"/>
      <c r="B188" s="431"/>
      <c r="C188" s="468"/>
      <c r="D188" s="468"/>
      <c r="E188" s="468"/>
      <c r="F188" s="468"/>
      <c r="G188" s="468"/>
      <c r="H188" s="468"/>
      <c r="I188" s="468"/>
      <c r="J188" s="468"/>
      <c r="K188" s="468"/>
      <c r="L188" s="433"/>
      <c r="M188" s="29"/>
      <c r="N188" s="275"/>
      <c r="O188" s="105"/>
      <c r="P188" s="105"/>
    </row>
    <row r="189" spans="1:21" s="135" customFormat="1" x14ac:dyDescent="0.35">
      <c r="A189" s="8"/>
      <c r="B189" s="431"/>
      <c r="C189" s="468"/>
      <c r="D189" s="468"/>
      <c r="E189" s="468"/>
      <c r="F189" s="468"/>
      <c r="G189" s="468"/>
      <c r="H189" s="468"/>
      <c r="I189" s="468"/>
      <c r="J189" s="468"/>
      <c r="K189" s="468"/>
      <c r="L189" s="433"/>
      <c r="M189" s="29"/>
      <c r="N189" s="275"/>
      <c r="O189" s="105"/>
      <c r="P189" s="105"/>
    </row>
    <row r="190" spans="1:21" s="135" customFormat="1" x14ac:dyDescent="0.35">
      <c r="A190" s="8"/>
      <c r="B190" s="431"/>
      <c r="C190" s="468"/>
      <c r="D190" s="468"/>
      <c r="E190" s="468"/>
      <c r="F190" s="468"/>
      <c r="G190" s="468"/>
      <c r="H190" s="468"/>
      <c r="I190" s="468"/>
      <c r="J190" s="468"/>
      <c r="K190" s="468"/>
      <c r="L190" s="433"/>
      <c r="M190" s="29"/>
      <c r="N190" s="275"/>
      <c r="O190" s="105"/>
      <c r="P190" s="105"/>
    </row>
    <row r="191" spans="1:21" s="29" customFormat="1" x14ac:dyDescent="0.35">
      <c r="A191" s="38"/>
      <c r="B191" s="39"/>
      <c r="C191" s="40"/>
      <c r="D191" s="40"/>
      <c r="E191" s="40"/>
      <c r="F191" s="40"/>
      <c r="G191" s="40"/>
      <c r="H191" s="40"/>
      <c r="I191" s="40"/>
      <c r="J191" s="40"/>
      <c r="K191" s="40"/>
      <c r="L191" s="41"/>
      <c r="N191" s="270"/>
      <c r="O191" s="6"/>
      <c r="P191" s="6"/>
    </row>
    <row r="192" spans="1:21" s="11" customFormat="1" x14ac:dyDescent="0.35">
      <c r="A192" s="7"/>
      <c r="B192" s="446" t="s">
        <v>816</v>
      </c>
      <c r="C192" s="447"/>
      <c r="D192" s="447"/>
      <c r="E192" s="447"/>
      <c r="F192" s="447"/>
      <c r="G192" s="447"/>
      <c r="H192" s="447"/>
      <c r="I192" s="447"/>
      <c r="J192" s="447"/>
      <c r="K192" s="447"/>
      <c r="L192" s="448"/>
      <c r="M192" s="55"/>
    </row>
    <row r="193" spans="1:21" s="29" customFormat="1" x14ac:dyDescent="0.35">
      <c r="A193" s="72"/>
      <c r="B193" s="42"/>
      <c r="C193" s="71"/>
      <c r="D193" s="71"/>
      <c r="E193" s="71"/>
      <c r="F193" s="71"/>
      <c r="G193" s="71"/>
      <c r="H193" s="71"/>
      <c r="I193" s="71"/>
      <c r="J193" s="71"/>
      <c r="K193" s="71"/>
      <c r="L193" s="43"/>
      <c r="O193" s="10"/>
      <c r="P193" s="10"/>
      <c r="Q193" s="10"/>
      <c r="R193" s="10"/>
      <c r="S193" s="10"/>
      <c r="T193" s="10"/>
      <c r="U193" s="10"/>
    </row>
    <row r="194" spans="1:21" s="29" customFormat="1" x14ac:dyDescent="0.35">
      <c r="A194" s="72"/>
      <c r="B194" s="319" t="str">
        <f>IF(Intro!$G$29="English",O194,P194)</f>
        <v>How does your firm price the goods in the Canadian market? Explain any firm-specific terms used. Explain whether these general pricing practices have changed since January 1, 2023.</v>
      </c>
      <c r="C194" s="320"/>
      <c r="D194" s="320"/>
      <c r="E194" s="320"/>
      <c r="F194" s="320"/>
      <c r="G194" s="320"/>
      <c r="H194" s="320"/>
      <c r="I194" s="320"/>
      <c r="J194" s="320"/>
      <c r="K194" s="320"/>
      <c r="L194" s="321"/>
      <c r="O194"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194"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194" s="10"/>
      <c r="R194" s="10"/>
      <c r="S194" s="10"/>
      <c r="T194" s="10"/>
      <c r="U194" s="10"/>
    </row>
    <row r="195" spans="1:21" s="29" customFormat="1" x14ac:dyDescent="0.35">
      <c r="A195" s="72"/>
      <c r="B195" s="319"/>
      <c r="C195" s="320"/>
      <c r="D195" s="320"/>
      <c r="E195" s="320"/>
      <c r="F195" s="320"/>
      <c r="G195" s="320"/>
      <c r="H195" s="320"/>
      <c r="I195" s="320"/>
      <c r="J195" s="320"/>
      <c r="K195" s="320"/>
      <c r="L195" s="321"/>
      <c r="O195" s="10"/>
      <c r="P195" s="10"/>
      <c r="Q195" s="10"/>
      <c r="R195" s="10"/>
      <c r="S195" s="10"/>
      <c r="T195" s="10"/>
      <c r="U195" s="10"/>
    </row>
    <row r="196" spans="1:21" s="29" customFormat="1" x14ac:dyDescent="0.35">
      <c r="A196" s="72"/>
      <c r="B196" s="42"/>
      <c r="C196" s="71"/>
      <c r="D196" s="71"/>
      <c r="E196" s="71"/>
      <c r="F196" s="71"/>
      <c r="G196" s="71"/>
      <c r="H196" s="71"/>
      <c r="I196" s="71"/>
      <c r="J196" s="71"/>
      <c r="K196" s="71"/>
      <c r="L196" s="43"/>
      <c r="O196" s="10"/>
      <c r="P196" s="10"/>
      <c r="Q196" s="10"/>
      <c r="R196" s="10"/>
      <c r="S196" s="10"/>
      <c r="T196" s="10"/>
      <c r="U196" s="10"/>
    </row>
    <row r="197" spans="1:21" s="11" customFormat="1" x14ac:dyDescent="0.35">
      <c r="A197" s="8"/>
      <c r="B197" s="431"/>
      <c r="C197" s="432"/>
      <c r="D197" s="432"/>
      <c r="E197" s="432"/>
      <c r="F197" s="432"/>
      <c r="G197" s="432"/>
      <c r="H197" s="432"/>
      <c r="I197" s="432"/>
      <c r="J197" s="432"/>
      <c r="K197" s="432"/>
      <c r="L197" s="433"/>
      <c r="M197" s="29"/>
      <c r="Q197" s="10"/>
    </row>
    <row r="198" spans="1:21" s="11" customFormat="1" x14ac:dyDescent="0.35">
      <c r="A198" s="8"/>
      <c r="B198" s="431"/>
      <c r="C198" s="432"/>
      <c r="D198" s="432"/>
      <c r="E198" s="432"/>
      <c r="F198" s="432"/>
      <c r="G198" s="432"/>
      <c r="H198" s="432"/>
      <c r="I198" s="432"/>
      <c r="J198" s="432"/>
      <c r="K198" s="432"/>
      <c r="L198" s="433"/>
      <c r="M198" s="29"/>
      <c r="Q198" s="10"/>
    </row>
    <row r="199" spans="1:21" s="11" customFormat="1" x14ac:dyDescent="0.35">
      <c r="A199" s="8"/>
      <c r="B199" s="431"/>
      <c r="C199" s="432"/>
      <c r="D199" s="432"/>
      <c r="E199" s="432"/>
      <c r="F199" s="432"/>
      <c r="G199" s="432"/>
      <c r="H199" s="432"/>
      <c r="I199" s="432"/>
      <c r="J199" s="432"/>
      <c r="K199" s="432"/>
      <c r="L199" s="433"/>
      <c r="M199" s="29"/>
      <c r="Q199" s="10"/>
    </row>
    <row r="200" spans="1:21" s="11" customFormat="1" x14ac:dyDescent="0.35">
      <c r="A200" s="8"/>
      <c r="B200" s="431"/>
      <c r="C200" s="432"/>
      <c r="D200" s="432"/>
      <c r="E200" s="432"/>
      <c r="F200" s="432"/>
      <c r="G200" s="432"/>
      <c r="H200" s="432"/>
      <c r="I200" s="432"/>
      <c r="J200" s="432"/>
      <c r="K200" s="432"/>
      <c r="L200" s="433"/>
      <c r="M200" s="29"/>
      <c r="Q200" s="10"/>
    </row>
    <row r="201" spans="1:21" s="11" customFormat="1" x14ac:dyDescent="0.35">
      <c r="A201" s="8"/>
      <c r="B201" s="431"/>
      <c r="C201" s="432"/>
      <c r="D201" s="432"/>
      <c r="E201" s="432"/>
      <c r="F201" s="432"/>
      <c r="G201" s="432"/>
      <c r="H201" s="432"/>
      <c r="I201" s="432"/>
      <c r="J201" s="432"/>
      <c r="K201" s="432"/>
      <c r="L201" s="433"/>
      <c r="M201" s="29"/>
      <c r="Q201" s="10"/>
    </row>
    <row r="202" spans="1:21" s="11" customFormat="1" x14ac:dyDescent="0.35">
      <c r="A202" s="8"/>
      <c r="B202" s="431"/>
      <c r="C202" s="432"/>
      <c r="D202" s="432"/>
      <c r="E202" s="432"/>
      <c r="F202" s="432"/>
      <c r="G202" s="432"/>
      <c r="H202" s="432"/>
      <c r="I202" s="432"/>
      <c r="J202" s="432"/>
      <c r="K202" s="432"/>
      <c r="L202" s="433"/>
      <c r="M202" s="29"/>
      <c r="Q202" s="10"/>
    </row>
    <row r="203" spans="1:21" s="11" customFormat="1" x14ac:dyDescent="0.35">
      <c r="A203" s="8"/>
      <c r="B203" s="431"/>
      <c r="C203" s="432"/>
      <c r="D203" s="432"/>
      <c r="E203" s="432"/>
      <c r="F203" s="432"/>
      <c r="G203" s="432"/>
      <c r="H203" s="432"/>
      <c r="I203" s="432"/>
      <c r="J203" s="432"/>
      <c r="K203" s="432"/>
      <c r="L203" s="433"/>
      <c r="M203" s="29"/>
      <c r="Q203" s="10"/>
    </row>
    <row r="204" spans="1:21" s="11" customFormat="1" x14ac:dyDescent="0.35">
      <c r="A204" s="8"/>
      <c r="B204" s="431"/>
      <c r="C204" s="432"/>
      <c r="D204" s="432"/>
      <c r="E204" s="432"/>
      <c r="F204" s="432"/>
      <c r="G204" s="432"/>
      <c r="H204" s="432"/>
      <c r="I204" s="432"/>
      <c r="J204" s="432"/>
      <c r="K204" s="432"/>
      <c r="L204" s="433"/>
      <c r="M204" s="29"/>
      <c r="Q204" s="10"/>
    </row>
    <row r="205" spans="1:21" s="29" customFormat="1" x14ac:dyDescent="0.35">
      <c r="A205" s="72"/>
      <c r="B205" s="39"/>
      <c r="C205" s="40"/>
      <c r="D205" s="40"/>
      <c r="E205" s="40"/>
      <c r="F205" s="40"/>
      <c r="G205" s="40"/>
      <c r="H205" s="40"/>
      <c r="I205" s="40"/>
      <c r="J205" s="40"/>
      <c r="K205" s="40"/>
      <c r="L205" s="41"/>
      <c r="O205" s="10"/>
      <c r="P205" s="10"/>
      <c r="Q205" s="10"/>
      <c r="R205" s="10"/>
      <c r="S205" s="10"/>
      <c r="T205" s="10"/>
      <c r="U205" s="10"/>
    </row>
    <row r="206" spans="1:21" s="135" customFormat="1" x14ac:dyDescent="0.35">
      <c r="A206" s="8"/>
      <c r="B206" s="446" t="s">
        <v>961</v>
      </c>
      <c r="C206" s="447"/>
      <c r="D206" s="447"/>
      <c r="E206" s="447"/>
      <c r="F206" s="447"/>
      <c r="G206" s="447"/>
      <c r="H206" s="447"/>
      <c r="I206" s="447"/>
      <c r="J206" s="447"/>
      <c r="K206" s="447"/>
      <c r="L206" s="448"/>
      <c r="M206" s="55"/>
      <c r="N206" s="269"/>
      <c r="O206" s="105"/>
      <c r="P206" s="105"/>
    </row>
    <row r="207" spans="1:21" s="29" customFormat="1" x14ac:dyDescent="0.35">
      <c r="A207" s="38"/>
      <c r="B207" s="42"/>
      <c r="C207" s="104"/>
      <c r="D207" s="104"/>
      <c r="E207" s="104"/>
      <c r="F207" s="104"/>
      <c r="G207" s="104"/>
      <c r="H207" s="104"/>
      <c r="I207" s="104"/>
      <c r="J207" s="104"/>
      <c r="K207" s="104"/>
      <c r="L207" s="43"/>
      <c r="N207" s="270"/>
      <c r="O207" s="6"/>
      <c r="P207" s="6"/>
    </row>
    <row r="208" spans="1:21" s="29" customFormat="1" x14ac:dyDescent="0.35">
      <c r="A208" s="38"/>
      <c r="B208" s="319" t="str">
        <f>IF(Intro!$G$29="English",O208,P208)</f>
        <v>Provide details of any factors other than material costs (for example, exchange rate fluctuations) that have affected the prices of the goods in the Canadian market since January 1, 2023.</v>
      </c>
      <c r="C208" s="475"/>
      <c r="D208" s="475"/>
      <c r="E208" s="475"/>
      <c r="F208" s="475"/>
      <c r="G208" s="475"/>
      <c r="H208" s="475"/>
      <c r="I208" s="475"/>
      <c r="J208" s="475"/>
      <c r="K208" s="475"/>
      <c r="L208" s="321"/>
      <c r="N208" s="270"/>
      <c r="O208" s="6" t="s">
        <v>962</v>
      </c>
      <c r="P208" s="6" t="s">
        <v>963</v>
      </c>
    </row>
    <row r="209" spans="1:21" s="29" customFormat="1" x14ac:dyDescent="0.35">
      <c r="A209" s="38"/>
      <c r="B209" s="319"/>
      <c r="C209" s="475"/>
      <c r="D209" s="475"/>
      <c r="E209" s="475"/>
      <c r="F209" s="475"/>
      <c r="G209" s="475"/>
      <c r="H209" s="475"/>
      <c r="I209" s="475"/>
      <c r="J209" s="475"/>
      <c r="K209" s="475"/>
      <c r="L209" s="321"/>
      <c r="N209" s="270"/>
      <c r="O209" s="6"/>
      <c r="P209" s="6"/>
    </row>
    <row r="210" spans="1:21" s="29" customFormat="1" x14ac:dyDescent="0.35">
      <c r="A210" s="38"/>
      <c r="B210" s="42"/>
      <c r="C210" s="104"/>
      <c r="D210" s="104"/>
      <c r="E210" s="104"/>
      <c r="F210" s="104"/>
      <c r="G210" s="104"/>
      <c r="H210" s="104"/>
      <c r="I210" s="104"/>
      <c r="J210" s="104"/>
      <c r="K210" s="104"/>
      <c r="L210" s="43"/>
      <c r="N210" s="270"/>
      <c r="O210" s="6"/>
      <c r="P210" s="6"/>
    </row>
    <row r="211" spans="1:21" s="135" customFormat="1" x14ac:dyDescent="0.35">
      <c r="A211" s="8"/>
      <c r="B211" s="431"/>
      <c r="C211" s="468"/>
      <c r="D211" s="468"/>
      <c r="E211" s="468"/>
      <c r="F211" s="468"/>
      <c r="G211" s="468"/>
      <c r="H211" s="468"/>
      <c r="I211" s="468"/>
      <c r="J211" s="468"/>
      <c r="K211" s="468"/>
      <c r="L211" s="433"/>
      <c r="M211" s="29"/>
      <c r="N211" s="275"/>
      <c r="O211" s="105"/>
      <c r="P211" s="105"/>
    </row>
    <row r="212" spans="1:21" s="135" customFormat="1" x14ac:dyDescent="0.35">
      <c r="A212" s="8"/>
      <c r="B212" s="431"/>
      <c r="C212" s="468"/>
      <c r="D212" s="468"/>
      <c r="E212" s="468"/>
      <c r="F212" s="468"/>
      <c r="G212" s="468"/>
      <c r="H212" s="468"/>
      <c r="I212" s="468"/>
      <c r="J212" s="468"/>
      <c r="K212" s="468"/>
      <c r="L212" s="433"/>
      <c r="M212" s="29"/>
      <c r="N212" s="275"/>
      <c r="O212" s="105"/>
      <c r="P212" s="105"/>
    </row>
    <row r="213" spans="1:21" s="135" customFormat="1" x14ac:dyDescent="0.35">
      <c r="A213" s="8"/>
      <c r="B213" s="431"/>
      <c r="C213" s="468"/>
      <c r="D213" s="468"/>
      <c r="E213" s="468"/>
      <c r="F213" s="468"/>
      <c r="G213" s="468"/>
      <c r="H213" s="468"/>
      <c r="I213" s="468"/>
      <c r="J213" s="468"/>
      <c r="K213" s="468"/>
      <c r="L213" s="433"/>
      <c r="M213" s="29"/>
      <c r="N213" s="275"/>
      <c r="O213" s="105"/>
      <c r="P213" s="105"/>
    </row>
    <row r="214" spans="1:21" s="135" customFormat="1" x14ac:dyDescent="0.35">
      <c r="A214" s="8"/>
      <c r="B214" s="431"/>
      <c r="C214" s="468"/>
      <c r="D214" s="468"/>
      <c r="E214" s="468"/>
      <c r="F214" s="468"/>
      <c r="G214" s="468"/>
      <c r="H214" s="468"/>
      <c r="I214" s="468"/>
      <c r="J214" s="468"/>
      <c r="K214" s="468"/>
      <c r="L214" s="433"/>
      <c r="M214" s="29"/>
      <c r="N214" s="275"/>
      <c r="O214" s="105"/>
      <c r="P214" s="105"/>
    </row>
    <row r="215" spans="1:21" s="135" customFormat="1" x14ac:dyDescent="0.35">
      <c r="A215" s="8"/>
      <c r="B215" s="431"/>
      <c r="C215" s="468"/>
      <c r="D215" s="468"/>
      <c r="E215" s="468"/>
      <c r="F215" s="468"/>
      <c r="G215" s="468"/>
      <c r="H215" s="468"/>
      <c r="I215" s="468"/>
      <c r="J215" s="468"/>
      <c r="K215" s="468"/>
      <c r="L215" s="433"/>
      <c r="M215" s="29"/>
      <c r="N215" s="275"/>
      <c r="O215" s="105"/>
      <c r="P215" s="105"/>
    </row>
    <row r="216" spans="1:21" s="135" customFormat="1" x14ac:dyDescent="0.35">
      <c r="A216" s="8"/>
      <c r="B216" s="431"/>
      <c r="C216" s="468"/>
      <c r="D216" s="468"/>
      <c r="E216" s="468"/>
      <c r="F216" s="468"/>
      <c r="G216" s="468"/>
      <c r="H216" s="468"/>
      <c r="I216" s="468"/>
      <c r="J216" s="468"/>
      <c r="K216" s="468"/>
      <c r="L216" s="433"/>
      <c r="M216" s="29"/>
      <c r="N216" s="275"/>
      <c r="O216" s="105"/>
      <c r="P216" s="105"/>
    </row>
    <row r="217" spans="1:21" s="135" customFormat="1" x14ac:dyDescent="0.35">
      <c r="A217" s="8"/>
      <c r="B217" s="431"/>
      <c r="C217" s="468"/>
      <c r="D217" s="468"/>
      <c r="E217" s="468"/>
      <c r="F217" s="468"/>
      <c r="G217" s="468"/>
      <c r="H217" s="468"/>
      <c r="I217" s="468"/>
      <c r="J217" s="468"/>
      <c r="K217" s="468"/>
      <c r="L217" s="433"/>
      <c r="M217" s="29"/>
      <c r="N217" s="275"/>
      <c r="O217" s="105"/>
      <c r="P217" s="105"/>
    </row>
    <row r="218" spans="1:21" s="135" customFormat="1" x14ac:dyDescent="0.35">
      <c r="A218" s="8"/>
      <c r="B218" s="431"/>
      <c r="C218" s="468"/>
      <c r="D218" s="468"/>
      <c r="E218" s="468"/>
      <c r="F218" s="468"/>
      <c r="G218" s="468"/>
      <c r="H218" s="468"/>
      <c r="I218" s="468"/>
      <c r="J218" s="468"/>
      <c r="K218" s="468"/>
      <c r="L218" s="433"/>
      <c r="M218" s="29"/>
      <c r="N218" s="275"/>
      <c r="O218" s="105"/>
      <c r="P218" s="105"/>
    </row>
    <row r="219" spans="1:21" s="29" customFormat="1" x14ac:dyDescent="0.35">
      <c r="A219" s="38"/>
      <c r="B219" s="39"/>
      <c r="C219" s="40"/>
      <c r="D219" s="40"/>
      <c r="E219" s="40"/>
      <c r="F219" s="40"/>
      <c r="G219" s="40"/>
      <c r="H219" s="40"/>
      <c r="I219" s="40"/>
      <c r="J219" s="40"/>
      <c r="K219" s="40"/>
      <c r="L219" s="41"/>
      <c r="N219" s="270"/>
      <c r="O219" s="6"/>
      <c r="P219" s="6"/>
    </row>
    <row r="220" spans="1:21" s="11" customFormat="1" x14ac:dyDescent="0.35">
      <c r="A220" s="7"/>
      <c r="B220" s="446" t="s">
        <v>964</v>
      </c>
      <c r="C220" s="447"/>
      <c r="D220" s="447"/>
      <c r="E220" s="447"/>
      <c r="F220" s="447"/>
      <c r="G220" s="447"/>
      <c r="H220" s="447"/>
      <c r="I220" s="447"/>
      <c r="J220" s="447"/>
      <c r="K220" s="447"/>
      <c r="L220" s="448"/>
      <c r="M220" s="55"/>
    </row>
    <row r="221" spans="1:21" s="29" customFormat="1" x14ac:dyDescent="0.35">
      <c r="A221" s="72"/>
      <c r="B221" s="42"/>
      <c r="C221" s="71"/>
      <c r="D221" s="71"/>
      <c r="E221" s="71"/>
      <c r="F221" s="71"/>
      <c r="G221" s="71"/>
      <c r="H221" s="71"/>
      <c r="I221" s="71"/>
      <c r="J221" s="71"/>
      <c r="K221" s="71"/>
      <c r="L221" s="43"/>
      <c r="O221" s="10"/>
      <c r="P221" s="10"/>
      <c r="Q221" s="10"/>
      <c r="R221" s="10"/>
      <c r="S221" s="10"/>
      <c r="T221" s="10"/>
      <c r="U221" s="10"/>
    </row>
    <row r="222" spans="1:21" s="29" customFormat="1" x14ac:dyDescent="0.35">
      <c r="A222" s="72"/>
      <c r="B222" s="458" t="str">
        <f>IF(Intro!$G$29="English",O222,P222)</f>
        <v>Explain if demand for the goods or sales of the goods has changed since January 1, 2023.</v>
      </c>
      <c r="C222" s="459"/>
      <c r="D222" s="459"/>
      <c r="E222" s="459"/>
      <c r="F222" s="459"/>
      <c r="G222" s="459"/>
      <c r="H222" s="459"/>
      <c r="I222" s="459"/>
      <c r="J222" s="459"/>
      <c r="K222" s="459"/>
      <c r="L222" s="460"/>
      <c r="O222" s="10" t="str">
        <f>"Explain if demand for the goods or sales of the goods has changed since January 1, "&amp;Variables!B6&amp;"."</f>
        <v>Explain if demand for the goods or sales of the goods has changed since January 1, 2023.</v>
      </c>
      <c r="P222" s="10" t="str">
        <f>"Expliquez si la demande pour les marchandises ou les ventes de marchandises ont changé depuis le 1er janvier "&amp;Variables!B6&amp;"."</f>
        <v>Expliquez si la demande pour les marchandises ou les ventes de marchandises ont changé depuis le 1er janvier 2023.</v>
      </c>
      <c r="Q222" s="10"/>
      <c r="R222" s="10"/>
      <c r="S222" s="10"/>
      <c r="T222" s="10"/>
      <c r="U222" s="10"/>
    </row>
    <row r="223" spans="1:21" s="29" customFormat="1" x14ac:dyDescent="0.35">
      <c r="A223" s="72"/>
      <c r="B223" s="42"/>
      <c r="C223" s="71"/>
      <c r="D223" s="71"/>
      <c r="E223" s="71"/>
      <c r="F223" s="71"/>
      <c r="G223" s="71"/>
      <c r="H223" s="71"/>
      <c r="I223" s="71"/>
      <c r="J223" s="71"/>
      <c r="K223" s="71"/>
      <c r="L223" s="43"/>
      <c r="O223" s="10"/>
      <c r="P223" s="10"/>
      <c r="Q223" s="10"/>
      <c r="R223" s="10"/>
      <c r="S223" s="10"/>
      <c r="T223" s="10"/>
      <c r="U223" s="10"/>
    </row>
    <row r="224" spans="1:21" s="11" customFormat="1" x14ac:dyDescent="0.35">
      <c r="A224" s="8"/>
      <c r="B224" s="431"/>
      <c r="C224" s="432"/>
      <c r="D224" s="432"/>
      <c r="E224" s="432"/>
      <c r="F224" s="432"/>
      <c r="G224" s="432"/>
      <c r="H224" s="432"/>
      <c r="I224" s="432"/>
      <c r="J224" s="432"/>
      <c r="K224" s="432"/>
      <c r="L224" s="433"/>
      <c r="M224" s="29"/>
      <c r="Q224" s="10"/>
    </row>
    <row r="225" spans="1:21" s="11" customFormat="1" x14ac:dyDescent="0.35">
      <c r="A225" s="8"/>
      <c r="B225" s="431"/>
      <c r="C225" s="432"/>
      <c r="D225" s="432"/>
      <c r="E225" s="432"/>
      <c r="F225" s="432"/>
      <c r="G225" s="432"/>
      <c r="H225" s="432"/>
      <c r="I225" s="432"/>
      <c r="J225" s="432"/>
      <c r="K225" s="432"/>
      <c r="L225" s="433"/>
      <c r="M225" s="29"/>
      <c r="Q225" s="10"/>
    </row>
    <row r="226" spans="1:21" s="11" customFormat="1" x14ac:dyDescent="0.35">
      <c r="A226" s="8"/>
      <c r="B226" s="431"/>
      <c r="C226" s="432"/>
      <c r="D226" s="432"/>
      <c r="E226" s="432"/>
      <c r="F226" s="432"/>
      <c r="G226" s="432"/>
      <c r="H226" s="432"/>
      <c r="I226" s="432"/>
      <c r="J226" s="432"/>
      <c r="K226" s="432"/>
      <c r="L226" s="433"/>
      <c r="M226" s="29"/>
      <c r="Q226" s="10"/>
    </row>
    <row r="227" spans="1:21" s="11" customFormat="1" x14ac:dyDescent="0.35">
      <c r="A227" s="8"/>
      <c r="B227" s="431"/>
      <c r="C227" s="432"/>
      <c r="D227" s="432"/>
      <c r="E227" s="432"/>
      <c r="F227" s="432"/>
      <c r="G227" s="432"/>
      <c r="H227" s="432"/>
      <c r="I227" s="432"/>
      <c r="J227" s="432"/>
      <c r="K227" s="432"/>
      <c r="L227" s="433"/>
      <c r="M227" s="29"/>
      <c r="Q227" s="10"/>
    </row>
    <row r="228" spans="1:21" s="11" customFormat="1" x14ac:dyDescent="0.35">
      <c r="A228" s="8"/>
      <c r="B228" s="431"/>
      <c r="C228" s="432"/>
      <c r="D228" s="432"/>
      <c r="E228" s="432"/>
      <c r="F228" s="432"/>
      <c r="G228" s="432"/>
      <c r="H228" s="432"/>
      <c r="I228" s="432"/>
      <c r="J228" s="432"/>
      <c r="K228" s="432"/>
      <c r="L228" s="433"/>
      <c r="M228" s="29"/>
      <c r="Q228" s="10"/>
    </row>
    <row r="229" spans="1:21" s="11" customFormat="1" x14ac:dyDescent="0.35">
      <c r="A229" s="8"/>
      <c r="B229" s="431"/>
      <c r="C229" s="432"/>
      <c r="D229" s="432"/>
      <c r="E229" s="432"/>
      <c r="F229" s="432"/>
      <c r="G229" s="432"/>
      <c r="H229" s="432"/>
      <c r="I229" s="432"/>
      <c r="J229" s="432"/>
      <c r="K229" s="432"/>
      <c r="L229" s="433"/>
      <c r="M229" s="29"/>
      <c r="Q229" s="10"/>
    </row>
    <row r="230" spans="1:21" s="11" customFormat="1" x14ac:dyDescent="0.35">
      <c r="A230" s="8"/>
      <c r="B230" s="431"/>
      <c r="C230" s="432"/>
      <c r="D230" s="432"/>
      <c r="E230" s="432"/>
      <c r="F230" s="432"/>
      <c r="G230" s="432"/>
      <c r="H230" s="432"/>
      <c r="I230" s="432"/>
      <c r="J230" s="432"/>
      <c r="K230" s="432"/>
      <c r="L230" s="433"/>
      <c r="M230" s="29"/>
      <c r="Q230" s="10"/>
    </row>
    <row r="231" spans="1:21" s="11" customFormat="1" x14ac:dyDescent="0.35">
      <c r="A231" s="8"/>
      <c r="B231" s="431"/>
      <c r="C231" s="432"/>
      <c r="D231" s="432"/>
      <c r="E231" s="432"/>
      <c r="F231" s="432"/>
      <c r="G231" s="432"/>
      <c r="H231" s="432"/>
      <c r="I231" s="432"/>
      <c r="J231" s="432"/>
      <c r="K231" s="432"/>
      <c r="L231" s="433"/>
      <c r="M231" s="29"/>
      <c r="Q231" s="10"/>
    </row>
    <row r="232" spans="1:21" s="29" customFormat="1" x14ac:dyDescent="0.35">
      <c r="A232" s="72"/>
      <c r="B232" s="39"/>
      <c r="C232" s="40"/>
      <c r="D232" s="40"/>
      <c r="E232" s="40"/>
      <c r="F232" s="40"/>
      <c r="G232" s="40"/>
      <c r="H232" s="40"/>
      <c r="I232" s="40"/>
      <c r="J232" s="40"/>
      <c r="K232" s="40"/>
      <c r="L232" s="41"/>
      <c r="O232" s="10"/>
      <c r="P232" s="10"/>
      <c r="Q232" s="10"/>
      <c r="R232" s="10"/>
      <c r="S232" s="10"/>
      <c r="T232" s="10"/>
      <c r="U232" s="10"/>
    </row>
    <row r="233" spans="1:21" s="135" customFormat="1" x14ac:dyDescent="0.35">
      <c r="A233" s="8"/>
      <c r="B233" s="446" t="s">
        <v>965</v>
      </c>
      <c r="C233" s="447"/>
      <c r="D233" s="447"/>
      <c r="E233" s="447"/>
      <c r="F233" s="447"/>
      <c r="G233" s="447"/>
      <c r="H233" s="447"/>
      <c r="I233" s="447"/>
      <c r="J233" s="447"/>
      <c r="K233" s="447"/>
      <c r="L233" s="448"/>
      <c r="M233" s="55"/>
    </row>
    <row r="234" spans="1:21" x14ac:dyDescent="0.35">
      <c r="B234" s="16"/>
      <c r="C234" s="279"/>
      <c r="D234" s="279"/>
      <c r="E234" s="155"/>
      <c r="F234" s="155"/>
      <c r="G234" s="155"/>
      <c r="H234" s="155"/>
      <c r="I234" s="155"/>
      <c r="J234" s="155"/>
      <c r="K234" s="155"/>
      <c r="L234" s="17"/>
      <c r="M234" s="10"/>
      <c r="N234" s="275"/>
      <c r="O234" s="6"/>
      <c r="P234" s="6"/>
    </row>
    <row r="235" spans="1:21" x14ac:dyDescent="0.35">
      <c r="B235" s="314" t="str">
        <f>IF(Intro!$G$29="English",O235,P235)</f>
        <v>Describe the markets for the goods in Canada and globally since January 1, 2023. Factors to consider in your response include, but are not limited to, demand, sales, prices, and import volumes of the goods.</v>
      </c>
      <c r="C235" s="467"/>
      <c r="D235" s="467"/>
      <c r="E235" s="467"/>
      <c r="F235" s="467"/>
      <c r="G235" s="467"/>
      <c r="H235" s="467"/>
      <c r="I235" s="467"/>
      <c r="J235" s="467"/>
      <c r="K235" s="467"/>
      <c r="L235" s="316"/>
      <c r="M235" s="10"/>
      <c r="N235" s="275"/>
      <c r="O235" s="44" t="s">
        <v>1006</v>
      </c>
      <c r="P235" s="6" t="s">
        <v>1007</v>
      </c>
    </row>
    <row r="236" spans="1:21" x14ac:dyDescent="0.35">
      <c r="B236" s="314"/>
      <c r="C236" s="467"/>
      <c r="D236" s="467"/>
      <c r="E236" s="467"/>
      <c r="F236" s="467"/>
      <c r="G236" s="467"/>
      <c r="H236" s="467"/>
      <c r="I236" s="467"/>
      <c r="J236" s="467"/>
      <c r="K236" s="467"/>
      <c r="L236" s="316"/>
      <c r="M236" s="10"/>
      <c r="N236" s="275"/>
      <c r="O236" s="44"/>
      <c r="P236" s="6"/>
    </row>
    <row r="237" spans="1:21" s="29" customFormat="1" x14ac:dyDescent="0.35">
      <c r="A237" s="38"/>
      <c r="B237" s="42"/>
      <c r="C237" s="104"/>
      <c r="D237" s="104"/>
      <c r="E237" s="104"/>
      <c r="F237" s="104"/>
      <c r="G237" s="104"/>
      <c r="H237" s="104"/>
      <c r="I237" s="104"/>
      <c r="J237" s="104"/>
      <c r="K237" s="104"/>
      <c r="L237" s="43"/>
      <c r="N237" s="270"/>
      <c r="O237" s="6"/>
      <c r="P237" s="6"/>
    </row>
    <row r="238" spans="1:21" s="135" customFormat="1" x14ac:dyDescent="0.35">
      <c r="A238" s="8"/>
      <c r="B238" s="431"/>
      <c r="C238" s="468"/>
      <c r="D238" s="468"/>
      <c r="E238" s="468"/>
      <c r="F238" s="468"/>
      <c r="G238" s="468"/>
      <c r="H238" s="468"/>
      <c r="I238" s="468"/>
      <c r="J238" s="468"/>
      <c r="K238" s="468"/>
      <c r="L238" s="433"/>
      <c r="M238" s="29"/>
      <c r="N238" s="275"/>
      <c r="O238" s="105"/>
      <c r="P238" s="105"/>
    </row>
    <row r="239" spans="1:21" s="135" customFormat="1" x14ac:dyDescent="0.35">
      <c r="A239" s="8"/>
      <c r="B239" s="431"/>
      <c r="C239" s="468"/>
      <c r="D239" s="468"/>
      <c r="E239" s="468"/>
      <c r="F239" s="468"/>
      <c r="G239" s="468"/>
      <c r="H239" s="468"/>
      <c r="I239" s="468"/>
      <c r="J239" s="468"/>
      <c r="K239" s="468"/>
      <c r="L239" s="433"/>
      <c r="M239" s="29"/>
      <c r="N239" s="275"/>
      <c r="O239" s="105"/>
      <c r="P239" s="105"/>
    </row>
    <row r="240" spans="1:21" s="135" customFormat="1" x14ac:dyDescent="0.35">
      <c r="A240" s="8"/>
      <c r="B240" s="431"/>
      <c r="C240" s="468"/>
      <c r="D240" s="468"/>
      <c r="E240" s="468"/>
      <c r="F240" s="468"/>
      <c r="G240" s="468"/>
      <c r="H240" s="468"/>
      <c r="I240" s="468"/>
      <c r="J240" s="468"/>
      <c r="K240" s="468"/>
      <c r="L240" s="433"/>
      <c r="M240" s="29"/>
      <c r="N240" s="275"/>
      <c r="O240" s="105"/>
      <c r="P240" s="105"/>
    </row>
    <row r="241" spans="1:16" s="135" customFormat="1" x14ac:dyDescent="0.35">
      <c r="A241" s="8"/>
      <c r="B241" s="431"/>
      <c r="C241" s="468"/>
      <c r="D241" s="468"/>
      <c r="E241" s="468"/>
      <c r="F241" s="468"/>
      <c r="G241" s="468"/>
      <c r="H241" s="468"/>
      <c r="I241" s="468"/>
      <c r="J241" s="468"/>
      <c r="K241" s="468"/>
      <c r="L241" s="433"/>
      <c r="M241" s="29"/>
      <c r="N241" s="275"/>
      <c r="O241" s="105"/>
      <c r="P241" s="105"/>
    </row>
    <row r="242" spans="1:16" s="135" customFormat="1" x14ac:dyDescent="0.35">
      <c r="A242" s="8"/>
      <c r="B242" s="431"/>
      <c r="C242" s="468"/>
      <c r="D242" s="468"/>
      <c r="E242" s="468"/>
      <c r="F242" s="468"/>
      <c r="G242" s="468"/>
      <c r="H242" s="468"/>
      <c r="I242" s="468"/>
      <c r="J242" s="468"/>
      <c r="K242" s="468"/>
      <c r="L242" s="433"/>
      <c r="M242" s="29"/>
      <c r="N242" s="275"/>
      <c r="O242" s="105"/>
      <c r="P242" s="105"/>
    </row>
    <row r="243" spans="1:16" s="135" customFormat="1" x14ac:dyDescent="0.35">
      <c r="A243" s="8"/>
      <c r="B243" s="431"/>
      <c r="C243" s="468"/>
      <c r="D243" s="468"/>
      <c r="E243" s="468"/>
      <c r="F243" s="468"/>
      <c r="G243" s="468"/>
      <c r="H243" s="468"/>
      <c r="I243" s="468"/>
      <c r="J243" s="468"/>
      <c r="K243" s="468"/>
      <c r="L243" s="433"/>
      <c r="M243" s="29"/>
      <c r="N243" s="275"/>
      <c r="O243" s="105"/>
      <c r="P243" s="105"/>
    </row>
    <row r="244" spans="1:16" s="135" customFormat="1" x14ac:dyDescent="0.35">
      <c r="A244" s="8"/>
      <c r="B244" s="431"/>
      <c r="C244" s="468"/>
      <c r="D244" s="468"/>
      <c r="E244" s="468"/>
      <c r="F244" s="468"/>
      <c r="G244" s="468"/>
      <c r="H244" s="468"/>
      <c r="I244" s="468"/>
      <c r="J244" s="468"/>
      <c r="K244" s="468"/>
      <c r="L244" s="433"/>
      <c r="M244" s="29"/>
      <c r="N244" s="275"/>
      <c r="O244" s="105"/>
      <c r="P244" s="105"/>
    </row>
    <row r="245" spans="1:16" s="135" customFormat="1" x14ac:dyDescent="0.35">
      <c r="A245" s="8"/>
      <c r="B245" s="431"/>
      <c r="C245" s="468"/>
      <c r="D245" s="468"/>
      <c r="E245" s="468"/>
      <c r="F245" s="468"/>
      <c r="G245" s="468"/>
      <c r="H245" s="468"/>
      <c r="I245" s="468"/>
      <c r="J245" s="468"/>
      <c r="K245" s="468"/>
      <c r="L245" s="433"/>
      <c r="M245" s="29"/>
      <c r="N245" s="275"/>
      <c r="O245" s="105"/>
      <c r="P245" s="105"/>
    </row>
    <row r="246" spans="1:16" s="29" customFormat="1" x14ac:dyDescent="0.35">
      <c r="A246" s="38"/>
      <c r="B246" s="39"/>
      <c r="C246" s="40"/>
      <c r="D246" s="40"/>
      <c r="E246" s="40"/>
      <c r="F246" s="40"/>
      <c r="G246" s="40"/>
      <c r="H246" s="40"/>
      <c r="I246" s="40"/>
      <c r="J246" s="40"/>
      <c r="K246" s="40"/>
      <c r="L246" s="41"/>
      <c r="N246" s="270"/>
      <c r="O246" s="6"/>
      <c r="P246" s="6"/>
    </row>
    <row r="247" spans="1:16" x14ac:dyDescent="0.35">
      <c r="B247" s="446" t="s">
        <v>966</v>
      </c>
      <c r="C247" s="447"/>
      <c r="D247" s="447"/>
      <c r="E247" s="447"/>
      <c r="F247" s="447"/>
      <c r="G247" s="447"/>
      <c r="H247" s="447"/>
      <c r="I247" s="447"/>
      <c r="J247" s="447"/>
      <c r="K247" s="447"/>
      <c r="L247" s="448"/>
      <c r="M247" s="10"/>
      <c r="N247" s="269"/>
      <c r="O247" s="6"/>
      <c r="P247" s="6"/>
    </row>
    <row r="248" spans="1:16" x14ac:dyDescent="0.35">
      <c r="B248" s="16"/>
      <c r="C248" s="279"/>
      <c r="D248" s="279"/>
      <c r="E248" s="155"/>
      <c r="F248" s="155"/>
      <c r="G248" s="155"/>
      <c r="H248" s="155"/>
      <c r="I248" s="155"/>
      <c r="J248" s="155"/>
      <c r="K248" s="155"/>
      <c r="L248" s="17"/>
      <c r="M248" s="10"/>
      <c r="N248" s="275"/>
      <c r="O248" s="6"/>
      <c r="P248" s="6"/>
    </row>
    <row r="249" spans="1:16" x14ac:dyDescent="0.35">
      <c r="B249" s="314" t="str">
        <f>IF(Intro!$G$29="English",O249,P249)</f>
        <v>Explain any changes you expect to see in the Canadian market and in other markets globally for the goods over the next two years with respect to demand, prices, import volumes or any other factor.</v>
      </c>
      <c r="C249" s="467"/>
      <c r="D249" s="467"/>
      <c r="E249" s="467"/>
      <c r="F249" s="467"/>
      <c r="G249" s="467"/>
      <c r="H249" s="467"/>
      <c r="I249" s="467"/>
      <c r="J249" s="467"/>
      <c r="K249" s="467"/>
      <c r="L249" s="316"/>
      <c r="M249" s="10"/>
      <c r="N249" s="275"/>
      <c r="O249" s="44" t="s">
        <v>1008</v>
      </c>
      <c r="P249" s="6" t="s">
        <v>1009</v>
      </c>
    </row>
    <row r="250" spans="1:16" x14ac:dyDescent="0.35">
      <c r="B250" s="314"/>
      <c r="C250" s="467"/>
      <c r="D250" s="467"/>
      <c r="E250" s="467"/>
      <c r="F250" s="467"/>
      <c r="G250" s="467"/>
      <c r="H250" s="467"/>
      <c r="I250" s="467"/>
      <c r="J250" s="467"/>
      <c r="K250" s="467"/>
      <c r="L250" s="316"/>
      <c r="M250" s="10"/>
      <c r="N250" s="275"/>
      <c r="O250" s="44"/>
      <c r="P250" s="6"/>
    </row>
    <row r="251" spans="1:16" s="29" customFormat="1" x14ac:dyDescent="0.35">
      <c r="A251" s="38"/>
      <c r="B251" s="42"/>
      <c r="C251" s="104"/>
      <c r="D251" s="104"/>
      <c r="E251" s="104"/>
      <c r="F251" s="104"/>
      <c r="G251" s="104"/>
      <c r="H251" s="104"/>
      <c r="I251" s="104"/>
      <c r="J251" s="104"/>
      <c r="K251" s="104"/>
      <c r="L251" s="43"/>
      <c r="N251" s="270"/>
      <c r="O251" s="6"/>
      <c r="P251" s="6"/>
    </row>
    <row r="252" spans="1:16" s="135" customFormat="1" x14ac:dyDescent="0.35">
      <c r="A252" s="8"/>
      <c r="B252" s="469"/>
      <c r="C252" s="470"/>
      <c r="D252" s="470"/>
      <c r="E252" s="470"/>
      <c r="F252" s="470"/>
      <c r="G252" s="470"/>
      <c r="H252" s="470"/>
      <c r="I252" s="470"/>
      <c r="J252" s="470"/>
      <c r="K252" s="470"/>
      <c r="L252" s="471"/>
      <c r="M252" s="29"/>
      <c r="N252" s="275"/>
      <c r="O252" s="105"/>
      <c r="P252" s="105"/>
    </row>
    <row r="253" spans="1:16" s="135" customFormat="1" x14ac:dyDescent="0.35">
      <c r="A253" s="8"/>
      <c r="B253" s="431"/>
      <c r="C253" s="468"/>
      <c r="D253" s="468"/>
      <c r="E253" s="468"/>
      <c r="F253" s="468"/>
      <c r="G253" s="468"/>
      <c r="H253" s="468"/>
      <c r="I253" s="468"/>
      <c r="J253" s="468"/>
      <c r="K253" s="468"/>
      <c r="L253" s="433"/>
      <c r="M253" s="29"/>
      <c r="N253" s="275"/>
      <c r="O253" s="105"/>
      <c r="P253" s="105"/>
    </row>
    <row r="254" spans="1:16" s="135" customFormat="1" x14ac:dyDescent="0.35">
      <c r="A254" s="8"/>
      <c r="B254" s="431"/>
      <c r="C254" s="468"/>
      <c r="D254" s="468"/>
      <c r="E254" s="468"/>
      <c r="F254" s="468"/>
      <c r="G254" s="468"/>
      <c r="H254" s="468"/>
      <c r="I254" s="468"/>
      <c r="J254" s="468"/>
      <c r="K254" s="468"/>
      <c r="L254" s="433"/>
      <c r="M254" s="29"/>
      <c r="N254" s="275"/>
      <c r="O254" s="105"/>
      <c r="P254" s="105"/>
    </row>
    <row r="255" spans="1:16" s="135" customFormat="1" x14ac:dyDescent="0.35">
      <c r="A255" s="8"/>
      <c r="B255" s="431"/>
      <c r="C255" s="468"/>
      <c r="D255" s="468"/>
      <c r="E255" s="468"/>
      <c r="F255" s="468"/>
      <c r="G255" s="468"/>
      <c r="H255" s="468"/>
      <c r="I255" s="468"/>
      <c r="J255" s="468"/>
      <c r="K255" s="468"/>
      <c r="L255" s="433"/>
      <c r="M255" s="29"/>
      <c r="N255" s="275"/>
      <c r="O255" s="105"/>
      <c r="P255" s="105"/>
    </row>
    <row r="256" spans="1:16" s="135" customFormat="1" x14ac:dyDescent="0.35">
      <c r="A256" s="8"/>
      <c r="B256" s="431"/>
      <c r="C256" s="468"/>
      <c r="D256" s="468"/>
      <c r="E256" s="468"/>
      <c r="F256" s="468"/>
      <c r="G256" s="468"/>
      <c r="H256" s="468"/>
      <c r="I256" s="468"/>
      <c r="J256" s="468"/>
      <c r="K256" s="468"/>
      <c r="L256" s="433"/>
      <c r="M256" s="29"/>
      <c r="N256" s="275"/>
      <c r="O256" s="105"/>
      <c r="P256" s="105"/>
    </row>
    <row r="257" spans="1:16" s="135" customFormat="1" x14ac:dyDescent="0.35">
      <c r="A257" s="8"/>
      <c r="B257" s="431"/>
      <c r="C257" s="468"/>
      <c r="D257" s="468"/>
      <c r="E257" s="468"/>
      <c r="F257" s="468"/>
      <c r="G257" s="468"/>
      <c r="H257" s="468"/>
      <c r="I257" s="468"/>
      <c r="J257" s="468"/>
      <c r="K257" s="468"/>
      <c r="L257" s="433"/>
      <c r="M257" s="29"/>
      <c r="N257" s="275"/>
      <c r="O257" s="105"/>
      <c r="P257" s="105"/>
    </row>
    <row r="258" spans="1:16" s="135" customFormat="1" x14ac:dyDescent="0.35">
      <c r="A258" s="8"/>
      <c r="B258" s="431"/>
      <c r="C258" s="468"/>
      <c r="D258" s="468"/>
      <c r="E258" s="468"/>
      <c r="F258" s="468"/>
      <c r="G258" s="468"/>
      <c r="H258" s="468"/>
      <c r="I258" s="468"/>
      <c r="J258" s="468"/>
      <c r="K258" s="468"/>
      <c r="L258" s="433"/>
      <c r="M258" s="29"/>
      <c r="N258" s="275"/>
      <c r="O258" s="105"/>
      <c r="P258" s="105"/>
    </row>
    <row r="259" spans="1:16" s="135" customFormat="1" x14ac:dyDescent="0.35">
      <c r="A259" s="8"/>
      <c r="B259" s="472"/>
      <c r="C259" s="473"/>
      <c r="D259" s="473"/>
      <c r="E259" s="473"/>
      <c r="F259" s="473"/>
      <c r="G259" s="473"/>
      <c r="H259" s="473"/>
      <c r="I259" s="473"/>
      <c r="J259" s="473"/>
      <c r="K259" s="473"/>
      <c r="L259" s="474"/>
      <c r="M259" s="29"/>
      <c r="N259" s="275"/>
      <c r="O259" s="105"/>
      <c r="P259" s="105"/>
    </row>
  </sheetData>
  <sheetProtection algorithmName="SHA-512" hashValue="VqsRBFyxpbKq1RX0erbHrQcETDNcGuT7JXoh+Q3I4EA0RG/WeKzCoAjx4nfIfwUhuKB1pk/BpnAoaqGgsAZN+w==" saltValue="IEKzLlCUYLzq78Xu3wV66g==" spinCount="100000" sheet="1" objects="1" scenarios="1" selectLockedCells="1"/>
  <mergeCells count="119">
    <mergeCell ref="B235:L236"/>
    <mergeCell ref="B238:L245"/>
    <mergeCell ref="B247:L247"/>
    <mergeCell ref="B249:L250"/>
    <mergeCell ref="B252:L259"/>
    <mergeCell ref="B68:L68"/>
    <mergeCell ref="B70:L71"/>
    <mergeCell ref="B73:L80"/>
    <mergeCell ref="B178:L178"/>
    <mergeCell ref="B180:L181"/>
    <mergeCell ref="B183:L190"/>
    <mergeCell ref="B206:L206"/>
    <mergeCell ref="B208:L209"/>
    <mergeCell ref="B211:L218"/>
    <mergeCell ref="B127:L134"/>
    <mergeCell ref="B140:L147"/>
    <mergeCell ref="B154:L161"/>
    <mergeCell ref="B169:L176"/>
    <mergeCell ref="B123:L123"/>
    <mergeCell ref="B197:L204"/>
    <mergeCell ref="B222:L222"/>
    <mergeCell ref="B98:L99"/>
    <mergeCell ref="B192:L192"/>
    <mergeCell ref="B149:L149"/>
    <mergeCell ref="B48:B49"/>
    <mergeCell ref="C48:D49"/>
    <mergeCell ref="J46:L47"/>
    <mergeCell ref="C30:D31"/>
    <mergeCell ref="E38:F39"/>
    <mergeCell ref="G38:I39"/>
    <mergeCell ref="J38:L39"/>
    <mergeCell ref="G32:I33"/>
    <mergeCell ref="B233:L233"/>
    <mergeCell ref="E30:F31"/>
    <mergeCell ref="G30:I31"/>
    <mergeCell ref="B38:B39"/>
    <mergeCell ref="C38:D39"/>
    <mergeCell ref="G44:I45"/>
    <mergeCell ref="J44:L45"/>
    <mergeCell ref="B46:B47"/>
    <mergeCell ref="E36:F37"/>
    <mergeCell ref="B42:B43"/>
    <mergeCell ref="C42:D43"/>
    <mergeCell ref="E42:F43"/>
    <mergeCell ref="G42:I43"/>
    <mergeCell ref="J42:L43"/>
    <mergeCell ref="E46:F47"/>
    <mergeCell ref="B136:L136"/>
    <mergeCell ref="B19:J20"/>
    <mergeCell ref="K19:K20"/>
    <mergeCell ref="E34:F35"/>
    <mergeCell ref="G34:I35"/>
    <mergeCell ref="J34:L35"/>
    <mergeCell ref="C40:D41"/>
    <mergeCell ref="E40:F41"/>
    <mergeCell ref="G40:I41"/>
    <mergeCell ref="J40:L41"/>
    <mergeCell ref="B125:L125"/>
    <mergeCell ref="B138:L138"/>
    <mergeCell ref="B101:L108"/>
    <mergeCell ref="B114:L121"/>
    <mergeCell ref="B110:L110"/>
    <mergeCell ref="B96:L96"/>
    <mergeCell ref="B224:L231"/>
    <mergeCell ref="B151:L152"/>
    <mergeCell ref="B194:L195"/>
    <mergeCell ref="B167:L167"/>
    <mergeCell ref="B165:L165"/>
    <mergeCell ref="B220:L220"/>
    <mergeCell ref="B164:L164"/>
    <mergeCell ref="B112:L112"/>
    <mergeCell ref="B44:B45"/>
    <mergeCell ref="G50:I51"/>
    <mergeCell ref="B24:L24"/>
    <mergeCell ref="B53:L53"/>
    <mergeCell ref="B82:L82"/>
    <mergeCell ref="G46:I47"/>
    <mergeCell ref="E44:F45"/>
    <mergeCell ref="B15:L15"/>
    <mergeCell ref="B13:L13"/>
    <mergeCell ref="B17:J17"/>
    <mergeCell ref="B18:J18"/>
    <mergeCell ref="B21:J22"/>
    <mergeCell ref="K21:K22"/>
    <mergeCell ref="E48:F49"/>
    <mergeCell ref="G48:I49"/>
    <mergeCell ref="J48:L49"/>
    <mergeCell ref="G36:I37"/>
    <mergeCell ref="J36:L37"/>
    <mergeCell ref="B34:B35"/>
    <mergeCell ref="C34:D35"/>
    <mergeCell ref="B26:L28"/>
    <mergeCell ref="C46:D47"/>
    <mergeCell ref="J32:L33"/>
    <mergeCell ref="J30:L31"/>
    <mergeCell ref="B84:L85"/>
    <mergeCell ref="B87:L94"/>
    <mergeCell ref="B57:L64"/>
    <mergeCell ref="C44:D45"/>
    <mergeCell ref="J50:L51"/>
    <mergeCell ref="B4:L4"/>
    <mergeCell ref="B5:L5"/>
    <mergeCell ref="B6:L6"/>
    <mergeCell ref="B55:L55"/>
    <mergeCell ref="B8:L8"/>
    <mergeCell ref="B9:L9"/>
    <mergeCell ref="B10:L10"/>
    <mergeCell ref="B12:L12"/>
    <mergeCell ref="B40:B41"/>
    <mergeCell ref="B30:B31"/>
    <mergeCell ref="B36:B37"/>
    <mergeCell ref="B67:L67"/>
    <mergeCell ref="B32:B33"/>
    <mergeCell ref="C32:D33"/>
    <mergeCell ref="E32:F33"/>
    <mergeCell ref="C36:D37"/>
    <mergeCell ref="B50:B51"/>
    <mergeCell ref="C50:D51"/>
    <mergeCell ref="E50:F51"/>
  </mergeCells>
  <dataValidations xWindow="207" yWindow="552"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57:B59 B101 B114 B127 B140 B154 B169 B197 B224 B103:B104 B116:B117 B129:B130 B143:B144 B157:B158 B172:B173 B200:B201 B227:B228 B87 B89:B90 B73 B75:B76 B183 B185:B186 B211 B213 B238 B252 B254 B240" xr:uid="{0155555F-4732-48E6-8926-69F0399FC606}">
      <formula1>1000</formula1>
    </dataValidation>
    <dataValidation type="list" allowBlank="1" showInputMessage="1" showErrorMessage="1" sqref="K17:K22" xr:uid="{BD7DB883-1F69-448C-8E07-37F45C721AFD}">
      <formula1>"X"</formula1>
    </dataValidation>
  </dataValidations>
  <printOptions horizontalCentered="1"/>
  <pageMargins left="0.25" right="0.25" top="0.75" bottom="0.75" header="0.3" footer="0.3"/>
  <pageSetup scale="63" fitToHeight="0" orientation="portrait" r:id="rId1"/>
  <headerFooter>
    <oddFooter>&amp;L&amp;A</oddFooter>
  </headerFooter>
  <rowBreaks count="3" manualBreakCount="3">
    <brk id="66" min="1" max="11" man="1"/>
    <brk id="122" min="1" max="11" man="1"/>
    <brk id="191" min="1"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3"/>
  <sheetViews>
    <sheetView showGridLines="0" zoomScaleNormal="100" workbookViewId="0"/>
  </sheetViews>
  <sheetFormatPr defaultColWidth="9.26953125" defaultRowHeight="14" x14ac:dyDescent="0.35"/>
  <cols>
    <col min="1" max="1" width="1.7265625" style="8" customWidth="1"/>
    <col min="2" max="2" width="12.26953125" style="1" customWidth="1"/>
    <col min="3" max="3" width="5.7265625" style="1" customWidth="1"/>
    <col min="4" max="4" width="18.54296875" style="1" customWidth="1"/>
    <col min="5" max="12" width="15.453125" style="1" customWidth="1"/>
    <col min="13" max="13" width="6.26953125" style="9" customWidth="1"/>
    <col min="14" max="14" width="9.26953125" style="10" customWidth="1"/>
    <col min="15" max="15" width="37.26953125" style="10" hidden="1" customWidth="1"/>
    <col min="16" max="16" width="25.54296875" style="10" hidden="1" customWidth="1"/>
    <col min="17" max="17" width="9.26953125" style="10" customWidth="1"/>
    <col min="18" max="16384" width="9.26953125" style="10"/>
  </cols>
  <sheetData>
    <row r="1" spans="1:16" x14ac:dyDescent="0.35">
      <c r="O1" s="10" t="s">
        <v>324</v>
      </c>
      <c r="P1" s="10" t="s">
        <v>324</v>
      </c>
    </row>
    <row r="2" spans="1:16" x14ac:dyDescent="0.35">
      <c r="B2" s="12" t="s">
        <v>37</v>
      </c>
      <c r="C2" s="12"/>
      <c r="O2" s="116" t="s">
        <v>51</v>
      </c>
      <c r="P2" s="116" t="s">
        <v>67</v>
      </c>
    </row>
    <row r="3" spans="1:16" x14ac:dyDescent="0.35">
      <c r="B3" s="13"/>
      <c r="C3" s="13"/>
      <c r="O3" s="2"/>
      <c r="P3" s="2"/>
    </row>
    <row r="4" spans="1:16" s="2" customFormat="1" x14ac:dyDescent="0.35">
      <c r="A4" s="4"/>
      <c r="B4" s="380" t="str">
        <f>Info!B4</f>
        <v>IMPORTERS' QUESTIONNAIRE</v>
      </c>
      <c r="C4" s="381"/>
      <c r="D4" s="381"/>
      <c r="E4" s="381"/>
      <c r="F4" s="381"/>
      <c r="G4" s="381"/>
      <c r="H4" s="381"/>
      <c r="I4" s="381"/>
      <c r="J4" s="381"/>
      <c r="K4" s="381"/>
      <c r="L4" s="382"/>
      <c r="M4" s="21"/>
      <c r="N4" s="21"/>
      <c r="O4" s="19"/>
      <c r="P4" s="19"/>
    </row>
    <row r="5" spans="1:16" s="2" customFormat="1" x14ac:dyDescent="0.35">
      <c r="A5" s="4"/>
      <c r="B5" s="435" t="str">
        <f>Info!B5</f>
        <v>GC-2026-001</v>
      </c>
      <c r="C5" s="436"/>
      <c r="D5" s="436"/>
      <c r="E5" s="436"/>
      <c r="F5" s="436"/>
      <c r="G5" s="436"/>
      <c r="H5" s="436"/>
      <c r="I5" s="436"/>
      <c r="J5" s="436"/>
      <c r="K5" s="436"/>
      <c r="L5" s="437"/>
      <c r="M5" s="21"/>
      <c r="N5" s="21"/>
      <c r="O5" s="19"/>
      <c r="P5" s="19"/>
    </row>
    <row r="6" spans="1:16" s="6" customFormat="1" x14ac:dyDescent="0.35">
      <c r="A6" s="4"/>
      <c r="B6" s="481" t="str">
        <f>Info!B6</f>
        <v>WOOD GOODS - SOLID AND ENGINEERED WOOD CABINETS AND VANITIES</v>
      </c>
      <c r="C6" s="482"/>
      <c r="D6" s="482"/>
      <c r="E6" s="482"/>
      <c r="F6" s="482"/>
      <c r="G6" s="482"/>
      <c r="H6" s="482"/>
      <c r="I6" s="482"/>
      <c r="J6" s="482"/>
      <c r="K6" s="482"/>
      <c r="L6" s="483"/>
      <c r="M6" s="19"/>
      <c r="N6" s="19"/>
      <c r="O6" s="15"/>
      <c r="P6" s="15"/>
    </row>
    <row r="7" spans="1:16" s="6" customFormat="1" x14ac:dyDescent="0.35">
      <c r="A7" s="4"/>
      <c r="B7" s="14"/>
      <c r="C7" s="14"/>
      <c r="D7" s="3"/>
      <c r="E7" s="3"/>
      <c r="F7" s="3"/>
      <c r="G7" s="3"/>
      <c r="H7" s="3"/>
      <c r="I7" s="3"/>
      <c r="J7" s="3"/>
      <c r="K7" s="3"/>
      <c r="L7" s="3"/>
      <c r="O7" s="15"/>
      <c r="P7" s="15"/>
    </row>
    <row r="8" spans="1:16" x14ac:dyDescent="0.35">
      <c r="B8" s="322" t="str">
        <f>UPPER(IF(Intro!$G$29="English",O8,P8))</f>
        <v>PUBLIC COMMENTS</v>
      </c>
      <c r="C8" s="323"/>
      <c r="D8" s="323"/>
      <c r="E8" s="323"/>
      <c r="F8" s="323"/>
      <c r="G8" s="323"/>
      <c r="H8" s="323"/>
      <c r="I8" s="323"/>
      <c r="J8" s="323"/>
      <c r="K8" s="323"/>
      <c r="L8" s="324"/>
      <c r="M8" s="10"/>
      <c r="O8" s="10" t="s">
        <v>30</v>
      </c>
      <c r="P8" s="10" t="s">
        <v>45</v>
      </c>
    </row>
    <row r="9" spans="1:16" x14ac:dyDescent="0.35">
      <c r="B9" s="16"/>
      <c r="C9" s="27"/>
      <c r="D9" s="28"/>
      <c r="E9" s="28"/>
      <c r="F9" s="28"/>
      <c r="G9" s="28"/>
      <c r="H9" s="28"/>
      <c r="I9" s="28"/>
      <c r="J9" s="28"/>
      <c r="K9" s="28"/>
      <c r="L9" s="17"/>
      <c r="M9" s="10"/>
    </row>
    <row r="10" spans="1:16" x14ac:dyDescent="0.35">
      <c r="B10" s="314" t="str">
        <f>IF(Intro!$G$29="English",O10,P10)</f>
        <v>Should your firm wish to add any comments related to its responses, submit them here. Be sure to indicate the applicable question number.</v>
      </c>
      <c r="C10" s="315"/>
      <c r="D10" s="315"/>
      <c r="E10" s="315"/>
      <c r="F10" s="315"/>
      <c r="G10" s="315"/>
      <c r="H10" s="315"/>
      <c r="I10" s="315"/>
      <c r="J10" s="315"/>
      <c r="K10" s="315"/>
      <c r="L10" s="316"/>
      <c r="M10" s="10"/>
      <c r="O10" s="18" t="s">
        <v>140</v>
      </c>
      <c r="P10" s="10" t="s">
        <v>127</v>
      </c>
    </row>
    <row r="11" spans="1:16" x14ac:dyDescent="0.35">
      <c r="B11" s="46"/>
      <c r="C11" s="27"/>
      <c r="D11" s="28"/>
      <c r="E11" s="28"/>
      <c r="F11" s="28"/>
      <c r="G11" s="28"/>
      <c r="H11" s="28"/>
      <c r="I11" s="28"/>
      <c r="J11" s="28"/>
      <c r="K11" s="28"/>
      <c r="L11" s="17"/>
      <c r="M11" s="10"/>
      <c r="O11" s="37" t="s">
        <v>316</v>
      </c>
      <c r="P11" s="37" t="s">
        <v>317</v>
      </c>
    </row>
    <row r="12" spans="1:16" x14ac:dyDescent="0.35">
      <c r="B12" s="46"/>
      <c r="C12" s="27"/>
      <c r="D12" s="96" t="str">
        <f>IF(Intro!$G$29="English",O11,P11)</f>
        <v>Tab and Question</v>
      </c>
      <c r="E12" s="484" t="str">
        <f>IF(Intro!$G$29="English",O12,P12)</f>
        <v>Comments</v>
      </c>
      <c r="F12" s="484"/>
      <c r="G12" s="484"/>
      <c r="H12" s="484"/>
      <c r="I12" s="484"/>
      <c r="J12" s="484"/>
      <c r="K12" s="484"/>
      <c r="L12" s="485"/>
      <c r="M12" s="10"/>
      <c r="O12" s="18" t="s">
        <v>84</v>
      </c>
      <c r="P12" s="10" t="s">
        <v>85</v>
      </c>
    </row>
    <row r="13" spans="1:16" x14ac:dyDescent="0.35">
      <c r="B13" s="476" t="str">
        <f>IF(Intro!$G$29="English",O13,P13)</f>
        <v>Comment 1</v>
      </c>
      <c r="C13" s="477"/>
      <c r="D13" s="478"/>
      <c r="E13" s="479"/>
      <c r="F13" s="479"/>
      <c r="G13" s="479"/>
      <c r="H13" s="479"/>
      <c r="I13" s="479"/>
      <c r="J13" s="479"/>
      <c r="K13" s="479"/>
      <c r="L13" s="480"/>
      <c r="M13" s="10"/>
      <c r="O13" s="18" t="s">
        <v>86</v>
      </c>
      <c r="P13" s="10" t="s">
        <v>87</v>
      </c>
    </row>
    <row r="14" spans="1:16" x14ac:dyDescent="0.35">
      <c r="B14" s="476"/>
      <c r="C14" s="477"/>
      <c r="D14" s="478"/>
      <c r="E14" s="479"/>
      <c r="F14" s="479"/>
      <c r="G14" s="479"/>
      <c r="H14" s="479"/>
      <c r="I14" s="479"/>
      <c r="J14" s="479"/>
      <c r="K14" s="479"/>
      <c r="L14" s="480"/>
      <c r="M14" s="10"/>
      <c r="O14" s="18"/>
    </row>
    <row r="15" spans="1:16" x14ac:dyDescent="0.35">
      <c r="B15" s="476"/>
      <c r="C15" s="477"/>
      <c r="D15" s="478"/>
      <c r="E15" s="479"/>
      <c r="F15" s="479"/>
      <c r="G15" s="479"/>
      <c r="H15" s="479"/>
      <c r="I15" s="479"/>
      <c r="J15" s="479"/>
      <c r="K15" s="479"/>
      <c r="L15" s="480"/>
      <c r="M15" s="10"/>
      <c r="O15" s="18"/>
    </row>
    <row r="16" spans="1:16" x14ac:dyDescent="0.35">
      <c r="B16" s="476"/>
      <c r="C16" s="477"/>
      <c r="D16" s="478"/>
      <c r="E16" s="479"/>
      <c r="F16" s="479"/>
      <c r="G16" s="479"/>
      <c r="H16" s="479"/>
      <c r="I16" s="479"/>
      <c r="J16" s="479"/>
      <c r="K16" s="479"/>
      <c r="L16" s="480"/>
      <c r="M16" s="10"/>
      <c r="O16" s="18"/>
    </row>
    <row r="17" spans="2:16" x14ac:dyDescent="0.35">
      <c r="B17" s="476"/>
      <c r="C17" s="477"/>
      <c r="D17" s="478"/>
      <c r="E17" s="479"/>
      <c r="F17" s="479"/>
      <c r="G17" s="479"/>
      <c r="H17" s="479"/>
      <c r="I17" s="479"/>
      <c r="J17" s="479"/>
      <c r="K17" s="479"/>
      <c r="L17" s="480"/>
      <c r="M17" s="10"/>
      <c r="O17" s="18"/>
    </row>
    <row r="18" spans="2:16" x14ac:dyDescent="0.35">
      <c r="B18" s="476"/>
      <c r="C18" s="477"/>
      <c r="D18" s="478"/>
      <c r="E18" s="479"/>
      <c r="F18" s="479"/>
      <c r="G18" s="479"/>
      <c r="H18" s="479"/>
      <c r="I18" s="479"/>
      <c r="J18" s="479"/>
      <c r="K18" s="479"/>
      <c r="L18" s="480"/>
      <c r="M18" s="10"/>
      <c r="O18" s="18"/>
    </row>
    <row r="19" spans="2:16" x14ac:dyDescent="0.35">
      <c r="B19" s="476"/>
      <c r="C19" s="477"/>
      <c r="D19" s="478"/>
      <c r="E19" s="479"/>
      <c r="F19" s="479"/>
      <c r="G19" s="479"/>
      <c r="H19" s="479"/>
      <c r="I19" s="479"/>
      <c r="J19" s="479"/>
      <c r="K19" s="479"/>
      <c r="L19" s="480"/>
      <c r="M19" s="10"/>
      <c r="O19" s="18"/>
    </row>
    <row r="20" spans="2:16" x14ac:dyDescent="0.35">
      <c r="B20" s="476"/>
      <c r="C20" s="477"/>
      <c r="D20" s="478"/>
      <c r="E20" s="479"/>
      <c r="F20" s="479"/>
      <c r="G20" s="479"/>
      <c r="H20" s="479"/>
      <c r="I20" s="479"/>
      <c r="J20" s="479"/>
      <c r="K20" s="479"/>
      <c r="L20" s="480"/>
      <c r="M20" s="10"/>
      <c r="O20" s="18"/>
    </row>
    <row r="21" spans="2:16" x14ac:dyDescent="0.35">
      <c r="B21" s="476"/>
      <c r="C21" s="477"/>
      <c r="D21" s="478"/>
      <c r="E21" s="479"/>
      <c r="F21" s="479"/>
      <c r="G21" s="479"/>
      <c r="H21" s="479"/>
      <c r="I21" s="479"/>
      <c r="J21" s="479"/>
      <c r="K21" s="479"/>
      <c r="L21" s="480"/>
      <c r="M21" s="10"/>
      <c r="O21" s="18"/>
    </row>
    <row r="22" spans="2:16" x14ac:dyDescent="0.35">
      <c r="B22" s="476"/>
      <c r="C22" s="477"/>
      <c r="D22" s="478"/>
      <c r="E22" s="479"/>
      <c r="F22" s="479"/>
      <c r="G22" s="479"/>
      <c r="H22" s="479"/>
      <c r="I22" s="479"/>
      <c r="J22" s="479"/>
      <c r="K22" s="479"/>
      <c r="L22" s="480"/>
      <c r="M22" s="10"/>
      <c r="O22" s="18"/>
    </row>
    <row r="23" spans="2:16" x14ac:dyDescent="0.35">
      <c r="B23" s="476" t="str">
        <f>IF(Intro!$G$29="English",O23,P23)</f>
        <v>Comment 2</v>
      </c>
      <c r="C23" s="477"/>
      <c r="D23" s="478"/>
      <c r="E23" s="479"/>
      <c r="F23" s="479"/>
      <c r="G23" s="479"/>
      <c r="H23" s="479"/>
      <c r="I23" s="479"/>
      <c r="J23" s="479"/>
      <c r="K23" s="479"/>
      <c r="L23" s="480"/>
      <c r="M23" s="10"/>
      <c r="O23" s="18" t="s">
        <v>88</v>
      </c>
      <c r="P23" s="10" t="s">
        <v>89</v>
      </c>
    </row>
    <row r="24" spans="2:16" x14ac:dyDescent="0.35">
      <c r="B24" s="476"/>
      <c r="C24" s="477"/>
      <c r="D24" s="478"/>
      <c r="E24" s="479"/>
      <c r="F24" s="479"/>
      <c r="G24" s="479"/>
      <c r="H24" s="479"/>
      <c r="I24" s="479"/>
      <c r="J24" s="479"/>
      <c r="K24" s="479"/>
      <c r="L24" s="480"/>
      <c r="M24" s="10"/>
    </row>
    <row r="25" spans="2:16" x14ac:dyDescent="0.35">
      <c r="B25" s="476"/>
      <c r="C25" s="477"/>
      <c r="D25" s="478"/>
      <c r="E25" s="479"/>
      <c r="F25" s="479"/>
      <c r="G25" s="479"/>
      <c r="H25" s="479"/>
      <c r="I25" s="479"/>
      <c r="J25" s="479"/>
      <c r="K25" s="479"/>
      <c r="L25" s="480"/>
      <c r="M25" s="10"/>
    </row>
    <row r="26" spans="2:16" x14ac:dyDescent="0.35">
      <c r="B26" s="476"/>
      <c r="C26" s="477"/>
      <c r="D26" s="478"/>
      <c r="E26" s="479"/>
      <c r="F26" s="479"/>
      <c r="G26" s="479"/>
      <c r="H26" s="479"/>
      <c r="I26" s="479"/>
      <c r="J26" s="479"/>
      <c r="K26" s="479"/>
      <c r="L26" s="480"/>
      <c r="M26" s="10"/>
      <c r="O26" s="18"/>
    </row>
    <row r="27" spans="2:16" x14ac:dyDescent="0.35">
      <c r="B27" s="476"/>
      <c r="C27" s="477"/>
      <c r="D27" s="478"/>
      <c r="E27" s="479"/>
      <c r="F27" s="479"/>
      <c r="G27" s="479"/>
      <c r="H27" s="479"/>
      <c r="I27" s="479"/>
      <c r="J27" s="479"/>
      <c r="K27" s="479"/>
      <c r="L27" s="480"/>
      <c r="M27" s="10"/>
      <c r="O27" s="18"/>
    </row>
    <row r="28" spans="2:16" x14ac:dyDescent="0.35">
      <c r="B28" s="476"/>
      <c r="C28" s="477"/>
      <c r="D28" s="478"/>
      <c r="E28" s="479"/>
      <c r="F28" s="479"/>
      <c r="G28" s="479"/>
      <c r="H28" s="479"/>
      <c r="I28" s="479"/>
      <c r="J28" s="479"/>
      <c r="K28" s="479"/>
      <c r="L28" s="480"/>
      <c r="M28" s="10"/>
    </row>
    <row r="29" spans="2:16" x14ac:dyDescent="0.35">
      <c r="B29" s="476"/>
      <c r="C29" s="477"/>
      <c r="D29" s="478"/>
      <c r="E29" s="479"/>
      <c r="F29" s="479"/>
      <c r="G29" s="479"/>
      <c r="H29" s="479"/>
      <c r="I29" s="479"/>
      <c r="J29" s="479"/>
      <c r="K29" s="479"/>
      <c r="L29" s="480"/>
      <c r="M29" s="10"/>
      <c r="O29" s="18"/>
    </row>
    <row r="30" spans="2:16" x14ac:dyDescent="0.35">
      <c r="B30" s="476"/>
      <c r="C30" s="477"/>
      <c r="D30" s="478"/>
      <c r="E30" s="479"/>
      <c r="F30" s="479"/>
      <c r="G30" s="479"/>
      <c r="H30" s="479"/>
      <c r="I30" s="479"/>
      <c r="J30" s="479"/>
      <c r="K30" s="479"/>
      <c r="L30" s="480"/>
      <c r="M30" s="10"/>
      <c r="O30" s="18"/>
    </row>
    <row r="31" spans="2:16" x14ac:dyDescent="0.35">
      <c r="B31" s="476"/>
      <c r="C31" s="477"/>
      <c r="D31" s="478"/>
      <c r="E31" s="479"/>
      <c r="F31" s="479"/>
      <c r="G31" s="479"/>
      <c r="H31" s="479"/>
      <c r="I31" s="479"/>
      <c r="J31" s="479"/>
      <c r="K31" s="479"/>
      <c r="L31" s="480"/>
      <c r="M31" s="10"/>
      <c r="O31" s="18"/>
    </row>
    <row r="32" spans="2:16" x14ac:dyDescent="0.35">
      <c r="B32" s="476"/>
      <c r="C32" s="477"/>
      <c r="D32" s="478"/>
      <c r="E32" s="479"/>
      <c r="F32" s="479"/>
      <c r="G32" s="479"/>
      <c r="H32" s="479"/>
      <c r="I32" s="479"/>
      <c r="J32" s="479"/>
      <c r="K32" s="479"/>
      <c r="L32" s="480"/>
      <c r="M32" s="10"/>
      <c r="O32" s="18"/>
    </row>
    <row r="33" spans="2:16" x14ac:dyDescent="0.35">
      <c r="B33" s="476" t="str">
        <f>IF(Intro!$G$29="English",O33,P33)</f>
        <v>Comment 3</v>
      </c>
      <c r="C33" s="477"/>
      <c r="D33" s="478"/>
      <c r="E33" s="479"/>
      <c r="F33" s="479"/>
      <c r="G33" s="479"/>
      <c r="H33" s="479"/>
      <c r="I33" s="479"/>
      <c r="J33" s="479"/>
      <c r="K33" s="479"/>
      <c r="L33" s="480"/>
      <c r="M33" s="10"/>
      <c r="O33" s="18" t="s">
        <v>90</v>
      </c>
      <c r="P33" s="10" t="s">
        <v>91</v>
      </c>
    </row>
    <row r="34" spans="2:16" x14ac:dyDescent="0.35">
      <c r="B34" s="476"/>
      <c r="C34" s="477"/>
      <c r="D34" s="478"/>
      <c r="E34" s="479"/>
      <c r="F34" s="479"/>
      <c r="G34" s="479"/>
      <c r="H34" s="479"/>
      <c r="I34" s="479"/>
      <c r="J34" s="479"/>
      <c r="K34" s="479"/>
      <c r="L34" s="480"/>
      <c r="M34" s="10"/>
      <c r="O34" s="18"/>
    </row>
    <row r="35" spans="2:16" x14ac:dyDescent="0.35">
      <c r="B35" s="476"/>
      <c r="C35" s="477"/>
      <c r="D35" s="478"/>
      <c r="E35" s="479"/>
      <c r="F35" s="479"/>
      <c r="G35" s="479"/>
      <c r="H35" s="479"/>
      <c r="I35" s="479"/>
      <c r="J35" s="479"/>
      <c r="K35" s="479"/>
      <c r="L35" s="480"/>
      <c r="M35" s="10"/>
      <c r="O35" s="18"/>
    </row>
    <row r="36" spans="2:16" x14ac:dyDescent="0.35">
      <c r="B36" s="476"/>
      <c r="C36" s="477"/>
      <c r="D36" s="478"/>
      <c r="E36" s="479"/>
      <c r="F36" s="479"/>
      <c r="G36" s="479"/>
      <c r="H36" s="479"/>
      <c r="I36" s="479"/>
      <c r="J36" s="479"/>
      <c r="K36" s="479"/>
      <c r="L36" s="480"/>
      <c r="M36" s="10"/>
      <c r="O36" s="18"/>
    </row>
    <row r="37" spans="2:16" x14ac:dyDescent="0.35">
      <c r="B37" s="476"/>
      <c r="C37" s="477"/>
      <c r="D37" s="478"/>
      <c r="E37" s="479"/>
      <c r="F37" s="479"/>
      <c r="G37" s="479"/>
      <c r="H37" s="479"/>
      <c r="I37" s="479"/>
      <c r="J37" s="479"/>
      <c r="K37" s="479"/>
      <c r="L37" s="480"/>
      <c r="M37" s="10"/>
      <c r="O37" s="18"/>
    </row>
    <row r="38" spans="2:16" x14ac:dyDescent="0.35">
      <c r="B38" s="476"/>
      <c r="C38" s="477"/>
      <c r="D38" s="478"/>
      <c r="E38" s="479"/>
      <c r="F38" s="479"/>
      <c r="G38" s="479"/>
      <c r="H38" s="479"/>
      <c r="I38" s="479"/>
      <c r="J38" s="479"/>
      <c r="K38" s="479"/>
      <c r="L38" s="480"/>
      <c r="M38" s="10"/>
      <c r="O38" s="18"/>
    </row>
    <row r="39" spans="2:16" x14ac:dyDescent="0.35">
      <c r="B39" s="476"/>
      <c r="C39" s="477"/>
      <c r="D39" s="478"/>
      <c r="E39" s="479"/>
      <c r="F39" s="479"/>
      <c r="G39" s="479"/>
      <c r="H39" s="479"/>
      <c r="I39" s="479"/>
      <c r="J39" s="479"/>
      <c r="K39" s="479"/>
      <c r="L39" s="480"/>
      <c r="M39" s="10"/>
      <c r="O39" s="18"/>
    </row>
    <row r="40" spans="2:16" x14ac:dyDescent="0.35">
      <c r="B40" s="476"/>
      <c r="C40" s="477"/>
      <c r="D40" s="478"/>
      <c r="E40" s="479"/>
      <c r="F40" s="479"/>
      <c r="G40" s="479"/>
      <c r="H40" s="479"/>
      <c r="I40" s="479"/>
      <c r="J40" s="479"/>
      <c r="K40" s="479"/>
      <c r="L40" s="480"/>
      <c r="M40" s="10"/>
      <c r="O40" s="18"/>
    </row>
    <row r="41" spans="2:16" x14ac:dyDescent="0.35">
      <c r="B41" s="476"/>
      <c r="C41" s="477"/>
      <c r="D41" s="478"/>
      <c r="E41" s="479"/>
      <c r="F41" s="479"/>
      <c r="G41" s="479"/>
      <c r="H41" s="479"/>
      <c r="I41" s="479"/>
      <c r="J41" s="479"/>
      <c r="K41" s="479"/>
      <c r="L41" s="480"/>
      <c r="M41" s="10"/>
      <c r="O41" s="18"/>
    </row>
    <row r="42" spans="2:16" x14ac:dyDescent="0.35">
      <c r="B42" s="476"/>
      <c r="C42" s="477"/>
      <c r="D42" s="478"/>
      <c r="E42" s="479"/>
      <c r="F42" s="479"/>
      <c r="G42" s="479"/>
      <c r="H42" s="479"/>
      <c r="I42" s="479"/>
      <c r="J42" s="479"/>
      <c r="K42" s="479"/>
      <c r="L42" s="480"/>
      <c r="M42" s="10"/>
      <c r="O42" s="18"/>
    </row>
    <row r="43" spans="2:16" x14ac:dyDescent="0.35">
      <c r="B43" s="476" t="str">
        <f>IF(Intro!$G$29="English",O43,P43)</f>
        <v>Comment 4</v>
      </c>
      <c r="C43" s="477"/>
      <c r="D43" s="478"/>
      <c r="E43" s="479"/>
      <c r="F43" s="479"/>
      <c r="G43" s="479"/>
      <c r="H43" s="479"/>
      <c r="I43" s="479"/>
      <c r="J43" s="479"/>
      <c r="K43" s="479"/>
      <c r="L43" s="480"/>
      <c r="M43" s="10"/>
      <c r="O43" s="18" t="s">
        <v>92</v>
      </c>
      <c r="P43" s="10" t="s">
        <v>93</v>
      </c>
    </row>
    <row r="44" spans="2:16" x14ac:dyDescent="0.35">
      <c r="B44" s="476"/>
      <c r="C44" s="477"/>
      <c r="D44" s="478"/>
      <c r="E44" s="479"/>
      <c r="F44" s="479"/>
      <c r="G44" s="479"/>
      <c r="H44" s="479"/>
      <c r="I44" s="479"/>
      <c r="J44" s="479"/>
      <c r="K44" s="479"/>
      <c r="L44" s="480"/>
      <c r="M44" s="10"/>
      <c r="O44" s="18"/>
    </row>
    <row r="45" spans="2:16" x14ac:dyDescent="0.35">
      <c r="B45" s="476"/>
      <c r="C45" s="477"/>
      <c r="D45" s="478"/>
      <c r="E45" s="479"/>
      <c r="F45" s="479"/>
      <c r="G45" s="479"/>
      <c r="H45" s="479"/>
      <c r="I45" s="479"/>
      <c r="J45" s="479"/>
      <c r="K45" s="479"/>
      <c r="L45" s="480"/>
      <c r="M45" s="10"/>
      <c r="O45" s="18"/>
    </row>
    <row r="46" spans="2:16" x14ac:dyDescent="0.35">
      <c r="B46" s="476"/>
      <c r="C46" s="477"/>
      <c r="D46" s="478"/>
      <c r="E46" s="479"/>
      <c r="F46" s="479"/>
      <c r="G46" s="479"/>
      <c r="H46" s="479"/>
      <c r="I46" s="479"/>
      <c r="J46" s="479"/>
      <c r="K46" s="479"/>
      <c r="L46" s="480"/>
      <c r="M46" s="10"/>
      <c r="O46" s="18"/>
    </row>
    <row r="47" spans="2:16" x14ac:dyDescent="0.35">
      <c r="B47" s="476"/>
      <c r="C47" s="477"/>
      <c r="D47" s="478"/>
      <c r="E47" s="479"/>
      <c r="F47" s="479"/>
      <c r="G47" s="479"/>
      <c r="H47" s="479"/>
      <c r="I47" s="479"/>
      <c r="J47" s="479"/>
      <c r="K47" s="479"/>
      <c r="L47" s="480"/>
      <c r="M47" s="10"/>
      <c r="O47" s="18"/>
    </row>
    <row r="48" spans="2:16" x14ac:dyDescent="0.35">
      <c r="B48" s="476"/>
      <c r="C48" s="477"/>
      <c r="D48" s="478"/>
      <c r="E48" s="479"/>
      <c r="F48" s="479"/>
      <c r="G48" s="479"/>
      <c r="H48" s="479"/>
      <c r="I48" s="479"/>
      <c r="J48" s="479"/>
      <c r="K48" s="479"/>
      <c r="L48" s="480"/>
      <c r="M48" s="10"/>
      <c r="O48" s="18"/>
    </row>
    <row r="49" spans="1:16" x14ac:dyDescent="0.35">
      <c r="B49" s="476"/>
      <c r="C49" s="477"/>
      <c r="D49" s="478"/>
      <c r="E49" s="479"/>
      <c r="F49" s="479"/>
      <c r="G49" s="479"/>
      <c r="H49" s="479"/>
      <c r="I49" s="479"/>
      <c r="J49" s="479"/>
      <c r="K49" s="479"/>
      <c r="L49" s="480"/>
      <c r="M49" s="10"/>
      <c r="O49" s="18"/>
    </row>
    <row r="50" spans="1:16" x14ac:dyDescent="0.35">
      <c r="B50" s="476"/>
      <c r="C50" s="477"/>
      <c r="D50" s="478"/>
      <c r="E50" s="479"/>
      <c r="F50" s="479"/>
      <c r="G50" s="479"/>
      <c r="H50" s="479"/>
      <c r="I50" s="479"/>
      <c r="J50" s="479"/>
      <c r="K50" s="479"/>
      <c r="L50" s="480"/>
      <c r="M50" s="10"/>
      <c r="O50" s="18"/>
    </row>
    <row r="51" spans="1:16" x14ac:dyDescent="0.35">
      <c r="B51" s="476"/>
      <c r="C51" s="477"/>
      <c r="D51" s="478"/>
      <c r="E51" s="479"/>
      <c r="F51" s="479"/>
      <c r="G51" s="479"/>
      <c r="H51" s="479"/>
      <c r="I51" s="479"/>
      <c r="J51" s="479"/>
      <c r="K51" s="479"/>
      <c r="L51" s="480"/>
      <c r="M51" s="10"/>
      <c r="O51" s="18"/>
    </row>
    <row r="52" spans="1:16" x14ac:dyDescent="0.35">
      <c r="B52" s="476"/>
      <c r="C52" s="477"/>
      <c r="D52" s="478"/>
      <c r="E52" s="479"/>
      <c r="F52" s="479"/>
      <c r="G52" s="479"/>
      <c r="H52" s="479"/>
      <c r="I52" s="479"/>
      <c r="J52" s="479"/>
      <c r="K52" s="479"/>
      <c r="L52" s="480"/>
      <c r="M52" s="10"/>
      <c r="O52" s="18"/>
    </row>
    <row r="53" spans="1:16" x14ac:dyDescent="0.35">
      <c r="B53" s="476" t="str">
        <f>IF(Intro!$G$29="English",O53,P53)</f>
        <v>Comment 5</v>
      </c>
      <c r="C53" s="477"/>
      <c r="D53" s="478"/>
      <c r="E53" s="479"/>
      <c r="F53" s="479"/>
      <c r="G53" s="479"/>
      <c r="H53" s="479"/>
      <c r="I53" s="479"/>
      <c r="J53" s="479"/>
      <c r="K53" s="479"/>
      <c r="L53" s="480"/>
      <c r="M53" s="10"/>
      <c r="O53" s="18" t="s">
        <v>94</v>
      </c>
      <c r="P53" s="10" t="s">
        <v>95</v>
      </c>
    </row>
    <row r="54" spans="1:16" x14ac:dyDescent="0.35">
      <c r="B54" s="476"/>
      <c r="C54" s="477"/>
      <c r="D54" s="478"/>
      <c r="E54" s="479"/>
      <c r="F54" s="479"/>
      <c r="G54" s="479"/>
      <c r="H54" s="479"/>
      <c r="I54" s="479"/>
      <c r="J54" s="479"/>
      <c r="K54" s="479"/>
      <c r="L54" s="480"/>
      <c r="M54" s="10"/>
      <c r="O54" s="18"/>
    </row>
    <row r="55" spans="1:16" x14ac:dyDescent="0.35">
      <c r="B55" s="476"/>
      <c r="C55" s="477"/>
      <c r="D55" s="478"/>
      <c r="E55" s="479"/>
      <c r="F55" s="479"/>
      <c r="G55" s="479"/>
      <c r="H55" s="479"/>
      <c r="I55" s="479"/>
      <c r="J55" s="479"/>
      <c r="K55" s="479"/>
      <c r="L55" s="480"/>
      <c r="M55" s="10"/>
      <c r="O55" s="18"/>
    </row>
    <row r="56" spans="1:16" x14ac:dyDescent="0.35">
      <c r="B56" s="476"/>
      <c r="C56" s="477"/>
      <c r="D56" s="478"/>
      <c r="E56" s="479"/>
      <c r="F56" s="479"/>
      <c r="G56" s="479"/>
      <c r="H56" s="479"/>
      <c r="I56" s="479"/>
      <c r="J56" s="479"/>
      <c r="K56" s="479"/>
      <c r="L56" s="480"/>
      <c r="M56" s="10"/>
      <c r="O56" s="18"/>
    </row>
    <row r="57" spans="1:16" x14ac:dyDescent="0.35">
      <c r="B57" s="476"/>
      <c r="C57" s="477"/>
      <c r="D57" s="478"/>
      <c r="E57" s="479"/>
      <c r="F57" s="479"/>
      <c r="G57" s="479"/>
      <c r="H57" s="479"/>
      <c r="I57" s="479"/>
      <c r="J57" s="479"/>
      <c r="K57" s="479"/>
      <c r="L57" s="480"/>
      <c r="M57" s="10"/>
      <c r="O57" s="18"/>
    </row>
    <row r="58" spans="1:16" x14ac:dyDescent="0.35">
      <c r="B58" s="476"/>
      <c r="C58" s="477"/>
      <c r="D58" s="478"/>
      <c r="E58" s="479"/>
      <c r="F58" s="479"/>
      <c r="G58" s="479"/>
      <c r="H58" s="479"/>
      <c r="I58" s="479"/>
      <c r="J58" s="479"/>
      <c r="K58" s="479"/>
      <c r="L58" s="480"/>
      <c r="M58" s="10"/>
      <c r="O58" s="18"/>
    </row>
    <row r="59" spans="1:16" x14ac:dyDescent="0.35">
      <c r="B59" s="476"/>
      <c r="C59" s="477"/>
      <c r="D59" s="478"/>
      <c r="E59" s="479"/>
      <c r="F59" s="479"/>
      <c r="G59" s="479"/>
      <c r="H59" s="479"/>
      <c r="I59" s="479"/>
      <c r="J59" s="479"/>
      <c r="K59" s="479"/>
      <c r="L59" s="480"/>
      <c r="M59" s="10"/>
      <c r="O59" s="18"/>
    </row>
    <row r="60" spans="1:16" x14ac:dyDescent="0.35">
      <c r="B60" s="476"/>
      <c r="C60" s="477"/>
      <c r="D60" s="478"/>
      <c r="E60" s="479"/>
      <c r="F60" s="479"/>
      <c r="G60" s="479"/>
      <c r="H60" s="479"/>
      <c r="I60" s="479"/>
      <c r="J60" s="479"/>
      <c r="K60" s="479"/>
      <c r="L60" s="480"/>
      <c r="M60" s="10"/>
      <c r="O60" s="18"/>
    </row>
    <row r="61" spans="1:16" x14ac:dyDescent="0.35">
      <c r="B61" s="476"/>
      <c r="C61" s="477"/>
      <c r="D61" s="478"/>
      <c r="E61" s="479"/>
      <c r="F61" s="479"/>
      <c r="G61" s="479"/>
      <c r="H61" s="479"/>
      <c r="I61" s="479"/>
      <c r="J61" s="479"/>
      <c r="K61" s="479"/>
      <c r="L61" s="480"/>
      <c r="M61" s="10"/>
      <c r="O61" s="18"/>
    </row>
    <row r="62" spans="1:16" x14ac:dyDescent="0.35">
      <c r="B62" s="486"/>
      <c r="C62" s="487"/>
      <c r="D62" s="488"/>
      <c r="E62" s="489"/>
      <c r="F62" s="489"/>
      <c r="G62" s="489"/>
      <c r="H62" s="489"/>
      <c r="I62" s="489"/>
      <c r="J62" s="489"/>
      <c r="K62" s="489"/>
      <c r="L62" s="490"/>
      <c r="M62" s="10"/>
      <c r="O62" s="18"/>
    </row>
    <row r="63" spans="1:16" s="35" customFormat="1" x14ac:dyDescent="0.35">
      <c r="A63" s="58"/>
      <c r="B63" s="4"/>
      <c r="C63" s="59"/>
      <c r="D63" s="59"/>
      <c r="E63" s="59"/>
      <c r="F63" s="59"/>
      <c r="G63" s="59"/>
      <c r="H63" s="59"/>
      <c r="I63" s="59"/>
      <c r="J63" s="59"/>
      <c r="K63" s="59"/>
      <c r="L63" s="59"/>
      <c r="N63" s="60"/>
    </row>
  </sheetData>
  <sheetProtection algorithmName="SHA-512" hashValue="Q7okyR6Xbj8s2iUY57CNRIu/79tdCtjjuesC+rWGad2sXAwKoxKWeABjZ6rlrQ2Uzi29U0oj0m88vp4sq1k1HQ==" saltValue="iQsYTPlegK+mCD87+cIUhQ==" spinCount="100000" sheet="1" objects="1" scenarios="1" selectLockedCells="1"/>
  <mergeCells count="21">
    <mergeCell ref="B53:C62"/>
    <mergeCell ref="D53:D62"/>
    <mergeCell ref="E53:L62"/>
    <mergeCell ref="D33:D42"/>
    <mergeCell ref="E33:L42"/>
    <mergeCell ref="B43:C52"/>
    <mergeCell ref="D43:D52"/>
    <mergeCell ref="E43:L52"/>
    <mergeCell ref="B33:C42"/>
    <mergeCell ref="B4:L4"/>
    <mergeCell ref="B5:L5"/>
    <mergeCell ref="B6:L6"/>
    <mergeCell ref="B10:L10"/>
    <mergeCell ref="E12:L12"/>
    <mergeCell ref="B8:L8"/>
    <mergeCell ref="B13:C22"/>
    <mergeCell ref="D13:D22"/>
    <mergeCell ref="E13:L22"/>
    <mergeCell ref="B23:C32"/>
    <mergeCell ref="D23:D32"/>
    <mergeCell ref="E23:L3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4F101CEA-EF13-4032-BE75-F0DF0E44776D}">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showGridLines="0" zoomScaleNormal="100" workbookViewId="0"/>
  </sheetViews>
  <sheetFormatPr defaultRowHeight="14.5" x14ac:dyDescent="0.35"/>
  <sheetData/>
  <sheetProtection algorithmName="SHA-512" hashValue="RZO5jpKmQV81rDjvc61CRfySSXTuEFbXaB7XP3u6eneQTsuq0cb/8MiGXXNaAwIkxxbWZ6PvOVqKqM8vMarYuQ==" saltValue="mZxxNWXGg6WYM47sBE/Hgg==" spinCount="100000" sheet="1" objects="1" scenarios="1" select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U208"/>
  <sheetViews>
    <sheetView showGridLines="0" zoomScaleNormal="100" workbookViewId="0"/>
  </sheetViews>
  <sheetFormatPr defaultColWidth="9.26953125" defaultRowHeight="14" x14ac:dyDescent="0.35"/>
  <cols>
    <col min="1" max="1" width="1.7265625" style="8" customWidth="1"/>
    <col min="2" max="4" width="14.54296875" style="1" customWidth="1"/>
    <col min="5" max="5" width="18.1796875" style="1" customWidth="1"/>
    <col min="6" max="12" width="14.54296875" style="1" customWidth="1"/>
    <col min="13" max="13" width="6.26953125" style="9" customWidth="1"/>
    <col min="14" max="14" width="9.26953125" style="10" customWidth="1"/>
    <col min="15" max="15" width="12.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IF(Intro!$G$29="English",O3,P3)</f>
        <v>PROTECTED</v>
      </c>
      <c r="C2" s="12"/>
      <c r="D2" s="12"/>
      <c r="O2" s="116" t="s">
        <v>51</v>
      </c>
      <c r="P2" s="116" t="s">
        <v>67</v>
      </c>
    </row>
    <row r="3" spans="1:16" x14ac:dyDescent="0.35">
      <c r="B3" s="13"/>
      <c r="C3" s="13"/>
      <c r="D3" s="13"/>
      <c r="O3" s="84" t="s">
        <v>221</v>
      </c>
      <c r="P3" s="84" t="s">
        <v>222</v>
      </c>
    </row>
    <row r="4" spans="1:16" s="2" customFormat="1" x14ac:dyDescent="0.35">
      <c r="A4" s="4"/>
      <c r="B4" s="380" t="str">
        <f>Info!B4</f>
        <v>IMPORTERS' QUESTIONNAIRE</v>
      </c>
      <c r="C4" s="381"/>
      <c r="D4" s="381"/>
      <c r="E4" s="381"/>
      <c r="F4" s="381"/>
      <c r="G4" s="381"/>
      <c r="H4" s="381"/>
      <c r="I4" s="381"/>
      <c r="J4" s="381"/>
      <c r="K4" s="381"/>
      <c r="L4" s="382"/>
      <c r="M4" s="21"/>
      <c r="N4" s="21"/>
      <c r="O4" s="19"/>
      <c r="P4" s="19"/>
    </row>
    <row r="5" spans="1:16" s="2" customFormat="1" x14ac:dyDescent="0.35">
      <c r="A5" s="4"/>
      <c r="B5" s="435" t="str">
        <f>Info!B5</f>
        <v>GC-2026-001</v>
      </c>
      <c r="C5" s="436"/>
      <c r="D5" s="436"/>
      <c r="E5" s="436"/>
      <c r="F5" s="436"/>
      <c r="G5" s="436"/>
      <c r="H5" s="436"/>
      <c r="I5" s="436"/>
      <c r="J5" s="436"/>
      <c r="K5" s="436"/>
      <c r="L5" s="437"/>
      <c r="M5" s="21"/>
      <c r="N5" s="21"/>
      <c r="O5" s="19"/>
      <c r="P5" s="19"/>
    </row>
    <row r="6" spans="1:16" s="6" customFormat="1" x14ac:dyDescent="0.35">
      <c r="A6" s="4"/>
      <c r="B6" s="435" t="str">
        <f>Info!B6</f>
        <v>WOOD GOODS - SOLID AND ENGINEERED WOOD CABINETS AND VANITIES</v>
      </c>
      <c r="C6" s="436"/>
      <c r="D6" s="436"/>
      <c r="E6" s="436"/>
      <c r="F6" s="436"/>
      <c r="G6" s="436"/>
      <c r="H6" s="436"/>
      <c r="I6" s="436"/>
      <c r="J6" s="436"/>
      <c r="K6" s="436"/>
      <c r="L6" s="437"/>
      <c r="M6" s="19"/>
      <c r="N6" s="19"/>
      <c r="O6" s="15"/>
      <c r="P6" s="15"/>
    </row>
    <row r="7" spans="1:16" s="6" customFormat="1" x14ac:dyDescent="0.35">
      <c r="A7" s="4"/>
      <c r="B7" s="111"/>
      <c r="C7" s="112"/>
      <c r="D7" s="112"/>
      <c r="E7" s="112"/>
      <c r="F7" s="112"/>
      <c r="G7" s="112"/>
      <c r="H7" s="112"/>
      <c r="I7" s="112"/>
      <c r="J7" s="112"/>
      <c r="K7" s="112"/>
      <c r="L7" s="113"/>
      <c r="M7" s="19"/>
      <c r="N7" s="19"/>
      <c r="O7" s="20"/>
    </row>
    <row r="8" spans="1:16" s="6" customFormat="1" x14ac:dyDescent="0.35">
      <c r="A8" s="4"/>
      <c r="B8" s="438" t="str">
        <f>Public!B8</f>
        <v>The following questions refer to the goods as defined in the product description on the Intro tab.</v>
      </c>
      <c r="C8" s="439"/>
      <c r="D8" s="439"/>
      <c r="E8" s="439"/>
      <c r="F8" s="439"/>
      <c r="G8" s="439"/>
      <c r="H8" s="439"/>
      <c r="I8" s="439"/>
      <c r="J8" s="439"/>
      <c r="K8" s="439"/>
      <c r="L8" s="440"/>
      <c r="M8" s="19"/>
      <c r="N8" s="19"/>
      <c r="O8" s="15"/>
      <c r="P8" s="15"/>
    </row>
    <row r="9" spans="1:16" s="6" customFormat="1" ht="14.15" customHeight="1" x14ac:dyDescent="0.35">
      <c r="A9" s="4"/>
      <c r="B9" s="438" t="str">
        <f>Public!B9</f>
        <v xml:space="preserve">Product information and a glossary of terms can be found in the Info tab.
</v>
      </c>
      <c r="C9" s="439"/>
      <c r="D9" s="439"/>
      <c r="E9" s="439"/>
      <c r="F9" s="439"/>
      <c r="G9" s="439"/>
      <c r="H9" s="439"/>
      <c r="I9" s="439"/>
      <c r="J9" s="439"/>
      <c r="K9" s="439"/>
      <c r="L9" s="440"/>
      <c r="M9" s="19"/>
      <c r="N9" s="19"/>
      <c r="O9" s="15"/>
    </row>
    <row r="10" spans="1:16" s="6" customFormat="1" ht="14.15" customHeight="1" x14ac:dyDescent="0.35">
      <c r="A10" s="4"/>
      <c r="B10" s="438" t="str">
        <f>IF(Intro!$G$29="English",O10,P10)</f>
        <v xml:space="preserve">Use the AddPro tab if more space is needed.
</v>
      </c>
      <c r="C10" s="439"/>
      <c r="D10" s="439"/>
      <c r="E10" s="439"/>
      <c r="F10" s="439"/>
      <c r="G10" s="439"/>
      <c r="H10" s="439"/>
      <c r="I10" s="439"/>
      <c r="J10" s="439"/>
      <c r="K10" s="439"/>
      <c r="L10" s="440"/>
      <c r="M10" s="19"/>
      <c r="N10" s="19"/>
      <c r="O10" s="15" t="s">
        <v>96</v>
      </c>
      <c r="P10" s="15" t="str">
        <f>"Utilisez l'onglet AddPro si vous avez besoin de plus d'espace."&amp;CHAR(10)</f>
        <v xml:space="preserve">Utilisez l'onglet AddPro si vous avez besoin de plus d'espace.
</v>
      </c>
    </row>
    <row r="11" spans="1:16" s="6" customFormat="1" x14ac:dyDescent="0.35">
      <c r="A11" s="4"/>
      <c r="B11" s="438"/>
      <c r="C11" s="439"/>
      <c r="D11" s="439"/>
      <c r="E11" s="439"/>
      <c r="F11" s="439"/>
      <c r="G11" s="439"/>
      <c r="H11" s="439"/>
      <c r="I11" s="439"/>
      <c r="J11" s="439"/>
      <c r="K11" s="439"/>
      <c r="L11" s="440"/>
      <c r="M11" s="19"/>
      <c r="N11" s="19"/>
      <c r="O11" s="15"/>
      <c r="P11" s="15"/>
    </row>
    <row r="12" spans="1:16" s="6" customFormat="1" x14ac:dyDescent="0.35">
      <c r="A12" s="4"/>
      <c r="B12" s="438" t="str">
        <f>IF(Intro!$G$29="English",O12,P12)</f>
        <v>For the questions in this tab, note the following:</v>
      </c>
      <c r="C12" s="439"/>
      <c r="D12" s="439"/>
      <c r="E12" s="439"/>
      <c r="F12" s="439"/>
      <c r="G12" s="439"/>
      <c r="H12" s="439"/>
      <c r="I12" s="439"/>
      <c r="J12" s="439"/>
      <c r="K12" s="439"/>
      <c r="L12" s="440"/>
      <c r="M12" s="19"/>
      <c r="N12" s="19"/>
      <c r="O12" s="15" t="s">
        <v>97</v>
      </c>
      <c r="P12" s="15" t="s">
        <v>98</v>
      </c>
    </row>
    <row r="13" spans="1:16" s="6" customFormat="1" ht="26.25" customHeight="1" x14ac:dyDescent="0.35">
      <c r="A13" s="4"/>
      <c r="B13" s="521" t="str">
        <f>IF(Intro!$G$29="English",O13,P13)</f>
        <v>• Report only sales from your firm’s imports. Sales of goods purchased from Canadian producers must be excluded.</v>
      </c>
      <c r="C13" s="522"/>
      <c r="D13" s="522"/>
      <c r="E13" s="522"/>
      <c r="F13" s="522"/>
      <c r="G13" s="522"/>
      <c r="H13" s="522"/>
      <c r="I13" s="522"/>
      <c r="J13" s="522"/>
      <c r="K13" s="522"/>
      <c r="L13" s="523"/>
      <c r="M13" s="19"/>
      <c r="N13" s="19"/>
      <c r="O13" s="15" t="s">
        <v>247</v>
      </c>
      <c r="P13" s="15" t="s">
        <v>170</v>
      </c>
    </row>
    <row r="14" spans="1:16" s="6" customFormat="1" x14ac:dyDescent="0.35">
      <c r="A14" s="4"/>
      <c r="B14" s="438" t="str">
        <f>IF(Intro!$G$29="English",O14,P14)</f>
        <v>• Report all sales to Canadian and foreign associated firms.</v>
      </c>
      <c r="C14" s="439"/>
      <c r="D14" s="439"/>
      <c r="E14" s="439"/>
      <c r="F14" s="439"/>
      <c r="G14" s="439"/>
      <c r="H14" s="439"/>
      <c r="I14" s="439"/>
      <c r="J14" s="439"/>
      <c r="K14" s="439"/>
      <c r="L14" s="440"/>
      <c r="M14" s="19"/>
      <c r="N14" s="19"/>
      <c r="O14" s="15" t="s">
        <v>167</v>
      </c>
      <c r="P14" s="15" t="s">
        <v>171</v>
      </c>
    </row>
    <row r="15" spans="1:16" s="6" customFormat="1" x14ac:dyDescent="0.35">
      <c r="A15" s="4"/>
      <c r="B15" s="438" t="str">
        <f>IF(Intro!$G$29="English",O15,P15)</f>
        <v>• Report all sales as of the date of shipment to the customer or the customer’s warehouse.</v>
      </c>
      <c r="C15" s="439"/>
      <c r="D15" s="439"/>
      <c r="E15" s="439"/>
      <c r="F15" s="439"/>
      <c r="G15" s="439"/>
      <c r="H15" s="439"/>
      <c r="I15" s="439"/>
      <c r="J15" s="439"/>
      <c r="K15" s="439"/>
      <c r="L15" s="440"/>
      <c r="M15" s="19"/>
      <c r="N15" s="19"/>
      <c r="O15" s="15" t="s">
        <v>168</v>
      </c>
      <c r="P15" s="15" t="s">
        <v>172</v>
      </c>
    </row>
    <row r="16" spans="1:16" s="6" customFormat="1" x14ac:dyDescent="0.35">
      <c r="A16" s="4"/>
      <c r="B16" s="441" t="str">
        <f>IF(Intro!$G$29="English",O16,P16)</f>
        <v>• Report all values in Canadian dollars.</v>
      </c>
      <c r="C16" s="442"/>
      <c r="D16" s="442"/>
      <c r="E16" s="442"/>
      <c r="F16" s="442"/>
      <c r="G16" s="442"/>
      <c r="H16" s="442"/>
      <c r="I16" s="442"/>
      <c r="J16" s="442"/>
      <c r="K16" s="442"/>
      <c r="L16" s="443"/>
      <c r="M16" s="19"/>
      <c r="N16" s="19"/>
      <c r="O16" s="15" t="s">
        <v>169</v>
      </c>
      <c r="P16" s="15" t="s">
        <v>173</v>
      </c>
    </row>
    <row r="17" spans="1:17" s="6" customFormat="1" ht="24.75" customHeight="1" x14ac:dyDescent="0.35">
      <c r="A17" s="4"/>
      <c r="B17" s="441" t="str">
        <f>IF(Intro!$G$29="English",O17,P17)</f>
        <v>• Certain information is to be reported separately for full units and subassemblies.</v>
      </c>
      <c r="C17" s="442"/>
      <c r="D17" s="442"/>
      <c r="E17" s="442"/>
      <c r="F17" s="442"/>
      <c r="G17" s="442"/>
      <c r="H17" s="442"/>
      <c r="I17" s="442"/>
      <c r="J17" s="442"/>
      <c r="K17" s="442"/>
      <c r="L17" s="443"/>
      <c r="M17" s="19"/>
      <c r="N17" s="19"/>
      <c r="O17" s="15" t="s">
        <v>931</v>
      </c>
      <c r="P17" s="15" t="s">
        <v>932</v>
      </c>
    </row>
    <row r="18" spans="1:17" s="6" customFormat="1" ht="28.5" customHeight="1" x14ac:dyDescent="0.35">
      <c r="A18" s="4"/>
      <c r="B18" s="491" t="str">
        <f>IF(Intro!$G$29="English",O18,P18)</f>
        <v>Full units include unassembled, assembled or ready to assemble wood cabinets and vanities, including “flat packs” and "complete knock down (CKD)" kits.</v>
      </c>
      <c r="C18" s="492"/>
      <c r="D18" s="492"/>
      <c r="E18" s="492"/>
      <c r="F18" s="492"/>
      <c r="G18" s="492"/>
      <c r="H18" s="492"/>
      <c r="I18" s="492"/>
      <c r="J18" s="492"/>
      <c r="K18" s="492"/>
      <c r="L18" s="493"/>
      <c r="M18" s="19"/>
      <c r="N18" s="19"/>
      <c r="O18" s="297" t="s">
        <v>994</v>
      </c>
      <c r="P18" s="297" t="s">
        <v>995</v>
      </c>
    </row>
    <row r="19" spans="1:17" s="6" customFormat="1" ht="16" x14ac:dyDescent="0.35">
      <c r="A19" s="4"/>
      <c r="B19" s="491" t="str">
        <f>IF(Intro!$G$29="English",O19,P19)</f>
        <v>Included subassemblies are listed in the product definition on the “Intro” tab.</v>
      </c>
      <c r="C19" s="492"/>
      <c r="D19" s="492"/>
      <c r="E19" s="492"/>
      <c r="F19" s="492"/>
      <c r="G19" s="492"/>
      <c r="H19" s="492"/>
      <c r="I19" s="492"/>
      <c r="J19" s="492"/>
      <c r="K19" s="492"/>
      <c r="L19" s="493"/>
      <c r="M19" s="19"/>
      <c r="N19" s="19"/>
      <c r="O19" s="297" t="s">
        <v>996</v>
      </c>
      <c r="P19" s="297" t="s">
        <v>997</v>
      </c>
    </row>
    <row r="20" spans="1:17" s="6" customFormat="1" x14ac:dyDescent="0.35">
      <c r="A20" s="4"/>
      <c r="B20" s="524" t="str">
        <f>IF(Intro!$G$29="English",O20,P20)</f>
        <v>DO NOT INCLUDE THE VALUE OF ANY COMMERCIAL SERVICES SUCH AS INSTALLATION IN YOUR RESPONSE</v>
      </c>
      <c r="C20" s="524"/>
      <c r="D20" s="524"/>
      <c r="E20" s="524"/>
      <c r="F20" s="524"/>
      <c r="G20" s="524"/>
      <c r="H20" s="524"/>
      <c r="I20" s="524"/>
      <c r="J20" s="524"/>
      <c r="K20" s="524"/>
      <c r="L20" s="524"/>
      <c r="O20" s="255" t="s">
        <v>929</v>
      </c>
      <c r="P20" s="255" t="s">
        <v>930</v>
      </c>
    </row>
    <row r="21" spans="1:17" x14ac:dyDescent="0.35">
      <c r="A21" s="7"/>
      <c r="B21" s="322" t="str">
        <f>UPPER(IF(Intro!$G$29="English",O21,P21))</f>
        <v>SALES</v>
      </c>
      <c r="C21" s="323"/>
      <c r="D21" s="323"/>
      <c r="E21" s="323"/>
      <c r="F21" s="323"/>
      <c r="G21" s="323"/>
      <c r="H21" s="323"/>
      <c r="I21" s="323"/>
      <c r="J21" s="323"/>
      <c r="K21" s="323"/>
      <c r="L21" s="324"/>
      <c r="M21" s="10"/>
      <c r="O21" s="10" t="s">
        <v>82</v>
      </c>
      <c r="P21" s="10" t="s">
        <v>83</v>
      </c>
    </row>
    <row r="22" spans="1:17" x14ac:dyDescent="0.35">
      <c r="A22" s="7"/>
      <c r="B22" s="451" t="s">
        <v>12</v>
      </c>
      <c r="C22" s="452"/>
      <c r="D22" s="452"/>
      <c r="E22" s="452"/>
      <c r="F22" s="452"/>
      <c r="G22" s="452"/>
      <c r="H22" s="452"/>
      <c r="I22" s="452"/>
      <c r="J22" s="452"/>
      <c r="K22" s="452"/>
      <c r="L22" s="453"/>
      <c r="M22" s="10"/>
    </row>
    <row r="23" spans="1:17" x14ac:dyDescent="0.35">
      <c r="A23" s="7"/>
      <c r="B23" s="56"/>
      <c r="C23" s="57"/>
      <c r="D23" s="57"/>
      <c r="E23" s="57"/>
      <c r="F23" s="57"/>
      <c r="G23" s="57"/>
      <c r="H23" s="57"/>
      <c r="I23" s="57"/>
      <c r="J23" s="57"/>
      <c r="K23" s="57"/>
      <c r="L23" s="45"/>
      <c r="M23" s="10"/>
    </row>
    <row r="24" spans="1:17" x14ac:dyDescent="0.35">
      <c r="A24" s="7"/>
      <c r="B24" s="314" t="str">
        <f>IF(Intro!$G$29="English",O24,P24)</f>
        <v>Describe the method used to value your firm's sales to Canadian or foreign related firms.</v>
      </c>
      <c r="C24" s="315"/>
      <c r="D24" s="315"/>
      <c r="E24" s="315"/>
      <c r="F24" s="315"/>
      <c r="G24" s="315"/>
      <c r="H24" s="315"/>
      <c r="I24" s="315"/>
      <c r="J24" s="315"/>
      <c r="K24" s="315"/>
      <c r="L24" s="316"/>
      <c r="M24" s="10"/>
      <c r="O24" s="10" t="s">
        <v>967</v>
      </c>
      <c r="P24" s="24" t="s">
        <v>968</v>
      </c>
    </row>
    <row r="25" spans="1:17" x14ac:dyDescent="0.35">
      <c r="A25" s="7"/>
      <c r="B25" s="314" t="str">
        <f>IF(Intro!$G$29="English",O25,P25)</f>
        <v>Note - Only complete this question if your firm sold the goods between January 1, 2023, and December 31, 2025.</v>
      </c>
      <c r="C25" s="315"/>
      <c r="D25" s="315"/>
      <c r="E25" s="315"/>
      <c r="F25" s="315"/>
      <c r="G25" s="315"/>
      <c r="H25" s="315"/>
      <c r="I25" s="315"/>
      <c r="J25" s="315"/>
      <c r="K25" s="315"/>
      <c r="L25" s="316"/>
      <c r="M25" s="10"/>
      <c r="O25" s="18" t="str">
        <f>"Note - Only complete this question if your firm sold the goods between January 1, "&amp;Variables!B6&amp;", and "&amp;Variables!B7&amp;", "&amp;Variables!B8&amp;"."</f>
        <v>Note - Only complete this question if your firm sold the goods between January 1, 2023, and December 31, 2025.</v>
      </c>
      <c r="P25" s="10" t="str">
        <f>"Note - Ne répondez à cette question que si votre entreprise a vendu les marchandises du 1er janvier "&amp;Variables!C6&amp;" au "&amp;Variables!C7&amp;" "&amp;Variables!C8&amp;"."</f>
        <v>Note - Ne répondez à cette question que si votre entreprise a vendu les marchandises du 1er janvier 2023 au 31 décembre 2025.</v>
      </c>
    </row>
    <row r="26" spans="1:17" x14ac:dyDescent="0.35">
      <c r="A26" s="7"/>
      <c r="B26" s="56"/>
      <c r="C26" s="57"/>
      <c r="D26" s="57"/>
      <c r="E26" s="57"/>
      <c r="F26" s="57"/>
      <c r="G26" s="57"/>
      <c r="H26" s="57"/>
      <c r="I26" s="57"/>
      <c r="J26" s="57"/>
      <c r="K26" s="57"/>
      <c r="L26" s="45"/>
      <c r="M26" s="10"/>
    </row>
    <row r="27" spans="1:17" s="11" customFormat="1" x14ac:dyDescent="0.35">
      <c r="A27" s="8"/>
      <c r="B27" s="431"/>
      <c r="C27" s="432"/>
      <c r="D27" s="432"/>
      <c r="E27" s="432"/>
      <c r="F27" s="432"/>
      <c r="G27" s="432"/>
      <c r="H27" s="432"/>
      <c r="I27" s="432"/>
      <c r="J27" s="432"/>
      <c r="K27" s="432"/>
      <c r="L27" s="433"/>
      <c r="M27" s="29"/>
      <c r="Q27" s="10"/>
    </row>
    <row r="28" spans="1:17" s="11" customFormat="1" x14ac:dyDescent="0.35">
      <c r="A28" s="8"/>
      <c r="B28" s="431"/>
      <c r="C28" s="432"/>
      <c r="D28" s="432"/>
      <c r="E28" s="432"/>
      <c r="F28" s="432"/>
      <c r="G28" s="432"/>
      <c r="H28" s="432"/>
      <c r="I28" s="432"/>
      <c r="J28" s="432"/>
      <c r="K28" s="432"/>
      <c r="L28" s="433"/>
      <c r="M28" s="29"/>
      <c r="Q28" s="10"/>
    </row>
    <row r="29" spans="1:17" s="11" customFormat="1" x14ac:dyDescent="0.35">
      <c r="A29" s="8"/>
      <c r="B29" s="431"/>
      <c r="C29" s="432"/>
      <c r="D29" s="432"/>
      <c r="E29" s="432"/>
      <c r="F29" s="432"/>
      <c r="G29" s="432"/>
      <c r="H29" s="432"/>
      <c r="I29" s="432"/>
      <c r="J29" s="432"/>
      <c r="K29" s="432"/>
      <c r="L29" s="433"/>
      <c r="M29" s="29"/>
      <c r="Q29" s="10"/>
    </row>
    <row r="30" spans="1:17" s="11" customFormat="1" x14ac:dyDescent="0.35">
      <c r="A30" s="8"/>
      <c r="B30" s="431"/>
      <c r="C30" s="432"/>
      <c r="D30" s="432"/>
      <c r="E30" s="432"/>
      <c r="F30" s="432"/>
      <c r="G30" s="432"/>
      <c r="H30" s="432"/>
      <c r="I30" s="432"/>
      <c r="J30" s="432"/>
      <c r="K30" s="432"/>
      <c r="L30" s="433"/>
      <c r="M30" s="29"/>
      <c r="Q30" s="10"/>
    </row>
    <row r="31" spans="1:17" s="11" customFormat="1" x14ac:dyDescent="0.35">
      <c r="A31" s="8"/>
      <c r="B31" s="431"/>
      <c r="C31" s="432"/>
      <c r="D31" s="432"/>
      <c r="E31" s="432"/>
      <c r="F31" s="432"/>
      <c r="G31" s="432"/>
      <c r="H31" s="432"/>
      <c r="I31" s="432"/>
      <c r="J31" s="432"/>
      <c r="K31" s="432"/>
      <c r="L31" s="433"/>
      <c r="M31" s="29"/>
      <c r="Q31" s="10"/>
    </row>
    <row r="32" spans="1:17" s="11" customFormat="1" x14ac:dyDescent="0.35">
      <c r="A32" s="8"/>
      <c r="B32" s="431"/>
      <c r="C32" s="432"/>
      <c r="D32" s="432"/>
      <c r="E32" s="432"/>
      <c r="F32" s="432"/>
      <c r="G32" s="432"/>
      <c r="H32" s="432"/>
      <c r="I32" s="432"/>
      <c r="J32" s="432"/>
      <c r="K32" s="432"/>
      <c r="L32" s="433"/>
      <c r="M32" s="29"/>
      <c r="Q32" s="10"/>
    </row>
    <row r="33" spans="1:18" s="11" customFormat="1" x14ac:dyDescent="0.35">
      <c r="A33" s="8"/>
      <c r="B33" s="431"/>
      <c r="C33" s="432"/>
      <c r="D33" s="432"/>
      <c r="E33" s="432"/>
      <c r="F33" s="432"/>
      <c r="G33" s="432"/>
      <c r="H33" s="432"/>
      <c r="I33" s="432"/>
      <c r="J33" s="432"/>
      <c r="K33" s="432"/>
      <c r="L33" s="433"/>
      <c r="M33" s="29"/>
      <c r="Q33" s="10"/>
    </row>
    <row r="34" spans="1:18" s="11" customFormat="1" x14ac:dyDescent="0.35">
      <c r="A34" s="8"/>
      <c r="B34" s="431"/>
      <c r="C34" s="432"/>
      <c r="D34" s="432"/>
      <c r="E34" s="432"/>
      <c r="F34" s="432"/>
      <c r="G34" s="432"/>
      <c r="H34" s="432"/>
      <c r="I34" s="432"/>
      <c r="J34" s="432"/>
      <c r="K34" s="432"/>
      <c r="L34" s="433"/>
      <c r="M34" s="29"/>
      <c r="Q34" s="10"/>
    </row>
    <row r="35" spans="1:18" x14ac:dyDescent="0.35">
      <c r="A35" s="7"/>
      <c r="B35" s="54"/>
      <c r="C35" s="51"/>
      <c r="D35" s="51"/>
      <c r="E35" s="51"/>
      <c r="F35" s="51"/>
      <c r="G35" s="51"/>
      <c r="H35" s="51"/>
      <c r="I35" s="51"/>
      <c r="J35" s="51"/>
      <c r="K35" s="51"/>
      <c r="L35" s="52"/>
      <c r="M35" s="10"/>
    </row>
    <row r="36" spans="1:18" s="135" customFormat="1" x14ac:dyDescent="0.35">
      <c r="A36" s="8"/>
      <c r="B36" s="446" t="s">
        <v>15</v>
      </c>
      <c r="C36" s="447"/>
      <c r="D36" s="447"/>
      <c r="E36" s="447"/>
      <c r="F36" s="447"/>
      <c r="G36" s="447"/>
      <c r="H36" s="447"/>
      <c r="I36" s="447"/>
      <c r="J36" s="447"/>
      <c r="K36" s="447"/>
      <c r="L36" s="448"/>
      <c r="M36" s="55"/>
      <c r="N36" s="275"/>
    </row>
    <row r="37" spans="1:18" x14ac:dyDescent="0.35">
      <c r="B37" s="56"/>
      <c r="C37" s="128"/>
      <c r="D37" s="128"/>
      <c r="E37" s="128"/>
      <c r="F37" s="128"/>
      <c r="G37" s="128"/>
      <c r="H37" s="128"/>
      <c r="I37" s="128"/>
      <c r="J37" s="128"/>
      <c r="K37" s="128"/>
      <c r="L37" s="137"/>
      <c r="M37" s="10"/>
      <c r="N37" s="275"/>
    </row>
    <row r="38" spans="1:18" x14ac:dyDescent="0.35">
      <c r="B38" s="314" t="str">
        <f>IF(Intro!$G$29="English",O38,P38)</f>
        <v>Provide the following ratios for your sales in Canada and export sales</v>
      </c>
      <c r="C38" s="467"/>
      <c r="D38" s="467"/>
      <c r="E38" s="467"/>
      <c r="F38" s="467"/>
      <c r="G38" s="467"/>
      <c r="H38" s="467"/>
      <c r="I38" s="467"/>
      <c r="J38" s="467"/>
      <c r="K38" s="467"/>
      <c r="L38" s="316"/>
      <c r="M38" s="10"/>
      <c r="N38" s="275"/>
      <c r="O38" s="10" t="s">
        <v>972</v>
      </c>
      <c r="P38" s="24" t="s">
        <v>973</v>
      </c>
    </row>
    <row r="39" spans="1:18" ht="14.5" thickBot="1" x14ac:dyDescent="0.4">
      <c r="B39" s="265"/>
      <c r="C39" s="272"/>
      <c r="D39" s="279"/>
      <c r="E39" s="10"/>
      <c r="F39" s="10"/>
      <c r="G39" s="266">
        <f>Variables!$B$6</f>
        <v>2023</v>
      </c>
      <c r="H39" s="266">
        <f>G39+1</f>
        <v>2024</v>
      </c>
      <c r="I39" s="266">
        <f>H39+1</f>
        <v>2025</v>
      </c>
      <c r="J39" s="281"/>
      <c r="K39" s="282"/>
      <c r="L39" s="73"/>
      <c r="M39" s="10"/>
      <c r="N39" s="275"/>
      <c r="O39" s="18"/>
    </row>
    <row r="40" spans="1:18" ht="27" customHeight="1" thickBot="1" x14ac:dyDescent="0.4">
      <c r="B40" s="494" t="str">
        <f>IF(Intro!$G$29="English",O40,P40)</f>
        <v>Sales to related firms in Canada  / Total sales in Canada - Volume</v>
      </c>
      <c r="C40" s="494"/>
      <c r="D40" s="494"/>
      <c r="E40" s="494"/>
      <c r="F40" s="283" t="s">
        <v>81</v>
      </c>
      <c r="G40" s="284"/>
      <c r="H40" s="285"/>
      <c r="I40" s="285"/>
      <c r="J40" s="286"/>
      <c r="K40" s="287"/>
      <c r="L40" s="73"/>
      <c r="M40" s="10"/>
      <c r="N40" s="275"/>
      <c r="O40" s="272" t="s">
        <v>974</v>
      </c>
      <c r="P40" s="272" t="s">
        <v>975</v>
      </c>
      <c r="Q40" s="272"/>
      <c r="R40" s="272"/>
    </row>
    <row r="41" spans="1:18" ht="27" customHeight="1" thickBot="1" x14ac:dyDescent="0.4">
      <c r="B41" s="494" t="str">
        <f>IF(Intro!$G$29="English",O41,P41)</f>
        <v>Sales to related firms in Canada  / Total sales in Canada - Value</v>
      </c>
      <c r="C41" s="494"/>
      <c r="D41" s="494"/>
      <c r="E41" s="494"/>
      <c r="F41" s="283" t="s">
        <v>81</v>
      </c>
      <c r="G41" s="284"/>
      <c r="H41" s="285"/>
      <c r="I41" s="285"/>
      <c r="J41" s="286"/>
      <c r="K41" s="287"/>
      <c r="L41" s="73"/>
      <c r="M41" s="10"/>
      <c r="N41" s="275"/>
      <c r="O41" s="272" t="s">
        <v>976</v>
      </c>
      <c r="P41" s="272" t="s">
        <v>977</v>
      </c>
      <c r="Q41" s="272"/>
      <c r="R41" s="272"/>
    </row>
    <row r="42" spans="1:18" ht="14.15" customHeight="1" thickBot="1" x14ac:dyDescent="0.4">
      <c r="B42" s="494" t="str">
        <f>IF(Intro!$G$29="English",O42,P42)</f>
        <v>Sales to foreign related firms/ Total export sales - Volume</v>
      </c>
      <c r="C42" s="494"/>
      <c r="D42" s="494"/>
      <c r="E42" s="494"/>
      <c r="F42" s="283" t="s">
        <v>81</v>
      </c>
      <c r="G42" s="284"/>
      <c r="H42" s="285"/>
      <c r="I42" s="285"/>
      <c r="J42" s="288"/>
      <c r="K42" s="289"/>
      <c r="L42" s="73"/>
      <c r="M42" s="10"/>
      <c r="N42" s="275"/>
      <c r="O42" s="272" t="s">
        <v>978</v>
      </c>
      <c r="P42" s="272" t="s">
        <v>979</v>
      </c>
      <c r="Q42" s="272"/>
      <c r="R42" s="272"/>
    </row>
    <row r="43" spans="1:18" ht="14.15" customHeight="1" x14ac:dyDescent="0.35">
      <c r="B43" s="494" t="str">
        <f>IF(Intro!$G$29="English",O43,P43)</f>
        <v>Sales to foreign related firms/ Total export sales - Value</v>
      </c>
      <c r="C43" s="494"/>
      <c r="D43" s="494"/>
      <c r="E43" s="494"/>
      <c r="F43" s="283" t="s">
        <v>81</v>
      </c>
      <c r="G43" s="284"/>
      <c r="H43" s="285"/>
      <c r="I43" s="285"/>
      <c r="J43" s="288"/>
      <c r="K43" s="289"/>
      <c r="L43" s="73"/>
      <c r="M43" s="10"/>
      <c r="N43" s="275"/>
      <c r="O43" s="272" t="s">
        <v>980</v>
      </c>
      <c r="P43" s="272" t="s">
        <v>1010</v>
      </c>
      <c r="Q43" s="272"/>
      <c r="R43" s="272"/>
    </row>
    <row r="44" spans="1:18" x14ac:dyDescent="0.35">
      <c r="B44" s="56"/>
      <c r="C44" s="128"/>
      <c r="D44" s="128"/>
      <c r="E44" s="128"/>
      <c r="F44" s="128"/>
      <c r="G44" s="128"/>
      <c r="H44" s="128"/>
      <c r="I44" s="128"/>
      <c r="J44" s="128"/>
      <c r="K44" s="128"/>
      <c r="L44" s="137"/>
      <c r="M44" s="10"/>
      <c r="N44" s="275"/>
    </row>
    <row r="45" spans="1:18" x14ac:dyDescent="0.35">
      <c r="B45" s="265"/>
      <c r="C45" s="272"/>
      <c r="D45" s="279"/>
      <c r="E45" s="10"/>
      <c r="F45" s="10"/>
      <c r="G45" s="525">
        <f>G39</f>
        <v>2023</v>
      </c>
      <c r="H45" s="525">
        <f>G45+1</f>
        <v>2024</v>
      </c>
      <c r="I45" s="525">
        <f>H45+1</f>
        <v>2025</v>
      </c>
      <c r="J45" s="526"/>
      <c r="K45" s="527"/>
      <c r="L45" s="73"/>
      <c r="M45" s="10"/>
      <c r="N45" s="275"/>
      <c r="O45" s="18"/>
    </row>
    <row r="46" spans="1:18" ht="14.5" thickBot="1" x14ac:dyDescent="0.4">
      <c r="B46" s="265"/>
      <c r="C46" s="272"/>
      <c r="D46" s="279"/>
      <c r="E46" s="10"/>
      <c r="F46" s="10"/>
      <c r="G46" s="505"/>
      <c r="H46" s="505"/>
      <c r="I46" s="505"/>
      <c r="J46" s="526"/>
      <c r="K46" s="527"/>
      <c r="L46" s="73"/>
      <c r="M46" s="10"/>
      <c r="N46" s="275"/>
      <c r="O46" s="18"/>
    </row>
    <row r="47" spans="1:18" ht="14.15" customHeight="1" thickBot="1" x14ac:dyDescent="0.4">
      <c r="B47" s="494" t="str">
        <f>IF(Intro!$G$29="English",O47,P47)</f>
        <v>Sales to distributors in Canada / Total sales in Canada - Volume</v>
      </c>
      <c r="C47" s="494"/>
      <c r="D47" s="494"/>
      <c r="E47" s="494"/>
      <c r="F47" s="283" t="s">
        <v>81</v>
      </c>
      <c r="G47" s="284"/>
      <c r="H47" s="285"/>
      <c r="I47" s="285"/>
      <c r="J47" s="286"/>
      <c r="K47" s="287"/>
      <c r="L47" s="73"/>
      <c r="M47" s="10"/>
      <c r="N47" s="275"/>
      <c r="O47" s="272" t="s">
        <v>981</v>
      </c>
      <c r="P47" s="272" t="s">
        <v>982</v>
      </c>
      <c r="Q47" s="272"/>
      <c r="R47" s="272"/>
    </row>
    <row r="48" spans="1:18" ht="14.15" customHeight="1" thickBot="1" x14ac:dyDescent="0.4">
      <c r="B48" s="494" t="str">
        <f>IF(Intro!$G$29="English",O48,P48)</f>
        <v>Sales to distributors in Canada / Total sales in Canada - Value</v>
      </c>
      <c r="C48" s="494"/>
      <c r="D48" s="494"/>
      <c r="E48" s="494"/>
      <c r="F48" s="283" t="s">
        <v>81</v>
      </c>
      <c r="G48" s="284"/>
      <c r="H48" s="285"/>
      <c r="I48" s="285"/>
      <c r="J48" s="288"/>
      <c r="K48" s="289"/>
      <c r="L48" s="73"/>
      <c r="M48" s="10"/>
      <c r="N48" s="275"/>
      <c r="O48" s="272" t="s">
        <v>983</v>
      </c>
      <c r="P48" s="272" t="s">
        <v>984</v>
      </c>
      <c r="Q48" s="272"/>
      <c r="R48" s="272"/>
    </row>
    <row r="49" spans="1:18" ht="14.15" customHeight="1" thickBot="1" x14ac:dyDescent="0.4">
      <c r="B49" s="494" t="str">
        <f>IF(Intro!$G$29="English",O49,P49)</f>
        <v>Sales to retailers in Canada / Total sales in Canada - Volume</v>
      </c>
      <c r="C49" s="494"/>
      <c r="D49" s="494"/>
      <c r="E49" s="494"/>
      <c r="F49" s="283" t="s">
        <v>81</v>
      </c>
      <c r="G49" s="284"/>
      <c r="H49" s="285"/>
      <c r="I49" s="285"/>
      <c r="J49" s="286"/>
      <c r="K49" s="287"/>
      <c r="L49" s="73"/>
      <c r="M49" s="10"/>
      <c r="N49" s="275"/>
      <c r="O49" s="272" t="s">
        <v>985</v>
      </c>
      <c r="P49" s="272" t="s">
        <v>986</v>
      </c>
      <c r="Q49" s="272"/>
      <c r="R49" s="272"/>
    </row>
    <row r="50" spans="1:18" ht="14.15" customHeight="1" thickBot="1" x14ac:dyDescent="0.4">
      <c r="B50" s="494" t="str">
        <f>IF(Intro!$G$29="English",O50,P50)</f>
        <v>Sales to retailers in Canada / Total sales in Canada - Value</v>
      </c>
      <c r="C50" s="494"/>
      <c r="D50" s="494"/>
      <c r="E50" s="494"/>
      <c r="F50" s="283" t="s">
        <v>81</v>
      </c>
      <c r="G50" s="284"/>
      <c r="H50" s="285"/>
      <c r="I50" s="285"/>
      <c r="J50" s="288"/>
      <c r="K50" s="289"/>
      <c r="L50" s="73"/>
      <c r="M50" s="10"/>
      <c r="N50" s="275"/>
      <c r="O50" s="272" t="s">
        <v>987</v>
      </c>
      <c r="P50" s="272" t="s">
        <v>988</v>
      </c>
      <c r="Q50" s="272"/>
      <c r="R50" s="272"/>
    </row>
    <row r="51" spans="1:18" ht="15" customHeight="1" thickBot="1" x14ac:dyDescent="0.4">
      <c r="B51" s="494" t="str">
        <f>IF(Intro!$G$29="English",O51,P51)</f>
        <v>Sales to end users in Canada / Total sales in Canada - Volume</v>
      </c>
      <c r="C51" s="494"/>
      <c r="D51" s="494"/>
      <c r="E51" s="494"/>
      <c r="F51" s="290" t="s">
        <v>81</v>
      </c>
      <c r="G51" s="284"/>
      <c r="H51" s="285"/>
      <c r="I51" s="285"/>
      <c r="J51" s="289"/>
      <c r="K51" s="289"/>
      <c r="L51" s="73"/>
      <c r="M51" s="10"/>
      <c r="N51" s="275"/>
      <c r="O51" s="272" t="s">
        <v>989</v>
      </c>
      <c r="P51" s="272" t="s">
        <v>990</v>
      </c>
      <c r="Q51" s="272"/>
      <c r="R51" s="272"/>
    </row>
    <row r="52" spans="1:18" ht="14.15" customHeight="1" x14ac:dyDescent="0.35">
      <c r="B52" s="494" t="str">
        <f>IF(Intro!$G$29="English",O52,P52)</f>
        <v>Sales to end users in Canada / Total sales in Canada - Value</v>
      </c>
      <c r="C52" s="494"/>
      <c r="D52" s="494"/>
      <c r="E52" s="494"/>
      <c r="F52" s="283" t="s">
        <v>81</v>
      </c>
      <c r="G52" s="284"/>
      <c r="H52" s="285"/>
      <c r="I52" s="285"/>
      <c r="J52" s="286"/>
      <c r="K52" s="287"/>
      <c r="L52" s="73"/>
      <c r="M52" s="10"/>
      <c r="N52" s="275"/>
      <c r="O52" s="272" t="s">
        <v>991</v>
      </c>
      <c r="P52" s="272" t="s">
        <v>992</v>
      </c>
      <c r="Q52" s="272"/>
      <c r="R52" s="272"/>
    </row>
    <row r="53" spans="1:18" x14ac:dyDescent="0.35">
      <c r="B53" s="54"/>
      <c r="C53" s="64"/>
      <c r="D53" s="64"/>
      <c r="E53" s="64"/>
      <c r="F53" s="64"/>
      <c r="G53" s="64"/>
      <c r="H53" s="64"/>
      <c r="I53" s="64"/>
      <c r="J53" s="64"/>
      <c r="K53" s="64"/>
      <c r="L53" s="65"/>
      <c r="M53" s="10"/>
    </row>
    <row r="54" spans="1:18" s="11" customFormat="1" x14ac:dyDescent="0.35">
      <c r="A54" s="7"/>
      <c r="B54" s="446" t="s">
        <v>16</v>
      </c>
      <c r="C54" s="447"/>
      <c r="D54" s="447"/>
      <c r="E54" s="447"/>
      <c r="F54" s="447"/>
      <c r="G54" s="447"/>
      <c r="H54" s="447"/>
      <c r="I54" s="447"/>
      <c r="J54" s="447"/>
      <c r="K54" s="447"/>
      <c r="L54" s="448"/>
      <c r="M54" s="55"/>
    </row>
    <row r="55" spans="1:18" x14ac:dyDescent="0.35">
      <c r="A55" s="7"/>
      <c r="B55" s="56"/>
      <c r="C55" s="57"/>
      <c r="D55" s="57"/>
      <c r="E55" s="57"/>
      <c r="F55" s="57"/>
      <c r="G55" s="57"/>
      <c r="H55" s="57"/>
      <c r="I55" s="57"/>
      <c r="J55" s="57"/>
      <c r="K55" s="57"/>
      <c r="L55" s="45"/>
      <c r="M55" s="10"/>
    </row>
    <row r="56" spans="1:18" x14ac:dyDescent="0.35">
      <c r="A56" s="7"/>
      <c r="B56" s="458" t="str">
        <f>IF(Intro!$G$29="English",O56,P56)</f>
        <v>Provide the proportion of your import net delivered purchase value that is represented by delivery costs.</v>
      </c>
      <c r="C56" s="459"/>
      <c r="D56" s="459"/>
      <c r="E56" s="459"/>
      <c r="F56" s="459"/>
      <c r="G56" s="459"/>
      <c r="H56" s="459"/>
      <c r="I56" s="459"/>
      <c r="J56" s="459"/>
      <c r="K56" s="459"/>
      <c r="L56" s="460"/>
      <c r="M56" s="10"/>
      <c r="O56" s="10" t="s">
        <v>794</v>
      </c>
      <c r="P56" s="110" t="s">
        <v>795</v>
      </c>
    </row>
    <row r="57" spans="1:18" x14ac:dyDescent="0.35">
      <c r="A57" s="7"/>
      <c r="B57" s="314"/>
      <c r="C57" s="315"/>
      <c r="D57" s="315"/>
      <c r="E57" s="315"/>
      <c r="F57" s="315"/>
      <c r="G57" s="315"/>
      <c r="H57" s="315"/>
      <c r="I57" s="315"/>
      <c r="J57" s="315"/>
      <c r="K57" s="315"/>
      <c r="L57" s="316"/>
      <c r="M57" s="10"/>
      <c r="O57" s="18"/>
    </row>
    <row r="58" spans="1:18" x14ac:dyDescent="0.35">
      <c r="A58" s="7"/>
      <c r="B58" s="56"/>
      <c r="C58" s="57"/>
      <c r="D58" s="57"/>
      <c r="E58" s="57"/>
      <c r="F58" s="57"/>
      <c r="G58" s="57"/>
      <c r="H58" s="57"/>
      <c r="I58" s="57"/>
      <c r="J58" s="57"/>
      <c r="K58" s="57"/>
      <c r="L58" s="45"/>
      <c r="M58" s="10"/>
    </row>
    <row r="59" spans="1:18" x14ac:dyDescent="0.35">
      <c r="A59" s="7"/>
      <c r="B59" s="46"/>
      <c r="C59" s="47"/>
      <c r="D59" s="27"/>
      <c r="E59" s="525">
        <f>Variables!$B$6</f>
        <v>2023</v>
      </c>
      <c r="F59" s="525">
        <f>E59+1</f>
        <v>2024</v>
      </c>
      <c r="G59" s="525">
        <f>F59+1</f>
        <v>2025</v>
      </c>
      <c r="H59" s="57"/>
      <c r="I59" s="57"/>
      <c r="J59" s="69"/>
      <c r="K59" s="69"/>
      <c r="L59" s="53"/>
      <c r="M59" s="10"/>
      <c r="O59" s="18"/>
    </row>
    <row r="60" spans="1:18" x14ac:dyDescent="0.35">
      <c r="A60" s="7"/>
      <c r="B60" s="89"/>
      <c r="C60" s="90"/>
      <c r="D60" s="27"/>
      <c r="E60" s="505"/>
      <c r="F60" s="505"/>
      <c r="G60" s="505"/>
      <c r="H60" s="57"/>
      <c r="I60" s="57"/>
      <c r="J60" s="69"/>
      <c r="K60" s="69"/>
      <c r="L60" s="53"/>
      <c r="M60" s="10"/>
      <c r="O60" s="18"/>
    </row>
    <row r="61" spans="1:18" x14ac:dyDescent="0.35">
      <c r="A61" s="7"/>
      <c r="B61" s="476" t="str">
        <f>IF(Intro!$G$29="English",O61,P61)</f>
        <v>Delivery Cost</v>
      </c>
      <c r="C61" s="477"/>
      <c r="D61" s="97" t="s">
        <v>81</v>
      </c>
      <c r="E61" s="125"/>
      <c r="F61" s="125"/>
      <c r="G61" s="125"/>
      <c r="H61" s="57"/>
      <c r="I61" s="57"/>
      <c r="J61" s="69"/>
      <c r="K61" s="69"/>
      <c r="L61" s="53"/>
      <c r="M61" s="10"/>
      <c r="O61" s="10" t="s">
        <v>101</v>
      </c>
      <c r="P61" s="10" t="s">
        <v>102</v>
      </c>
    </row>
    <row r="62" spans="1:18" x14ac:dyDescent="0.35">
      <c r="A62" s="7"/>
      <c r="B62" s="56"/>
      <c r="C62" s="57"/>
      <c r="D62" s="57"/>
      <c r="E62" s="57"/>
      <c r="F62" s="57"/>
      <c r="G62" s="57"/>
      <c r="H62" s="57"/>
      <c r="I62" s="57"/>
      <c r="J62" s="57"/>
      <c r="K62" s="57"/>
      <c r="L62" s="45"/>
      <c r="M62" s="10"/>
    </row>
    <row r="63" spans="1:18" x14ac:dyDescent="0.35">
      <c r="A63" s="7"/>
      <c r="B63" s="458" t="str">
        <f>IF(Intro!$G$29="English",O63,P63)</f>
        <v>Provide the proportion of your sales of import net delivered selling value that is represented by delivery costs.</v>
      </c>
      <c r="C63" s="459"/>
      <c r="D63" s="459"/>
      <c r="E63" s="459"/>
      <c r="F63" s="459"/>
      <c r="G63" s="459"/>
      <c r="H63" s="459"/>
      <c r="I63" s="459"/>
      <c r="J63" s="459"/>
      <c r="K63" s="459"/>
      <c r="L63" s="460"/>
      <c r="M63" s="10"/>
      <c r="O63" s="148" t="s">
        <v>796</v>
      </c>
      <c r="P63" s="148" t="s">
        <v>865</v>
      </c>
    </row>
    <row r="64" spans="1:18" x14ac:dyDescent="0.35">
      <c r="A64" s="7"/>
      <c r="B64" s="314" t="str">
        <f>B25</f>
        <v>Note - Only complete this question if your firm sold the goods between January 1, 2023, and December 31, 2025.</v>
      </c>
      <c r="C64" s="315"/>
      <c r="D64" s="315"/>
      <c r="E64" s="315"/>
      <c r="F64" s="315"/>
      <c r="G64" s="315"/>
      <c r="H64" s="315"/>
      <c r="I64" s="315"/>
      <c r="J64" s="315"/>
      <c r="K64" s="315"/>
      <c r="L64" s="316"/>
      <c r="M64" s="10"/>
      <c r="O64" s="18"/>
    </row>
    <row r="65" spans="1:17" x14ac:dyDescent="0.35">
      <c r="A65" s="7"/>
      <c r="B65" s="56"/>
      <c r="C65" s="57"/>
      <c r="D65" s="57"/>
      <c r="E65" s="57"/>
      <c r="F65" s="57"/>
      <c r="G65" s="57"/>
      <c r="H65" s="57"/>
      <c r="I65" s="57"/>
      <c r="J65" s="57"/>
      <c r="K65" s="57"/>
      <c r="L65" s="137"/>
      <c r="M65" s="10"/>
    </row>
    <row r="66" spans="1:17" x14ac:dyDescent="0.35">
      <c r="A66" s="7"/>
      <c r="B66" s="144"/>
      <c r="C66" s="145"/>
      <c r="D66" s="27"/>
      <c r="E66" s="525">
        <f>Variables!$B$6</f>
        <v>2023</v>
      </c>
      <c r="F66" s="525">
        <f>E66+1</f>
        <v>2024</v>
      </c>
      <c r="G66" s="525">
        <f>F66+1</f>
        <v>2025</v>
      </c>
      <c r="H66" s="57"/>
      <c r="I66" s="57"/>
      <c r="J66" s="69"/>
      <c r="K66" s="69"/>
      <c r="L66" s="53"/>
      <c r="M66" s="10"/>
      <c r="O66" s="18"/>
    </row>
    <row r="67" spans="1:17" x14ac:dyDescent="0.35">
      <c r="A67" s="7"/>
      <c r="B67" s="144"/>
      <c r="C67" s="145"/>
      <c r="D67" s="27"/>
      <c r="E67" s="505"/>
      <c r="F67" s="505"/>
      <c r="G67" s="505"/>
      <c r="H67" s="57"/>
      <c r="I67" s="57"/>
      <c r="J67" s="69"/>
      <c r="K67" s="69"/>
      <c r="L67" s="53"/>
      <c r="M67" s="10"/>
      <c r="O67" s="18"/>
    </row>
    <row r="68" spans="1:17" x14ac:dyDescent="0.35">
      <c r="A68" s="7"/>
      <c r="B68" s="476" t="str">
        <f>IF(Intro!$G$29="English",O68,P68)</f>
        <v>Delivery Cost</v>
      </c>
      <c r="C68" s="477"/>
      <c r="D68" s="97" t="s">
        <v>81</v>
      </c>
      <c r="E68" s="125"/>
      <c r="F68" s="125"/>
      <c r="G68" s="125"/>
      <c r="H68" s="57"/>
      <c r="I68" s="57"/>
      <c r="J68" s="69"/>
      <c r="K68" s="69"/>
      <c r="L68" s="53"/>
      <c r="M68" s="10"/>
      <c r="O68" s="10" t="s">
        <v>101</v>
      </c>
      <c r="P68" s="10" t="s">
        <v>102</v>
      </c>
    </row>
    <row r="69" spans="1:17" x14ac:dyDescent="0.35">
      <c r="A69" s="7"/>
      <c r="B69" s="56"/>
      <c r="C69" s="57"/>
      <c r="D69" s="57"/>
      <c r="E69" s="57"/>
      <c r="F69" s="57"/>
      <c r="G69" s="57"/>
      <c r="H69" s="57"/>
      <c r="I69" s="57"/>
      <c r="J69" s="57"/>
      <c r="K69" s="57"/>
      <c r="L69" s="137"/>
      <c r="M69" s="10"/>
    </row>
    <row r="70" spans="1:17" x14ac:dyDescent="0.35">
      <c r="A70" s="7"/>
      <c r="B70" s="458" t="str">
        <f>IF(Intro!$G$29="English",O70,P70)</f>
        <v>Explain why the proportion represented by delivery costs has changed since January 1, 2023.</v>
      </c>
      <c r="C70" s="459"/>
      <c r="D70" s="459"/>
      <c r="E70" s="459"/>
      <c r="F70" s="459"/>
      <c r="G70" s="459"/>
      <c r="H70" s="459"/>
      <c r="I70" s="459"/>
      <c r="J70" s="459"/>
      <c r="K70" s="459"/>
      <c r="L70" s="460"/>
      <c r="M70" s="10"/>
      <c r="O70" s="148" t="str">
        <f>"Explain why the proportion represented by delivery costs has changed since January 1, "&amp;Variables!B6&amp;"."</f>
        <v>Explain why the proportion represented by delivery costs has changed since January 1, 2023.</v>
      </c>
      <c r="P70" s="148" t="str">
        <f>"Expliquez pourquoi la proportion représentée par les frais de livraison a changé depuis le 1er janvier "&amp;Variables!B6&amp;"."</f>
        <v>Expliquez pourquoi la proportion représentée par les frais de livraison a changé depuis le 1er janvier 2023.</v>
      </c>
    </row>
    <row r="71" spans="1:17" x14ac:dyDescent="0.35">
      <c r="A71" s="7"/>
      <c r="B71" s="56"/>
      <c r="C71" s="57"/>
      <c r="D71" s="57"/>
      <c r="E71" s="57"/>
      <c r="F71" s="57"/>
      <c r="G71" s="57"/>
      <c r="H71" s="57"/>
      <c r="I71" s="57"/>
      <c r="J71" s="57"/>
      <c r="K71" s="57"/>
      <c r="L71" s="45"/>
      <c r="M71" s="10"/>
    </row>
    <row r="72" spans="1:17" s="11" customFormat="1" x14ac:dyDescent="0.35">
      <c r="A72" s="8"/>
      <c r="B72" s="431"/>
      <c r="C72" s="432"/>
      <c r="D72" s="432"/>
      <c r="E72" s="432"/>
      <c r="F72" s="432"/>
      <c r="G72" s="432"/>
      <c r="H72" s="432"/>
      <c r="I72" s="432"/>
      <c r="J72" s="432"/>
      <c r="K72" s="432"/>
      <c r="L72" s="433"/>
      <c r="M72" s="29"/>
      <c r="Q72" s="10"/>
    </row>
    <row r="73" spans="1:17" s="11" customFormat="1" x14ac:dyDescent="0.35">
      <c r="A73" s="8"/>
      <c r="B73" s="431"/>
      <c r="C73" s="432"/>
      <c r="D73" s="432"/>
      <c r="E73" s="432"/>
      <c r="F73" s="432"/>
      <c r="G73" s="432"/>
      <c r="H73" s="432"/>
      <c r="I73" s="432"/>
      <c r="J73" s="432"/>
      <c r="K73" s="432"/>
      <c r="L73" s="433"/>
      <c r="M73" s="29"/>
      <c r="Q73" s="10"/>
    </row>
    <row r="74" spans="1:17" s="11" customFormat="1" x14ac:dyDescent="0.35">
      <c r="A74" s="8"/>
      <c r="B74" s="431"/>
      <c r="C74" s="432"/>
      <c r="D74" s="432"/>
      <c r="E74" s="432"/>
      <c r="F74" s="432"/>
      <c r="G74" s="432"/>
      <c r="H74" s="432"/>
      <c r="I74" s="432"/>
      <c r="J74" s="432"/>
      <c r="K74" s="432"/>
      <c r="L74" s="433"/>
      <c r="M74" s="29"/>
      <c r="Q74" s="10"/>
    </row>
    <row r="75" spans="1:17" s="11" customFormat="1" x14ac:dyDescent="0.35">
      <c r="A75" s="8"/>
      <c r="B75" s="431"/>
      <c r="C75" s="432"/>
      <c r="D75" s="432"/>
      <c r="E75" s="432"/>
      <c r="F75" s="432"/>
      <c r="G75" s="432"/>
      <c r="H75" s="432"/>
      <c r="I75" s="432"/>
      <c r="J75" s="432"/>
      <c r="K75" s="432"/>
      <c r="L75" s="433"/>
      <c r="M75" s="29"/>
      <c r="Q75" s="10"/>
    </row>
    <row r="76" spans="1:17" s="11" customFormat="1" x14ac:dyDescent="0.35">
      <c r="A76" s="8"/>
      <c r="B76" s="431"/>
      <c r="C76" s="432"/>
      <c r="D76" s="432"/>
      <c r="E76" s="432"/>
      <c r="F76" s="432"/>
      <c r="G76" s="432"/>
      <c r="H76" s="432"/>
      <c r="I76" s="432"/>
      <c r="J76" s="432"/>
      <c r="K76" s="432"/>
      <c r="L76" s="433"/>
      <c r="M76" s="29"/>
      <c r="Q76" s="10"/>
    </row>
    <row r="77" spans="1:17" s="11" customFormat="1" x14ac:dyDescent="0.35">
      <c r="A77" s="8"/>
      <c r="B77" s="431"/>
      <c r="C77" s="432"/>
      <c r="D77" s="432"/>
      <c r="E77" s="432"/>
      <c r="F77" s="432"/>
      <c r="G77" s="432"/>
      <c r="H77" s="432"/>
      <c r="I77" s="432"/>
      <c r="J77" s="432"/>
      <c r="K77" s="432"/>
      <c r="L77" s="433"/>
      <c r="M77" s="29"/>
      <c r="Q77" s="10"/>
    </row>
    <row r="78" spans="1:17" s="11" customFormat="1" x14ac:dyDescent="0.35">
      <c r="A78" s="8"/>
      <c r="B78" s="431"/>
      <c r="C78" s="432"/>
      <c r="D78" s="432"/>
      <c r="E78" s="432"/>
      <c r="F78" s="432"/>
      <c r="G78" s="432"/>
      <c r="H78" s="432"/>
      <c r="I78" s="432"/>
      <c r="J78" s="432"/>
      <c r="K78" s="432"/>
      <c r="L78" s="433"/>
      <c r="M78" s="29"/>
      <c r="Q78" s="10"/>
    </row>
    <row r="79" spans="1:17" s="11" customFormat="1" x14ac:dyDescent="0.35">
      <c r="A79" s="8"/>
      <c r="B79" s="431"/>
      <c r="C79" s="432"/>
      <c r="D79" s="432"/>
      <c r="E79" s="432"/>
      <c r="F79" s="432"/>
      <c r="G79" s="432"/>
      <c r="H79" s="432"/>
      <c r="I79" s="432"/>
      <c r="J79" s="432"/>
      <c r="K79" s="432"/>
      <c r="L79" s="433"/>
      <c r="M79" s="29"/>
      <c r="Q79" s="10"/>
    </row>
    <row r="80" spans="1:17" x14ac:dyDescent="0.35">
      <c r="A80" s="7"/>
      <c r="B80" s="54"/>
      <c r="C80" s="51"/>
      <c r="D80" s="51"/>
      <c r="E80" s="51"/>
      <c r="F80" s="51"/>
      <c r="G80" s="51"/>
      <c r="H80" s="51"/>
      <c r="I80" s="51"/>
      <c r="J80" s="51"/>
      <c r="K80" s="51"/>
      <c r="L80" s="52"/>
      <c r="M80" s="10"/>
    </row>
    <row r="81" spans="1:16" x14ac:dyDescent="0.35">
      <c r="A81" s="7"/>
      <c r="B81" s="451" t="s">
        <v>17</v>
      </c>
      <c r="C81" s="452"/>
      <c r="D81" s="452"/>
      <c r="E81" s="452"/>
      <c r="F81" s="452"/>
      <c r="G81" s="452"/>
      <c r="H81" s="452"/>
      <c r="I81" s="452"/>
      <c r="J81" s="452"/>
      <c r="K81" s="452"/>
      <c r="L81" s="453"/>
      <c r="M81" s="10"/>
    </row>
    <row r="82" spans="1:16" x14ac:dyDescent="0.35">
      <c r="A82" s="7"/>
      <c r="B82" s="16"/>
      <c r="C82" s="27"/>
      <c r="D82" s="28"/>
      <c r="E82" s="28"/>
      <c r="F82" s="28"/>
      <c r="G82" s="28"/>
      <c r="H82" s="28"/>
      <c r="I82" s="28"/>
      <c r="J82" s="28"/>
      <c r="K82" s="28"/>
      <c r="L82" s="17"/>
      <c r="M82" s="10"/>
    </row>
    <row r="83" spans="1:16" ht="20.25" customHeight="1" x14ac:dyDescent="0.35">
      <c r="A83" s="7"/>
      <c r="B83" s="314" t="str">
        <f>IF(Intro!$G$29="English",O83,P83)</f>
        <v>Provide your firm's volume and value of finished inventory of imports of full units.</v>
      </c>
      <c r="C83" s="315"/>
      <c r="D83" s="315"/>
      <c r="E83" s="315"/>
      <c r="F83" s="315"/>
      <c r="G83" s="315"/>
      <c r="H83" s="315"/>
      <c r="I83" s="315"/>
      <c r="J83" s="315"/>
      <c r="K83" s="315"/>
      <c r="L83" s="316"/>
      <c r="M83" s="10"/>
      <c r="O83" s="18" t="s">
        <v>913</v>
      </c>
      <c r="P83" s="18" t="s">
        <v>914</v>
      </c>
    </row>
    <row r="84" spans="1:16" ht="16.5" customHeight="1" x14ac:dyDescent="0.35">
      <c r="A84" s="7"/>
      <c r="B84" s="139"/>
      <c r="C84" s="27"/>
      <c r="D84" s="28"/>
      <c r="E84" s="28"/>
      <c r="F84" s="502" t="str">
        <f>IF(Intro!$G$29="English",O84,P84)</f>
        <v>December 31</v>
      </c>
      <c r="G84" s="503"/>
      <c r="H84" s="503"/>
      <c r="I84" s="504"/>
      <c r="J84" s="153"/>
      <c r="K84" s="153"/>
      <c r="L84" s="17"/>
      <c r="M84" s="10"/>
      <c r="O84" s="142" t="s">
        <v>776</v>
      </c>
      <c r="P84" s="10" t="s">
        <v>777</v>
      </c>
    </row>
    <row r="85" spans="1:16" x14ac:dyDescent="0.35">
      <c r="A85" s="7"/>
      <c r="B85" s="139"/>
      <c r="E85" s="27"/>
      <c r="F85" s="505">
        <f>G85-1</f>
        <v>2022</v>
      </c>
      <c r="G85" s="505">
        <f>Variables!$B$6</f>
        <v>2023</v>
      </c>
      <c r="H85" s="505">
        <f>G85+1</f>
        <v>2024</v>
      </c>
      <c r="I85" s="505">
        <f>H85+1</f>
        <v>2025</v>
      </c>
      <c r="J85" s="153"/>
      <c r="K85" s="153"/>
      <c r="L85" s="53"/>
      <c r="M85" s="10"/>
      <c r="O85" s="142" t="s">
        <v>778</v>
      </c>
      <c r="P85" s="10" t="s">
        <v>779</v>
      </c>
    </row>
    <row r="86" spans="1:16" ht="14.5" thickBot="1" x14ac:dyDescent="0.4">
      <c r="A86" s="7"/>
      <c r="B86" s="252" t="str">
        <f>IF(Intro!$G$29="English",Variables!B23,Variables!C23)</f>
        <v>full units</v>
      </c>
      <c r="E86" s="27"/>
      <c r="F86" s="506"/>
      <c r="G86" s="506"/>
      <c r="H86" s="506"/>
      <c r="I86" s="506"/>
      <c r="J86" s="153"/>
      <c r="K86" s="153"/>
      <c r="L86" s="53"/>
      <c r="M86" s="10"/>
      <c r="O86" s="18"/>
    </row>
    <row r="87" spans="1:16" ht="15" customHeight="1" x14ac:dyDescent="0.35">
      <c r="A87" s="7"/>
      <c r="B87" s="507" t="str">
        <f>IF(Intro!$G$29="English",O87,P87)</f>
        <v>Ending inventory</v>
      </c>
      <c r="C87" s="508"/>
      <c r="D87" s="515" t="str">
        <f>IF(Intro!$G$29="English",Variables!$B$23,Variables!$C$23)</f>
        <v>full units</v>
      </c>
      <c r="E87" s="516"/>
      <c r="F87" s="124"/>
      <c r="G87" s="124"/>
      <c r="H87" s="124"/>
      <c r="I87" s="124"/>
      <c r="J87" s="153"/>
      <c r="K87" s="153"/>
      <c r="L87" s="53"/>
      <c r="M87" s="10"/>
      <c r="O87" s="10" t="s">
        <v>100</v>
      </c>
      <c r="P87" s="10" t="s">
        <v>303</v>
      </c>
    </row>
    <row r="88" spans="1:16" x14ac:dyDescent="0.35">
      <c r="A88" s="7"/>
      <c r="B88" s="319"/>
      <c r="C88" s="509"/>
      <c r="D88" s="517" t="s">
        <v>143</v>
      </c>
      <c r="E88" s="518"/>
      <c r="F88" s="123"/>
      <c r="G88" s="123"/>
      <c r="H88" s="123"/>
      <c r="I88" s="123"/>
      <c r="J88" s="153"/>
      <c r="K88" s="153"/>
      <c r="L88" s="53"/>
      <c r="M88" s="10"/>
    </row>
    <row r="89" spans="1:16" ht="15.75" customHeight="1" thickBot="1" x14ac:dyDescent="0.4">
      <c r="A89" s="7"/>
      <c r="B89" s="510"/>
      <c r="C89" s="511"/>
      <c r="D89" s="519" t="str">
        <f>"$ / "&amp;IF(Intro!$G$29="English",Variables!$B$24,Variables!$C$24)</f>
        <v>$ / full unit</v>
      </c>
      <c r="E89" s="520"/>
      <c r="F89" s="163" t="str">
        <f>IF(F87=0,"-",F88/F87)</f>
        <v>-</v>
      </c>
      <c r="G89" s="163" t="str">
        <f>IF(G87=0,"-",G88/G87)</f>
        <v>-</v>
      </c>
      <c r="H89" s="163" t="str">
        <f>IF(H87=0,"-",H88/H87)</f>
        <v>-</v>
      </c>
      <c r="I89" s="163" t="str">
        <f>IF(I87=0,"-",I88/I87)</f>
        <v>-</v>
      </c>
      <c r="J89" s="153"/>
      <c r="K89" s="153"/>
      <c r="L89" s="53"/>
      <c r="M89" s="10"/>
    </row>
    <row r="90" spans="1:16" x14ac:dyDescent="0.35">
      <c r="A90" s="7"/>
      <c r="B90" s="16"/>
      <c r="C90" s="27"/>
      <c r="D90" s="28"/>
      <c r="E90" s="28"/>
      <c r="F90" s="28"/>
      <c r="G90" s="28"/>
      <c r="H90" s="28"/>
      <c r="I90" s="28"/>
      <c r="J90" s="28"/>
      <c r="K90" s="28"/>
      <c r="L90" s="17"/>
      <c r="M90" s="10"/>
    </row>
    <row r="91" spans="1:16" ht="20.25" customHeight="1" x14ac:dyDescent="0.35">
      <c r="A91" s="7"/>
      <c r="B91" s="314" t="str">
        <f>IF(Intro!$G$29="English",O91,P91)</f>
        <v>Provide your firm's value of finished inventory of imports of subassemblies.</v>
      </c>
      <c r="C91" s="315"/>
      <c r="D91" s="315"/>
      <c r="E91" s="315"/>
      <c r="F91" s="315"/>
      <c r="G91" s="315"/>
      <c r="H91" s="315"/>
      <c r="I91" s="315"/>
      <c r="J91" s="315"/>
      <c r="K91" s="315"/>
      <c r="L91" s="316"/>
      <c r="M91" s="10"/>
      <c r="O91" s="18" t="s">
        <v>915</v>
      </c>
      <c r="P91" s="18" t="s">
        <v>916</v>
      </c>
    </row>
    <row r="92" spans="1:16" ht="16.5" customHeight="1" x14ac:dyDescent="0.35">
      <c r="A92" s="7"/>
      <c r="B92" s="244"/>
      <c r="C92" s="27"/>
      <c r="D92" s="28"/>
      <c r="E92" s="28"/>
      <c r="F92" s="502" t="str">
        <f>IF(Intro!$G$29="English",O92,P92)</f>
        <v>December 31</v>
      </c>
      <c r="G92" s="503"/>
      <c r="H92" s="503"/>
      <c r="I92" s="504"/>
      <c r="J92" s="248"/>
      <c r="K92" s="248"/>
      <c r="L92" s="17"/>
      <c r="M92" s="10"/>
      <c r="O92" s="142" t="s">
        <v>776</v>
      </c>
      <c r="P92" s="10" t="s">
        <v>777</v>
      </c>
    </row>
    <row r="93" spans="1:16" x14ac:dyDescent="0.35">
      <c r="A93" s="7"/>
      <c r="B93" s="244"/>
      <c r="E93" s="27"/>
      <c r="F93" s="505">
        <f>G93-1</f>
        <v>2022</v>
      </c>
      <c r="G93" s="505">
        <f>Variables!$B$6</f>
        <v>2023</v>
      </c>
      <c r="H93" s="505">
        <f>G93+1</f>
        <v>2024</v>
      </c>
      <c r="I93" s="505">
        <f>H93+1</f>
        <v>2025</v>
      </c>
      <c r="J93" s="248"/>
      <c r="K93" s="248"/>
      <c r="L93" s="53"/>
      <c r="M93" s="10"/>
      <c r="O93" s="142" t="s">
        <v>778</v>
      </c>
      <c r="P93" s="10" t="s">
        <v>779</v>
      </c>
    </row>
    <row r="94" spans="1:16" ht="14.5" thickBot="1" x14ac:dyDescent="0.4">
      <c r="A94" s="7"/>
      <c r="B94" s="252" t="str">
        <f>IF(Intro!$G$29="English",Variables!B333,Variables!C333)</f>
        <v>subassemblies</v>
      </c>
      <c r="E94" s="27"/>
      <c r="F94" s="506"/>
      <c r="G94" s="506"/>
      <c r="H94" s="506"/>
      <c r="I94" s="506"/>
      <c r="J94" s="248"/>
      <c r="K94" s="248"/>
      <c r="L94" s="53"/>
      <c r="M94" s="10"/>
      <c r="O94" s="18"/>
    </row>
    <row r="95" spans="1:16" ht="15" customHeight="1" x14ac:dyDescent="0.35">
      <c r="A95" s="7"/>
      <c r="B95" s="507" t="str">
        <f>IF(Intro!$G$29="English",O95,P95)</f>
        <v>Ending inventory</v>
      </c>
      <c r="C95" s="508"/>
      <c r="D95" s="515" t="str">
        <f>IF(Intro!$G$29="English",Variables!$B$26,Variables!$C$26)</f>
        <v>unit</v>
      </c>
      <c r="E95" s="516"/>
      <c r="F95" s="124"/>
      <c r="G95" s="124"/>
      <c r="H95" s="124"/>
      <c r="I95" s="124"/>
      <c r="J95" s="256"/>
      <c r="K95" s="256"/>
      <c r="L95" s="53"/>
      <c r="M95" s="10"/>
      <c r="O95" s="10" t="s">
        <v>100</v>
      </c>
      <c r="P95" s="10" t="s">
        <v>303</v>
      </c>
    </row>
    <row r="96" spans="1:16" x14ac:dyDescent="0.35">
      <c r="A96" s="7"/>
      <c r="B96" s="319"/>
      <c r="C96" s="509"/>
      <c r="D96" s="517" t="s">
        <v>143</v>
      </c>
      <c r="E96" s="518"/>
      <c r="F96" s="123"/>
      <c r="G96" s="123"/>
      <c r="H96" s="123"/>
      <c r="I96" s="123"/>
      <c r="J96" s="256"/>
      <c r="K96" s="256"/>
      <c r="L96" s="53"/>
      <c r="M96" s="10"/>
    </row>
    <row r="97" spans="1:16" ht="15.75" customHeight="1" thickBot="1" x14ac:dyDescent="0.4">
      <c r="A97" s="7"/>
      <c r="B97" s="510"/>
      <c r="C97" s="511"/>
      <c r="D97" s="519" t="str">
        <f>"$ / "&amp;IF(Intro!$G$29="English",Variables!$B$26,Variables!$C$26)</f>
        <v>$ / unit</v>
      </c>
      <c r="E97" s="520"/>
      <c r="F97" s="163" t="str">
        <f>IF(F95=0,"-",F96/F95)</f>
        <v>-</v>
      </c>
      <c r="G97" s="163" t="str">
        <f>IF(G95=0,"-",G96/G95)</f>
        <v>-</v>
      </c>
      <c r="H97" s="163" t="str">
        <f>IF(H95=0,"-",H96/H95)</f>
        <v>-</v>
      </c>
      <c r="I97" s="163" t="str">
        <f>IF(I95=0,"-",I96/I95)</f>
        <v>-</v>
      </c>
      <c r="J97" s="256"/>
      <c r="K97" s="256"/>
      <c r="L97" s="53"/>
      <c r="M97" s="10"/>
    </row>
    <row r="98" spans="1:16" x14ac:dyDescent="0.35">
      <c r="A98" s="7"/>
      <c r="B98" s="54"/>
      <c r="C98" s="64"/>
      <c r="D98" s="64"/>
      <c r="E98" s="64"/>
      <c r="F98" s="64"/>
      <c r="G98" s="64"/>
      <c r="H98" s="64"/>
      <c r="I98" s="64"/>
      <c r="J98" s="64"/>
      <c r="K98" s="64"/>
      <c r="L98" s="65"/>
      <c r="M98" s="10"/>
    </row>
    <row r="99" spans="1:16" s="135" customFormat="1" x14ac:dyDescent="0.35">
      <c r="A99" s="7"/>
      <c r="B99" s="446" t="s">
        <v>18</v>
      </c>
      <c r="C99" s="447"/>
      <c r="D99" s="447"/>
      <c r="E99" s="447"/>
      <c r="F99" s="447"/>
      <c r="G99" s="447"/>
      <c r="H99" s="447"/>
      <c r="I99" s="447"/>
      <c r="J99" s="447"/>
      <c r="K99" s="447"/>
      <c r="L99" s="448"/>
      <c r="M99" s="55"/>
    </row>
    <row r="100" spans="1:16" x14ac:dyDescent="0.35">
      <c r="A100" s="7"/>
      <c r="B100" s="56"/>
      <c r="C100" s="57"/>
      <c r="D100" s="57"/>
      <c r="E100" s="57"/>
      <c r="F100" s="57"/>
      <c r="G100" s="57"/>
      <c r="H100" s="57"/>
      <c r="I100" s="57"/>
      <c r="J100" s="57"/>
      <c r="K100" s="57"/>
      <c r="L100" s="137"/>
      <c r="M100" s="10"/>
    </row>
    <row r="101" spans="1:16" x14ac:dyDescent="0.35">
      <c r="A101" s="7"/>
      <c r="B101" s="319" t="str">
        <f>IF(Intro!$G$29="English",O101,P101)</f>
        <v>Describe how your firm determines the value of inventory. Provide any changes in the method of valuation or major write-downs of inventory that have occurred since January 1, 2023.</v>
      </c>
      <c r="C101" s="320"/>
      <c r="D101" s="320"/>
      <c r="E101" s="320"/>
      <c r="F101" s="320"/>
      <c r="G101" s="320"/>
      <c r="H101" s="320"/>
      <c r="I101" s="320"/>
      <c r="J101" s="320"/>
      <c r="K101" s="320"/>
      <c r="L101" s="321"/>
      <c r="M101" s="10"/>
      <c r="O101"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101"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102" spans="1:16" x14ac:dyDescent="0.35">
      <c r="A102" s="7"/>
      <c r="B102" s="319"/>
      <c r="C102" s="320"/>
      <c r="D102" s="320"/>
      <c r="E102" s="320"/>
      <c r="F102" s="320"/>
      <c r="G102" s="320"/>
      <c r="H102" s="320"/>
      <c r="I102" s="320"/>
      <c r="J102" s="320"/>
      <c r="K102" s="320"/>
      <c r="L102" s="321"/>
      <c r="M102" s="10"/>
    </row>
    <row r="103" spans="1:16" x14ac:dyDescent="0.35">
      <c r="A103" s="7"/>
      <c r="B103" s="56"/>
      <c r="C103" s="57"/>
      <c r="D103" s="57"/>
      <c r="E103" s="57"/>
      <c r="F103" s="57"/>
      <c r="G103" s="57"/>
      <c r="H103" s="57"/>
      <c r="I103" s="57"/>
      <c r="J103" s="57"/>
      <c r="K103" s="57"/>
      <c r="L103" s="137"/>
      <c r="M103" s="10"/>
    </row>
    <row r="104" spans="1:16" s="135" customFormat="1" x14ac:dyDescent="0.35">
      <c r="A104" s="7"/>
      <c r="B104" s="431"/>
      <c r="C104" s="432"/>
      <c r="D104" s="432"/>
      <c r="E104" s="432"/>
      <c r="F104" s="432"/>
      <c r="G104" s="432"/>
      <c r="H104" s="432"/>
      <c r="I104" s="432"/>
      <c r="J104" s="432"/>
      <c r="K104" s="432"/>
      <c r="L104" s="433"/>
      <c r="M104" s="29"/>
    </row>
    <row r="105" spans="1:16" s="135" customFormat="1" x14ac:dyDescent="0.35">
      <c r="A105" s="7"/>
      <c r="B105" s="431"/>
      <c r="C105" s="432"/>
      <c r="D105" s="432"/>
      <c r="E105" s="432"/>
      <c r="F105" s="432"/>
      <c r="G105" s="432"/>
      <c r="H105" s="432"/>
      <c r="I105" s="432"/>
      <c r="J105" s="432"/>
      <c r="K105" s="432"/>
      <c r="L105" s="433"/>
      <c r="M105" s="29"/>
    </row>
    <row r="106" spans="1:16" s="135" customFormat="1" x14ac:dyDescent="0.35">
      <c r="A106" s="7"/>
      <c r="B106" s="431"/>
      <c r="C106" s="432"/>
      <c r="D106" s="432"/>
      <c r="E106" s="432"/>
      <c r="F106" s="432"/>
      <c r="G106" s="432"/>
      <c r="H106" s="432"/>
      <c r="I106" s="432"/>
      <c r="J106" s="432"/>
      <c r="K106" s="432"/>
      <c r="L106" s="433"/>
      <c r="M106" s="29"/>
    </row>
    <row r="107" spans="1:16" s="135" customFormat="1" x14ac:dyDescent="0.35">
      <c r="A107" s="7"/>
      <c r="B107" s="431"/>
      <c r="C107" s="432"/>
      <c r="D107" s="432"/>
      <c r="E107" s="432"/>
      <c r="F107" s="432"/>
      <c r="G107" s="432"/>
      <c r="H107" s="432"/>
      <c r="I107" s="432"/>
      <c r="J107" s="432"/>
      <c r="K107" s="432"/>
      <c r="L107" s="433"/>
      <c r="M107" s="29"/>
    </row>
    <row r="108" spans="1:16" s="135" customFormat="1" x14ac:dyDescent="0.35">
      <c r="A108" s="7"/>
      <c r="B108" s="431"/>
      <c r="C108" s="432"/>
      <c r="D108" s="432"/>
      <c r="E108" s="432"/>
      <c r="F108" s="432"/>
      <c r="G108" s="432"/>
      <c r="H108" s="432"/>
      <c r="I108" s="432"/>
      <c r="J108" s="432"/>
      <c r="K108" s="432"/>
      <c r="L108" s="433"/>
      <c r="M108" s="29"/>
    </row>
    <row r="109" spans="1:16" s="135" customFormat="1" x14ac:dyDescent="0.35">
      <c r="A109" s="7"/>
      <c r="B109" s="431"/>
      <c r="C109" s="432"/>
      <c r="D109" s="432"/>
      <c r="E109" s="432"/>
      <c r="F109" s="432"/>
      <c r="G109" s="432"/>
      <c r="H109" s="432"/>
      <c r="I109" s="432"/>
      <c r="J109" s="432"/>
      <c r="K109" s="432"/>
      <c r="L109" s="433"/>
      <c r="M109" s="29"/>
    </row>
    <row r="110" spans="1:16" s="135" customFormat="1" x14ac:dyDescent="0.35">
      <c r="A110" s="7"/>
      <c r="B110" s="431"/>
      <c r="C110" s="432"/>
      <c r="D110" s="432"/>
      <c r="E110" s="432"/>
      <c r="F110" s="432"/>
      <c r="G110" s="432"/>
      <c r="H110" s="432"/>
      <c r="I110" s="432"/>
      <c r="J110" s="432"/>
      <c r="K110" s="432"/>
      <c r="L110" s="433"/>
      <c r="M110" s="29"/>
    </row>
    <row r="111" spans="1:16" s="135" customFormat="1" x14ac:dyDescent="0.35">
      <c r="A111" s="7"/>
      <c r="B111" s="431"/>
      <c r="C111" s="432"/>
      <c r="D111" s="432"/>
      <c r="E111" s="432"/>
      <c r="F111" s="432"/>
      <c r="G111" s="432"/>
      <c r="H111" s="432"/>
      <c r="I111" s="432"/>
      <c r="J111" s="432"/>
      <c r="K111" s="432"/>
      <c r="L111" s="433"/>
      <c r="M111" s="29"/>
    </row>
    <row r="112" spans="1:16" x14ac:dyDescent="0.35">
      <c r="A112" s="7"/>
      <c r="B112" s="54"/>
      <c r="C112" s="64"/>
      <c r="D112" s="64"/>
      <c r="E112" s="64"/>
      <c r="F112" s="64"/>
      <c r="G112" s="64"/>
      <c r="H112" s="64"/>
      <c r="I112" s="64"/>
      <c r="J112" s="64"/>
      <c r="K112" s="64"/>
      <c r="L112" s="65"/>
      <c r="M112" s="10"/>
    </row>
    <row r="113" spans="1:16" s="135" customFormat="1" x14ac:dyDescent="0.35">
      <c r="A113" s="7"/>
      <c r="B113" s="446" t="s">
        <v>19</v>
      </c>
      <c r="C113" s="447"/>
      <c r="D113" s="447"/>
      <c r="E113" s="447"/>
      <c r="F113" s="447"/>
      <c r="G113" s="447"/>
      <c r="H113" s="447"/>
      <c r="I113" s="447"/>
      <c r="J113" s="447"/>
      <c r="K113" s="447"/>
      <c r="L113" s="448"/>
      <c r="M113" s="55"/>
    </row>
    <row r="114" spans="1:16" x14ac:dyDescent="0.35">
      <c r="A114" s="7"/>
      <c r="B114" s="56"/>
      <c r="C114" s="57"/>
      <c r="D114" s="57"/>
      <c r="E114" s="57"/>
      <c r="F114" s="57"/>
      <c r="G114" s="57"/>
      <c r="H114" s="57"/>
      <c r="I114" s="57"/>
      <c r="J114" s="57"/>
      <c r="K114" s="57"/>
      <c r="L114" s="137"/>
      <c r="M114" s="10"/>
    </row>
    <row r="115" spans="1:16" x14ac:dyDescent="0.35">
      <c r="A115" s="7"/>
      <c r="B115" s="319" t="str">
        <f>IF(Intro!$G$29="English",O115,P115)</f>
        <v>Describe any changes in your firm’s inventory levels of the goods since January 1, 2023 and whether these changes impacted your firm’s ability to supply customers.</v>
      </c>
      <c r="C115" s="320"/>
      <c r="D115" s="320"/>
      <c r="E115" s="320"/>
      <c r="F115" s="320"/>
      <c r="G115" s="320"/>
      <c r="H115" s="320"/>
      <c r="I115" s="320"/>
      <c r="J115" s="320"/>
      <c r="K115" s="320"/>
      <c r="L115" s="321"/>
      <c r="M115" s="10"/>
      <c r="O115"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115"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116" spans="1:16" x14ac:dyDescent="0.35">
      <c r="A116" s="7"/>
      <c r="B116" s="319"/>
      <c r="C116" s="320"/>
      <c r="D116" s="320"/>
      <c r="E116" s="320"/>
      <c r="F116" s="320"/>
      <c r="G116" s="320"/>
      <c r="H116" s="320"/>
      <c r="I116" s="320"/>
      <c r="J116" s="320"/>
      <c r="K116" s="320"/>
      <c r="L116" s="321"/>
      <c r="M116" s="10"/>
    </row>
    <row r="117" spans="1:16" x14ac:dyDescent="0.35">
      <c r="A117" s="7"/>
      <c r="B117" s="56"/>
      <c r="C117" s="57"/>
      <c r="D117" s="57"/>
      <c r="E117" s="57"/>
      <c r="F117" s="57"/>
      <c r="G117" s="57"/>
      <c r="H117" s="57"/>
      <c r="I117" s="57"/>
      <c r="J117" s="57"/>
      <c r="K117" s="57"/>
      <c r="L117" s="137"/>
      <c r="M117" s="10"/>
    </row>
    <row r="118" spans="1:16" s="135" customFormat="1" x14ac:dyDescent="0.35">
      <c r="A118" s="7"/>
      <c r="B118" s="431"/>
      <c r="C118" s="432"/>
      <c r="D118" s="432"/>
      <c r="E118" s="432"/>
      <c r="F118" s="432"/>
      <c r="G118" s="432"/>
      <c r="H118" s="432"/>
      <c r="I118" s="432"/>
      <c r="J118" s="432"/>
      <c r="K118" s="432"/>
      <c r="L118" s="433"/>
      <c r="M118" s="29"/>
    </row>
    <row r="119" spans="1:16" s="135" customFormat="1" x14ac:dyDescent="0.35">
      <c r="A119" s="7"/>
      <c r="B119" s="431"/>
      <c r="C119" s="432"/>
      <c r="D119" s="432"/>
      <c r="E119" s="432"/>
      <c r="F119" s="432"/>
      <c r="G119" s="432"/>
      <c r="H119" s="432"/>
      <c r="I119" s="432"/>
      <c r="J119" s="432"/>
      <c r="K119" s="432"/>
      <c r="L119" s="433"/>
      <c r="M119" s="29"/>
    </row>
    <row r="120" spans="1:16" s="135" customFormat="1" x14ac:dyDescent="0.35">
      <c r="A120" s="7"/>
      <c r="B120" s="431"/>
      <c r="C120" s="432"/>
      <c r="D120" s="432"/>
      <c r="E120" s="432"/>
      <c r="F120" s="432"/>
      <c r="G120" s="432"/>
      <c r="H120" s="432"/>
      <c r="I120" s="432"/>
      <c r="J120" s="432"/>
      <c r="K120" s="432"/>
      <c r="L120" s="433"/>
      <c r="M120" s="29"/>
    </row>
    <row r="121" spans="1:16" s="135" customFormat="1" x14ac:dyDescent="0.35">
      <c r="A121" s="7"/>
      <c r="B121" s="431"/>
      <c r="C121" s="432"/>
      <c r="D121" s="432"/>
      <c r="E121" s="432"/>
      <c r="F121" s="432"/>
      <c r="G121" s="432"/>
      <c r="H121" s="432"/>
      <c r="I121" s="432"/>
      <c r="J121" s="432"/>
      <c r="K121" s="432"/>
      <c r="L121" s="433"/>
      <c r="M121" s="29"/>
    </row>
    <row r="122" spans="1:16" s="135" customFormat="1" x14ac:dyDescent="0.35">
      <c r="A122" s="7"/>
      <c r="B122" s="431"/>
      <c r="C122" s="432"/>
      <c r="D122" s="432"/>
      <c r="E122" s="432"/>
      <c r="F122" s="432"/>
      <c r="G122" s="432"/>
      <c r="H122" s="432"/>
      <c r="I122" s="432"/>
      <c r="J122" s="432"/>
      <c r="K122" s="432"/>
      <c r="L122" s="433"/>
      <c r="M122" s="29"/>
    </row>
    <row r="123" spans="1:16" s="135" customFormat="1" x14ac:dyDescent="0.35">
      <c r="A123" s="7"/>
      <c r="B123" s="431"/>
      <c r="C123" s="432"/>
      <c r="D123" s="432"/>
      <c r="E123" s="432"/>
      <c r="F123" s="432"/>
      <c r="G123" s="432"/>
      <c r="H123" s="432"/>
      <c r="I123" s="432"/>
      <c r="J123" s="432"/>
      <c r="K123" s="432"/>
      <c r="L123" s="433"/>
      <c r="M123" s="29"/>
    </row>
    <row r="124" spans="1:16" s="135" customFormat="1" x14ac:dyDescent="0.35">
      <c r="A124" s="7"/>
      <c r="B124" s="431"/>
      <c r="C124" s="432"/>
      <c r="D124" s="432"/>
      <c r="E124" s="432"/>
      <c r="F124" s="432"/>
      <c r="G124" s="432"/>
      <c r="H124" s="432"/>
      <c r="I124" s="432"/>
      <c r="J124" s="432"/>
      <c r="K124" s="432"/>
      <c r="L124" s="433"/>
      <c r="M124" s="29"/>
    </row>
    <row r="125" spans="1:16" s="135" customFormat="1" x14ac:dyDescent="0.35">
      <c r="A125" s="7"/>
      <c r="B125" s="431"/>
      <c r="C125" s="432"/>
      <c r="D125" s="432"/>
      <c r="E125" s="432"/>
      <c r="F125" s="432"/>
      <c r="G125" s="432"/>
      <c r="H125" s="432"/>
      <c r="I125" s="432"/>
      <c r="J125" s="432"/>
      <c r="K125" s="432"/>
      <c r="L125" s="433"/>
      <c r="M125" s="29"/>
    </row>
    <row r="126" spans="1:16" x14ac:dyDescent="0.35">
      <c r="A126" s="7"/>
      <c r="B126" s="54"/>
      <c r="C126" s="64"/>
      <c r="D126" s="64"/>
      <c r="E126" s="64"/>
      <c r="F126" s="64"/>
      <c r="G126" s="64"/>
      <c r="H126" s="64"/>
      <c r="I126" s="64"/>
      <c r="J126" s="64"/>
      <c r="K126" s="64"/>
      <c r="L126" s="65"/>
      <c r="M126" s="10"/>
    </row>
    <row r="127" spans="1:16" s="135" customFormat="1" x14ac:dyDescent="0.35">
      <c r="A127" s="7"/>
      <c r="B127" s="446" t="s">
        <v>20</v>
      </c>
      <c r="C127" s="447"/>
      <c r="D127" s="447"/>
      <c r="E127" s="447"/>
      <c r="F127" s="447"/>
      <c r="G127" s="447"/>
      <c r="H127" s="447"/>
      <c r="I127" s="447"/>
      <c r="J127" s="447"/>
      <c r="K127" s="447"/>
      <c r="L127" s="448"/>
      <c r="M127" s="55"/>
    </row>
    <row r="128" spans="1:16" x14ac:dyDescent="0.35">
      <c r="A128" s="7"/>
      <c r="B128" s="56"/>
      <c r="C128" s="57"/>
      <c r="D128" s="57"/>
      <c r="E128" s="57"/>
      <c r="F128" s="57"/>
      <c r="G128" s="57"/>
      <c r="H128" s="57"/>
      <c r="I128" s="57"/>
      <c r="J128" s="57"/>
      <c r="K128" s="57"/>
      <c r="L128" s="137"/>
      <c r="M128" s="10"/>
    </row>
    <row r="129" spans="1:21" x14ac:dyDescent="0.35">
      <c r="A129" s="7"/>
      <c r="B129" s="319" t="str">
        <f>IF(Intro!$G$29="English",O129,P129)</f>
        <v>Describe any changes to your firm’s inventory level of the goods according to the time of the year.</v>
      </c>
      <c r="C129" s="320"/>
      <c r="D129" s="320"/>
      <c r="E129" s="320"/>
      <c r="F129" s="320"/>
      <c r="G129" s="320"/>
      <c r="H129" s="320"/>
      <c r="I129" s="320"/>
      <c r="J129" s="320"/>
      <c r="K129" s="320"/>
      <c r="L129" s="321"/>
      <c r="M129" s="10"/>
      <c r="O129" s="148" t="str">
        <f>"Describe any changes to your firm’s inventory level of the goods according to the time of the year."</f>
        <v>Describe any changes to your firm’s inventory level of the goods according to the time of the year.</v>
      </c>
      <c r="P129" s="148" t="str">
        <f>"Décrivez tout changement dans le volume des stocks des marchandises maintenus par votre entreprise selon la période de l’année."</f>
        <v>Décrivez tout changement dans le volume des stocks des marchandises maintenus par votre entreprise selon la période de l’année.</v>
      </c>
    </row>
    <row r="130" spans="1:21" x14ac:dyDescent="0.35">
      <c r="A130" s="7"/>
      <c r="B130" s="319"/>
      <c r="C130" s="320"/>
      <c r="D130" s="320"/>
      <c r="E130" s="320"/>
      <c r="F130" s="320"/>
      <c r="G130" s="320"/>
      <c r="H130" s="320"/>
      <c r="I130" s="320"/>
      <c r="J130" s="320"/>
      <c r="K130" s="320"/>
      <c r="L130" s="321"/>
      <c r="M130" s="10"/>
    </row>
    <row r="131" spans="1:21" x14ac:dyDescent="0.35">
      <c r="A131" s="7"/>
      <c r="B131" s="56"/>
      <c r="C131" s="57"/>
      <c r="D131" s="57"/>
      <c r="E131" s="57"/>
      <c r="F131" s="57"/>
      <c r="G131" s="57"/>
      <c r="H131" s="57"/>
      <c r="I131" s="57"/>
      <c r="J131" s="57"/>
      <c r="K131" s="57"/>
      <c r="L131" s="137"/>
      <c r="M131" s="10"/>
    </row>
    <row r="132" spans="1:21" s="135" customFormat="1" x14ac:dyDescent="0.35">
      <c r="A132" s="7"/>
      <c r="B132" s="431"/>
      <c r="C132" s="432"/>
      <c r="D132" s="432"/>
      <c r="E132" s="432"/>
      <c r="F132" s="432"/>
      <c r="G132" s="432"/>
      <c r="H132" s="432"/>
      <c r="I132" s="432"/>
      <c r="J132" s="432"/>
      <c r="K132" s="432"/>
      <c r="L132" s="433"/>
      <c r="M132" s="29"/>
    </row>
    <row r="133" spans="1:21" s="135" customFormat="1" x14ac:dyDescent="0.35">
      <c r="A133" s="7"/>
      <c r="B133" s="431"/>
      <c r="C133" s="432"/>
      <c r="D133" s="432"/>
      <c r="E133" s="432"/>
      <c r="F133" s="432"/>
      <c r="G133" s="432"/>
      <c r="H133" s="432"/>
      <c r="I133" s="432"/>
      <c r="J133" s="432"/>
      <c r="K133" s="432"/>
      <c r="L133" s="433"/>
      <c r="M133" s="29"/>
    </row>
    <row r="134" spans="1:21" s="135" customFormat="1" x14ac:dyDescent="0.35">
      <c r="A134" s="7"/>
      <c r="B134" s="431"/>
      <c r="C134" s="432"/>
      <c r="D134" s="432"/>
      <c r="E134" s="432"/>
      <c r="F134" s="432"/>
      <c r="G134" s="432"/>
      <c r="H134" s="432"/>
      <c r="I134" s="432"/>
      <c r="J134" s="432"/>
      <c r="K134" s="432"/>
      <c r="L134" s="433"/>
      <c r="M134" s="29"/>
    </row>
    <row r="135" spans="1:21" s="135" customFormat="1" x14ac:dyDescent="0.35">
      <c r="A135" s="7"/>
      <c r="B135" s="431"/>
      <c r="C135" s="432"/>
      <c r="D135" s="432"/>
      <c r="E135" s="432"/>
      <c r="F135" s="432"/>
      <c r="G135" s="432"/>
      <c r="H135" s="432"/>
      <c r="I135" s="432"/>
      <c r="J135" s="432"/>
      <c r="K135" s="432"/>
      <c r="L135" s="433"/>
      <c r="M135" s="29"/>
    </row>
    <row r="136" spans="1:21" s="135" customFormat="1" x14ac:dyDescent="0.35">
      <c r="A136" s="7"/>
      <c r="B136" s="431"/>
      <c r="C136" s="432"/>
      <c r="D136" s="432"/>
      <c r="E136" s="432"/>
      <c r="F136" s="432"/>
      <c r="G136" s="432"/>
      <c r="H136" s="432"/>
      <c r="I136" s="432"/>
      <c r="J136" s="432"/>
      <c r="K136" s="432"/>
      <c r="L136" s="433"/>
      <c r="M136" s="29"/>
    </row>
    <row r="137" spans="1:21" s="135" customFormat="1" x14ac:dyDescent="0.35">
      <c r="A137" s="7"/>
      <c r="B137" s="431"/>
      <c r="C137" s="432"/>
      <c r="D137" s="432"/>
      <c r="E137" s="432"/>
      <c r="F137" s="432"/>
      <c r="G137" s="432"/>
      <c r="H137" s="432"/>
      <c r="I137" s="432"/>
      <c r="J137" s="432"/>
      <c r="K137" s="432"/>
      <c r="L137" s="433"/>
      <c r="M137" s="29"/>
    </row>
    <row r="138" spans="1:21" s="135" customFormat="1" x14ac:dyDescent="0.35">
      <c r="A138" s="7"/>
      <c r="B138" s="431"/>
      <c r="C138" s="432"/>
      <c r="D138" s="432"/>
      <c r="E138" s="432"/>
      <c r="F138" s="432"/>
      <c r="G138" s="432"/>
      <c r="H138" s="432"/>
      <c r="I138" s="432"/>
      <c r="J138" s="432"/>
      <c r="K138" s="432"/>
      <c r="L138" s="433"/>
      <c r="M138" s="29"/>
    </row>
    <row r="139" spans="1:21" s="135" customFormat="1" x14ac:dyDescent="0.35">
      <c r="A139" s="7"/>
      <c r="B139" s="431"/>
      <c r="C139" s="432"/>
      <c r="D139" s="432"/>
      <c r="E139" s="432"/>
      <c r="F139" s="432"/>
      <c r="G139" s="432"/>
      <c r="H139" s="432"/>
      <c r="I139" s="432"/>
      <c r="J139" s="432"/>
      <c r="K139" s="432"/>
      <c r="L139" s="433"/>
      <c r="M139" s="29"/>
    </row>
    <row r="140" spans="1:21" x14ac:dyDescent="0.35">
      <c r="A140" s="7"/>
      <c r="B140" s="54"/>
      <c r="C140" s="64"/>
      <c r="D140" s="64"/>
      <c r="E140" s="64"/>
      <c r="F140" s="64"/>
      <c r="G140" s="64"/>
      <c r="H140" s="64"/>
      <c r="I140" s="64"/>
      <c r="J140" s="64"/>
      <c r="K140" s="64"/>
      <c r="L140" s="65"/>
      <c r="M140" s="10"/>
    </row>
    <row r="141" spans="1:21" s="135" customFormat="1" x14ac:dyDescent="0.35">
      <c r="A141" s="7"/>
      <c r="B141" s="446" t="s">
        <v>788</v>
      </c>
      <c r="C141" s="447"/>
      <c r="D141" s="447"/>
      <c r="E141" s="447"/>
      <c r="F141" s="447"/>
      <c r="G141" s="447"/>
      <c r="H141" s="447"/>
      <c r="I141" s="447"/>
      <c r="J141" s="447"/>
      <c r="K141" s="447"/>
      <c r="L141" s="448"/>
      <c r="M141" s="55"/>
    </row>
    <row r="142" spans="1:21" s="29" customFormat="1" x14ac:dyDescent="0.35">
      <c r="A142" s="38"/>
      <c r="B142" s="319" t="str">
        <f>IF(Intro!$G$29="English",O142,P142)</f>
        <v>For the goods as defined in the product description on the Intro tab, indicate your firm's top products (by volume) sold in 2025 and each products' proportion (%) of your firm's total sales of the goods in Canada in 2025.</v>
      </c>
      <c r="C142" s="320"/>
      <c r="D142" s="320"/>
      <c r="E142" s="320"/>
      <c r="F142" s="320"/>
      <c r="G142" s="320"/>
      <c r="H142" s="320"/>
      <c r="I142" s="320"/>
      <c r="J142" s="320"/>
      <c r="K142" s="320"/>
      <c r="L142" s="321"/>
      <c r="O142" s="110" t="s">
        <v>971</v>
      </c>
      <c r="P142" s="110" t="s">
        <v>868</v>
      </c>
      <c r="Q142" s="10"/>
      <c r="R142" s="10"/>
      <c r="S142" s="10"/>
      <c r="T142" s="10"/>
      <c r="U142" s="10"/>
    </row>
    <row r="143" spans="1:21" s="29" customFormat="1" x14ac:dyDescent="0.35">
      <c r="A143" s="38"/>
      <c r="B143" s="319"/>
      <c r="C143" s="320"/>
      <c r="D143" s="320"/>
      <c r="E143" s="320"/>
      <c r="F143" s="320"/>
      <c r="G143" s="320"/>
      <c r="H143" s="320"/>
      <c r="I143" s="320"/>
      <c r="J143" s="320"/>
      <c r="K143" s="320"/>
      <c r="L143" s="321"/>
      <c r="O143" s="10"/>
      <c r="P143" s="10"/>
      <c r="Q143" s="10"/>
      <c r="R143" s="10"/>
      <c r="S143" s="10"/>
      <c r="T143" s="10"/>
      <c r="U143" s="10"/>
    </row>
    <row r="144" spans="1:21" s="29" customFormat="1" x14ac:dyDescent="0.35">
      <c r="A144" s="38"/>
      <c r="B144" s="319"/>
      <c r="C144" s="320"/>
      <c r="D144" s="320"/>
      <c r="E144" s="320"/>
      <c r="F144" s="320"/>
      <c r="G144" s="320"/>
      <c r="H144" s="320"/>
      <c r="I144" s="320"/>
      <c r="J144" s="320"/>
      <c r="K144" s="320"/>
      <c r="L144" s="321"/>
      <c r="O144" s="10"/>
      <c r="P144" s="10"/>
      <c r="Q144" s="10"/>
      <c r="R144" s="10"/>
      <c r="S144" s="10"/>
      <c r="T144" s="10"/>
      <c r="U144" s="10"/>
    </row>
    <row r="145" spans="1:21" s="29" customFormat="1" x14ac:dyDescent="0.35">
      <c r="A145" s="38"/>
      <c r="B145" s="260" t="str">
        <f>IF(Intro!$G$29="English",Variables!B23,Variables!C23)</f>
        <v>full units</v>
      </c>
      <c r="C145" s="71"/>
      <c r="D145" s="71"/>
      <c r="E145" s="71"/>
      <c r="F145" s="71"/>
      <c r="G145" s="71"/>
      <c r="H145" s="71"/>
      <c r="I145" s="71"/>
      <c r="J145" s="71"/>
      <c r="K145" s="71"/>
      <c r="L145" s="43"/>
      <c r="O145" s="10"/>
      <c r="P145" s="10"/>
      <c r="Q145" s="10"/>
      <c r="R145" s="10"/>
      <c r="S145" s="10"/>
      <c r="T145" s="10"/>
      <c r="U145" s="10"/>
    </row>
    <row r="146" spans="1:21" ht="14.25" customHeight="1" x14ac:dyDescent="0.35">
      <c r="B146" s="445"/>
      <c r="C146" s="528" t="str">
        <f>IF(Intro!$G$29="English",O146,P146)</f>
        <v>Product</v>
      </c>
      <c r="D146" s="529"/>
      <c r="E146" s="529"/>
      <c r="F146" s="529"/>
      <c r="G146" s="529"/>
      <c r="H146" s="529"/>
      <c r="I146" s="530"/>
      <c r="J146" s="456" t="str">
        <f>IF(Intro!$G$29="English",O149,P149)</f>
        <v>% of total sales of full units in 2025</v>
      </c>
      <c r="K146" s="456"/>
      <c r="L146" s="457"/>
      <c r="M146" s="10"/>
      <c r="O146" s="110" t="s">
        <v>821</v>
      </c>
      <c r="P146" s="110" t="s">
        <v>822</v>
      </c>
    </row>
    <row r="147" spans="1:21" x14ac:dyDescent="0.35">
      <c r="B147" s="445"/>
      <c r="C147" s="531"/>
      <c r="D147" s="532"/>
      <c r="E147" s="532"/>
      <c r="F147" s="532"/>
      <c r="G147" s="532"/>
      <c r="H147" s="532"/>
      <c r="I147" s="533"/>
      <c r="J147" s="456"/>
      <c r="K147" s="456"/>
      <c r="L147" s="457"/>
      <c r="M147" s="10"/>
    </row>
    <row r="148" spans="1:21" x14ac:dyDescent="0.35">
      <c r="B148" s="444">
        <v>1</v>
      </c>
      <c r="C148" s="534"/>
      <c r="D148" s="535"/>
      <c r="E148" s="535"/>
      <c r="F148" s="535"/>
      <c r="G148" s="535"/>
      <c r="H148" s="535"/>
      <c r="I148" s="536"/>
      <c r="J148" s="495"/>
      <c r="K148" s="495"/>
      <c r="L148" s="496"/>
      <c r="M148" s="10"/>
    </row>
    <row r="149" spans="1:21" ht="14.25" customHeight="1" x14ac:dyDescent="0.35">
      <c r="B149" s="444"/>
      <c r="C149" s="537"/>
      <c r="D149" s="538"/>
      <c r="E149" s="538"/>
      <c r="F149" s="538"/>
      <c r="G149" s="538"/>
      <c r="H149" s="538"/>
      <c r="I149" s="539"/>
      <c r="J149" s="497"/>
      <c r="K149" s="497"/>
      <c r="L149" s="498"/>
      <c r="M149" s="10"/>
      <c r="O149" s="110" t="s">
        <v>933</v>
      </c>
      <c r="P149" s="110" t="s">
        <v>1015</v>
      </c>
    </row>
    <row r="150" spans="1:21" x14ac:dyDescent="0.35">
      <c r="B150" s="444">
        <v>2</v>
      </c>
      <c r="C150" s="534"/>
      <c r="D150" s="535"/>
      <c r="E150" s="535"/>
      <c r="F150" s="535"/>
      <c r="G150" s="535"/>
      <c r="H150" s="535"/>
      <c r="I150" s="536"/>
      <c r="J150" s="495"/>
      <c r="K150" s="495"/>
      <c r="L150" s="496"/>
      <c r="M150" s="10"/>
    </row>
    <row r="151" spans="1:21" ht="14.25" customHeight="1" x14ac:dyDescent="0.35">
      <c r="B151" s="444"/>
      <c r="C151" s="537"/>
      <c r="D151" s="538"/>
      <c r="E151" s="538"/>
      <c r="F151" s="538"/>
      <c r="G151" s="538"/>
      <c r="H151" s="538"/>
      <c r="I151" s="539"/>
      <c r="J151" s="497"/>
      <c r="K151" s="497"/>
      <c r="L151" s="498"/>
      <c r="M151" s="10"/>
    </row>
    <row r="152" spans="1:21" x14ac:dyDescent="0.35">
      <c r="B152" s="444">
        <v>3</v>
      </c>
      <c r="C152" s="534"/>
      <c r="D152" s="535"/>
      <c r="E152" s="535"/>
      <c r="F152" s="535"/>
      <c r="G152" s="535"/>
      <c r="H152" s="535"/>
      <c r="I152" s="536"/>
      <c r="J152" s="495"/>
      <c r="K152" s="495"/>
      <c r="L152" s="496"/>
      <c r="M152" s="10"/>
    </row>
    <row r="153" spans="1:21" ht="14.25" customHeight="1" x14ac:dyDescent="0.35">
      <c r="B153" s="444"/>
      <c r="C153" s="537"/>
      <c r="D153" s="538"/>
      <c r="E153" s="538"/>
      <c r="F153" s="538"/>
      <c r="G153" s="538"/>
      <c r="H153" s="538"/>
      <c r="I153" s="539"/>
      <c r="J153" s="497"/>
      <c r="K153" s="497"/>
      <c r="L153" s="498"/>
      <c r="M153" s="10"/>
    </row>
    <row r="154" spans="1:21" x14ac:dyDescent="0.35">
      <c r="B154" s="444">
        <v>4</v>
      </c>
      <c r="C154" s="534"/>
      <c r="D154" s="535"/>
      <c r="E154" s="535"/>
      <c r="F154" s="535"/>
      <c r="G154" s="535"/>
      <c r="H154" s="535"/>
      <c r="I154" s="536"/>
      <c r="J154" s="495"/>
      <c r="K154" s="495"/>
      <c r="L154" s="496"/>
      <c r="M154" s="10"/>
    </row>
    <row r="155" spans="1:21" ht="14.25" customHeight="1" x14ac:dyDescent="0.35">
      <c r="B155" s="444"/>
      <c r="C155" s="537"/>
      <c r="D155" s="538"/>
      <c r="E155" s="538"/>
      <c r="F155" s="538"/>
      <c r="G155" s="538"/>
      <c r="H155" s="538"/>
      <c r="I155" s="539"/>
      <c r="J155" s="497"/>
      <c r="K155" s="497"/>
      <c r="L155" s="498"/>
      <c r="M155" s="10"/>
    </row>
    <row r="156" spans="1:21" x14ac:dyDescent="0.35">
      <c r="B156" s="444">
        <v>5</v>
      </c>
      <c r="C156" s="534"/>
      <c r="D156" s="535"/>
      <c r="E156" s="535"/>
      <c r="F156" s="535"/>
      <c r="G156" s="535"/>
      <c r="H156" s="535"/>
      <c r="I156" s="536"/>
      <c r="J156" s="495"/>
      <c r="K156" s="495"/>
      <c r="L156" s="496"/>
      <c r="M156" s="10"/>
    </row>
    <row r="157" spans="1:21" ht="14.25" customHeight="1" x14ac:dyDescent="0.35">
      <c r="B157" s="444"/>
      <c r="C157" s="537"/>
      <c r="D157" s="538"/>
      <c r="E157" s="538"/>
      <c r="F157" s="538"/>
      <c r="G157" s="538"/>
      <c r="H157" s="538"/>
      <c r="I157" s="539"/>
      <c r="J157" s="497"/>
      <c r="K157" s="497"/>
      <c r="L157" s="498"/>
      <c r="M157" s="10"/>
    </row>
    <row r="158" spans="1:21" x14ac:dyDescent="0.35">
      <c r="A158" s="7"/>
      <c r="B158" s="56"/>
      <c r="C158" s="57"/>
      <c r="D158" s="57"/>
      <c r="E158" s="57"/>
      <c r="F158" s="57"/>
      <c r="G158" s="57"/>
      <c r="H158" s="57"/>
      <c r="I158" s="57"/>
      <c r="J158" s="57"/>
      <c r="K158" s="57"/>
      <c r="L158" s="137"/>
      <c r="M158" s="10"/>
    </row>
    <row r="159" spans="1:21" s="29" customFormat="1" x14ac:dyDescent="0.35">
      <c r="A159" s="38"/>
      <c r="B159" s="260" t="str">
        <f>IF(Intro!$G$29="English",Variables!B333,Variables!C333)</f>
        <v>subassemblies</v>
      </c>
      <c r="C159" s="71"/>
      <c r="D159" s="71"/>
      <c r="E159" s="71"/>
      <c r="F159" s="71"/>
      <c r="G159" s="71"/>
      <c r="H159" s="71"/>
      <c r="I159" s="71"/>
      <c r="J159" s="71"/>
      <c r="K159" s="71"/>
      <c r="L159" s="43"/>
      <c r="O159" s="10"/>
      <c r="P159" s="10"/>
      <c r="Q159" s="10"/>
      <c r="R159" s="10"/>
      <c r="S159" s="10"/>
      <c r="T159" s="10"/>
      <c r="U159" s="10"/>
    </row>
    <row r="160" spans="1:21" ht="14.25" customHeight="1" x14ac:dyDescent="0.35">
      <c r="B160" s="445"/>
      <c r="C160" s="528" t="str">
        <f>IF(Intro!$G$29="English",O160,P160)</f>
        <v>Product</v>
      </c>
      <c r="D160" s="529"/>
      <c r="E160" s="529"/>
      <c r="F160" s="529"/>
      <c r="G160" s="529"/>
      <c r="H160" s="529"/>
      <c r="I160" s="530"/>
      <c r="J160" s="456" t="str">
        <f>IF(Intro!$G$29="English",O163,P163)</f>
        <v>% of total sales of subassemblies in 2025</v>
      </c>
      <c r="K160" s="456"/>
      <c r="L160" s="457"/>
      <c r="M160" s="10"/>
      <c r="O160" s="110" t="s">
        <v>821</v>
      </c>
      <c r="P160" s="110" t="s">
        <v>822</v>
      </c>
    </row>
    <row r="161" spans="1:16" x14ac:dyDescent="0.35">
      <c r="B161" s="445"/>
      <c r="C161" s="531"/>
      <c r="D161" s="532"/>
      <c r="E161" s="532"/>
      <c r="F161" s="532"/>
      <c r="G161" s="532"/>
      <c r="H161" s="532"/>
      <c r="I161" s="533"/>
      <c r="J161" s="456"/>
      <c r="K161" s="456"/>
      <c r="L161" s="457"/>
      <c r="M161" s="10"/>
    </row>
    <row r="162" spans="1:16" x14ac:dyDescent="0.35">
      <c r="B162" s="444">
        <v>1</v>
      </c>
      <c r="C162" s="499" t="str">
        <f>IF(Intro!$G$29="English",O162,P162)</f>
        <v>wood cabinet and vanity frames</v>
      </c>
      <c r="D162" s="500"/>
      <c r="E162" s="500"/>
      <c r="F162" s="500"/>
      <c r="G162" s="500"/>
      <c r="H162" s="500"/>
      <c r="I162" s="501"/>
      <c r="J162" s="495"/>
      <c r="K162" s="495"/>
      <c r="L162" s="496"/>
      <c r="M162" s="10"/>
      <c r="O162" s="110" t="s">
        <v>936</v>
      </c>
      <c r="P162" s="10" t="s">
        <v>942</v>
      </c>
    </row>
    <row r="163" spans="1:16" x14ac:dyDescent="0.35">
      <c r="B163" s="444"/>
      <c r="C163" s="261"/>
      <c r="D163" s="262"/>
      <c r="E163" s="262"/>
      <c r="F163" s="262"/>
      <c r="G163" s="262"/>
      <c r="H163" s="262"/>
      <c r="I163" s="263"/>
      <c r="J163" s="497"/>
      <c r="K163" s="497"/>
      <c r="L163" s="498"/>
      <c r="M163" s="10"/>
      <c r="O163" s="110" t="s">
        <v>934</v>
      </c>
      <c r="P163" s="110" t="s">
        <v>935</v>
      </c>
    </row>
    <row r="164" spans="1:16" x14ac:dyDescent="0.35">
      <c r="B164" s="444">
        <v>2</v>
      </c>
      <c r="C164" s="499" t="str">
        <f>IF(Intro!$G$29="English",O164,P164)</f>
        <v>wood cabinet and vanity boxes (which typically include a top, bottom, sides, back, base blockers, ends or end panels, stretcher rails, toe kicks or shelves)</v>
      </c>
      <c r="D164" s="500"/>
      <c r="E164" s="500"/>
      <c r="F164" s="500"/>
      <c r="G164" s="500"/>
      <c r="H164" s="500"/>
      <c r="I164" s="501"/>
      <c r="J164" s="495"/>
      <c r="K164" s="495"/>
      <c r="L164" s="496"/>
      <c r="M164" s="10"/>
      <c r="O164" s="10" t="s">
        <v>937</v>
      </c>
      <c r="P164" s="10" t="s">
        <v>943</v>
      </c>
    </row>
    <row r="165" spans="1:16" ht="14.25" customHeight="1" x14ac:dyDescent="0.35">
      <c r="B165" s="444"/>
      <c r="C165" s="512"/>
      <c r="D165" s="513"/>
      <c r="E165" s="513"/>
      <c r="F165" s="513"/>
      <c r="G165" s="513"/>
      <c r="H165" s="513"/>
      <c r="I165" s="514"/>
      <c r="J165" s="497"/>
      <c r="K165" s="497"/>
      <c r="L165" s="498"/>
      <c r="M165" s="10"/>
    </row>
    <row r="166" spans="1:16" x14ac:dyDescent="0.35">
      <c r="B166" s="444">
        <v>3</v>
      </c>
      <c r="C166" s="499" t="str">
        <f>IF(Intro!$G$29="English",O166,P166)</f>
        <v>wood cabinet or vanity doors</v>
      </c>
      <c r="D166" s="500"/>
      <c r="E166" s="500"/>
      <c r="F166" s="500"/>
      <c r="G166" s="500"/>
      <c r="H166" s="500"/>
      <c r="I166" s="501"/>
      <c r="J166" s="495"/>
      <c r="K166" s="495"/>
      <c r="L166" s="496"/>
      <c r="M166" s="10"/>
      <c r="O166" s="10" t="s">
        <v>938</v>
      </c>
      <c r="P166" s="10" t="s">
        <v>944</v>
      </c>
    </row>
    <row r="167" spans="1:16" ht="14.25" customHeight="1" x14ac:dyDescent="0.35">
      <c r="B167" s="444"/>
      <c r="C167" s="512"/>
      <c r="D167" s="513"/>
      <c r="E167" s="513"/>
      <c r="F167" s="513"/>
      <c r="G167" s="513"/>
      <c r="H167" s="513"/>
      <c r="I167" s="514"/>
      <c r="J167" s="497"/>
      <c r="K167" s="497"/>
      <c r="L167" s="498"/>
      <c r="M167" s="10"/>
    </row>
    <row r="168" spans="1:16" x14ac:dyDescent="0.35">
      <c r="B168" s="444">
        <v>4</v>
      </c>
      <c r="C168" s="499" t="str">
        <f>IF(Intro!$G$29="English",O168,P168)</f>
        <v>wood cabinet or vanity drawers and drawer components (which typically include sides, backs, bottoms and faces)</v>
      </c>
      <c r="D168" s="500"/>
      <c r="E168" s="500"/>
      <c r="F168" s="500"/>
      <c r="G168" s="500"/>
      <c r="H168" s="500"/>
      <c r="I168" s="501"/>
      <c r="J168" s="495"/>
      <c r="K168" s="495"/>
      <c r="L168" s="496"/>
      <c r="M168" s="10"/>
      <c r="O168" s="10" t="s">
        <v>939</v>
      </c>
      <c r="P168" s="10" t="s">
        <v>945</v>
      </c>
    </row>
    <row r="169" spans="1:16" ht="14.25" customHeight="1" x14ac:dyDescent="0.35">
      <c r="B169" s="444"/>
      <c r="C169" s="512"/>
      <c r="D169" s="513"/>
      <c r="E169" s="513"/>
      <c r="F169" s="513"/>
      <c r="G169" s="513"/>
      <c r="H169" s="513"/>
      <c r="I169" s="514"/>
      <c r="J169" s="497"/>
      <c r="K169" s="497"/>
      <c r="L169" s="498"/>
      <c r="M169" s="10"/>
    </row>
    <row r="170" spans="1:16" x14ac:dyDescent="0.35">
      <c r="B170" s="444">
        <v>5</v>
      </c>
      <c r="C170" s="499" t="str">
        <f>IF(Intro!$G$29="English",O170,P170)</f>
        <v>back panels and end panels</v>
      </c>
      <c r="D170" s="500"/>
      <c r="E170" s="500"/>
      <c r="F170" s="500"/>
      <c r="G170" s="500"/>
      <c r="H170" s="500"/>
      <c r="I170" s="501"/>
      <c r="J170" s="495"/>
      <c r="K170" s="495"/>
      <c r="L170" s="496"/>
      <c r="M170" s="10"/>
      <c r="O170" s="10" t="s">
        <v>940</v>
      </c>
      <c r="P170" s="10" t="s">
        <v>946</v>
      </c>
    </row>
    <row r="171" spans="1:16" ht="14.25" customHeight="1" x14ac:dyDescent="0.35">
      <c r="B171" s="444"/>
      <c r="C171" s="512"/>
      <c r="D171" s="513"/>
      <c r="E171" s="513"/>
      <c r="F171" s="513"/>
      <c r="G171" s="513"/>
      <c r="H171" s="513"/>
      <c r="I171" s="514"/>
      <c r="J171" s="497"/>
      <c r="K171" s="497"/>
      <c r="L171" s="498"/>
      <c r="M171" s="10"/>
    </row>
    <row r="172" spans="1:16" x14ac:dyDescent="0.35">
      <c r="B172" s="444">
        <v>6</v>
      </c>
      <c r="C172" s="499" t="str">
        <f>IF(Intro!$G$29="English",O172,P172)</f>
        <v> desks, shelves and tables that are attached to or incorporated in wood cabinets.</v>
      </c>
      <c r="D172" s="500"/>
      <c r="E172" s="500"/>
      <c r="F172" s="500"/>
      <c r="G172" s="500"/>
      <c r="H172" s="500"/>
      <c r="I172" s="501"/>
      <c r="J172" s="495"/>
      <c r="K172" s="495"/>
      <c r="L172" s="496"/>
      <c r="M172" s="10"/>
      <c r="O172" s="10" t="s">
        <v>941</v>
      </c>
      <c r="P172" s="10" t="s">
        <v>947</v>
      </c>
    </row>
    <row r="173" spans="1:16" ht="14.25" customHeight="1" x14ac:dyDescent="0.35">
      <c r="B173" s="444"/>
      <c r="C173" s="512"/>
      <c r="D173" s="513"/>
      <c r="E173" s="513"/>
      <c r="F173" s="513"/>
      <c r="G173" s="513"/>
      <c r="H173" s="513"/>
      <c r="I173" s="514"/>
      <c r="J173" s="497"/>
      <c r="K173" s="497"/>
      <c r="L173" s="498"/>
      <c r="M173" s="10"/>
    </row>
    <row r="174" spans="1:16" x14ac:dyDescent="0.35">
      <c r="A174" s="7"/>
      <c r="B174" s="56"/>
      <c r="C174" s="57"/>
      <c r="D174" s="57"/>
      <c r="E174" s="57"/>
      <c r="F174" s="57"/>
      <c r="G174" s="57"/>
      <c r="H174" s="57"/>
      <c r="I174" s="57"/>
      <c r="J174" s="57"/>
      <c r="K174" s="57"/>
      <c r="L174" s="137"/>
      <c r="M174" s="10"/>
    </row>
    <row r="175" spans="1:16" s="135" customFormat="1" x14ac:dyDescent="0.35">
      <c r="A175" s="8"/>
      <c r="B175" s="446" t="s">
        <v>21</v>
      </c>
      <c r="C175" s="447"/>
      <c r="D175" s="447"/>
      <c r="E175" s="447"/>
      <c r="F175" s="447"/>
      <c r="G175" s="447"/>
      <c r="H175" s="447"/>
      <c r="I175" s="447"/>
      <c r="J175" s="447"/>
      <c r="K175" s="447"/>
      <c r="L175" s="448"/>
      <c r="M175" s="55"/>
    </row>
    <row r="176" spans="1:16" x14ac:dyDescent="0.35">
      <c r="A176" s="7"/>
      <c r="B176" s="319" t="str">
        <f>IF(Intro!$G$29="English",O176,P176)</f>
        <v>Identify any significant price differential between the different products that your firm sells. Describe the main factors that contribute to those price differences.</v>
      </c>
      <c r="C176" s="320"/>
      <c r="D176" s="320"/>
      <c r="E176" s="320"/>
      <c r="F176" s="320"/>
      <c r="G176" s="320"/>
      <c r="H176" s="320"/>
      <c r="I176" s="320"/>
      <c r="J176" s="320"/>
      <c r="K176" s="320"/>
      <c r="L176" s="321"/>
      <c r="M176" s="10"/>
      <c r="O176" s="110" t="s">
        <v>823</v>
      </c>
      <c r="P176" s="110" t="s">
        <v>824</v>
      </c>
    </row>
    <row r="177" spans="1:14" x14ac:dyDescent="0.35">
      <c r="A177" s="7"/>
      <c r="B177" s="319"/>
      <c r="C177" s="320"/>
      <c r="D177" s="320"/>
      <c r="E177" s="320"/>
      <c r="F177" s="320"/>
      <c r="G177" s="320"/>
      <c r="H177" s="320"/>
      <c r="I177" s="320"/>
      <c r="J177" s="320"/>
      <c r="K177" s="320"/>
      <c r="L177" s="321"/>
      <c r="M177" s="10"/>
    </row>
    <row r="178" spans="1:14" x14ac:dyDescent="0.35">
      <c r="A178" s="7"/>
      <c r="B178" s="56"/>
      <c r="C178" s="57"/>
      <c r="D178" s="57"/>
      <c r="E178" s="57"/>
      <c r="F178" s="57"/>
      <c r="G178" s="57"/>
      <c r="H178" s="57"/>
      <c r="I178" s="57"/>
      <c r="J178" s="57"/>
      <c r="K178" s="57"/>
      <c r="L178" s="137"/>
      <c r="M178" s="10"/>
    </row>
    <row r="179" spans="1:14" s="135" customFormat="1" x14ac:dyDescent="0.35">
      <c r="A179" s="7"/>
      <c r="B179" s="431"/>
      <c r="C179" s="432"/>
      <c r="D179" s="432"/>
      <c r="E179" s="432"/>
      <c r="F179" s="432"/>
      <c r="G179" s="432"/>
      <c r="H179" s="432"/>
      <c r="I179" s="432"/>
      <c r="J179" s="432"/>
      <c r="K179" s="432"/>
      <c r="L179" s="433"/>
      <c r="M179" s="29"/>
    </row>
    <row r="180" spans="1:14" s="135" customFormat="1" x14ac:dyDescent="0.35">
      <c r="A180" s="7"/>
      <c r="B180" s="431"/>
      <c r="C180" s="432"/>
      <c r="D180" s="432"/>
      <c r="E180" s="432"/>
      <c r="F180" s="432"/>
      <c r="G180" s="432"/>
      <c r="H180" s="432"/>
      <c r="I180" s="432"/>
      <c r="J180" s="432"/>
      <c r="K180" s="432"/>
      <c r="L180" s="433"/>
      <c r="M180" s="29"/>
    </row>
    <row r="181" spans="1:14" s="135" customFormat="1" x14ac:dyDescent="0.35">
      <c r="A181" s="7"/>
      <c r="B181" s="431"/>
      <c r="C181" s="432"/>
      <c r="D181" s="432"/>
      <c r="E181" s="432"/>
      <c r="F181" s="432"/>
      <c r="G181" s="432"/>
      <c r="H181" s="432"/>
      <c r="I181" s="432"/>
      <c r="J181" s="432"/>
      <c r="K181" s="432"/>
      <c r="L181" s="433"/>
      <c r="M181" s="29"/>
    </row>
    <row r="182" spans="1:14" s="135" customFormat="1" x14ac:dyDescent="0.35">
      <c r="A182" s="7"/>
      <c r="B182" s="431"/>
      <c r="C182" s="432"/>
      <c r="D182" s="432"/>
      <c r="E182" s="432"/>
      <c r="F182" s="432"/>
      <c r="G182" s="432"/>
      <c r="H182" s="432"/>
      <c r="I182" s="432"/>
      <c r="J182" s="432"/>
      <c r="K182" s="432"/>
      <c r="L182" s="433"/>
      <c r="M182" s="29"/>
    </row>
    <row r="183" spans="1:14" s="135" customFormat="1" x14ac:dyDescent="0.35">
      <c r="A183" s="7"/>
      <c r="B183" s="431"/>
      <c r="C183" s="432"/>
      <c r="D183" s="432"/>
      <c r="E183" s="432"/>
      <c r="F183" s="432"/>
      <c r="G183" s="432"/>
      <c r="H183" s="432"/>
      <c r="I183" s="432"/>
      <c r="J183" s="432"/>
      <c r="K183" s="432"/>
      <c r="L183" s="433"/>
      <c r="M183" s="29"/>
    </row>
    <row r="184" spans="1:14" s="135" customFormat="1" x14ac:dyDescent="0.35">
      <c r="A184" s="7"/>
      <c r="B184" s="431"/>
      <c r="C184" s="432"/>
      <c r="D184" s="432"/>
      <c r="E184" s="432"/>
      <c r="F184" s="432"/>
      <c r="G184" s="432"/>
      <c r="H184" s="432"/>
      <c r="I184" s="432"/>
      <c r="J184" s="432"/>
      <c r="K184" s="432"/>
      <c r="L184" s="433"/>
      <c r="M184" s="29"/>
    </row>
    <row r="185" spans="1:14" s="135" customFormat="1" x14ac:dyDescent="0.35">
      <c r="A185" s="7"/>
      <c r="B185" s="431"/>
      <c r="C185" s="432"/>
      <c r="D185" s="432"/>
      <c r="E185" s="432"/>
      <c r="F185" s="432"/>
      <c r="G185" s="432"/>
      <c r="H185" s="432"/>
      <c r="I185" s="432"/>
      <c r="J185" s="432"/>
      <c r="K185" s="432"/>
      <c r="L185" s="433"/>
      <c r="M185" s="29"/>
    </row>
    <row r="186" spans="1:14" s="135" customFormat="1" x14ac:dyDescent="0.35">
      <c r="A186" s="7"/>
      <c r="B186" s="431"/>
      <c r="C186" s="432"/>
      <c r="D186" s="432"/>
      <c r="E186" s="432"/>
      <c r="F186" s="432"/>
      <c r="G186" s="432"/>
      <c r="H186" s="432"/>
      <c r="I186" s="432"/>
      <c r="J186" s="432"/>
      <c r="K186" s="432"/>
      <c r="L186" s="433"/>
      <c r="M186" s="29"/>
    </row>
    <row r="187" spans="1:14" x14ac:dyDescent="0.35">
      <c r="A187" s="7"/>
      <c r="B187" s="54"/>
      <c r="C187" s="64"/>
      <c r="D187" s="64"/>
      <c r="E187" s="64"/>
      <c r="F187" s="64"/>
      <c r="G187" s="64"/>
      <c r="H187" s="64"/>
      <c r="I187" s="64"/>
      <c r="J187" s="64"/>
      <c r="K187" s="64"/>
      <c r="L187" s="65"/>
      <c r="M187" s="10"/>
    </row>
    <row r="188" spans="1:14" s="35" customFormat="1" x14ac:dyDescent="0.35">
      <c r="A188" s="58"/>
      <c r="B188" s="4"/>
      <c r="C188" s="4"/>
      <c r="D188" s="59"/>
      <c r="E188" s="59"/>
      <c r="F188" s="59"/>
      <c r="G188" s="59"/>
      <c r="H188" s="59"/>
      <c r="I188" s="59"/>
      <c r="J188" s="59"/>
      <c r="K188" s="59"/>
      <c r="L188" s="59"/>
      <c r="N188" s="60"/>
    </row>
    <row r="189" spans="1:14" s="35" customFormat="1" x14ac:dyDescent="0.35">
      <c r="A189" s="58"/>
      <c r="B189" s="4"/>
      <c r="C189" s="4"/>
      <c r="D189" s="59"/>
      <c r="E189" s="59"/>
      <c r="F189" s="59"/>
      <c r="G189" s="59"/>
      <c r="H189" s="59"/>
      <c r="I189" s="59"/>
      <c r="J189" s="59"/>
      <c r="K189" s="59"/>
      <c r="L189" s="59"/>
      <c r="N189" s="60"/>
    </row>
    <row r="190" spans="1:14" s="35" customFormat="1" x14ac:dyDescent="0.35">
      <c r="A190" s="58"/>
      <c r="B190" s="4"/>
      <c r="C190" s="4"/>
      <c r="D190" s="59"/>
      <c r="E190" s="59"/>
      <c r="F190" s="59"/>
      <c r="G190" s="59"/>
      <c r="H190" s="59"/>
      <c r="I190" s="59"/>
      <c r="J190" s="59"/>
      <c r="K190" s="59"/>
      <c r="L190" s="59"/>
      <c r="N190" s="60"/>
    </row>
    <row r="191" spans="1:14" s="35" customFormat="1" x14ac:dyDescent="0.35">
      <c r="A191" s="58"/>
      <c r="B191" s="4"/>
      <c r="C191" s="4"/>
      <c r="D191" s="59"/>
      <c r="E191" s="59"/>
      <c r="F191" s="59"/>
      <c r="G191" s="59"/>
      <c r="H191" s="59"/>
      <c r="I191" s="59"/>
      <c r="J191" s="59"/>
      <c r="K191" s="59"/>
      <c r="L191" s="59"/>
      <c r="N191" s="60"/>
    </row>
    <row r="192" spans="1:14" s="35" customFormat="1" x14ac:dyDescent="0.35">
      <c r="A192" s="58"/>
      <c r="B192" s="4"/>
      <c r="C192" s="4"/>
      <c r="D192" s="59"/>
      <c r="E192" s="59"/>
      <c r="F192" s="59"/>
      <c r="G192" s="59"/>
      <c r="H192" s="59"/>
      <c r="I192" s="59"/>
      <c r="J192" s="59"/>
      <c r="K192" s="59"/>
      <c r="L192" s="59"/>
      <c r="N192" s="60"/>
    </row>
    <row r="193" spans="1:14" s="35" customFormat="1" x14ac:dyDescent="0.35">
      <c r="A193" s="58"/>
      <c r="B193" s="4"/>
      <c r="C193" s="4"/>
      <c r="D193" s="59"/>
      <c r="E193" s="59"/>
      <c r="F193" s="59"/>
      <c r="G193" s="59"/>
      <c r="H193" s="59"/>
      <c r="I193" s="59"/>
      <c r="J193" s="59"/>
      <c r="K193" s="59"/>
      <c r="L193" s="59"/>
      <c r="N193" s="60"/>
    </row>
    <row r="194" spans="1:14" s="35" customFormat="1" x14ac:dyDescent="0.35">
      <c r="A194" s="58"/>
      <c r="B194" s="4"/>
      <c r="C194" s="4"/>
      <c r="D194" s="59"/>
      <c r="E194" s="59"/>
      <c r="F194" s="59"/>
      <c r="G194" s="59"/>
      <c r="H194" s="59"/>
      <c r="I194" s="59"/>
      <c r="J194" s="59"/>
      <c r="K194" s="59"/>
      <c r="L194" s="59"/>
      <c r="N194" s="60"/>
    </row>
    <row r="195" spans="1:14" s="35" customFormat="1" x14ac:dyDescent="0.35">
      <c r="A195" s="58"/>
      <c r="B195" s="4"/>
      <c r="C195" s="4"/>
      <c r="D195" s="59"/>
      <c r="E195" s="59"/>
      <c r="F195" s="59"/>
      <c r="G195" s="59"/>
      <c r="H195" s="59"/>
      <c r="I195" s="59"/>
      <c r="J195" s="59"/>
      <c r="K195" s="59"/>
      <c r="L195" s="59"/>
      <c r="N195" s="60"/>
    </row>
    <row r="196" spans="1:14" s="35" customFormat="1" x14ac:dyDescent="0.35">
      <c r="A196" s="58"/>
      <c r="B196" s="4"/>
      <c r="C196" s="4"/>
      <c r="D196" s="59"/>
      <c r="E196" s="59"/>
      <c r="F196" s="59"/>
      <c r="G196" s="59"/>
      <c r="H196" s="59"/>
      <c r="I196" s="59"/>
      <c r="J196" s="59"/>
      <c r="K196" s="59"/>
      <c r="L196" s="59"/>
      <c r="N196" s="60"/>
    </row>
    <row r="197" spans="1:14" s="35" customFormat="1" x14ac:dyDescent="0.35">
      <c r="A197" s="58"/>
      <c r="B197" s="4"/>
      <c r="C197" s="4"/>
      <c r="D197" s="59"/>
      <c r="E197" s="59"/>
      <c r="F197" s="59"/>
      <c r="G197" s="59"/>
      <c r="H197" s="59"/>
      <c r="I197" s="59"/>
      <c r="J197" s="59"/>
      <c r="K197" s="59"/>
      <c r="L197" s="59"/>
      <c r="N197" s="60"/>
    </row>
    <row r="198" spans="1:14" s="35" customFormat="1" x14ac:dyDescent="0.35">
      <c r="A198" s="58"/>
      <c r="B198" s="4"/>
      <c r="C198" s="4"/>
      <c r="D198" s="59"/>
      <c r="E198" s="59"/>
      <c r="F198" s="59"/>
      <c r="G198" s="59"/>
      <c r="H198" s="59"/>
      <c r="I198" s="59"/>
      <c r="J198" s="59"/>
      <c r="K198" s="59"/>
      <c r="L198" s="59"/>
      <c r="N198" s="60"/>
    </row>
    <row r="199" spans="1:14" s="35" customFormat="1" x14ac:dyDescent="0.35">
      <c r="A199" s="58"/>
      <c r="B199" s="4"/>
      <c r="C199" s="4"/>
      <c r="D199" s="59"/>
      <c r="E199" s="59"/>
      <c r="F199" s="59"/>
      <c r="G199" s="59"/>
      <c r="H199" s="59"/>
      <c r="I199" s="59"/>
      <c r="J199" s="59"/>
      <c r="K199" s="59"/>
      <c r="L199" s="59"/>
      <c r="N199" s="60"/>
    </row>
    <row r="200" spans="1:14" s="35" customFormat="1" x14ac:dyDescent="0.35">
      <c r="A200" s="58"/>
      <c r="B200" s="4"/>
      <c r="C200" s="4"/>
      <c r="D200" s="59"/>
      <c r="E200" s="59"/>
      <c r="F200" s="59"/>
      <c r="G200" s="59"/>
      <c r="H200" s="59"/>
      <c r="I200" s="59"/>
      <c r="J200" s="59"/>
      <c r="K200" s="59"/>
      <c r="L200" s="59"/>
      <c r="N200" s="60"/>
    </row>
    <row r="201" spans="1:14" s="35" customFormat="1" x14ac:dyDescent="0.35">
      <c r="A201" s="58"/>
      <c r="B201" s="4"/>
      <c r="C201" s="4"/>
      <c r="D201" s="59"/>
      <c r="E201" s="59"/>
      <c r="F201" s="59"/>
      <c r="G201" s="59"/>
      <c r="H201" s="59"/>
      <c r="I201" s="59"/>
      <c r="J201" s="59"/>
      <c r="K201" s="59"/>
      <c r="L201" s="59"/>
      <c r="N201" s="60"/>
    </row>
    <row r="202" spans="1:14" s="35" customFormat="1" x14ac:dyDescent="0.35">
      <c r="A202" s="58"/>
      <c r="B202" s="4"/>
      <c r="C202" s="4"/>
      <c r="D202" s="59"/>
      <c r="E202" s="59"/>
      <c r="F202" s="59"/>
      <c r="G202" s="59"/>
      <c r="H202" s="59"/>
      <c r="I202" s="59"/>
      <c r="J202" s="59"/>
      <c r="K202" s="59"/>
      <c r="L202" s="59"/>
      <c r="N202" s="60"/>
    </row>
    <row r="203" spans="1:14" s="35" customFormat="1" x14ac:dyDescent="0.35">
      <c r="A203" s="58"/>
      <c r="B203" s="4"/>
      <c r="C203" s="4"/>
      <c r="D203" s="59"/>
      <c r="E203" s="59"/>
      <c r="F203" s="59"/>
      <c r="G203" s="59"/>
      <c r="H203" s="59"/>
      <c r="I203" s="59"/>
      <c r="J203" s="59"/>
      <c r="K203" s="59"/>
      <c r="L203" s="59"/>
      <c r="N203" s="60"/>
    </row>
    <row r="204" spans="1:14" s="35" customFormat="1" x14ac:dyDescent="0.35">
      <c r="A204" s="58"/>
      <c r="B204" s="4"/>
      <c r="C204" s="4"/>
      <c r="D204" s="59"/>
      <c r="E204" s="59"/>
      <c r="F204" s="59"/>
      <c r="G204" s="59"/>
      <c r="H204" s="59"/>
      <c r="I204" s="59"/>
      <c r="J204" s="59"/>
      <c r="K204" s="59"/>
      <c r="L204" s="59"/>
      <c r="N204" s="60"/>
    </row>
    <row r="205" spans="1:14" s="35" customFormat="1" x14ac:dyDescent="0.35">
      <c r="A205" s="58"/>
      <c r="B205" s="4"/>
      <c r="C205" s="4"/>
      <c r="D205" s="59"/>
      <c r="E205" s="59"/>
      <c r="F205" s="59"/>
      <c r="G205" s="59"/>
      <c r="H205" s="59"/>
      <c r="I205" s="59"/>
      <c r="J205" s="59"/>
      <c r="K205" s="59"/>
      <c r="L205" s="59"/>
      <c r="N205" s="60"/>
    </row>
    <row r="206" spans="1:14" s="35" customFormat="1" x14ac:dyDescent="0.35">
      <c r="A206" s="58"/>
      <c r="B206" s="4"/>
      <c r="C206" s="4"/>
      <c r="D206" s="59"/>
      <c r="E206" s="59"/>
      <c r="F206" s="59"/>
      <c r="G206" s="59"/>
      <c r="H206" s="59"/>
      <c r="I206" s="59"/>
      <c r="J206" s="59"/>
      <c r="K206" s="59"/>
      <c r="L206" s="59"/>
      <c r="N206" s="60"/>
    </row>
    <row r="207" spans="1:14" s="35" customFormat="1" x14ac:dyDescent="0.35">
      <c r="A207" s="58"/>
      <c r="B207" s="4"/>
      <c r="C207" s="4"/>
      <c r="D207" s="59"/>
      <c r="E207" s="59"/>
      <c r="F207" s="59"/>
      <c r="G207" s="59"/>
      <c r="H207" s="59"/>
      <c r="I207" s="59"/>
      <c r="J207" s="59"/>
      <c r="K207" s="59"/>
      <c r="L207" s="59"/>
      <c r="N207" s="60"/>
    </row>
    <row r="208" spans="1:14" s="35" customFormat="1" x14ac:dyDescent="0.35">
      <c r="A208" s="58"/>
      <c r="B208" s="4"/>
      <c r="C208" s="4"/>
      <c r="D208" s="59"/>
      <c r="E208" s="59"/>
      <c r="F208" s="59"/>
      <c r="G208" s="59"/>
      <c r="H208" s="59"/>
      <c r="I208" s="59"/>
      <c r="J208" s="59"/>
      <c r="K208" s="59"/>
      <c r="L208" s="59"/>
      <c r="N208" s="60"/>
    </row>
  </sheetData>
  <sheetProtection algorithmName="SHA-512" hashValue="T2LvSRom8cnpzpM+OEthJf1QwrBaxHv2oBsXXPN3ZkshSoXWtaUHDc/hGN/jE7ifRf9+mW6HShA9cLyTptdLgA==" saltValue="glkp+fKnvJi2IsGQ6ike2g==" spinCount="100000" sheet="1" objects="1" scenarios="1" selectLockedCells="1"/>
  <mergeCells count="127">
    <mergeCell ref="B175:L175"/>
    <mergeCell ref="B176:L177"/>
    <mergeCell ref="B179:L186"/>
    <mergeCell ref="B141:L141"/>
    <mergeCell ref="B142:L144"/>
    <mergeCell ref="B146:B147"/>
    <mergeCell ref="J146:L147"/>
    <mergeCell ref="B148:B149"/>
    <mergeCell ref="B152:B153"/>
    <mergeCell ref="J152:L153"/>
    <mergeCell ref="J148:L149"/>
    <mergeCell ref="B150:B151"/>
    <mergeCell ref="J150:L151"/>
    <mergeCell ref="B156:B157"/>
    <mergeCell ref="J156:L157"/>
    <mergeCell ref="C156:I157"/>
    <mergeCell ref="B164:B165"/>
    <mergeCell ref="C164:I165"/>
    <mergeCell ref="J164:L165"/>
    <mergeCell ref="B166:B167"/>
    <mergeCell ref="C166:I167"/>
    <mergeCell ref="J166:L167"/>
    <mergeCell ref="B160:B161"/>
    <mergeCell ref="C160:I161"/>
    <mergeCell ref="B47:E47"/>
    <mergeCell ref="B48:E48"/>
    <mergeCell ref="J160:L161"/>
    <mergeCell ref="B70:L70"/>
    <mergeCell ref="B61:C61"/>
    <mergeCell ref="B57:L57"/>
    <mergeCell ref="G59:G60"/>
    <mergeCell ref="E59:E60"/>
    <mergeCell ref="F59:F60"/>
    <mergeCell ref="B63:L63"/>
    <mergeCell ref="B64:L64"/>
    <mergeCell ref="E66:E67"/>
    <mergeCell ref="F66:F67"/>
    <mergeCell ref="G66:G67"/>
    <mergeCell ref="B154:B155"/>
    <mergeCell ref="J154:L155"/>
    <mergeCell ref="C146:I147"/>
    <mergeCell ref="C148:I149"/>
    <mergeCell ref="C150:I151"/>
    <mergeCell ref="C152:I153"/>
    <mergeCell ref="C154:I155"/>
    <mergeCell ref="B132:L139"/>
    <mergeCell ref="B68:C68"/>
    <mergeCell ref="D87:E87"/>
    <mergeCell ref="B36:L36"/>
    <mergeCell ref="B38:L38"/>
    <mergeCell ref="B40:E40"/>
    <mergeCell ref="B41:E41"/>
    <mergeCell ref="B42:E42"/>
    <mergeCell ref="B43:E43"/>
    <mergeCell ref="G45:G46"/>
    <mergeCell ref="H45:H46"/>
    <mergeCell ref="I45:I46"/>
    <mergeCell ref="J45:J46"/>
    <mergeCell ref="K45:K46"/>
    <mergeCell ref="B99:L99"/>
    <mergeCell ref="B101:L102"/>
    <mergeCell ref="B104:L111"/>
    <mergeCell ref="B113:L113"/>
    <mergeCell ref="B4:L4"/>
    <mergeCell ref="B5:L5"/>
    <mergeCell ref="B6:L6"/>
    <mergeCell ref="B11:L11"/>
    <mergeCell ref="B8:L8"/>
    <mergeCell ref="B9:L9"/>
    <mergeCell ref="B10:L10"/>
    <mergeCell ref="B12:L12"/>
    <mergeCell ref="B13:L13"/>
    <mergeCell ref="B14:L14"/>
    <mergeCell ref="B15:L15"/>
    <mergeCell ref="B16:L16"/>
    <mergeCell ref="B24:L24"/>
    <mergeCell ref="B56:L56"/>
    <mergeCell ref="B25:L25"/>
    <mergeCell ref="B22:L22"/>
    <mergeCell ref="B27:L34"/>
    <mergeCell ref="B54:L54"/>
    <mergeCell ref="B21:L21"/>
    <mergeCell ref="B20:L20"/>
    <mergeCell ref="B83:L83"/>
    <mergeCell ref="G85:G86"/>
    <mergeCell ref="H85:H86"/>
    <mergeCell ref="I85:I86"/>
    <mergeCell ref="I93:I94"/>
    <mergeCell ref="B95:C97"/>
    <mergeCell ref="D95:E95"/>
    <mergeCell ref="D96:E96"/>
    <mergeCell ref="D97:E97"/>
    <mergeCell ref="D88:E88"/>
    <mergeCell ref="D89:E89"/>
    <mergeCell ref="B172:B173"/>
    <mergeCell ref="C172:I173"/>
    <mergeCell ref="J172:L173"/>
    <mergeCell ref="B168:B169"/>
    <mergeCell ref="C168:I169"/>
    <mergeCell ref="J168:L169"/>
    <mergeCell ref="B170:B171"/>
    <mergeCell ref="C170:I171"/>
    <mergeCell ref="J170:L171"/>
    <mergeCell ref="B17:L17"/>
    <mergeCell ref="B18:L18"/>
    <mergeCell ref="B19:L19"/>
    <mergeCell ref="B49:E49"/>
    <mergeCell ref="B50:E50"/>
    <mergeCell ref="B51:E51"/>
    <mergeCell ref="B52:E52"/>
    <mergeCell ref="B162:B163"/>
    <mergeCell ref="J162:L163"/>
    <mergeCell ref="C162:I162"/>
    <mergeCell ref="B129:L130"/>
    <mergeCell ref="B72:L79"/>
    <mergeCell ref="B118:L125"/>
    <mergeCell ref="B91:L91"/>
    <mergeCell ref="F92:I92"/>
    <mergeCell ref="F93:F94"/>
    <mergeCell ref="G93:G94"/>
    <mergeCell ref="H93:H94"/>
    <mergeCell ref="B115:L116"/>
    <mergeCell ref="B127:L127"/>
    <mergeCell ref="F85:F86"/>
    <mergeCell ref="F84:I84"/>
    <mergeCell ref="B87:C89"/>
    <mergeCell ref="B81:L81"/>
  </mergeCells>
  <dataValidations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7:B29 B72 B75:B76" xr:uid="{D57C5EAA-365B-40A0-A0ED-271BD91A3A59}">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61:G61 E68:G68 F87:I88 F95:I96" xr:uid="{16746B84-75D7-4AE8-AB5C-DCB10DC84C50}">
      <formula1>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104 B118 B132 B179" xr:uid="{32BCD65A-BEB8-4A02-A08F-4DE86E1B446E}">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89:I89 F97:I97 G48:K48 G42:K43 G50:K50" xr:uid="{471DB5F7-C35E-4118-B32C-36E78A444683}">
      <formula1>1000</formula1>
    </dataValidation>
  </dataValidations>
  <printOptions horizontalCentered="1"/>
  <pageMargins left="0.25" right="0.25" top="0.75" bottom="0.75" header="0.3" footer="0.3"/>
  <pageSetup scale="62" fitToHeight="0" orientation="portrait" r:id="rId1"/>
  <headerFooter>
    <oddFooter>&amp;L&amp;A</oddFooter>
  </headerFooter>
  <rowBreaks count="3" manualBreakCount="3">
    <brk id="53" min="1" max="11" man="1"/>
    <brk id="112" min="1" max="11" man="1"/>
    <brk id="174" min="1" max="1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D044-334D-442A-A8B0-B9D967653A93}">
  <sheetPr>
    <tabColor rgb="FF92D050"/>
    <pageSetUpPr fitToPage="1"/>
  </sheetPr>
  <dimension ref="A1:P88"/>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PROTECTED</v>
      </c>
      <c r="C2" s="12"/>
      <c r="D2" s="12"/>
      <c r="O2" s="135" t="s">
        <v>51</v>
      </c>
      <c r="P2" s="135" t="s">
        <v>67</v>
      </c>
    </row>
    <row r="3" spans="1:16" x14ac:dyDescent="0.35">
      <c r="B3" s="13"/>
      <c r="C3" s="13"/>
      <c r="D3" s="13"/>
      <c r="O3" s="2"/>
      <c r="P3" s="2"/>
    </row>
    <row r="4" spans="1:16" s="2" customFormat="1" x14ac:dyDescent="0.35">
      <c r="A4" s="4"/>
      <c r="B4" s="380" t="str">
        <f>Info!B4</f>
        <v>IMPORTERS' QUESTIONNAIRE</v>
      </c>
      <c r="C4" s="381"/>
      <c r="D4" s="381"/>
      <c r="E4" s="381"/>
      <c r="F4" s="381"/>
      <c r="G4" s="381"/>
      <c r="H4" s="381"/>
      <c r="I4" s="381"/>
      <c r="J4" s="381"/>
      <c r="K4" s="381"/>
      <c r="L4" s="382"/>
      <c r="M4" s="21"/>
      <c r="N4" s="21"/>
      <c r="O4" s="19"/>
      <c r="P4" s="19"/>
    </row>
    <row r="5" spans="1:16" s="2" customFormat="1" x14ac:dyDescent="0.35">
      <c r="A5" s="4"/>
      <c r="B5" s="435" t="str">
        <f>Info!B5</f>
        <v>GC-2026-001</v>
      </c>
      <c r="C5" s="540"/>
      <c r="D5" s="540"/>
      <c r="E5" s="540"/>
      <c r="F5" s="540"/>
      <c r="G5" s="540"/>
      <c r="H5" s="540"/>
      <c r="I5" s="540"/>
      <c r="J5" s="540"/>
      <c r="K5" s="540"/>
      <c r="L5" s="437"/>
      <c r="M5" s="21"/>
      <c r="N5" s="21"/>
      <c r="O5" s="19"/>
      <c r="P5" s="19"/>
    </row>
    <row r="6" spans="1:16" s="6" customFormat="1" x14ac:dyDescent="0.35">
      <c r="A6" s="4"/>
      <c r="B6" s="435" t="str">
        <f>Info!B6</f>
        <v>WOOD GOODS - SOLID AND ENGINEERED WOOD CABINETS AND VANITIES</v>
      </c>
      <c r="C6" s="540"/>
      <c r="D6" s="540"/>
      <c r="E6" s="540"/>
      <c r="F6" s="540"/>
      <c r="G6" s="540"/>
      <c r="H6" s="540"/>
      <c r="I6" s="540"/>
      <c r="J6" s="540"/>
      <c r="K6" s="540"/>
      <c r="L6" s="437"/>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38" t="str">
        <f>Public!B8</f>
        <v>The following questions refer to the goods as defined in the product description on the Intro tab.</v>
      </c>
      <c r="C8" s="541"/>
      <c r="D8" s="541"/>
      <c r="E8" s="541"/>
      <c r="F8" s="541"/>
      <c r="G8" s="541"/>
      <c r="H8" s="541"/>
      <c r="I8" s="541"/>
      <c r="J8" s="541"/>
      <c r="K8" s="541"/>
      <c r="L8" s="440"/>
      <c r="M8" s="19"/>
      <c r="N8" s="19"/>
      <c r="O8" s="15"/>
      <c r="P8" s="15"/>
    </row>
    <row r="9" spans="1:16" s="6" customFormat="1" x14ac:dyDescent="0.35">
      <c r="A9" s="4"/>
      <c r="B9" s="438" t="str">
        <f>Public!B9</f>
        <v xml:space="preserve">Product information and a glossary of terms can be found in the Info tab.
</v>
      </c>
      <c r="C9" s="541"/>
      <c r="D9" s="541"/>
      <c r="E9" s="541"/>
      <c r="F9" s="541"/>
      <c r="G9" s="541"/>
      <c r="H9" s="541"/>
      <c r="I9" s="541"/>
      <c r="J9" s="541"/>
      <c r="K9" s="541"/>
      <c r="L9" s="440"/>
      <c r="M9" s="19"/>
      <c r="N9" s="19"/>
      <c r="O9" s="15"/>
    </row>
    <row r="10" spans="1:16" s="6" customFormat="1" x14ac:dyDescent="0.35">
      <c r="A10" s="4"/>
      <c r="B10" s="438"/>
      <c r="C10" s="541"/>
      <c r="D10" s="541"/>
      <c r="E10" s="541"/>
      <c r="F10" s="541"/>
      <c r="G10" s="541"/>
      <c r="H10" s="541"/>
      <c r="I10" s="541"/>
      <c r="J10" s="541"/>
      <c r="K10" s="541"/>
      <c r="L10" s="440"/>
      <c r="M10" s="19"/>
      <c r="N10" s="19"/>
      <c r="O10" s="10" t="s">
        <v>226</v>
      </c>
      <c r="P10" s="10" t="s">
        <v>225</v>
      </c>
    </row>
    <row r="11" spans="1:16" s="6" customFormat="1" x14ac:dyDescent="0.35">
      <c r="A11" s="4"/>
      <c r="B11" s="438"/>
      <c r="C11" s="541"/>
      <c r="D11" s="541"/>
      <c r="E11" s="541"/>
      <c r="F11" s="541"/>
      <c r="G11" s="541"/>
      <c r="H11" s="541"/>
      <c r="I11" s="541"/>
      <c r="J11" s="541"/>
      <c r="K11" s="541"/>
      <c r="L11" s="440"/>
      <c r="M11" s="19"/>
      <c r="N11" s="19"/>
      <c r="O11" s="15"/>
      <c r="P11" s="15"/>
    </row>
    <row r="12" spans="1:16" s="6" customFormat="1" x14ac:dyDescent="0.35">
      <c r="A12" s="4"/>
      <c r="B12" s="438" t="str">
        <f>Pro!B12</f>
        <v>For the questions in this tab, note the following:</v>
      </c>
      <c r="C12" s="541"/>
      <c r="D12" s="541"/>
      <c r="E12" s="541"/>
      <c r="F12" s="541"/>
      <c r="G12" s="541"/>
      <c r="H12" s="541"/>
      <c r="I12" s="541"/>
      <c r="J12" s="541"/>
      <c r="K12" s="541"/>
      <c r="L12" s="440"/>
      <c r="M12" s="19"/>
      <c r="N12" s="19"/>
      <c r="O12" s="15"/>
      <c r="P12" s="15"/>
    </row>
    <row r="13" spans="1:16" s="6" customFormat="1" ht="26.25" customHeight="1" x14ac:dyDescent="0.35">
      <c r="A13" s="4"/>
      <c r="B13" s="521" t="str">
        <f>Pro!B13</f>
        <v>• Report only sales from your firm’s imports. Sales of goods purchased from Canadian producers must be excluded.</v>
      </c>
      <c r="C13" s="550"/>
      <c r="D13" s="550"/>
      <c r="E13" s="550"/>
      <c r="F13" s="550"/>
      <c r="G13" s="550"/>
      <c r="H13" s="550"/>
      <c r="I13" s="550"/>
      <c r="J13" s="550"/>
      <c r="K13" s="550"/>
      <c r="L13" s="523"/>
      <c r="M13" s="19"/>
      <c r="N13" s="19"/>
      <c r="O13" s="15"/>
      <c r="P13" s="15"/>
    </row>
    <row r="14" spans="1:16" s="6" customFormat="1" x14ac:dyDescent="0.35">
      <c r="A14" s="4"/>
      <c r="B14" s="438" t="str">
        <f>Pro!B14</f>
        <v>• Report all sales to Canadian and foreign associated firms.</v>
      </c>
      <c r="C14" s="541"/>
      <c r="D14" s="541"/>
      <c r="E14" s="541"/>
      <c r="F14" s="541"/>
      <c r="G14" s="541"/>
      <c r="H14" s="541"/>
      <c r="I14" s="541"/>
      <c r="J14" s="541"/>
      <c r="K14" s="541"/>
      <c r="L14" s="440"/>
      <c r="M14" s="19"/>
      <c r="N14" s="19"/>
      <c r="O14" s="15"/>
      <c r="P14" s="15"/>
    </row>
    <row r="15" spans="1:16" s="6" customFormat="1" x14ac:dyDescent="0.35">
      <c r="A15" s="4"/>
      <c r="B15" s="438" t="str">
        <f>Pro!B15</f>
        <v>• Report all sales as of the date of shipment to the customer or the customer’s warehouse.</v>
      </c>
      <c r="C15" s="541"/>
      <c r="D15" s="541"/>
      <c r="E15" s="541"/>
      <c r="F15" s="541"/>
      <c r="G15" s="541"/>
      <c r="H15" s="541"/>
      <c r="I15" s="541"/>
      <c r="J15" s="541"/>
      <c r="K15" s="541"/>
      <c r="L15" s="440"/>
      <c r="M15" s="19"/>
      <c r="N15" s="19"/>
      <c r="O15" s="15"/>
      <c r="P15" s="15"/>
    </row>
    <row r="16" spans="1:16" s="6" customFormat="1" x14ac:dyDescent="0.35">
      <c r="A16" s="4"/>
      <c r="B16" s="438" t="str">
        <f>Pro!B16</f>
        <v>• Report all values in Canadian dollars.</v>
      </c>
      <c r="C16" s="541"/>
      <c r="D16" s="541"/>
      <c r="E16" s="541"/>
      <c r="F16" s="541"/>
      <c r="G16" s="541"/>
      <c r="H16" s="541"/>
      <c r="I16" s="541"/>
      <c r="J16" s="541"/>
      <c r="K16" s="541"/>
      <c r="L16" s="440"/>
      <c r="M16" s="19"/>
      <c r="N16" s="19"/>
      <c r="O16" s="15"/>
      <c r="P16" s="15"/>
    </row>
    <row r="17" spans="1:16" s="6" customFormat="1" x14ac:dyDescent="0.35">
      <c r="A17" s="4"/>
      <c r="B17" s="441" t="str">
        <f>IF(Intro!$G$29="English",O17,P17)</f>
        <v>• If your firm is an end user or a retailer, your firm does not need to report sales of imports or inventories of imports.</v>
      </c>
      <c r="C17" s="442"/>
      <c r="D17" s="442"/>
      <c r="E17" s="442"/>
      <c r="F17" s="442"/>
      <c r="G17" s="442"/>
      <c r="H17" s="442"/>
      <c r="I17" s="442"/>
      <c r="J17" s="442"/>
      <c r="K17" s="442"/>
      <c r="L17" s="443"/>
      <c r="M17" s="19"/>
      <c r="N17" s="19"/>
      <c r="O17" s="15" t="s">
        <v>174</v>
      </c>
      <c r="P17" s="15" t="s">
        <v>175</v>
      </c>
    </row>
    <row r="18" spans="1:16" s="6" customFormat="1" ht="33" customHeight="1" x14ac:dyDescent="0.35">
      <c r="A18" s="4"/>
      <c r="B18" s="491" t="str">
        <f>IF(Intro!$G$29="English",O18,P18)</f>
        <v>Full units include unassembled, assembled or ready to assemble wood cabinets and vanities, including “flat packs” and "complete knock down (CKD)" kits.</v>
      </c>
      <c r="C18" s="492"/>
      <c r="D18" s="492"/>
      <c r="E18" s="492"/>
      <c r="F18" s="492"/>
      <c r="G18" s="492"/>
      <c r="H18" s="492"/>
      <c r="I18" s="492"/>
      <c r="J18" s="492"/>
      <c r="K18" s="492"/>
      <c r="L18" s="493"/>
      <c r="M18" s="19"/>
      <c r="N18" s="19"/>
      <c r="O18" s="297" t="s">
        <v>994</v>
      </c>
      <c r="P18" s="297" t="s">
        <v>995</v>
      </c>
    </row>
    <row r="19" spans="1:16" s="6" customFormat="1" ht="20.25" customHeight="1" x14ac:dyDescent="0.35">
      <c r="A19" s="4"/>
      <c r="B19" s="547" t="str">
        <f>IF(Intro!$G$29="English",O19,P19)</f>
        <v>DO NOT INCLUDE THE VALUE OF ANY COMMERCIAL SERVICES SUCH AS INSTALLATION IN YOUR RESPONSE</v>
      </c>
      <c r="C19" s="547"/>
      <c r="D19" s="547"/>
      <c r="E19" s="547"/>
      <c r="F19" s="547"/>
      <c r="G19" s="547"/>
      <c r="H19" s="547"/>
      <c r="I19" s="547"/>
      <c r="J19" s="547"/>
      <c r="K19" s="547"/>
      <c r="L19" s="547"/>
      <c r="O19" s="255" t="s">
        <v>929</v>
      </c>
      <c r="P19" s="255" t="s">
        <v>930</v>
      </c>
    </row>
    <row r="20" spans="1:16" x14ac:dyDescent="0.35">
      <c r="B20" s="322" t="str">
        <f>IF(Intro!$G$29="English",O20,P20)</f>
        <v>IMPORTS AND SALES - FULL UNITS</v>
      </c>
      <c r="C20" s="323"/>
      <c r="D20" s="323"/>
      <c r="E20" s="323"/>
      <c r="F20" s="323"/>
      <c r="G20" s="323"/>
      <c r="H20" s="323"/>
      <c r="I20" s="323"/>
      <c r="J20" s="323"/>
      <c r="K20" s="323"/>
      <c r="L20" s="324"/>
      <c r="M20" s="10"/>
      <c r="O20" s="84" t="s">
        <v>921</v>
      </c>
      <c r="P20" s="84" t="s">
        <v>922</v>
      </c>
    </row>
    <row r="21" spans="1:16" x14ac:dyDescent="0.35">
      <c r="B21" s="451" t="s">
        <v>12</v>
      </c>
      <c r="C21" s="548"/>
      <c r="D21" s="548"/>
      <c r="E21" s="548"/>
      <c r="F21" s="548"/>
      <c r="G21" s="548"/>
      <c r="H21" s="548"/>
      <c r="I21" s="548"/>
      <c r="J21" s="548"/>
      <c r="K21" s="548"/>
      <c r="L21" s="453"/>
      <c r="M21" s="10"/>
    </row>
    <row r="22" spans="1:16" ht="24" customHeight="1" x14ac:dyDescent="0.35">
      <c r="B22" s="401" t="str">
        <f>IF(Intro!$G$29="English",O22,P22)</f>
        <v xml:space="preserve">Provide your firm's imports and sales of imports of the goods, by country. </v>
      </c>
      <c r="C22" s="549"/>
      <c r="D22" s="549"/>
      <c r="E22" s="549"/>
      <c r="F22" s="549"/>
      <c r="G22" s="155"/>
      <c r="H22" s="155"/>
      <c r="I22" s="155"/>
      <c r="J22" s="155"/>
      <c r="K22" s="155"/>
      <c r="L22" s="150"/>
      <c r="M22" s="10"/>
      <c r="O22" s="10" t="s">
        <v>780</v>
      </c>
      <c r="P22" s="10" t="s">
        <v>781</v>
      </c>
    </row>
    <row r="23" spans="1:16" x14ac:dyDescent="0.35">
      <c r="B23" s="322" t="str">
        <f>IF(Intro!$G$29="English",O23,P23)</f>
        <v>COUNTRY 1</v>
      </c>
      <c r="C23" s="323"/>
      <c r="D23" s="323"/>
      <c r="E23" s="323"/>
      <c r="F23" s="323"/>
      <c r="G23" s="323"/>
      <c r="H23" s="323"/>
      <c r="I23" s="323"/>
      <c r="J23" s="323"/>
      <c r="K23" s="323"/>
      <c r="L23" s="324"/>
      <c r="M23" s="10"/>
      <c r="O23" s="84" t="s">
        <v>342</v>
      </c>
      <c r="P23" s="84" t="s">
        <v>343</v>
      </c>
    </row>
    <row r="24" spans="1:16" ht="15.75" customHeight="1" x14ac:dyDescent="0.35">
      <c r="B24" s="545" t="str">
        <f>IF(Intro!$G$29="English",O24,P24)</f>
        <v>Please specify the country of origin here:</v>
      </c>
      <c r="C24" s="546"/>
      <c r="D24" s="546"/>
      <c r="E24" s="542"/>
      <c r="F24" s="543"/>
      <c r="G24" s="543"/>
      <c r="H24" s="543"/>
      <c r="I24" s="544"/>
      <c r="J24" s="155"/>
      <c r="K24" s="155"/>
      <c r="L24" s="150"/>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253"/>
      <c r="C26" s="156"/>
      <c r="D26" s="156"/>
      <c r="E26" s="156"/>
      <c r="F26" s="156"/>
      <c r="G26" s="152">
        <f>Variables!$B$6</f>
        <v>2023</v>
      </c>
      <c r="H26" s="152">
        <f>G26+1</f>
        <v>2024</v>
      </c>
      <c r="I26" s="152">
        <f>H26+1</f>
        <v>2025</v>
      </c>
      <c r="J26" s="155"/>
      <c r="K26" s="155"/>
      <c r="L26" s="53"/>
      <c r="M26" s="10"/>
      <c r="O26" s="18"/>
    </row>
    <row r="27" spans="1:16" s="135" customFormat="1" ht="14.25" customHeight="1" x14ac:dyDescent="0.35">
      <c r="A27" s="157"/>
      <c r="B27" s="551" t="str">
        <f>IF(Intro!$G$29="English",O27,P27)</f>
        <v>Imports in Canada</v>
      </c>
      <c r="C27" s="552"/>
      <c r="D27" s="552"/>
      <c r="E27" s="552"/>
      <c r="F27" s="552"/>
      <c r="G27" s="552"/>
      <c r="H27" s="552"/>
      <c r="I27" s="553"/>
      <c r="J27" s="155"/>
      <c r="K27" s="155"/>
      <c r="L27" s="53"/>
      <c r="O27" s="22" t="s">
        <v>141</v>
      </c>
      <c r="P27" s="135" t="s">
        <v>142</v>
      </c>
    </row>
    <row r="28" spans="1:16" ht="15" customHeight="1" x14ac:dyDescent="0.35">
      <c r="B28" s="356" t="str">
        <f>IF(Intro!$G$29="English",O28,P28)</f>
        <v>Imports</v>
      </c>
      <c r="C28" s="357"/>
      <c r="D28" s="554" t="str">
        <f>IF(Intro!$G$29="English",Variables!$B$23,Variables!$C$23)</f>
        <v>full units</v>
      </c>
      <c r="E28" s="554"/>
      <c r="F28" s="554"/>
      <c r="G28" s="100"/>
      <c r="H28" s="100"/>
      <c r="I28" s="100"/>
      <c r="J28" s="155"/>
      <c r="K28" s="155"/>
      <c r="L28" s="53"/>
      <c r="M28" s="10"/>
      <c r="O28" s="10" t="s">
        <v>49</v>
      </c>
      <c r="P28" s="10" t="s">
        <v>108</v>
      </c>
    </row>
    <row r="29" spans="1:16" ht="15" customHeight="1" x14ac:dyDescent="0.35">
      <c r="B29" s="356"/>
      <c r="C29" s="357"/>
      <c r="D29" s="554" t="str">
        <f>IF(Intro!G$29="English",O29,P29)</f>
        <v>net delivered purchase value (CAD)</v>
      </c>
      <c r="E29" s="554"/>
      <c r="F29" s="554"/>
      <c r="G29" s="100"/>
      <c r="H29" s="100"/>
      <c r="I29" s="100"/>
      <c r="J29" s="155"/>
      <c r="K29" s="155"/>
      <c r="L29" s="53"/>
      <c r="M29" s="10"/>
      <c r="O29" s="10" t="s">
        <v>228</v>
      </c>
      <c r="P29" s="10" t="s">
        <v>227</v>
      </c>
    </row>
    <row r="30" spans="1:16" ht="15" customHeight="1" x14ac:dyDescent="0.35">
      <c r="B30" s="356"/>
      <c r="C30" s="357"/>
      <c r="D30" s="554" t="str">
        <f>"$ / "&amp;IF(Intro!$G$29="English",Variables!$B$24,Variables!$C$24)</f>
        <v>$ / full unit</v>
      </c>
      <c r="E30" s="554"/>
      <c r="F30" s="554"/>
      <c r="G30" s="109" t="str">
        <f>IF(G28=0,"-",G29/G28)</f>
        <v>-</v>
      </c>
      <c r="H30" s="109" t="str">
        <f>IF(H28=0,"-",H29/H28)</f>
        <v>-</v>
      </c>
      <c r="I30" s="109" t="str">
        <f>IF(I28=0,"-",I29/I28)</f>
        <v>-</v>
      </c>
      <c r="J30" s="155"/>
      <c r="K30" s="155"/>
      <c r="L30" s="53"/>
      <c r="M30" s="10"/>
    </row>
    <row r="31" spans="1:16" s="135" customFormat="1" x14ac:dyDescent="0.35">
      <c r="A31" s="157"/>
      <c r="B31" s="555" t="str">
        <f>IF(Intro!$G$29="English",O31,P31)</f>
        <v>Sales of imports in Canada</v>
      </c>
      <c r="C31" s="556"/>
      <c r="D31" s="556"/>
      <c r="E31" s="556"/>
      <c r="F31" s="556"/>
      <c r="G31" s="556"/>
      <c r="H31" s="556"/>
      <c r="I31" s="557"/>
      <c r="J31" s="155"/>
      <c r="K31" s="155"/>
      <c r="L31" s="53"/>
      <c r="O31" s="22" t="s">
        <v>344</v>
      </c>
      <c r="P31" s="135" t="s">
        <v>345</v>
      </c>
    </row>
    <row r="32" spans="1:16" ht="15" customHeight="1" x14ac:dyDescent="0.35">
      <c r="B32" s="356" t="str">
        <f>B31</f>
        <v>Sales of imports in Canada</v>
      </c>
      <c r="C32" s="357"/>
      <c r="D32" s="554" t="str">
        <f>D28</f>
        <v>full units</v>
      </c>
      <c r="E32" s="554"/>
      <c r="F32" s="554"/>
      <c r="G32" s="100"/>
      <c r="H32" s="100"/>
      <c r="I32" s="100"/>
      <c r="J32" s="155"/>
      <c r="K32" s="155"/>
      <c r="L32" s="53"/>
      <c r="M32" s="10"/>
      <c r="O32" s="22" t="s">
        <v>344</v>
      </c>
      <c r="P32" s="135" t="s">
        <v>345</v>
      </c>
    </row>
    <row r="33" spans="1:16" ht="15" customHeight="1" x14ac:dyDescent="0.35">
      <c r="B33" s="356"/>
      <c r="C33" s="357"/>
      <c r="D33" s="554" t="str">
        <f>IF(Intro!G$29="English",O33,P33)</f>
        <v>net delivered selling value (CAD)</v>
      </c>
      <c r="E33" s="554"/>
      <c r="F33" s="554"/>
      <c r="G33" s="100"/>
      <c r="H33" s="100"/>
      <c r="I33" s="100"/>
      <c r="J33" s="155"/>
      <c r="K33" s="155"/>
      <c r="L33" s="53"/>
      <c r="M33" s="10"/>
      <c r="O33" s="10" t="s">
        <v>230</v>
      </c>
      <c r="P33" s="10" t="s">
        <v>229</v>
      </c>
    </row>
    <row r="34" spans="1:16" ht="15.75" customHeight="1" thickBot="1" x14ac:dyDescent="0.4">
      <c r="B34" s="558"/>
      <c r="C34" s="559"/>
      <c r="D34" s="560" t="str">
        <f>D30</f>
        <v>$ / full unit</v>
      </c>
      <c r="E34" s="560"/>
      <c r="F34" s="560"/>
      <c r="G34" s="109" t="str">
        <f>IF(G32=0,"-",G33/G32)</f>
        <v>-</v>
      </c>
      <c r="H34" s="109" t="str">
        <f>IF(H32=0,"-",H33/H32)</f>
        <v>-</v>
      </c>
      <c r="I34" s="109" t="str">
        <f>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22" t="str">
        <f>IF(Intro!$G$29="English",O36,P36)</f>
        <v>COUNTRY 2</v>
      </c>
      <c r="C36" s="323"/>
      <c r="D36" s="323"/>
      <c r="E36" s="323"/>
      <c r="F36" s="323"/>
      <c r="G36" s="323"/>
      <c r="H36" s="323"/>
      <c r="I36" s="323"/>
      <c r="J36" s="323"/>
      <c r="K36" s="323"/>
      <c r="L36" s="324"/>
      <c r="M36" s="10"/>
      <c r="O36" s="84" t="s">
        <v>445</v>
      </c>
      <c r="P36" s="84" t="s">
        <v>446</v>
      </c>
    </row>
    <row r="37" spans="1:16" ht="15.5" x14ac:dyDescent="0.35">
      <c r="B37" s="545" t="str">
        <f>IF(Intro!$G$29="English",O37,P37)</f>
        <v>Please specify the country of origin here:</v>
      </c>
      <c r="C37" s="546"/>
      <c r="D37" s="546"/>
      <c r="E37" s="542"/>
      <c r="F37" s="543"/>
      <c r="G37" s="543"/>
      <c r="H37" s="543"/>
      <c r="I37" s="544"/>
      <c r="J37" s="155"/>
      <c r="K37" s="155"/>
      <c r="L37" s="150"/>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152">
        <f>Variables!$B$6</f>
        <v>2023</v>
      </c>
      <c r="H39" s="152">
        <f>G39+1</f>
        <v>2024</v>
      </c>
      <c r="I39" s="152">
        <f>H39+1</f>
        <v>2025</v>
      </c>
      <c r="J39" s="155"/>
      <c r="K39" s="155"/>
      <c r="L39" s="53"/>
      <c r="M39" s="10"/>
      <c r="O39" s="18"/>
    </row>
    <row r="40" spans="1:16" s="135" customFormat="1" ht="14.25" customHeight="1" x14ac:dyDescent="0.35">
      <c r="A40" s="157"/>
      <c r="B40" s="551" t="str">
        <f>IF(Intro!$G$29="English",O40,P40)</f>
        <v>Imports in Canada</v>
      </c>
      <c r="C40" s="552"/>
      <c r="D40" s="552"/>
      <c r="E40" s="552"/>
      <c r="F40" s="552"/>
      <c r="G40" s="552"/>
      <c r="H40" s="552"/>
      <c r="I40" s="553"/>
      <c r="J40" s="155"/>
      <c r="K40" s="155"/>
      <c r="L40" s="53"/>
      <c r="O40" s="22" t="s">
        <v>141</v>
      </c>
      <c r="P40" s="135" t="s">
        <v>142</v>
      </c>
    </row>
    <row r="41" spans="1:16" ht="15" customHeight="1" x14ac:dyDescent="0.35">
      <c r="B41" s="356" t="str">
        <f>IF(Intro!$G$29="English",O41,P41)</f>
        <v>Imports</v>
      </c>
      <c r="C41" s="357"/>
      <c r="D41" s="554" t="str">
        <f>IF(Intro!$G$29="English",Variables!$B$23,Variables!$C$23)</f>
        <v>full units</v>
      </c>
      <c r="E41" s="554"/>
      <c r="F41" s="554"/>
      <c r="G41" s="100"/>
      <c r="H41" s="100"/>
      <c r="I41" s="100"/>
      <c r="J41" s="155"/>
      <c r="K41" s="155"/>
      <c r="L41" s="53"/>
      <c r="M41" s="10"/>
      <c r="O41" s="10" t="s">
        <v>49</v>
      </c>
      <c r="P41" s="10" t="s">
        <v>108</v>
      </c>
    </row>
    <row r="42" spans="1:16" ht="15" customHeight="1" x14ac:dyDescent="0.35">
      <c r="B42" s="356"/>
      <c r="C42" s="357"/>
      <c r="D42" s="554" t="str">
        <f>IF(Intro!G$29="English",O42,P42)</f>
        <v>net delivered purchase value (CAD)</v>
      </c>
      <c r="E42" s="554"/>
      <c r="F42" s="554"/>
      <c r="G42" s="100"/>
      <c r="H42" s="100"/>
      <c r="I42" s="100"/>
      <c r="J42" s="155"/>
      <c r="K42" s="155"/>
      <c r="L42" s="53"/>
      <c r="M42" s="10"/>
      <c r="O42" s="10" t="s">
        <v>228</v>
      </c>
      <c r="P42" s="10" t="s">
        <v>227</v>
      </c>
    </row>
    <row r="43" spans="1:16" ht="15" customHeight="1" x14ac:dyDescent="0.35">
      <c r="B43" s="356"/>
      <c r="C43" s="357"/>
      <c r="D43" s="554" t="str">
        <f>"$ / "&amp;IF(Intro!$G$29="English",Variables!$B$24,Variables!$C$24)</f>
        <v>$ / full unit</v>
      </c>
      <c r="E43" s="554"/>
      <c r="F43" s="554"/>
      <c r="G43" s="109" t="str">
        <f>IF(G41=0,"-",G42/G41)</f>
        <v>-</v>
      </c>
      <c r="H43" s="109" t="str">
        <f>IF(H41=0,"-",H42/H41)</f>
        <v>-</v>
      </c>
      <c r="I43" s="109" t="str">
        <f>IF(I41=0,"-",I42/I41)</f>
        <v>-</v>
      </c>
      <c r="J43" s="155"/>
      <c r="K43" s="155"/>
      <c r="L43" s="53"/>
      <c r="M43" s="10"/>
    </row>
    <row r="44" spans="1:16" s="135" customFormat="1" x14ac:dyDescent="0.35">
      <c r="A44" s="157"/>
      <c r="B44" s="555" t="str">
        <f>IF(Intro!$G$29="English",O44,P44)</f>
        <v>Sales of imports in Canada</v>
      </c>
      <c r="C44" s="556"/>
      <c r="D44" s="556"/>
      <c r="E44" s="556"/>
      <c r="F44" s="556"/>
      <c r="G44" s="556"/>
      <c r="H44" s="556"/>
      <c r="I44" s="557"/>
      <c r="J44" s="155"/>
      <c r="K44" s="155"/>
      <c r="L44" s="53"/>
      <c r="O44" s="22" t="s">
        <v>344</v>
      </c>
      <c r="P44" s="135" t="s">
        <v>345</v>
      </c>
    </row>
    <row r="45" spans="1:16" ht="15" customHeight="1" x14ac:dyDescent="0.35">
      <c r="B45" s="356" t="str">
        <f>B44</f>
        <v>Sales of imports in Canada</v>
      </c>
      <c r="C45" s="357"/>
      <c r="D45" s="554" t="str">
        <f>D41</f>
        <v>full units</v>
      </c>
      <c r="E45" s="554"/>
      <c r="F45" s="554"/>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56"/>
      <c r="C46" s="357"/>
      <c r="D46" s="554" t="str">
        <f>IF(Intro!G$29="English",O46,P46)</f>
        <v>net delivered selling value (CAD)</v>
      </c>
      <c r="E46" s="554"/>
      <c r="F46" s="554"/>
      <c r="G46" s="100"/>
      <c r="H46" s="100"/>
      <c r="I46" s="100"/>
      <c r="J46" s="155"/>
      <c r="K46" s="155"/>
      <c r="L46" s="53"/>
      <c r="M46" s="10"/>
      <c r="O46" s="10" t="s">
        <v>230</v>
      </c>
      <c r="P46" s="10" t="s">
        <v>229</v>
      </c>
    </row>
    <row r="47" spans="1:16" ht="15.75" customHeight="1" thickBot="1" x14ac:dyDescent="0.4">
      <c r="B47" s="558"/>
      <c r="C47" s="559"/>
      <c r="D47" s="560" t="str">
        <f>D43</f>
        <v>$ / full unit</v>
      </c>
      <c r="E47" s="560"/>
      <c r="F47" s="560"/>
      <c r="G47" s="109" t="str">
        <f>IF(G45=0,"-",G46/G45)</f>
        <v>-</v>
      </c>
      <c r="H47" s="109" t="str">
        <f>IF(H45=0,"-",H46/H45)</f>
        <v>-</v>
      </c>
      <c r="I47" s="109" t="str">
        <f>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22" t="str">
        <f>IF(Intro!$G$29="English",O49,P49)</f>
        <v>COUNTRY 3</v>
      </c>
      <c r="C49" s="323"/>
      <c r="D49" s="323"/>
      <c r="E49" s="323"/>
      <c r="F49" s="323"/>
      <c r="G49" s="323"/>
      <c r="H49" s="323"/>
      <c r="I49" s="323"/>
      <c r="J49" s="323"/>
      <c r="K49" s="323"/>
      <c r="L49" s="324"/>
      <c r="M49" s="10"/>
      <c r="O49" s="84" t="s">
        <v>801</v>
      </c>
      <c r="P49" s="84" t="s">
        <v>802</v>
      </c>
    </row>
    <row r="50" spans="1:16" ht="15.5" x14ac:dyDescent="0.35">
      <c r="B50" s="545" t="str">
        <f>IF(Intro!$G$29="English",O50,P50)</f>
        <v>Please specify the country of origin here:</v>
      </c>
      <c r="C50" s="546"/>
      <c r="D50" s="546"/>
      <c r="E50" s="542"/>
      <c r="F50" s="543"/>
      <c r="G50" s="543"/>
      <c r="H50" s="543"/>
      <c r="I50" s="544"/>
      <c r="J50" s="155"/>
      <c r="K50" s="155"/>
      <c r="L50" s="150"/>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152">
        <f>Variables!$B$6</f>
        <v>2023</v>
      </c>
      <c r="H52" s="152">
        <f>G52+1</f>
        <v>2024</v>
      </c>
      <c r="I52" s="152">
        <f>H52+1</f>
        <v>2025</v>
      </c>
      <c r="J52" s="155"/>
      <c r="K52" s="155"/>
      <c r="L52" s="53"/>
      <c r="M52" s="10"/>
      <c r="O52" s="18"/>
    </row>
    <row r="53" spans="1:16" s="135" customFormat="1" ht="14.25" customHeight="1" x14ac:dyDescent="0.35">
      <c r="A53" s="157"/>
      <c r="B53" s="551" t="str">
        <f>IF(Intro!$G$29="English",O53,P53)</f>
        <v>Imports in Canada</v>
      </c>
      <c r="C53" s="552"/>
      <c r="D53" s="552"/>
      <c r="E53" s="552"/>
      <c r="F53" s="552"/>
      <c r="G53" s="552"/>
      <c r="H53" s="552"/>
      <c r="I53" s="553"/>
      <c r="J53" s="155"/>
      <c r="K53" s="155"/>
      <c r="L53" s="53"/>
      <c r="O53" s="22" t="s">
        <v>141</v>
      </c>
      <c r="P53" s="135" t="s">
        <v>142</v>
      </c>
    </row>
    <row r="54" spans="1:16" ht="15" customHeight="1" x14ac:dyDescent="0.35">
      <c r="B54" s="356" t="str">
        <f>IF(Intro!$G$29="English",O54,P54)</f>
        <v>Imports</v>
      </c>
      <c r="C54" s="357"/>
      <c r="D54" s="554" t="str">
        <f>IF(Intro!$G$29="English",Variables!$B$23,Variables!$C$23)</f>
        <v>full units</v>
      </c>
      <c r="E54" s="554"/>
      <c r="F54" s="554"/>
      <c r="G54" s="100"/>
      <c r="H54" s="100"/>
      <c r="I54" s="100"/>
      <c r="J54" s="155"/>
      <c r="K54" s="155"/>
      <c r="L54" s="53"/>
      <c r="M54" s="10"/>
      <c r="O54" s="10" t="s">
        <v>49</v>
      </c>
      <c r="P54" s="10" t="s">
        <v>108</v>
      </c>
    </row>
    <row r="55" spans="1:16" ht="15" customHeight="1" x14ac:dyDescent="0.35">
      <c r="B55" s="356"/>
      <c r="C55" s="357"/>
      <c r="D55" s="554" t="str">
        <f>IF(Intro!G$29="English",O55,P55)</f>
        <v>net delivered purchase value (CAD)</v>
      </c>
      <c r="E55" s="554"/>
      <c r="F55" s="554"/>
      <c r="G55" s="100"/>
      <c r="H55" s="100"/>
      <c r="I55" s="100"/>
      <c r="J55" s="155"/>
      <c r="K55" s="155"/>
      <c r="L55" s="53"/>
      <c r="M55" s="10"/>
      <c r="O55" s="10" t="s">
        <v>228</v>
      </c>
      <c r="P55" s="10" t="s">
        <v>227</v>
      </c>
    </row>
    <row r="56" spans="1:16" ht="15" customHeight="1" x14ac:dyDescent="0.35">
      <c r="B56" s="356"/>
      <c r="C56" s="357"/>
      <c r="D56" s="554" t="str">
        <f>"$ / "&amp;IF(Intro!$G$29="English",Variables!$B$24,Variables!$C$24)</f>
        <v>$ / full unit</v>
      </c>
      <c r="E56" s="554"/>
      <c r="F56" s="554"/>
      <c r="G56" s="109" t="str">
        <f>IF(G54=0,"-",G55/G54)</f>
        <v>-</v>
      </c>
      <c r="H56" s="109" t="str">
        <f>IF(H54=0,"-",H55/H54)</f>
        <v>-</v>
      </c>
      <c r="I56" s="109" t="str">
        <f>IF(I54=0,"-",I55/I54)</f>
        <v>-</v>
      </c>
      <c r="J56" s="155"/>
      <c r="K56" s="155"/>
      <c r="L56" s="53"/>
      <c r="M56" s="10"/>
    </row>
    <row r="57" spans="1:16" s="135" customFormat="1" x14ac:dyDescent="0.35">
      <c r="A57" s="157"/>
      <c r="B57" s="555" t="str">
        <f>IF(Intro!$G$29="English",O57,P57)</f>
        <v>Sales of imports in Canada</v>
      </c>
      <c r="C57" s="556"/>
      <c r="D57" s="556"/>
      <c r="E57" s="556"/>
      <c r="F57" s="556"/>
      <c r="G57" s="556"/>
      <c r="H57" s="556"/>
      <c r="I57" s="557"/>
      <c r="J57" s="155"/>
      <c r="K57" s="155"/>
      <c r="L57" s="53"/>
      <c r="O57" s="22" t="s">
        <v>344</v>
      </c>
      <c r="P57" s="135" t="s">
        <v>345</v>
      </c>
    </row>
    <row r="58" spans="1:16" ht="15" customHeight="1" x14ac:dyDescent="0.35">
      <c r="B58" s="356" t="str">
        <f>B57</f>
        <v>Sales of imports in Canada</v>
      </c>
      <c r="C58" s="357"/>
      <c r="D58" s="554" t="str">
        <f>D54</f>
        <v>full units</v>
      </c>
      <c r="E58" s="554"/>
      <c r="F58" s="554"/>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56"/>
      <c r="C59" s="357"/>
      <c r="D59" s="554" t="str">
        <f>IF(Intro!G$29="English",O59,P59)</f>
        <v>net delivered selling value (CAD)</v>
      </c>
      <c r="E59" s="554"/>
      <c r="F59" s="554"/>
      <c r="G59" s="100"/>
      <c r="H59" s="100"/>
      <c r="I59" s="100"/>
      <c r="J59" s="155"/>
      <c r="K59" s="155"/>
      <c r="L59" s="53"/>
      <c r="M59" s="10"/>
      <c r="O59" s="10" t="s">
        <v>230</v>
      </c>
      <c r="P59" s="10" t="s">
        <v>229</v>
      </c>
    </row>
    <row r="60" spans="1:16" ht="15.75" customHeight="1" thickBot="1" x14ac:dyDescent="0.4">
      <c r="B60" s="558"/>
      <c r="C60" s="559"/>
      <c r="D60" s="560" t="str">
        <f>D56</f>
        <v>$ / full unit</v>
      </c>
      <c r="E60" s="560"/>
      <c r="F60" s="560"/>
      <c r="G60" s="109" t="str">
        <f>IF(G58=0,"-",G59/G58)</f>
        <v>-</v>
      </c>
      <c r="H60" s="109" t="str">
        <f>IF(H58=0,"-",H59/H58)</f>
        <v>-</v>
      </c>
      <c r="I60" s="109" t="str">
        <f>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22" t="str">
        <f>IF(Intro!$G$29="English",O62,P62)</f>
        <v>COUNTRY 4</v>
      </c>
      <c r="C62" s="323"/>
      <c r="D62" s="323"/>
      <c r="E62" s="323"/>
      <c r="F62" s="323"/>
      <c r="G62" s="323"/>
      <c r="H62" s="323"/>
      <c r="I62" s="323"/>
      <c r="J62" s="323"/>
      <c r="K62" s="323"/>
      <c r="L62" s="324"/>
      <c r="M62" s="10"/>
      <c r="O62" s="84" t="s">
        <v>803</v>
      </c>
      <c r="P62" s="84" t="s">
        <v>804</v>
      </c>
    </row>
    <row r="63" spans="1:16" ht="15.5" x14ac:dyDescent="0.35">
      <c r="B63" s="545" t="str">
        <f>IF(Intro!$G$29="English",O63,P63)</f>
        <v>Please specify the country of origin here:</v>
      </c>
      <c r="C63" s="546"/>
      <c r="D63" s="546"/>
      <c r="E63" s="542"/>
      <c r="F63" s="543"/>
      <c r="G63" s="543"/>
      <c r="H63" s="543"/>
      <c r="I63" s="544"/>
      <c r="J63" s="155"/>
      <c r="K63" s="155"/>
      <c r="L63" s="150"/>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152">
        <f>Variables!$B$6</f>
        <v>2023</v>
      </c>
      <c r="H65" s="152">
        <f>G65+1</f>
        <v>2024</v>
      </c>
      <c r="I65" s="152">
        <f>H65+1</f>
        <v>2025</v>
      </c>
      <c r="J65" s="155"/>
      <c r="K65" s="155"/>
      <c r="L65" s="53"/>
      <c r="M65" s="10"/>
      <c r="O65" s="18"/>
    </row>
    <row r="66" spans="1:16" s="135" customFormat="1" ht="14.25" customHeight="1" x14ac:dyDescent="0.35">
      <c r="A66" s="157"/>
      <c r="B66" s="551" t="str">
        <f>IF(Intro!$G$29="English",O66,P66)</f>
        <v>Imports in Canada</v>
      </c>
      <c r="C66" s="552"/>
      <c r="D66" s="552"/>
      <c r="E66" s="552"/>
      <c r="F66" s="552"/>
      <c r="G66" s="552"/>
      <c r="H66" s="552"/>
      <c r="I66" s="553"/>
      <c r="J66" s="155"/>
      <c r="K66" s="155"/>
      <c r="L66" s="53"/>
      <c r="O66" s="22" t="s">
        <v>141</v>
      </c>
      <c r="P66" s="135" t="s">
        <v>142</v>
      </c>
    </row>
    <row r="67" spans="1:16" ht="15" customHeight="1" x14ac:dyDescent="0.35">
      <c r="B67" s="356" t="str">
        <f>IF(Intro!$G$29="English",O67,P67)</f>
        <v>Imports</v>
      </c>
      <c r="C67" s="357"/>
      <c r="D67" s="554" t="str">
        <f>IF(Intro!$G$29="English",Variables!$B$23,Variables!$C$23)</f>
        <v>full units</v>
      </c>
      <c r="E67" s="554"/>
      <c r="F67" s="554"/>
      <c r="G67" s="100"/>
      <c r="H67" s="100"/>
      <c r="I67" s="100"/>
      <c r="J67" s="155"/>
      <c r="K67" s="155"/>
      <c r="L67" s="53"/>
      <c r="M67" s="10"/>
      <c r="O67" s="10" t="s">
        <v>49</v>
      </c>
      <c r="P67" s="10" t="s">
        <v>108</v>
      </c>
    </row>
    <row r="68" spans="1:16" ht="15" customHeight="1" x14ac:dyDescent="0.35">
      <c r="B68" s="356"/>
      <c r="C68" s="357"/>
      <c r="D68" s="554" t="str">
        <f>IF(Intro!G$29="English",O68,P68)</f>
        <v>net delivered purchase value (CAD)</v>
      </c>
      <c r="E68" s="554"/>
      <c r="F68" s="554"/>
      <c r="G68" s="100"/>
      <c r="H68" s="100"/>
      <c r="I68" s="100"/>
      <c r="J68" s="155"/>
      <c r="K68" s="155"/>
      <c r="L68" s="53"/>
      <c r="M68" s="10"/>
      <c r="O68" s="10" t="s">
        <v>228</v>
      </c>
      <c r="P68" s="10" t="s">
        <v>227</v>
      </c>
    </row>
    <row r="69" spans="1:16" ht="15" customHeight="1" x14ac:dyDescent="0.35">
      <c r="B69" s="356"/>
      <c r="C69" s="357"/>
      <c r="D69" s="554" t="str">
        <f>"$ / "&amp;IF(Intro!$G$29="English",Variables!$B$24,Variables!$C$24)</f>
        <v>$ / full unit</v>
      </c>
      <c r="E69" s="554"/>
      <c r="F69" s="554"/>
      <c r="G69" s="109" t="str">
        <f>IF(G67=0,"-",G68/G67)</f>
        <v>-</v>
      </c>
      <c r="H69" s="109" t="str">
        <f>IF(H67=0,"-",H68/H67)</f>
        <v>-</v>
      </c>
      <c r="I69" s="109" t="str">
        <f>IF(I67=0,"-",I68/I67)</f>
        <v>-</v>
      </c>
      <c r="J69" s="155"/>
      <c r="K69" s="155"/>
      <c r="L69" s="53"/>
      <c r="M69" s="10"/>
    </row>
    <row r="70" spans="1:16" s="135" customFormat="1" x14ac:dyDescent="0.35">
      <c r="A70" s="157"/>
      <c r="B70" s="555" t="str">
        <f>IF(Intro!$G$29="English",O70,P70)</f>
        <v>Sales of imports in Canada</v>
      </c>
      <c r="C70" s="556"/>
      <c r="D70" s="556"/>
      <c r="E70" s="556"/>
      <c r="F70" s="556"/>
      <c r="G70" s="556"/>
      <c r="H70" s="556"/>
      <c r="I70" s="557"/>
      <c r="J70" s="155"/>
      <c r="K70" s="155"/>
      <c r="L70" s="53"/>
      <c r="O70" s="22" t="s">
        <v>344</v>
      </c>
      <c r="P70" s="135" t="s">
        <v>345</v>
      </c>
    </row>
    <row r="71" spans="1:16" ht="15" customHeight="1" x14ac:dyDescent="0.35">
      <c r="B71" s="356" t="str">
        <f>B70</f>
        <v>Sales of imports in Canada</v>
      </c>
      <c r="C71" s="357"/>
      <c r="D71" s="554" t="str">
        <f>D67</f>
        <v>full units</v>
      </c>
      <c r="E71" s="554"/>
      <c r="F71" s="554"/>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56"/>
      <c r="C72" s="357"/>
      <c r="D72" s="554" t="str">
        <f>IF(Intro!G$29="English",O72,P72)</f>
        <v>net delivered selling value (CAD)</v>
      </c>
      <c r="E72" s="554"/>
      <c r="F72" s="554"/>
      <c r="G72" s="100"/>
      <c r="H72" s="100"/>
      <c r="I72" s="100"/>
      <c r="J72" s="155"/>
      <c r="K72" s="155"/>
      <c r="L72" s="53"/>
      <c r="M72" s="10"/>
      <c r="O72" s="10" t="s">
        <v>230</v>
      </c>
      <c r="P72" s="10" t="s">
        <v>229</v>
      </c>
    </row>
    <row r="73" spans="1:16" ht="15.75" customHeight="1" thickBot="1" x14ac:dyDescent="0.4">
      <c r="B73" s="558"/>
      <c r="C73" s="559"/>
      <c r="D73" s="560" t="str">
        <f>D69</f>
        <v>$ / full unit</v>
      </c>
      <c r="E73" s="560"/>
      <c r="F73" s="560"/>
      <c r="G73" s="109" t="str">
        <f>IF(G71=0,"-",G72/G71)</f>
        <v>-</v>
      </c>
      <c r="H73" s="109" t="str">
        <f>IF(H71=0,"-",H72/H71)</f>
        <v>-</v>
      </c>
      <c r="I73" s="109" t="str">
        <f>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22" t="str">
        <f>IF(Intro!$G$29="English",O75,P75)</f>
        <v>COUNTRY 5</v>
      </c>
      <c r="C75" s="323"/>
      <c r="D75" s="323"/>
      <c r="E75" s="323"/>
      <c r="F75" s="323"/>
      <c r="G75" s="323"/>
      <c r="H75" s="323"/>
      <c r="I75" s="323"/>
      <c r="J75" s="323"/>
      <c r="K75" s="323"/>
      <c r="L75" s="324"/>
      <c r="M75" s="10"/>
      <c r="O75" s="84" t="s">
        <v>805</v>
      </c>
      <c r="P75" s="84" t="s">
        <v>806</v>
      </c>
    </row>
    <row r="76" spans="1:16" ht="15.5" x14ac:dyDescent="0.35">
      <c r="B76" s="545" t="str">
        <f>IF(Intro!$G$29="English",O76,P76)</f>
        <v>Please specify the country of origin here:</v>
      </c>
      <c r="C76" s="546"/>
      <c r="D76" s="546"/>
      <c r="E76" s="542"/>
      <c r="F76" s="543"/>
      <c r="G76" s="543"/>
      <c r="H76" s="543"/>
      <c r="I76" s="544"/>
      <c r="J76" s="155"/>
      <c r="K76" s="155"/>
      <c r="L76" s="150"/>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152">
        <f>Variables!$B$6</f>
        <v>2023</v>
      </c>
      <c r="H78" s="152">
        <f>G78+1</f>
        <v>2024</v>
      </c>
      <c r="I78" s="152">
        <f>H78+1</f>
        <v>2025</v>
      </c>
      <c r="J78" s="155"/>
      <c r="K78" s="155"/>
      <c r="L78" s="53"/>
      <c r="M78" s="10"/>
      <c r="O78" s="18"/>
    </row>
    <row r="79" spans="1:16" s="135" customFormat="1" ht="14.25" customHeight="1" x14ac:dyDescent="0.35">
      <c r="A79" s="157"/>
      <c r="B79" s="551" t="str">
        <f>IF(Intro!$G$29="English",O79,P79)</f>
        <v>Imports in Canada</v>
      </c>
      <c r="C79" s="552"/>
      <c r="D79" s="552"/>
      <c r="E79" s="552"/>
      <c r="F79" s="552"/>
      <c r="G79" s="552"/>
      <c r="H79" s="552"/>
      <c r="I79" s="553"/>
      <c r="J79" s="155"/>
      <c r="K79" s="155"/>
      <c r="L79" s="53"/>
      <c r="O79" s="22" t="s">
        <v>141</v>
      </c>
      <c r="P79" s="135" t="s">
        <v>142</v>
      </c>
    </row>
    <row r="80" spans="1:16" ht="15" customHeight="1" x14ac:dyDescent="0.35">
      <c r="B80" s="356" t="str">
        <f>IF(Intro!$G$29="English",O80,P80)</f>
        <v>Imports</v>
      </c>
      <c r="C80" s="357"/>
      <c r="D80" s="554" t="str">
        <f>IF(Intro!$G$29="English",Variables!$B$23,Variables!$C$23)</f>
        <v>full units</v>
      </c>
      <c r="E80" s="554"/>
      <c r="F80" s="554"/>
      <c r="G80" s="100"/>
      <c r="H80" s="100"/>
      <c r="I80" s="100"/>
      <c r="J80" s="155"/>
      <c r="K80" s="155"/>
      <c r="L80" s="53"/>
      <c r="M80" s="10"/>
      <c r="O80" s="10" t="s">
        <v>49</v>
      </c>
      <c r="P80" s="10" t="s">
        <v>108</v>
      </c>
    </row>
    <row r="81" spans="1:16" ht="15" customHeight="1" x14ac:dyDescent="0.35">
      <c r="B81" s="356"/>
      <c r="C81" s="357"/>
      <c r="D81" s="554" t="str">
        <f>IF(Intro!G$29="English",O81,P81)</f>
        <v>net delivered purchase value (CAD)</v>
      </c>
      <c r="E81" s="554"/>
      <c r="F81" s="554"/>
      <c r="G81" s="100"/>
      <c r="H81" s="100"/>
      <c r="I81" s="100"/>
      <c r="J81" s="155"/>
      <c r="K81" s="155"/>
      <c r="L81" s="53"/>
      <c r="M81" s="10"/>
      <c r="O81" s="10" t="s">
        <v>228</v>
      </c>
      <c r="P81" s="10" t="s">
        <v>227</v>
      </c>
    </row>
    <row r="82" spans="1:16" ht="15" customHeight="1" x14ac:dyDescent="0.35">
      <c r="B82" s="356"/>
      <c r="C82" s="357"/>
      <c r="D82" s="554" t="str">
        <f>"$ / "&amp;IF(Intro!$G$29="English",Variables!$B$24,Variables!$C$24)</f>
        <v>$ / full unit</v>
      </c>
      <c r="E82" s="554"/>
      <c r="F82" s="554"/>
      <c r="G82" s="109" t="str">
        <f>IF(G80=0,"-",G81/G80)</f>
        <v>-</v>
      </c>
      <c r="H82" s="109" t="str">
        <f>IF(H80=0,"-",H81/H80)</f>
        <v>-</v>
      </c>
      <c r="I82" s="109" t="str">
        <f>IF(I80=0,"-",I81/I80)</f>
        <v>-</v>
      </c>
      <c r="J82" s="155"/>
      <c r="K82" s="155"/>
      <c r="L82" s="53"/>
      <c r="M82" s="10"/>
    </row>
    <row r="83" spans="1:16" s="135" customFormat="1" x14ac:dyDescent="0.35">
      <c r="A83" s="157"/>
      <c r="B83" s="555" t="str">
        <f>IF(Intro!$G$29="English",O83,P83)</f>
        <v>Sales of imports in Canada</v>
      </c>
      <c r="C83" s="556"/>
      <c r="D83" s="556"/>
      <c r="E83" s="556"/>
      <c r="F83" s="556"/>
      <c r="G83" s="556"/>
      <c r="H83" s="556"/>
      <c r="I83" s="557"/>
      <c r="J83" s="155"/>
      <c r="K83" s="155"/>
      <c r="L83" s="53"/>
      <c r="O83" s="22" t="s">
        <v>344</v>
      </c>
      <c r="P83" s="135" t="s">
        <v>345</v>
      </c>
    </row>
    <row r="84" spans="1:16" ht="15" customHeight="1" x14ac:dyDescent="0.35">
      <c r="B84" s="356" t="str">
        <f>B83</f>
        <v>Sales of imports in Canada</v>
      </c>
      <c r="C84" s="357"/>
      <c r="D84" s="554" t="str">
        <f>D80</f>
        <v>full units</v>
      </c>
      <c r="E84" s="554"/>
      <c r="F84" s="554"/>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56"/>
      <c r="C85" s="357"/>
      <c r="D85" s="554" t="str">
        <f>IF(Intro!G$29="English",O85,P85)</f>
        <v>net delivered selling value (CAD)</v>
      </c>
      <c r="E85" s="554"/>
      <c r="F85" s="554"/>
      <c r="G85" s="100"/>
      <c r="H85" s="100"/>
      <c r="I85" s="100"/>
      <c r="J85" s="155"/>
      <c r="K85" s="155"/>
      <c r="L85" s="53"/>
      <c r="M85" s="10"/>
      <c r="O85" s="10" t="s">
        <v>230</v>
      </c>
      <c r="P85" s="10" t="s">
        <v>229</v>
      </c>
    </row>
    <row r="86" spans="1:16" ht="15.75" customHeight="1" thickBot="1" x14ac:dyDescent="0.4">
      <c r="B86" s="558"/>
      <c r="C86" s="559"/>
      <c r="D86" s="560" t="str">
        <f>D82</f>
        <v>$ / full unit</v>
      </c>
      <c r="E86" s="560"/>
      <c r="F86" s="560"/>
      <c r="G86" s="109" t="str">
        <f>IF(G84=0,"-",G85/G84)</f>
        <v>-</v>
      </c>
      <c r="H86" s="109" t="str">
        <f>IF(H84=0,"-",H85/H84)</f>
        <v>-</v>
      </c>
      <c r="I86" s="109" t="str">
        <f>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151"/>
      <c r="F88" s="151"/>
      <c r="G88" s="151"/>
      <c r="H88" s="151"/>
      <c r="I88" s="151"/>
      <c r="J88" s="151"/>
      <c r="K88" s="151"/>
      <c r="L88" s="151"/>
      <c r="M88" s="55"/>
    </row>
  </sheetData>
  <sheetProtection algorithmName="SHA-512" hashValue="aOtzI4omCHIS/raYL7fiBDzA+EbzJJ8kKIcZSW/EB8HlGrB78trjHcFCGuBVRKEqQHt/U+VZMOptrh3ExPBdFg==" saltValue="m18ZdMkRq9SNUOD6LdaizQ==" spinCount="100000" sheet="1" objects="1" scenarios="1" selectLockedCells="1"/>
  <mergeCells count="82">
    <mergeCell ref="B84:C86"/>
    <mergeCell ref="D84:F84"/>
    <mergeCell ref="D85:F85"/>
    <mergeCell ref="D86:F86"/>
    <mergeCell ref="B79:I79"/>
    <mergeCell ref="B80:C82"/>
    <mergeCell ref="D80:F80"/>
    <mergeCell ref="D81:F81"/>
    <mergeCell ref="D82:F82"/>
    <mergeCell ref="B83:I83"/>
    <mergeCell ref="E76:I76"/>
    <mergeCell ref="B37:D37"/>
    <mergeCell ref="B50:D50"/>
    <mergeCell ref="B63:D63"/>
    <mergeCell ref="B75:L75"/>
    <mergeCell ref="B76:D76"/>
    <mergeCell ref="B70:I70"/>
    <mergeCell ref="B71:C73"/>
    <mergeCell ref="D71:F71"/>
    <mergeCell ref="D72:F72"/>
    <mergeCell ref="D73:F73"/>
    <mergeCell ref="B62:L62"/>
    <mergeCell ref="B66:I66"/>
    <mergeCell ref="B67:C69"/>
    <mergeCell ref="D69:F69"/>
    <mergeCell ref="B58:C60"/>
    <mergeCell ref="D58:F58"/>
    <mergeCell ref="D59:F59"/>
    <mergeCell ref="D60:F60"/>
    <mergeCell ref="E63:I63"/>
    <mergeCell ref="D54:F54"/>
    <mergeCell ref="D55:F55"/>
    <mergeCell ref="D56:F56"/>
    <mergeCell ref="D67:F67"/>
    <mergeCell ref="D68:F68"/>
    <mergeCell ref="B57:I57"/>
    <mergeCell ref="B54:C56"/>
    <mergeCell ref="B32:C34"/>
    <mergeCell ref="D32:F32"/>
    <mergeCell ref="D33:F33"/>
    <mergeCell ref="D34:F34"/>
    <mergeCell ref="B36:L36"/>
    <mergeCell ref="E37:I37"/>
    <mergeCell ref="B49:L49"/>
    <mergeCell ref="B44:I44"/>
    <mergeCell ref="B45:C47"/>
    <mergeCell ref="D45:F45"/>
    <mergeCell ref="D46:F46"/>
    <mergeCell ref="D47:F47"/>
    <mergeCell ref="B27:I27"/>
    <mergeCell ref="B53:I53"/>
    <mergeCell ref="D42:F42"/>
    <mergeCell ref="D43:F43"/>
    <mergeCell ref="E50:I50"/>
    <mergeCell ref="B31:I31"/>
    <mergeCell ref="B28:C30"/>
    <mergeCell ref="B40:I40"/>
    <mergeCell ref="B41:C43"/>
    <mergeCell ref="D41:F41"/>
    <mergeCell ref="D28:F28"/>
    <mergeCell ref="D29:F29"/>
    <mergeCell ref="D30:F30"/>
    <mergeCell ref="E24:I24"/>
    <mergeCell ref="B24:D24"/>
    <mergeCell ref="B19:L19"/>
    <mergeCell ref="B10:L11"/>
    <mergeCell ref="B20:L20"/>
    <mergeCell ref="B21:L21"/>
    <mergeCell ref="B22:F22"/>
    <mergeCell ref="B23:L23"/>
    <mergeCell ref="B12:L12"/>
    <mergeCell ref="B13:L13"/>
    <mergeCell ref="B14:L14"/>
    <mergeCell ref="B15:L15"/>
    <mergeCell ref="B16:L16"/>
    <mergeCell ref="B17:L17"/>
    <mergeCell ref="B18:L18"/>
    <mergeCell ref="B4:L4"/>
    <mergeCell ref="B5:L5"/>
    <mergeCell ref="B6:L6"/>
    <mergeCell ref="B8:L8"/>
    <mergeCell ref="B9:L9"/>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CAF7B073-40FB-4B5D-96B5-CC3B15371DFF}">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DA767F58-5258-42D5-B537-03DE13220ADB}">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3B6DBD2-8397-4D3B-BCFE-1901A7234C65}">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87"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480668E-4DE8-48AD-8989-B68BA4BBB049}">
          <x14:formula1>
            <xm:f>Variables!$D$82:$D$330</xm:f>
          </x14:formula1>
          <xm:sqref>E63 E24 E37 E50 E76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2EA2E-AF68-43B6-BD40-B52A9C2A6222}">
  <sheetPr>
    <tabColor rgb="FF92D050"/>
    <pageSetUpPr fitToPage="1"/>
  </sheetPr>
  <dimension ref="A1:P88"/>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324</v>
      </c>
      <c r="P1" s="10" t="s">
        <v>324</v>
      </c>
    </row>
    <row r="2" spans="1:16" x14ac:dyDescent="0.35">
      <c r="B2" s="12" t="str">
        <f>Pro!B2</f>
        <v>PROTECTED</v>
      </c>
      <c r="C2" s="12"/>
      <c r="D2" s="12"/>
      <c r="O2" s="135" t="s">
        <v>51</v>
      </c>
      <c r="P2" s="135" t="s">
        <v>67</v>
      </c>
    </row>
    <row r="3" spans="1:16" x14ac:dyDescent="0.35">
      <c r="B3" s="13"/>
      <c r="C3" s="13"/>
      <c r="D3" s="13"/>
      <c r="O3" s="2"/>
      <c r="P3" s="2"/>
    </row>
    <row r="4" spans="1:16" s="2" customFormat="1" x14ac:dyDescent="0.35">
      <c r="A4" s="4"/>
      <c r="B4" s="380" t="str">
        <f>Info!B4</f>
        <v>IMPORTERS' QUESTIONNAIRE</v>
      </c>
      <c r="C4" s="381"/>
      <c r="D4" s="381"/>
      <c r="E4" s="381"/>
      <c r="F4" s="381"/>
      <c r="G4" s="381"/>
      <c r="H4" s="381"/>
      <c r="I4" s="381"/>
      <c r="J4" s="381"/>
      <c r="K4" s="381"/>
      <c r="L4" s="382"/>
      <c r="M4" s="21"/>
      <c r="N4" s="21"/>
      <c r="O4" s="19"/>
      <c r="P4" s="19"/>
    </row>
    <row r="5" spans="1:16" s="2" customFormat="1" x14ac:dyDescent="0.35">
      <c r="A5" s="4"/>
      <c r="B5" s="435" t="str">
        <f>Info!B5</f>
        <v>GC-2026-001</v>
      </c>
      <c r="C5" s="540"/>
      <c r="D5" s="540"/>
      <c r="E5" s="540"/>
      <c r="F5" s="540"/>
      <c r="G5" s="540"/>
      <c r="H5" s="540"/>
      <c r="I5" s="540"/>
      <c r="J5" s="540"/>
      <c r="K5" s="540"/>
      <c r="L5" s="437"/>
      <c r="M5" s="21"/>
      <c r="N5" s="21"/>
      <c r="O5" s="19"/>
      <c r="P5" s="19"/>
    </row>
    <row r="6" spans="1:16" s="6" customFormat="1" x14ac:dyDescent="0.35">
      <c r="A6" s="4"/>
      <c r="B6" s="435" t="str">
        <f>Info!B6</f>
        <v>WOOD GOODS - SOLID AND ENGINEERED WOOD CABINETS AND VANITIES</v>
      </c>
      <c r="C6" s="540"/>
      <c r="D6" s="540"/>
      <c r="E6" s="540"/>
      <c r="F6" s="540"/>
      <c r="G6" s="540"/>
      <c r="H6" s="540"/>
      <c r="I6" s="540"/>
      <c r="J6" s="540"/>
      <c r="K6" s="540"/>
      <c r="L6" s="437"/>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38" t="str">
        <f>Public!B8</f>
        <v>The following questions refer to the goods as defined in the product description on the Intro tab.</v>
      </c>
      <c r="C8" s="541"/>
      <c r="D8" s="541"/>
      <c r="E8" s="541"/>
      <c r="F8" s="541"/>
      <c r="G8" s="541"/>
      <c r="H8" s="541"/>
      <c r="I8" s="541"/>
      <c r="J8" s="541"/>
      <c r="K8" s="541"/>
      <c r="L8" s="440"/>
      <c r="M8" s="19"/>
      <c r="N8" s="19"/>
      <c r="O8" s="15"/>
      <c r="P8" s="15"/>
    </row>
    <row r="9" spans="1:16" s="6" customFormat="1" x14ac:dyDescent="0.35">
      <c r="A9" s="4"/>
      <c r="B9" s="438" t="str">
        <f>Public!B9</f>
        <v xml:space="preserve">Product information and a glossary of terms can be found in the Info tab.
</v>
      </c>
      <c r="C9" s="541"/>
      <c r="D9" s="541"/>
      <c r="E9" s="541"/>
      <c r="F9" s="541"/>
      <c r="G9" s="541"/>
      <c r="H9" s="541"/>
      <c r="I9" s="541"/>
      <c r="J9" s="541"/>
      <c r="K9" s="541"/>
      <c r="L9" s="440"/>
      <c r="M9" s="19"/>
      <c r="N9" s="19"/>
      <c r="O9" s="15"/>
    </row>
    <row r="10" spans="1:16" s="6" customFormat="1" x14ac:dyDescent="0.35">
      <c r="A10" s="4"/>
      <c r="B10" s="438"/>
      <c r="C10" s="541"/>
      <c r="D10" s="541"/>
      <c r="E10" s="541"/>
      <c r="F10" s="541"/>
      <c r="G10" s="541"/>
      <c r="H10" s="541"/>
      <c r="I10" s="541"/>
      <c r="J10" s="541"/>
      <c r="K10" s="541"/>
      <c r="L10" s="440"/>
      <c r="M10" s="19"/>
      <c r="N10" s="19"/>
      <c r="O10" s="10" t="s">
        <v>226</v>
      </c>
      <c r="P10" s="10" t="s">
        <v>225</v>
      </c>
    </row>
    <row r="11" spans="1:16" s="6" customFormat="1" x14ac:dyDescent="0.35">
      <c r="A11" s="4"/>
      <c r="B11" s="438"/>
      <c r="C11" s="541"/>
      <c r="D11" s="541"/>
      <c r="E11" s="541"/>
      <c r="F11" s="541"/>
      <c r="G11" s="541"/>
      <c r="H11" s="541"/>
      <c r="I11" s="541"/>
      <c r="J11" s="541"/>
      <c r="K11" s="541"/>
      <c r="L11" s="440"/>
      <c r="M11" s="19"/>
      <c r="N11" s="19"/>
      <c r="O11" s="15"/>
      <c r="P11" s="15"/>
    </row>
    <row r="12" spans="1:16" s="6" customFormat="1" x14ac:dyDescent="0.35">
      <c r="A12" s="4"/>
      <c r="B12" s="438" t="str">
        <f>Pro!B12</f>
        <v>For the questions in this tab, note the following:</v>
      </c>
      <c r="C12" s="541"/>
      <c r="D12" s="541"/>
      <c r="E12" s="541"/>
      <c r="F12" s="541"/>
      <c r="G12" s="541"/>
      <c r="H12" s="541"/>
      <c r="I12" s="541"/>
      <c r="J12" s="541"/>
      <c r="K12" s="541"/>
      <c r="L12" s="440"/>
      <c r="M12" s="19"/>
      <c r="N12" s="19"/>
      <c r="O12" s="15"/>
      <c r="P12" s="15"/>
    </row>
    <row r="13" spans="1:16" s="6" customFormat="1" ht="26.25" customHeight="1" x14ac:dyDescent="0.35">
      <c r="A13" s="4"/>
      <c r="B13" s="521" t="str">
        <f>Pro!B13</f>
        <v>• Report only sales from your firm’s imports. Sales of goods purchased from Canadian producers must be excluded.</v>
      </c>
      <c r="C13" s="550"/>
      <c r="D13" s="550"/>
      <c r="E13" s="550"/>
      <c r="F13" s="550"/>
      <c r="G13" s="550"/>
      <c r="H13" s="550"/>
      <c r="I13" s="550"/>
      <c r="J13" s="550"/>
      <c r="K13" s="550"/>
      <c r="L13" s="523"/>
      <c r="M13" s="19"/>
      <c r="N13" s="19"/>
      <c r="O13" s="15"/>
      <c r="P13" s="15"/>
    </row>
    <row r="14" spans="1:16" s="6" customFormat="1" x14ac:dyDescent="0.35">
      <c r="A14" s="4"/>
      <c r="B14" s="438" t="str">
        <f>Pro!B14</f>
        <v>• Report all sales to Canadian and foreign associated firms.</v>
      </c>
      <c r="C14" s="541"/>
      <c r="D14" s="541"/>
      <c r="E14" s="541"/>
      <c r="F14" s="541"/>
      <c r="G14" s="541"/>
      <c r="H14" s="541"/>
      <c r="I14" s="541"/>
      <c r="J14" s="541"/>
      <c r="K14" s="541"/>
      <c r="L14" s="440"/>
      <c r="M14" s="19"/>
      <c r="N14" s="19"/>
      <c r="O14" s="15"/>
      <c r="P14" s="15"/>
    </row>
    <row r="15" spans="1:16" s="6" customFormat="1" x14ac:dyDescent="0.35">
      <c r="A15" s="4"/>
      <c r="B15" s="438" t="str">
        <f>Pro!B15</f>
        <v>• Report all sales as of the date of shipment to the customer or the customer’s warehouse.</v>
      </c>
      <c r="C15" s="541"/>
      <c r="D15" s="541"/>
      <c r="E15" s="541"/>
      <c r="F15" s="541"/>
      <c r="G15" s="541"/>
      <c r="H15" s="541"/>
      <c r="I15" s="541"/>
      <c r="J15" s="541"/>
      <c r="K15" s="541"/>
      <c r="L15" s="440"/>
      <c r="M15" s="19"/>
      <c r="N15" s="19"/>
      <c r="O15" s="15"/>
      <c r="P15" s="15"/>
    </row>
    <row r="16" spans="1:16" s="6" customFormat="1" x14ac:dyDescent="0.35">
      <c r="A16" s="4"/>
      <c r="B16" s="438" t="str">
        <f>Pro!B16</f>
        <v>• Report all values in Canadian dollars.</v>
      </c>
      <c r="C16" s="541"/>
      <c r="D16" s="541"/>
      <c r="E16" s="541"/>
      <c r="F16" s="541"/>
      <c r="G16" s="541"/>
      <c r="H16" s="541"/>
      <c r="I16" s="541"/>
      <c r="J16" s="541"/>
      <c r="K16" s="541"/>
      <c r="L16" s="440"/>
      <c r="M16" s="19"/>
      <c r="N16" s="19"/>
      <c r="O16" s="15"/>
      <c r="P16" s="15"/>
    </row>
    <row r="17" spans="1:16" s="6" customFormat="1" x14ac:dyDescent="0.35">
      <c r="A17" s="4"/>
      <c r="B17" s="441" t="str">
        <f>IF(Intro!$G$29="English",O17,P17)</f>
        <v>• If your firm is an end user or a retailer, your firm does not need to report sales of imports or inventories of imports.</v>
      </c>
      <c r="C17" s="442"/>
      <c r="D17" s="442"/>
      <c r="E17" s="442"/>
      <c r="F17" s="442"/>
      <c r="G17" s="442"/>
      <c r="H17" s="442"/>
      <c r="I17" s="442"/>
      <c r="J17" s="442"/>
      <c r="K17" s="442"/>
      <c r="L17" s="443"/>
      <c r="M17" s="19"/>
      <c r="N17" s="19"/>
      <c r="O17" s="15" t="s">
        <v>174</v>
      </c>
      <c r="P17" s="15" t="s">
        <v>175</v>
      </c>
    </row>
    <row r="18" spans="1:16" s="6" customFormat="1" ht="30" customHeight="1" x14ac:dyDescent="0.35">
      <c r="A18" s="4"/>
      <c r="B18" s="491" t="str">
        <f>IF(Intro!$G$29="English",O18,P18)</f>
        <v>Full units include unassembled, assembled or ready to assemble wood cabinets and vanities, including “flat packs” and "complete knock down (CKD)" kits.</v>
      </c>
      <c r="C18" s="492"/>
      <c r="D18" s="492"/>
      <c r="E18" s="492"/>
      <c r="F18" s="492"/>
      <c r="G18" s="492"/>
      <c r="H18" s="492"/>
      <c r="I18" s="492"/>
      <c r="J18" s="492"/>
      <c r="K18" s="492"/>
      <c r="L18" s="493"/>
      <c r="O18" s="297" t="s">
        <v>994</v>
      </c>
      <c r="P18" s="297" t="s">
        <v>995</v>
      </c>
    </row>
    <row r="19" spans="1:16" s="6" customFormat="1" ht="20.25" customHeight="1" x14ac:dyDescent="0.35">
      <c r="A19" s="4"/>
      <c r="B19" s="547" t="str">
        <f>IF(Intro!$G$29="English",O19,P19)</f>
        <v>DO NOT INCLUDE THE VALUE OF ANY COMMERCIAL SERVICES SUCH AS INSTALLATION IN YOUR RESPONSE</v>
      </c>
      <c r="C19" s="547"/>
      <c r="D19" s="547"/>
      <c r="E19" s="547"/>
      <c r="F19" s="547"/>
      <c r="G19" s="547"/>
      <c r="H19" s="547"/>
      <c r="I19" s="547"/>
      <c r="J19" s="547"/>
      <c r="K19" s="547"/>
      <c r="L19" s="547"/>
      <c r="O19" s="255" t="s">
        <v>929</v>
      </c>
      <c r="P19" s="255" t="s">
        <v>930</v>
      </c>
    </row>
    <row r="20" spans="1:16" x14ac:dyDescent="0.35">
      <c r="B20" s="322" t="str">
        <f>IF(Intro!$G$29="English",O20,P20)</f>
        <v>IMPORTS AND SALES - FULL UNITS</v>
      </c>
      <c r="C20" s="323"/>
      <c r="D20" s="323"/>
      <c r="E20" s="323"/>
      <c r="F20" s="323"/>
      <c r="G20" s="323"/>
      <c r="H20" s="323"/>
      <c r="I20" s="323"/>
      <c r="J20" s="323"/>
      <c r="K20" s="323"/>
      <c r="L20" s="324"/>
      <c r="M20" s="10"/>
      <c r="O20" s="84" t="s">
        <v>921</v>
      </c>
      <c r="P20" s="84" t="s">
        <v>922</v>
      </c>
    </row>
    <row r="21" spans="1:16" x14ac:dyDescent="0.35">
      <c r="B21" s="451" t="s">
        <v>12</v>
      </c>
      <c r="C21" s="548"/>
      <c r="D21" s="548"/>
      <c r="E21" s="548"/>
      <c r="F21" s="548"/>
      <c r="G21" s="548"/>
      <c r="H21" s="548"/>
      <c r="I21" s="548"/>
      <c r="J21" s="548"/>
      <c r="K21" s="548"/>
      <c r="L21" s="453"/>
      <c r="M21" s="10"/>
    </row>
    <row r="22" spans="1:16" ht="24" customHeight="1" x14ac:dyDescent="0.35">
      <c r="B22" s="401" t="str">
        <f>IF(Intro!$G$29="English",O22,P22)</f>
        <v xml:space="preserve">Provide your firm's imports and sales of imports of the goods, by country. </v>
      </c>
      <c r="C22" s="549"/>
      <c r="D22" s="549"/>
      <c r="E22" s="549"/>
      <c r="F22" s="549"/>
      <c r="G22" s="155"/>
      <c r="H22" s="155"/>
      <c r="I22" s="155"/>
      <c r="J22" s="155"/>
      <c r="K22" s="155"/>
      <c r="L22" s="160"/>
      <c r="M22" s="10"/>
      <c r="O22" s="10" t="s">
        <v>780</v>
      </c>
      <c r="P22" s="10" t="s">
        <v>781</v>
      </c>
    </row>
    <row r="23" spans="1:16" x14ac:dyDescent="0.35">
      <c r="B23" s="322" t="str">
        <f>IF(Intro!$G$29="English",O23,P23)</f>
        <v>COUNTRY 6</v>
      </c>
      <c r="C23" s="323"/>
      <c r="D23" s="323"/>
      <c r="E23" s="323"/>
      <c r="F23" s="323"/>
      <c r="G23" s="323"/>
      <c r="H23" s="323"/>
      <c r="I23" s="323"/>
      <c r="J23" s="323"/>
      <c r="K23" s="323"/>
      <c r="L23" s="324"/>
      <c r="M23" s="10"/>
      <c r="O23" s="84" t="s">
        <v>825</v>
      </c>
      <c r="P23" s="84" t="s">
        <v>826</v>
      </c>
    </row>
    <row r="24" spans="1:16" ht="15.75" customHeight="1" x14ac:dyDescent="0.35">
      <c r="B24" s="545" t="str">
        <f>IF(Intro!$G$29="English",O24,P24)</f>
        <v>Please specify the country of origin here:</v>
      </c>
      <c r="C24" s="546"/>
      <c r="D24" s="546"/>
      <c r="E24" s="542"/>
      <c r="F24" s="543"/>
      <c r="G24" s="543"/>
      <c r="H24" s="543"/>
      <c r="I24" s="544"/>
      <c r="J24" s="155"/>
      <c r="K24" s="155"/>
      <c r="L24" s="160"/>
      <c r="M24" s="10"/>
      <c r="O24" s="10" t="s">
        <v>817</v>
      </c>
      <c r="P24" s="10" t="s">
        <v>820</v>
      </c>
    </row>
    <row r="25" spans="1:16" x14ac:dyDescent="0.35">
      <c r="B25" s="98"/>
      <c r="C25" s="156"/>
      <c r="D25" s="156"/>
      <c r="E25" s="156"/>
      <c r="F25" s="156"/>
      <c r="G25" s="155"/>
      <c r="H25" s="155"/>
      <c r="I25" s="155"/>
      <c r="J25" s="155"/>
      <c r="K25" s="155"/>
      <c r="L25" s="17"/>
      <c r="M25" s="10"/>
    </row>
    <row r="26" spans="1:16" x14ac:dyDescent="0.35">
      <c r="B26" s="98"/>
      <c r="C26" s="156"/>
      <c r="D26" s="156"/>
      <c r="E26" s="156"/>
      <c r="F26" s="156"/>
      <c r="G26" s="162">
        <f>Variables!$B$6</f>
        <v>2023</v>
      </c>
      <c r="H26" s="162">
        <f>G26+1</f>
        <v>2024</v>
      </c>
      <c r="I26" s="162">
        <f>H26+1</f>
        <v>2025</v>
      </c>
      <c r="J26" s="155"/>
      <c r="K26" s="155"/>
      <c r="L26" s="53"/>
      <c r="M26" s="10"/>
      <c r="O26" s="18"/>
    </row>
    <row r="27" spans="1:16" s="135" customFormat="1" ht="14.25" customHeight="1" x14ac:dyDescent="0.35">
      <c r="A27" s="157"/>
      <c r="B27" s="551" t="str">
        <f>IF(Intro!$G$29="English",O27,P27)</f>
        <v>Imports in Canada</v>
      </c>
      <c r="C27" s="552"/>
      <c r="D27" s="552"/>
      <c r="E27" s="552"/>
      <c r="F27" s="552"/>
      <c r="G27" s="552"/>
      <c r="H27" s="552"/>
      <c r="I27" s="553"/>
      <c r="J27" s="155"/>
      <c r="K27" s="155"/>
      <c r="L27" s="53"/>
      <c r="O27" s="22" t="s">
        <v>141</v>
      </c>
      <c r="P27" s="135" t="s">
        <v>142</v>
      </c>
    </row>
    <row r="28" spans="1:16" ht="15" customHeight="1" x14ac:dyDescent="0.35">
      <c r="B28" s="356" t="str">
        <f>IF(Intro!$G$29="English",O28,P28)</f>
        <v>Imports</v>
      </c>
      <c r="C28" s="357"/>
      <c r="D28" s="554" t="str">
        <f>IF(Intro!$G$29="English",Variables!$B$23,Variables!$C$23)</f>
        <v>full units</v>
      </c>
      <c r="E28" s="554"/>
      <c r="F28" s="554"/>
      <c r="G28" s="100"/>
      <c r="H28" s="100"/>
      <c r="I28" s="100"/>
      <c r="J28" s="155"/>
      <c r="K28" s="155"/>
      <c r="L28" s="53"/>
      <c r="M28" s="10"/>
      <c r="O28" s="10" t="s">
        <v>49</v>
      </c>
      <c r="P28" s="10" t="s">
        <v>108</v>
      </c>
    </row>
    <row r="29" spans="1:16" ht="15" customHeight="1" x14ac:dyDescent="0.35">
      <c r="B29" s="356"/>
      <c r="C29" s="357"/>
      <c r="D29" s="554" t="str">
        <f>IF(Intro!G$29="English",O29,P29)</f>
        <v>net delivered purchase value (CAD)</v>
      </c>
      <c r="E29" s="554"/>
      <c r="F29" s="554"/>
      <c r="G29" s="100"/>
      <c r="H29" s="100"/>
      <c r="I29" s="100"/>
      <c r="J29" s="155"/>
      <c r="K29" s="155"/>
      <c r="L29" s="53"/>
      <c r="M29" s="10"/>
      <c r="O29" s="10" t="s">
        <v>228</v>
      </c>
      <c r="P29" s="10" t="s">
        <v>227</v>
      </c>
    </row>
    <row r="30" spans="1:16" ht="15" customHeight="1" x14ac:dyDescent="0.35">
      <c r="B30" s="356"/>
      <c r="C30" s="357"/>
      <c r="D30" s="554" t="str">
        <f>"$ / "&amp;IF(Intro!$G$29="English",Variables!$B$24,Variables!$C$24)</f>
        <v>$ / full unit</v>
      </c>
      <c r="E30" s="554"/>
      <c r="F30" s="554"/>
      <c r="G30" s="109" t="str">
        <f>IF(G28=0,"-",G29/G28)</f>
        <v>-</v>
      </c>
      <c r="H30" s="109" t="str">
        <f>IF(H28=0,"-",H29/H28)</f>
        <v>-</v>
      </c>
      <c r="I30" s="109" t="str">
        <f>IF(I28=0,"-",I29/I28)</f>
        <v>-</v>
      </c>
      <c r="J30" s="155"/>
      <c r="K30" s="155"/>
      <c r="L30" s="53"/>
      <c r="M30" s="10"/>
    </row>
    <row r="31" spans="1:16" s="135" customFormat="1" x14ac:dyDescent="0.35">
      <c r="A31" s="157"/>
      <c r="B31" s="555" t="str">
        <f>IF(Intro!$G$29="English",O31,P31)</f>
        <v>Sales of imports in Canada</v>
      </c>
      <c r="C31" s="556"/>
      <c r="D31" s="556"/>
      <c r="E31" s="556"/>
      <c r="F31" s="556"/>
      <c r="G31" s="556"/>
      <c r="H31" s="556"/>
      <c r="I31" s="557"/>
      <c r="J31" s="155"/>
      <c r="K31" s="155"/>
      <c r="L31" s="53"/>
      <c r="O31" s="22" t="s">
        <v>344</v>
      </c>
      <c r="P31" s="135" t="s">
        <v>345</v>
      </c>
    </row>
    <row r="32" spans="1:16" ht="15" customHeight="1" x14ac:dyDescent="0.35">
      <c r="B32" s="356" t="str">
        <f>B31</f>
        <v>Sales of imports in Canada</v>
      </c>
      <c r="C32" s="357"/>
      <c r="D32" s="554" t="str">
        <f>D28</f>
        <v>full units</v>
      </c>
      <c r="E32" s="554"/>
      <c r="F32" s="554"/>
      <c r="G32" s="100"/>
      <c r="H32" s="100"/>
      <c r="I32" s="100"/>
      <c r="J32" s="155"/>
      <c r="K32" s="155"/>
      <c r="L32" s="53"/>
      <c r="M32" s="10"/>
      <c r="O32" s="10" t="str">
        <f>"Sales to "&amp;Variables!$B$28&amp;" in Canada"</f>
        <v>Sales to distributors in Canada</v>
      </c>
      <c r="P32" s="10" t="str">
        <f>"Ventes aux "&amp;Variables!$C$28&amp;" au Canada"</f>
        <v>Ventes aux distributeurs au Canada</v>
      </c>
    </row>
    <row r="33" spans="1:16" ht="15" customHeight="1" x14ac:dyDescent="0.35">
      <c r="B33" s="356"/>
      <c r="C33" s="357"/>
      <c r="D33" s="554" t="str">
        <f>IF(Intro!G$29="English",O33,P33)</f>
        <v>net delivered selling value (CAD)</v>
      </c>
      <c r="E33" s="554"/>
      <c r="F33" s="554"/>
      <c r="G33" s="100"/>
      <c r="H33" s="100"/>
      <c r="I33" s="100"/>
      <c r="J33" s="155"/>
      <c r="K33" s="155"/>
      <c r="L33" s="53"/>
      <c r="M33" s="10"/>
      <c r="O33" s="10" t="s">
        <v>230</v>
      </c>
      <c r="P33" s="10" t="s">
        <v>229</v>
      </c>
    </row>
    <row r="34" spans="1:16" ht="15.75" customHeight="1" thickBot="1" x14ac:dyDescent="0.4">
      <c r="B34" s="558"/>
      <c r="C34" s="559"/>
      <c r="D34" s="560" t="str">
        <f>D30</f>
        <v>$ / full unit</v>
      </c>
      <c r="E34" s="560"/>
      <c r="F34" s="560"/>
      <c r="G34" s="109" t="str">
        <f>IF(G32=0,"-",G33/G32)</f>
        <v>-</v>
      </c>
      <c r="H34" s="109" t="str">
        <f>IF(H32=0,"-",H33/H32)</f>
        <v>-</v>
      </c>
      <c r="I34" s="109" t="str">
        <f>IF(I32=0,"-",I33/I32)</f>
        <v>-</v>
      </c>
      <c r="J34" s="155"/>
      <c r="K34" s="155"/>
      <c r="L34" s="53"/>
      <c r="M34" s="10"/>
    </row>
    <row r="35" spans="1:16" x14ac:dyDescent="0.35">
      <c r="B35" s="54"/>
      <c r="C35" s="64"/>
      <c r="D35" s="64"/>
      <c r="E35" s="64"/>
      <c r="F35" s="64"/>
      <c r="G35" s="64"/>
      <c r="H35" s="64"/>
      <c r="I35" s="64"/>
      <c r="J35" s="64"/>
      <c r="K35" s="64"/>
      <c r="L35" s="65"/>
      <c r="M35" s="10"/>
    </row>
    <row r="36" spans="1:16" x14ac:dyDescent="0.35">
      <c r="B36" s="322" t="str">
        <f>IF(Intro!$G$29="English",O36,P36)</f>
        <v>COUNTRY 7</v>
      </c>
      <c r="C36" s="323"/>
      <c r="D36" s="323"/>
      <c r="E36" s="323"/>
      <c r="F36" s="323"/>
      <c r="G36" s="323"/>
      <c r="H36" s="323"/>
      <c r="I36" s="323"/>
      <c r="J36" s="323"/>
      <c r="K36" s="323"/>
      <c r="L36" s="324"/>
      <c r="M36" s="10"/>
      <c r="O36" s="84" t="s">
        <v>827</v>
      </c>
      <c r="P36" s="84" t="s">
        <v>828</v>
      </c>
    </row>
    <row r="37" spans="1:16" ht="15.5" x14ac:dyDescent="0.35">
      <c r="B37" s="545" t="str">
        <f>IF(Intro!$G$29="English",O37,P37)</f>
        <v>Please specify the country of origin here:</v>
      </c>
      <c r="C37" s="546"/>
      <c r="D37" s="546"/>
      <c r="E37" s="542"/>
      <c r="F37" s="543"/>
      <c r="G37" s="543"/>
      <c r="H37" s="543"/>
      <c r="I37" s="544"/>
      <c r="J37" s="155"/>
      <c r="K37" s="155"/>
      <c r="L37" s="160"/>
      <c r="M37" s="10"/>
      <c r="O37" s="10" t="s">
        <v>817</v>
      </c>
      <c r="P37" s="10" t="s">
        <v>820</v>
      </c>
    </row>
    <row r="38" spans="1:16" x14ac:dyDescent="0.35">
      <c r="B38" s="98"/>
      <c r="C38" s="156"/>
      <c r="D38" s="156"/>
      <c r="E38" s="156"/>
      <c r="F38" s="156"/>
      <c r="G38" s="155"/>
      <c r="H38" s="155"/>
      <c r="I38" s="155"/>
      <c r="J38" s="155"/>
      <c r="K38" s="155"/>
      <c r="L38" s="17"/>
      <c r="M38" s="10"/>
    </row>
    <row r="39" spans="1:16" x14ac:dyDescent="0.35">
      <c r="B39" s="98"/>
      <c r="C39" s="156"/>
      <c r="D39" s="156"/>
      <c r="E39" s="156"/>
      <c r="F39" s="156"/>
      <c r="G39" s="162">
        <f>Variables!$B$6</f>
        <v>2023</v>
      </c>
      <c r="H39" s="162">
        <f>G39+1</f>
        <v>2024</v>
      </c>
      <c r="I39" s="162">
        <f>H39+1</f>
        <v>2025</v>
      </c>
      <c r="J39" s="155"/>
      <c r="K39" s="155"/>
      <c r="L39" s="53"/>
      <c r="M39" s="10"/>
      <c r="O39" s="18"/>
    </row>
    <row r="40" spans="1:16" s="135" customFormat="1" ht="14.25" customHeight="1" x14ac:dyDescent="0.35">
      <c r="A40" s="157"/>
      <c r="B40" s="551" t="str">
        <f>IF(Intro!$G$29="English",O40,P40)</f>
        <v>Imports in Canada</v>
      </c>
      <c r="C40" s="552"/>
      <c r="D40" s="552"/>
      <c r="E40" s="552"/>
      <c r="F40" s="552"/>
      <c r="G40" s="552"/>
      <c r="H40" s="552"/>
      <c r="I40" s="553"/>
      <c r="J40" s="155"/>
      <c r="K40" s="155"/>
      <c r="L40" s="53"/>
      <c r="O40" s="22" t="s">
        <v>141</v>
      </c>
      <c r="P40" s="135" t="s">
        <v>142</v>
      </c>
    </row>
    <row r="41" spans="1:16" ht="15" customHeight="1" x14ac:dyDescent="0.35">
      <c r="B41" s="356" t="str">
        <f>IF(Intro!$G$29="English",O41,P41)</f>
        <v>Imports</v>
      </c>
      <c r="C41" s="357"/>
      <c r="D41" s="554" t="str">
        <f>IF(Intro!$G$29="English",Variables!$B$23,Variables!$C$23)</f>
        <v>full units</v>
      </c>
      <c r="E41" s="554"/>
      <c r="F41" s="554"/>
      <c r="G41" s="100"/>
      <c r="H41" s="100"/>
      <c r="I41" s="100"/>
      <c r="J41" s="155"/>
      <c r="K41" s="155"/>
      <c r="L41" s="53"/>
      <c r="M41" s="10"/>
      <c r="O41" s="10" t="s">
        <v>49</v>
      </c>
      <c r="P41" s="10" t="s">
        <v>108</v>
      </c>
    </row>
    <row r="42" spans="1:16" ht="15" customHeight="1" x14ac:dyDescent="0.35">
      <c r="B42" s="356"/>
      <c r="C42" s="357"/>
      <c r="D42" s="554" t="str">
        <f>IF(Intro!G$29="English",O42,P42)</f>
        <v>net delivered purchase value (CAD)</v>
      </c>
      <c r="E42" s="554"/>
      <c r="F42" s="554"/>
      <c r="G42" s="100"/>
      <c r="H42" s="100"/>
      <c r="I42" s="100"/>
      <c r="J42" s="155"/>
      <c r="K42" s="155"/>
      <c r="L42" s="53"/>
      <c r="M42" s="10"/>
      <c r="O42" s="10" t="s">
        <v>228</v>
      </c>
      <c r="P42" s="10" t="s">
        <v>227</v>
      </c>
    </row>
    <row r="43" spans="1:16" ht="15" customHeight="1" x14ac:dyDescent="0.35">
      <c r="B43" s="356"/>
      <c r="C43" s="357"/>
      <c r="D43" s="554" t="str">
        <f>"$ / "&amp;IF(Intro!$G$29="English",Variables!$B$24,Variables!$C$24)</f>
        <v>$ / full unit</v>
      </c>
      <c r="E43" s="554"/>
      <c r="F43" s="554"/>
      <c r="G43" s="109" t="str">
        <f>IF(G41=0,"-",G42/G41)</f>
        <v>-</v>
      </c>
      <c r="H43" s="109" t="str">
        <f>IF(H41=0,"-",H42/H41)</f>
        <v>-</v>
      </c>
      <c r="I43" s="109" t="str">
        <f>IF(I41=0,"-",I42/I41)</f>
        <v>-</v>
      </c>
      <c r="J43" s="155"/>
      <c r="K43" s="155"/>
      <c r="L43" s="53"/>
      <c r="M43" s="10"/>
    </row>
    <row r="44" spans="1:16" s="135" customFormat="1" x14ac:dyDescent="0.35">
      <c r="A44" s="157"/>
      <c r="B44" s="555" t="str">
        <f>IF(Intro!$G$29="English",O44,P44)</f>
        <v>Sales of imports in Canada</v>
      </c>
      <c r="C44" s="556"/>
      <c r="D44" s="556"/>
      <c r="E44" s="556"/>
      <c r="F44" s="556"/>
      <c r="G44" s="556"/>
      <c r="H44" s="556"/>
      <c r="I44" s="557"/>
      <c r="J44" s="155"/>
      <c r="K44" s="155"/>
      <c r="L44" s="53"/>
      <c r="O44" s="22" t="s">
        <v>344</v>
      </c>
      <c r="P44" s="135" t="s">
        <v>345</v>
      </c>
    </row>
    <row r="45" spans="1:16" ht="15" customHeight="1" x14ac:dyDescent="0.35">
      <c r="B45" s="356" t="str">
        <f>B44</f>
        <v>Sales of imports in Canada</v>
      </c>
      <c r="C45" s="357"/>
      <c r="D45" s="554" t="str">
        <f>D41</f>
        <v>full units</v>
      </c>
      <c r="E45" s="554"/>
      <c r="F45" s="554"/>
      <c r="G45" s="100"/>
      <c r="H45" s="100"/>
      <c r="I45" s="100"/>
      <c r="J45" s="155"/>
      <c r="K45" s="155"/>
      <c r="L45" s="53"/>
      <c r="M45" s="10"/>
      <c r="O45" s="10" t="str">
        <f>"Sales to "&amp;Variables!$B$28&amp;" in Canada"</f>
        <v>Sales to distributors in Canada</v>
      </c>
      <c r="P45" s="10" t="str">
        <f>"Ventes aux "&amp;Variables!$C$28&amp;" au Canada"</f>
        <v>Ventes aux distributeurs au Canada</v>
      </c>
    </row>
    <row r="46" spans="1:16" ht="15" customHeight="1" x14ac:dyDescent="0.35">
      <c r="B46" s="356"/>
      <c r="C46" s="357"/>
      <c r="D46" s="554" t="str">
        <f>IF(Intro!G$29="English",O46,P46)</f>
        <v>net delivered selling value (CAD)</v>
      </c>
      <c r="E46" s="554"/>
      <c r="F46" s="554"/>
      <c r="G46" s="100"/>
      <c r="H46" s="100"/>
      <c r="I46" s="100"/>
      <c r="J46" s="155"/>
      <c r="K46" s="155"/>
      <c r="L46" s="53"/>
      <c r="M46" s="10"/>
      <c r="O46" s="10" t="s">
        <v>230</v>
      </c>
      <c r="P46" s="10" t="s">
        <v>229</v>
      </c>
    </row>
    <row r="47" spans="1:16" ht="15.75" customHeight="1" thickBot="1" x14ac:dyDescent="0.4">
      <c r="B47" s="558"/>
      <c r="C47" s="559"/>
      <c r="D47" s="560" t="str">
        <f>D43</f>
        <v>$ / full unit</v>
      </c>
      <c r="E47" s="560"/>
      <c r="F47" s="560"/>
      <c r="G47" s="109" t="str">
        <f>IF(G45=0,"-",G46/G45)</f>
        <v>-</v>
      </c>
      <c r="H47" s="109" t="str">
        <f>IF(H45=0,"-",H46/H45)</f>
        <v>-</v>
      </c>
      <c r="I47" s="109" t="str">
        <f>IF(I45=0,"-",I46/I45)</f>
        <v>-</v>
      </c>
      <c r="J47" s="155"/>
      <c r="K47" s="155"/>
      <c r="L47" s="53"/>
      <c r="M47" s="10"/>
    </row>
    <row r="48" spans="1:16" x14ac:dyDescent="0.35">
      <c r="B48" s="54"/>
      <c r="C48" s="64"/>
      <c r="D48" s="64"/>
      <c r="E48" s="64"/>
      <c r="F48" s="64"/>
      <c r="G48" s="64"/>
      <c r="H48" s="64"/>
      <c r="I48" s="64"/>
      <c r="J48" s="64"/>
      <c r="K48" s="64"/>
      <c r="L48" s="65"/>
      <c r="M48" s="10"/>
    </row>
    <row r="49" spans="1:16" x14ac:dyDescent="0.35">
      <c r="B49" s="322" t="str">
        <f>IF(Intro!$G$29="English",O49,P49)</f>
        <v>COUNTRY 8</v>
      </c>
      <c r="C49" s="323"/>
      <c r="D49" s="323"/>
      <c r="E49" s="323"/>
      <c r="F49" s="323"/>
      <c r="G49" s="323"/>
      <c r="H49" s="323"/>
      <c r="I49" s="323"/>
      <c r="J49" s="323"/>
      <c r="K49" s="323"/>
      <c r="L49" s="324"/>
      <c r="M49" s="10"/>
      <c r="O49" s="84" t="s">
        <v>829</v>
      </c>
      <c r="P49" s="84" t="s">
        <v>830</v>
      </c>
    </row>
    <row r="50" spans="1:16" ht="15.5" x14ac:dyDescent="0.35">
      <c r="B50" s="545" t="str">
        <f>IF(Intro!$G$29="English",O50,P50)</f>
        <v>Please specify the country of origin here:</v>
      </c>
      <c r="C50" s="546"/>
      <c r="D50" s="546"/>
      <c r="E50" s="542"/>
      <c r="F50" s="543"/>
      <c r="G50" s="543"/>
      <c r="H50" s="543"/>
      <c r="I50" s="544"/>
      <c r="J50" s="155"/>
      <c r="K50" s="155"/>
      <c r="L50" s="160"/>
      <c r="M50" s="10"/>
      <c r="O50" s="10" t="s">
        <v>817</v>
      </c>
      <c r="P50" s="10" t="s">
        <v>820</v>
      </c>
    </row>
    <row r="51" spans="1:16" x14ac:dyDescent="0.35">
      <c r="B51" s="98"/>
      <c r="C51" s="156"/>
      <c r="D51" s="156"/>
      <c r="E51" s="156"/>
      <c r="F51" s="156"/>
      <c r="G51" s="155"/>
      <c r="H51" s="155"/>
      <c r="I51" s="155"/>
      <c r="J51" s="155"/>
      <c r="K51" s="155"/>
      <c r="L51" s="17"/>
      <c r="M51" s="10"/>
    </row>
    <row r="52" spans="1:16" x14ac:dyDescent="0.35">
      <c r="B52" s="98"/>
      <c r="C52" s="156"/>
      <c r="D52" s="156"/>
      <c r="E52" s="156"/>
      <c r="F52" s="156"/>
      <c r="G52" s="162">
        <f>Variables!$B$6</f>
        <v>2023</v>
      </c>
      <c r="H52" s="162">
        <f>G52+1</f>
        <v>2024</v>
      </c>
      <c r="I52" s="162">
        <f>H52+1</f>
        <v>2025</v>
      </c>
      <c r="J52" s="155"/>
      <c r="K52" s="155"/>
      <c r="L52" s="53"/>
      <c r="M52" s="10"/>
      <c r="O52" s="18"/>
    </row>
    <row r="53" spans="1:16" s="135" customFormat="1" ht="14.25" customHeight="1" x14ac:dyDescent="0.35">
      <c r="A53" s="157"/>
      <c r="B53" s="551" t="str">
        <f>IF(Intro!$G$29="English",O53,P53)</f>
        <v>Imports in Canada</v>
      </c>
      <c r="C53" s="552"/>
      <c r="D53" s="552"/>
      <c r="E53" s="552"/>
      <c r="F53" s="552"/>
      <c r="G53" s="552"/>
      <c r="H53" s="552"/>
      <c r="I53" s="553"/>
      <c r="J53" s="155"/>
      <c r="K53" s="155"/>
      <c r="L53" s="53"/>
      <c r="O53" s="22" t="s">
        <v>141</v>
      </c>
      <c r="P53" s="135" t="s">
        <v>142</v>
      </c>
    </row>
    <row r="54" spans="1:16" ht="15" customHeight="1" x14ac:dyDescent="0.35">
      <c r="B54" s="356" t="str">
        <f>IF(Intro!$G$29="English",O54,P54)</f>
        <v>Imports</v>
      </c>
      <c r="C54" s="357"/>
      <c r="D54" s="554" t="str">
        <f>IF(Intro!$G$29="English",Variables!$B$23,Variables!$C$23)</f>
        <v>full units</v>
      </c>
      <c r="E54" s="554"/>
      <c r="F54" s="554"/>
      <c r="G54" s="100"/>
      <c r="H54" s="100"/>
      <c r="I54" s="100"/>
      <c r="J54" s="155"/>
      <c r="K54" s="155"/>
      <c r="L54" s="53"/>
      <c r="M54" s="10"/>
      <c r="O54" s="10" t="s">
        <v>49</v>
      </c>
      <c r="P54" s="10" t="s">
        <v>108</v>
      </c>
    </row>
    <row r="55" spans="1:16" ht="15" customHeight="1" x14ac:dyDescent="0.35">
      <c r="B55" s="356"/>
      <c r="C55" s="357"/>
      <c r="D55" s="554" t="str">
        <f>IF(Intro!G$29="English",O55,P55)</f>
        <v>net delivered purchase value (CAD)</v>
      </c>
      <c r="E55" s="554"/>
      <c r="F55" s="554"/>
      <c r="G55" s="100"/>
      <c r="H55" s="100"/>
      <c r="I55" s="100"/>
      <c r="J55" s="155"/>
      <c r="K55" s="155"/>
      <c r="L55" s="53"/>
      <c r="M55" s="10"/>
      <c r="O55" s="10" t="s">
        <v>228</v>
      </c>
      <c r="P55" s="10" t="s">
        <v>227</v>
      </c>
    </row>
    <row r="56" spans="1:16" ht="15" customHeight="1" x14ac:dyDescent="0.35">
      <c r="B56" s="356"/>
      <c r="C56" s="357"/>
      <c r="D56" s="554" t="str">
        <f>"$ / "&amp;IF(Intro!$G$29="English",Variables!$B$24,Variables!$C$24)</f>
        <v>$ / full unit</v>
      </c>
      <c r="E56" s="554"/>
      <c r="F56" s="554"/>
      <c r="G56" s="109" t="str">
        <f>IF(G54=0,"-",G55/G54)</f>
        <v>-</v>
      </c>
      <c r="H56" s="109" t="str">
        <f>IF(H54=0,"-",H55/H54)</f>
        <v>-</v>
      </c>
      <c r="I56" s="109" t="str">
        <f>IF(I54=0,"-",I55/I54)</f>
        <v>-</v>
      </c>
      <c r="J56" s="155"/>
      <c r="K56" s="155"/>
      <c r="L56" s="53"/>
      <c r="M56" s="10"/>
    </row>
    <row r="57" spans="1:16" s="135" customFormat="1" x14ac:dyDescent="0.35">
      <c r="A57" s="157"/>
      <c r="B57" s="555" t="str">
        <f>IF(Intro!$G$29="English",O57,P57)</f>
        <v>Sales of imports in Canada</v>
      </c>
      <c r="C57" s="556"/>
      <c r="D57" s="556"/>
      <c r="E57" s="556"/>
      <c r="F57" s="556"/>
      <c r="G57" s="556"/>
      <c r="H57" s="556"/>
      <c r="I57" s="557"/>
      <c r="J57" s="155"/>
      <c r="K57" s="155"/>
      <c r="L57" s="53"/>
      <c r="O57" s="22" t="s">
        <v>344</v>
      </c>
      <c r="P57" s="135" t="s">
        <v>345</v>
      </c>
    </row>
    <row r="58" spans="1:16" ht="15" customHeight="1" x14ac:dyDescent="0.35">
      <c r="B58" s="356" t="str">
        <f>B57</f>
        <v>Sales of imports in Canada</v>
      </c>
      <c r="C58" s="357"/>
      <c r="D58" s="554" t="str">
        <f>D54</f>
        <v>full units</v>
      </c>
      <c r="E58" s="554"/>
      <c r="F58" s="554"/>
      <c r="G58" s="100"/>
      <c r="H58" s="100"/>
      <c r="I58" s="100"/>
      <c r="J58" s="155"/>
      <c r="K58" s="155"/>
      <c r="L58" s="53"/>
      <c r="M58" s="10"/>
      <c r="O58" s="10" t="str">
        <f>"Sales to "&amp;Variables!$B$28&amp;" in Canada"</f>
        <v>Sales to distributors in Canada</v>
      </c>
      <c r="P58" s="10" t="str">
        <f>"Ventes aux "&amp;Variables!$C$28&amp;" au Canada"</f>
        <v>Ventes aux distributeurs au Canada</v>
      </c>
    </row>
    <row r="59" spans="1:16" ht="15" customHeight="1" x14ac:dyDescent="0.35">
      <c r="B59" s="356"/>
      <c r="C59" s="357"/>
      <c r="D59" s="554" t="str">
        <f>IF(Intro!G$29="English",O59,P59)</f>
        <v>net delivered selling value (CAD)</v>
      </c>
      <c r="E59" s="554"/>
      <c r="F59" s="554"/>
      <c r="G59" s="100"/>
      <c r="H59" s="100"/>
      <c r="I59" s="100"/>
      <c r="J59" s="155"/>
      <c r="K59" s="155"/>
      <c r="L59" s="53"/>
      <c r="M59" s="10"/>
      <c r="O59" s="10" t="s">
        <v>230</v>
      </c>
      <c r="P59" s="10" t="s">
        <v>229</v>
      </c>
    </row>
    <row r="60" spans="1:16" ht="15.75" customHeight="1" thickBot="1" x14ac:dyDescent="0.4">
      <c r="B60" s="558"/>
      <c r="C60" s="559"/>
      <c r="D60" s="560" t="str">
        <f>D56</f>
        <v>$ / full unit</v>
      </c>
      <c r="E60" s="560"/>
      <c r="F60" s="560"/>
      <c r="G60" s="109" t="str">
        <f>IF(G58=0,"-",G59/G58)</f>
        <v>-</v>
      </c>
      <c r="H60" s="109" t="str">
        <f>IF(H58=0,"-",H59/H58)</f>
        <v>-</v>
      </c>
      <c r="I60" s="109" t="str">
        <f>IF(I58=0,"-",I59/I58)</f>
        <v>-</v>
      </c>
      <c r="J60" s="155"/>
      <c r="K60" s="155"/>
      <c r="L60" s="53"/>
      <c r="M60" s="10"/>
    </row>
    <row r="61" spans="1:16" x14ac:dyDescent="0.35">
      <c r="B61" s="54"/>
      <c r="C61" s="64"/>
      <c r="D61" s="64"/>
      <c r="E61" s="64"/>
      <c r="F61" s="64"/>
      <c r="G61" s="64"/>
      <c r="H61" s="64"/>
      <c r="I61" s="64"/>
      <c r="J61" s="64"/>
      <c r="K61" s="64"/>
      <c r="L61" s="65"/>
      <c r="M61" s="10"/>
    </row>
    <row r="62" spans="1:16" x14ac:dyDescent="0.35">
      <c r="B62" s="322" t="str">
        <f>IF(Intro!$G$29="English",O62,P62)</f>
        <v>COUNTRY 9</v>
      </c>
      <c r="C62" s="323"/>
      <c r="D62" s="323"/>
      <c r="E62" s="323"/>
      <c r="F62" s="323"/>
      <c r="G62" s="323"/>
      <c r="H62" s="323"/>
      <c r="I62" s="323"/>
      <c r="J62" s="323"/>
      <c r="K62" s="323"/>
      <c r="L62" s="324"/>
      <c r="M62" s="10"/>
      <c r="O62" s="84" t="s">
        <v>831</v>
      </c>
      <c r="P62" s="84" t="s">
        <v>832</v>
      </c>
    </row>
    <row r="63" spans="1:16" ht="15.5" x14ac:dyDescent="0.35">
      <c r="B63" s="545" t="str">
        <f>IF(Intro!$G$29="English",O63,P63)</f>
        <v>Please specify the country of origin here:</v>
      </c>
      <c r="C63" s="546"/>
      <c r="D63" s="546"/>
      <c r="E63" s="542"/>
      <c r="F63" s="543"/>
      <c r="G63" s="543"/>
      <c r="H63" s="543"/>
      <c r="I63" s="544"/>
      <c r="J63" s="155"/>
      <c r="K63" s="155"/>
      <c r="L63" s="160"/>
      <c r="M63" s="10"/>
      <c r="O63" s="10" t="s">
        <v>817</v>
      </c>
      <c r="P63" s="10" t="s">
        <v>820</v>
      </c>
    </row>
    <row r="64" spans="1:16" x14ac:dyDescent="0.35">
      <c r="B64" s="98"/>
      <c r="C64" s="156"/>
      <c r="D64" s="156"/>
      <c r="E64" s="156"/>
      <c r="F64" s="156"/>
      <c r="G64" s="155"/>
      <c r="H64" s="155"/>
      <c r="I64" s="155"/>
      <c r="J64" s="155"/>
      <c r="K64" s="155"/>
      <c r="L64" s="17"/>
      <c r="M64" s="10"/>
    </row>
    <row r="65" spans="1:16" x14ac:dyDescent="0.35">
      <c r="B65" s="98"/>
      <c r="C65" s="156"/>
      <c r="D65" s="156"/>
      <c r="E65" s="156"/>
      <c r="F65" s="156"/>
      <c r="G65" s="162">
        <f>Variables!$B$6</f>
        <v>2023</v>
      </c>
      <c r="H65" s="162">
        <f>G65+1</f>
        <v>2024</v>
      </c>
      <c r="I65" s="162">
        <f>H65+1</f>
        <v>2025</v>
      </c>
      <c r="J65" s="155"/>
      <c r="K65" s="155"/>
      <c r="L65" s="53"/>
      <c r="M65" s="10"/>
      <c r="O65" s="18"/>
    </row>
    <row r="66" spans="1:16" s="135" customFormat="1" ht="14.25" customHeight="1" x14ac:dyDescent="0.35">
      <c r="A66" s="157"/>
      <c r="B66" s="551" t="str">
        <f>IF(Intro!$G$29="English",O66,P66)</f>
        <v>Imports in Canada</v>
      </c>
      <c r="C66" s="552"/>
      <c r="D66" s="552"/>
      <c r="E66" s="552"/>
      <c r="F66" s="552"/>
      <c r="G66" s="552"/>
      <c r="H66" s="552"/>
      <c r="I66" s="553"/>
      <c r="J66" s="155"/>
      <c r="K66" s="155"/>
      <c r="L66" s="53"/>
      <c r="O66" s="22" t="s">
        <v>141</v>
      </c>
      <c r="P66" s="135" t="s">
        <v>142</v>
      </c>
    </row>
    <row r="67" spans="1:16" ht="15" customHeight="1" x14ac:dyDescent="0.35">
      <c r="B67" s="356" t="str">
        <f>IF(Intro!$G$29="English",O67,P67)</f>
        <v>Imports</v>
      </c>
      <c r="C67" s="357"/>
      <c r="D67" s="554" t="str">
        <f>IF(Intro!$G$29="English",Variables!$B$23,Variables!$C$23)</f>
        <v>full units</v>
      </c>
      <c r="E67" s="554"/>
      <c r="F67" s="554"/>
      <c r="G67" s="100"/>
      <c r="H67" s="100"/>
      <c r="I67" s="100"/>
      <c r="J67" s="155"/>
      <c r="K67" s="155"/>
      <c r="L67" s="53"/>
      <c r="M67" s="10"/>
      <c r="O67" s="10" t="s">
        <v>49</v>
      </c>
      <c r="P67" s="10" t="s">
        <v>108</v>
      </c>
    </row>
    <row r="68" spans="1:16" ht="15" customHeight="1" x14ac:dyDescent="0.35">
      <c r="B68" s="356"/>
      <c r="C68" s="357"/>
      <c r="D68" s="554" t="str">
        <f>IF(Intro!G$29="English",O68,P68)</f>
        <v>net delivered purchase value (CAD)</v>
      </c>
      <c r="E68" s="554"/>
      <c r="F68" s="554"/>
      <c r="G68" s="100"/>
      <c r="H68" s="100"/>
      <c r="I68" s="100"/>
      <c r="J68" s="155"/>
      <c r="K68" s="155"/>
      <c r="L68" s="53"/>
      <c r="M68" s="10"/>
      <c r="O68" s="10" t="s">
        <v>228</v>
      </c>
      <c r="P68" s="10" t="s">
        <v>227</v>
      </c>
    </row>
    <row r="69" spans="1:16" ht="15" customHeight="1" x14ac:dyDescent="0.35">
      <c r="B69" s="356"/>
      <c r="C69" s="357"/>
      <c r="D69" s="554" t="str">
        <f>"$ / "&amp;IF(Intro!$G$29="English",Variables!$B$24,Variables!$C$24)</f>
        <v>$ / full unit</v>
      </c>
      <c r="E69" s="554"/>
      <c r="F69" s="554"/>
      <c r="G69" s="109" t="str">
        <f>IF(G67=0,"-",G68/G67)</f>
        <v>-</v>
      </c>
      <c r="H69" s="109" t="str">
        <f>IF(H67=0,"-",H68/H67)</f>
        <v>-</v>
      </c>
      <c r="I69" s="109" t="str">
        <f>IF(I67=0,"-",I68/I67)</f>
        <v>-</v>
      </c>
      <c r="J69" s="155"/>
      <c r="K69" s="155"/>
      <c r="L69" s="53"/>
      <c r="M69" s="10"/>
    </row>
    <row r="70" spans="1:16" s="135" customFormat="1" x14ac:dyDescent="0.35">
      <c r="A70" s="157"/>
      <c r="B70" s="555" t="str">
        <f>IF(Intro!$G$29="English",O70,P70)</f>
        <v>Sales of imports in Canada</v>
      </c>
      <c r="C70" s="556"/>
      <c r="D70" s="556"/>
      <c r="E70" s="556"/>
      <c r="F70" s="556"/>
      <c r="G70" s="556"/>
      <c r="H70" s="556"/>
      <c r="I70" s="557"/>
      <c r="J70" s="155"/>
      <c r="K70" s="155"/>
      <c r="L70" s="53"/>
      <c r="O70" s="22" t="s">
        <v>344</v>
      </c>
      <c r="P70" s="135" t="s">
        <v>345</v>
      </c>
    </row>
    <row r="71" spans="1:16" ht="15" customHeight="1" x14ac:dyDescent="0.35">
      <c r="B71" s="356" t="str">
        <f>B70</f>
        <v>Sales of imports in Canada</v>
      </c>
      <c r="C71" s="357"/>
      <c r="D71" s="554" t="str">
        <f>D67</f>
        <v>full units</v>
      </c>
      <c r="E71" s="554"/>
      <c r="F71" s="554"/>
      <c r="G71" s="100"/>
      <c r="H71" s="100"/>
      <c r="I71" s="100"/>
      <c r="J71" s="155"/>
      <c r="K71" s="155"/>
      <c r="L71" s="53"/>
      <c r="M71" s="10"/>
      <c r="O71" s="10" t="str">
        <f>"Sales to "&amp;Variables!$B$28&amp;" in Canada"</f>
        <v>Sales to distributors in Canada</v>
      </c>
      <c r="P71" s="10" t="str">
        <f>"Ventes aux "&amp;Variables!$C$28&amp;" au Canada"</f>
        <v>Ventes aux distributeurs au Canada</v>
      </c>
    </row>
    <row r="72" spans="1:16" ht="15" customHeight="1" x14ac:dyDescent="0.35">
      <c r="B72" s="356"/>
      <c r="C72" s="357"/>
      <c r="D72" s="554" t="str">
        <f>IF(Intro!G$29="English",O72,P72)</f>
        <v>net delivered selling value (CAD)</v>
      </c>
      <c r="E72" s="554"/>
      <c r="F72" s="554"/>
      <c r="G72" s="100"/>
      <c r="H72" s="100"/>
      <c r="I72" s="100"/>
      <c r="J72" s="155"/>
      <c r="K72" s="155"/>
      <c r="L72" s="53"/>
      <c r="M72" s="10"/>
      <c r="O72" s="10" t="s">
        <v>230</v>
      </c>
      <c r="P72" s="10" t="s">
        <v>229</v>
      </c>
    </row>
    <row r="73" spans="1:16" ht="15.75" customHeight="1" thickBot="1" x14ac:dyDescent="0.4">
      <c r="B73" s="558"/>
      <c r="C73" s="559"/>
      <c r="D73" s="560" t="str">
        <f>D69</f>
        <v>$ / full unit</v>
      </c>
      <c r="E73" s="560"/>
      <c r="F73" s="560"/>
      <c r="G73" s="109" t="str">
        <f>IF(G71=0,"-",G72/G71)</f>
        <v>-</v>
      </c>
      <c r="H73" s="109" t="str">
        <f>IF(H71=0,"-",H72/H71)</f>
        <v>-</v>
      </c>
      <c r="I73" s="109" t="str">
        <f>IF(I71=0,"-",I72/I71)</f>
        <v>-</v>
      </c>
      <c r="J73" s="155"/>
      <c r="K73" s="155"/>
      <c r="L73" s="53"/>
      <c r="M73" s="10"/>
    </row>
    <row r="74" spans="1:16" x14ac:dyDescent="0.35">
      <c r="B74" s="54"/>
      <c r="C74" s="64"/>
      <c r="D74" s="64"/>
      <c r="E74" s="64"/>
      <c r="F74" s="64"/>
      <c r="G74" s="64"/>
      <c r="H74" s="64"/>
      <c r="I74" s="64"/>
      <c r="J74" s="64"/>
      <c r="K74" s="64"/>
      <c r="L74" s="65"/>
      <c r="M74" s="10"/>
    </row>
    <row r="75" spans="1:16" x14ac:dyDescent="0.35">
      <c r="B75" s="322" t="str">
        <f>IF(Intro!$G$29="English",O75,P75)</f>
        <v>COUNTRY 10</v>
      </c>
      <c r="C75" s="323"/>
      <c r="D75" s="323"/>
      <c r="E75" s="323"/>
      <c r="F75" s="323"/>
      <c r="G75" s="323"/>
      <c r="H75" s="323"/>
      <c r="I75" s="323"/>
      <c r="J75" s="323"/>
      <c r="K75" s="323"/>
      <c r="L75" s="324"/>
      <c r="M75" s="10"/>
      <c r="O75" s="84" t="s">
        <v>833</v>
      </c>
      <c r="P75" s="84" t="s">
        <v>834</v>
      </c>
    </row>
    <row r="76" spans="1:16" ht="15.5" x14ac:dyDescent="0.35">
      <c r="B76" s="545" t="str">
        <f>IF(Intro!$G$29="English",O76,P76)</f>
        <v>Please specify the country of origin here:</v>
      </c>
      <c r="C76" s="546"/>
      <c r="D76" s="546"/>
      <c r="E76" s="542"/>
      <c r="F76" s="543"/>
      <c r="G76" s="543"/>
      <c r="H76" s="543"/>
      <c r="I76" s="544"/>
      <c r="J76" s="155"/>
      <c r="K76" s="155"/>
      <c r="L76" s="160"/>
      <c r="M76" s="10"/>
      <c r="O76" s="10" t="s">
        <v>817</v>
      </c>
      <c r="P76" s="10" t="s">
        <v>820</v>
      </c>
    </row>
    <row r="77" spans="1:16" x14ac:dyDescent="0.35">
      <c r="B77" s="98"/>
      <c r="C77" s="156"/>
      <c r="D77" s="156"/>
      <c r="E77" s="156"/>
      <c r="F77" s="156"/>
      <c r="G77" s="155"/>
      <c r="H77" s="155"/>
      <c r="I77" s="155"/>
      <c r="J77" s="155"/>
      <c r="K77" s="155"/>
      <c r="L77" s="17"/>
      <c r="M77" s="10"/>
    </row>
    <row r="78" spans="1:16" x14ac:dyDescent="0.35">
      <c r="B78" s="98"/>
      <c r="C78" s="156"/>
      <c r="D78" s="156"/>
      <c r="E78" s="156"/>
      <c r="F78" s="156"/>
      <c r="G78" s="162">
        <f>Variables!$B$6</f>
        <v>2023</v>
      </c>
      <c r="H78" s="162">
        <f>G78+1</f>
        <v>2024</v>
      </c>
      <c r="I78" s="162">
        <f>H78+1</f>
        <v>2025</v>
      </c>
      <c r="J78" s="155"/>
      <c r="K78" s="155"/>
      <c r="L78" s="53"/>
      <c r="M78" s="10"/>
      <c r="O78" s="18"/>
    </row>
    <row r="79" spans="1:16" s="135" customFormat="1" ht="14.25" customHeight="1" x14ac:dyDescent="0.35">
      <c r="A79" s="157"/>
      <c r="B79" s="551" t="str">
        <f>IF(Intro!$G$29="English",O79,P79)</f>
        <v>Imports in Canada</v>
      </c>
      <c r="C79" s="552"/>
      <c r="D79" s="552"/>
      <c r="E79" s="552"/>
      <c r="F79" s="552"/>
      <c r="G79" s="552"/>
      <c r="H79" s="552"/>
      <c r="I79" s="553"/>
      <c r="J79" s="155"/>
      <c r="K79" s="155"/>
      <c r="L79" s="53"/>
      <c r="O79" s="22" t="s">
        <v>141</v>
      </c>
      <c r="P79" s="135" t="s">
        <v>142</v>
      </c>
    </row>
    <row r="80" spans="1:16" ht="15" customHeight="1" x14ac:dyDescent="0.35">
      <c r="B80" s="356" t="str">
        <f>IF(Intro!$G$29="English",O80,P80)</f>
        <v>Imports</v>
      </c>
      <c r="C80" s="357"/>
      <c r="D80" s="554" t="str">
        <f>IF(Intro!$G$29="English",Variables!$B$23,Variables!$C$23)</f>
        <v>full units</v>
      </c>
      <c r="E80" s="554"/>
      <c r="F80" s="554"/>
      <c r="G80" s="100"/>
      <c r="H80" s="100"/>
      <c r="I80" s="100"/>
      <c r="J80" s="155"/>
      <c r="K80" s="155"/>
      <c r="L80" s="53"/>
      <c r="M80" s="10"/>
      <c r="O80" s="10" t="s">
        <v>49</v>
      </c>
      <c r="P80" s="10" t="s">
        <v>108</v>
      </c>
    </row>
    <row r="81" spans="1:16" ht="15" customHeight="1" x14ac:dyDescent="0.35">
      <c r="B81" s="356"/>
      <c r="C81" s="357"/>
      <c r="D81" s="554" t="str">
        <f>IF(Intro!G$29="English",O81,P81)</f>
        <v>net delivered purchase value (CAD)</v>
      </c>
      <c r="E81" s="554"/>
      <c r="F81" s="554"/>
      <c r="G81" s="100"/>
      <c r="H81" s="100"/>
      <c r="I81" s="100"/>
      <c r="J81" s="155"/>
      <c r="K81" s="155"/>
      <c r="L81" s="53"/>
      <c r="M81" s="10"/>
      <c r="O81" s="10" t="s">
        <v>228</v>
      </c>
      <c r="P81" s="10" t="s">
        <v>227</v>
      </c>
    </row>
    <row r="82" spans="1:16" ht="15" customHeight="1" x14ac:dyDescent="0.35">
      <c r="B82" s="356"/>
      <c r="C82" s="357"/>
      <c r="D82" s="554" t="str">
        <f>"$ / "&amp;IF(Intro!$G$29="English",Variables!$B$24,Variables!$C$24)</f>
        <v>$ / full unit</v>
      </c>
      <c r="E82" s="554"/>
      <c r="F82" s="554"/>
      <c r="G82" s="109" t="str">
        <f>IF(G80=0,"-",G81/G80)</f>
        <v>-</v>
      </c>
      <c r="H82" s="109" t="str">
        <f>IF(H80=0,"-",H81/H80)</f>
        <v>-</v>
      </c>
      <c r="I82" s="109" t="str">
        <f>IF(I80=0,"-",I81/I80)</f>
        <v>-</v>
      </c>
      <c r="J82" s="155"/>
      <c r="K82" s="155"/>
      <c r="L82" s="53"/>
      <c r="M82" s="10"/>
    </row>
    <row r="83" spans="1:16" s="135" customFormat="1" x14ac:dyDescent="0.35">
      <c r="A83" s="157"/>
      <c r="B83" s="555" t="str">
        <f>IF(Intro!$G$29="English",O83,P83)</f>
        <v>Sales of imports in Canada</v>
      </c>
      <c r="C83" s="556"/>
      <c r="D83" s="556"/>
      <c r="E83" s="556"/>
      <c r="F83" s="556"/>
      <c r="G83" s="556"/>
      <c r="H83" s="556"/>
      <c r="I83" s="557"/>
      <c r="J83" s="155"/>
      <c r="K83" s="155"/>
      <c r="L83" s="53"/>
      <c r="O83" s="22" t="s">
        <v>344</v>
      </c>
      <c r="P83" s="135" t="s">
        <v>345</v>
      </c>
    </row>
    <row r="84" spans="1:16" ht="15" customHeight="1" x14ac:dyDescent="0.35">
      <c r="B84" s="356" t="str">
        <f>B83</f>
        <v>Sales of imports in Canada</v>
      </c>
      <c r="C84" s="357"/>
      <c r="D84" s="554" t="str">
        <f>D80</f>
        <v>full units</v>
      </c>
      <c r="E84" s="554"/>
      <c r="F84" s="554"/>
      <c r="G84" s="100"/>
      <c r="H84" s="100"/>
      <c r="I84" s="100"/>
      <c r="J84" s="155"/>
      <c r="K84" s="155"/>
      <c r="L84" s="53"/>
      <c r="M84" s="10"/>
      <c r="O84" s="10" t="str">
        <f>"Sales to "&amp;Variables!$B$28&amp;" in Canada"</f>
        <v>Sales to distributors in Canada</v>
      </c>
      <c r="P84" s="10" t="str">
        <f>"Ventes aux "&amp;Variables!$C$28&amp;" au Canada"</f>
        <v>Ventes aux distributeurs au Canada</v>
      </c>
    </row>
    <row r="85" spans="1:16" ht="15" customHeight="1" x14ac:dyDescent="0.35">
      <c r="B85" s="356"/>
      <c r="C85" s="357"/>
      <c r="D85" s="554" t="str">
        <f>IF(Intro!G$29="English",O85,P85)</f>
        <v>net delivered selling value (CAD)</v>
      </c>
      <c r="E85" s="554"/>
      <c r="F85" s="554"/>
      <c r="G85" s="100"/>
      <c r="H85" s="100"/>
      <c r="I85" s="100"/>
      <c r="J85" s="155"/>
      <c r="K85" s="155"/>
      <c r="L85" s="53"/>
      <c r="M85" s="10"/>
      <c r="O85" s="10" t="s">
        <v>230</v>
      </c>
      <c r="P85" s="10" t="s">
        <v>229</v>
      </c>
    </row>
    <row r="86" spans="1:16" ht="15.75" customHeight="1" thickBot="1" x14ac:dyDescent="0.4">
      <c r="B86" s="558"/>
      <c r="C86" s="559"/>
      <c r="D86" s="560" t="str">
        <f>D82</f>
        <v>$ / full unit</v>
      </c>
      <c r="E86" s="560"/>
      <c r="F86" s="560"/>
      <c r="G86" s="109" t="str">
        <f>IF(G84=0,"-",G85/G84)</f>
        <v>-</v>
      </c>
      <c r="H86" s="109" t="str">
        <f>IF(H84=0,"-",H85/H84)</f>
        <v>-</v>
      </c>
      <c r="I86" s="109" t="str">
        <f>IF(I84=0,"-",I85/I84)</f>
        <v>-</v>
      </c>
      <c r="J86" s="155"/>
      <c r="K86" s="155"/>
      <c r="L86" s="53"/>
      <c r="M86" s="10"/>
    </row>
    <row r="87" spans="1:16" x14ac:dyDescent="0.35">
      <c r="B87" s="54"/>
      <c r="C87" s="64"/>
      <c r="D87" s="64"/>
      <c r="E87" s="64"/>
      <c r="F87" s="64"/>
      <c r="G87" s="64"/>
      <c r="H87" s="64"/>
      <c r="I87" s="64"/>
      <c r="J87" s="64"/>
      <c r="K87" s="64"/>
      <c r="L87" s="65"/>
      <c r="M87" s="10"/>
    </row>
    <row r="88" spans="1:16" s="135" customFormat="1" x14ac:dyDescent="0.35">
      <c r="A88" s="8"/>
      <c r="B88" s="136"/>
      <c r="C88" s="136"/>
      <c r="D88" s="70"/>
      <c r="E88" s="161"/>
      <c r="F88" s="161"/>
      <c r="G88" s="161"/>
      <c r="H88" s="161"/>
      <c r="I88" s="161"/>
      <c r="J88" s="161"/>
      <c r="K88" s="161"/>
      <c r="L88" s="161"/>
      <c r="M88" s="55"/>
    </row>
  </sheetData>
  <sheetProtection algorithmName="SHA-512" hashValue="qRPu/woC4Dv2yJeKrJAPjzu+5VWgtgW7rh3+LhWoNFSmxAJFbJeLiM/WzkGfZUicWdqHyTjKs8KC10x4jHQlOQ==" saltValue="RzE+3VW+bgi/oZBwcN6OHQ==" spinCount="100000" sheet="1" objects="1" scenarios="1" selectLockedCells="1"/>
  <mergeCells count="82">
    <mergeCell ref="B10:L11"/>
    <mergeCell ref="B4:L4"/>
    <mergeCell ref="B5:L5"/>
    <mergeCell ref="B6:L6"/>
    <mergeCell ref="B8:L8"/>
    <mergeCell ref="B9:L9"/>
    <mergeCell ref="B18:L18"/>
    <mergeCell ref="B12:L12"/>
    <mergeCell ref="B13:L13"/>
    <mergeCell ref="B14:L14"/>
    <mergeCell ref="B15:L15"/>
    <mergeCell ref="B16:L16"/>
    <mergeCell ref="B17:L17"/>
    <mergeCell ref="B31:I31"/>
    <mergeCell ref="B20:L20"/>
    <mergeCell ref="B21:L21"/>
    <mergeCell ref="B22:F22"/>
    <mergeCell ref="B23:L23"/>
    <mergeCell ref="B24:D24"/>
    <mergeCell ref="E24:I24"/>
    <mergeCell ref="B27:I27"/>
    <mergeCell ref="B28:C30"/>
    <mergeCell ref="D28:F28"/>
    <mergeCell ref="D29:F29"/>
    <mergeCell ref="D30:F30"/>
    <mergeCell ref="B44:I44"/>
    <mergeCell ref="B36:L36"/>
    <mergeCell ref="B37:D37"/>
    <mergeCell ref="E37:I37"/>
    <mergeCell ref="B32:C34"/>
    <mergeCell ref="D32:F32"/>
    <mergeCell ref="D33:F33"/>
    <mergeCell ref="D34:F34"/>
    <mergeCell ref="B40:I40"/>
    <mergeCell ref="B41:C43"/>
    <mergeCell ref="D41:F41"/>
    <mergeCell ref="D42:F42"/>
    <mergeCell ref="D43:F43"/>
    <mergeCell ref="B57:I57"/>
    <mergeCell ref="B49:L49"/>
    <mergeCell ref="B50:D50"/>
    <mergeCell ref="E50:I50"/>
    <mergeCell ref="B45:C47"/>
    <mergeCell ref="D45:F45"/>
    <mergeCell ref="D46:F46"/>
    <mergeCell ref="D47:F47"/>
    <mergeCell ref="B53:I53"/>
    <mergeCell ref="B54:C56"/>
    <mergeCell ref="D54:F54"/>
    <mergeCell ref="D55:F55"/>
    <mergeCell ref="D56:F56"/>
    <mergeCell ref="B58:C60"/>
    <mergeCell ref="D58:F58"/>
    <mergeCell ref="D59:F59"/>
    <mergeCell ref="D60:F60"/>
    <mergeCell ref="B66:I66"/>
    <mergeCell ref="D72:F72"/>
    <mergeCell ref="D73:F73"/>
    <mergeCell ref="B70:I70"/>
    <mergeCell ref="B62:L62"/>
    <mergeCell ref="B63:D63"/>
    <mergeCell ref="E63:I63"/>
    <mergeCell ref="B67:C69"/>
    <mergeCell ref="D67:F67"/>
    <mergeCell ref="D68:F68"/>
    <mergeCell ref="D69:F69"/>
    <mergeCell ref="B19:L19"/>
    <mergeCell ref="B84:C86"/>
    <mergeCell ref="D84:F84"/>
    <mergeCell ref="D85:F85"/>
    <mergeCell ref="D86:F86"/>
    <mergeCell ref="B79:I79"/>
    <mergeCell ref="B80:C82"/>
    <mergeCell ref="D80:F80"/>
    <mergeCell ref="D81:F81"/>
    <mergeCell ref="D82:F82"/>
    <mergeCell ref="B83:I83"/>
    <mergeCell ref="B75:L75"/>
    <mergeCell ref="B76:D76"/>
    <mergeCell ref="E76:I76"/>
    <mergeCell ref="B71:C73"/>
    <mergeCell ref="D71:F71"/>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C3975C6D-3F4B-40DD-9743-A2829934E75C}">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4:I34 G30:I30 G47:I47 G43:I43 G60:I60 G56:I56 G73:I73 G69:I69 G86:I86 G82:I82" xr:uid="{B956156F-32A2-49F0-BC76-28155D21316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8:I29 G32:I33 G41:I42 G45:I46 G54:I55 G58:I59 G67:I68 G71:I72 G80:I81 G84:I85" xr:uid="{280DDA4C-D3DA-45F1-9E5A-245F5FB3E148}">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457F3C1-CF44-4331-9248-9585C770F3D9}">
          <x14:formula1>
            <xm:f>Variables!$D$82:$D$330</xm:f>
          </x14:formula1>
          <xm:sqref>E63 E24 E37 E50 E76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38</vt:i4>
      </vt:variant>
    </vt:vector>
  </HeadingPairs>
  <TitlesOfParts>
    <vt:vector size="64" baseType="lpstr">
      <vt:lpstr>Variables</vt:lpstr>
      <vt:lpstr>Intro</vt:lpstr>
      <vt:lpstr>Info</vt:lpstr>
      <vt:lpstr>Public</vt:lpstr>
      <vt:lpstr>AddPub</vt:lpstr>
      <vt:lpstr>Begin</vt:lpstr>
      <vt:lpstr>Pro</vt:lpstr>
      <vt:lpstr>Cab-Arm Country-Pays 1-5 </vt:lpstr>
      <vt:lpstr>Cab-Arm Country-Pays 6-10</vt:lpstr>
      <vt:lpstr>Cab-Arm Country-Pays 11-15</vt:lpstr>
      <vt:lpstr>Cab-Arm Country-Pays 16-20</vt:lpstr>
      <vt:lpstr>Cab-Arm Country-Pays 21-25</vt:lpstr>
      <vt:lpstr>End</vt:lpstr>
      <vt:lpstr>Begin-2</vt:lpstr>
      <vt:lpstr>Sub-Sous Country-Pays 1-5 </vt:lpstr>
      <vt:lpstr>Sub-Sous Country-Pays 6-10</vt:lpstr>
      <vt:lpstr>Sub-Sous Country-Pays 11-15</vt:lpstr>
      <vt:lpstr>Sub-Sous Country-Pays 16-20</vt:lpstr>
      <vt:lpstr>Sub-Sous Country-Pays 21-25</vt:lpstr>
      <vt:lpstr>End2</vt:lpstr>
      <vt:lpstr>Export</vt:lpstr>
      <vt:lpstr>AddPro</vt:lpstr>
      <vt:lpstr>Cab-Arm - Confirm</vt:lpstr>
      <vt:lpstr>Sub-Sous - Confirm</vt:lpstr>
      <vt:lpstr>DBFirm</vt:lpstr>
      <vt:lpstr>DBSales</vt:lpstr>
      <vt:lpstr>AddPro!Print_Area</vt:lpstr>
      <vt:lpstr>AddPub!Print_Area</vt:lpstr>
      <vt:lpstr>'Cab-Arm - Confirm'!Print_Area</vt:lpstr>
      <vt:lpstr>'Cab-Arm Country-Pays 11-15'!Print_Area</vt:lpstr>
      <vt:lpstr>'Cab-Arm Country-Pays 1-5 '!Print_Area</vt:lpstr>
      <vt:lpstr>'Cab-Arm Country-Pays 16-20'!Print_Area</vt:lpstr>
      <vt:lpstr>'Cab-Arm Country-Pays 21-25'!Print_Area</vt:lpstr>
      <vt:lpstr>'Cab-Arm Country-Pays 6-10'!Print_Area</vt:lpstr>
      <vt:lpstr>Export!Print_Area</vt:lpstr>
      <vt:lpstr>Info!Print_Area</vt:lpstr>
      <vt:lpstr>Intro!Print_Area</vt:lpstr>
      <vt:lpstr>Pro!Print_Area</vt:lpstr>
      <vt:lpstr>Public!Print_Area</vt:lpstr>
      <vt:lpstr>'Sub-Sous - Confirm'!Print_Area</vt:lpstr>
      <vt:lpstr>'Sub-Sous Country-Pays 11-15'!Print_Area</vt:lpstr>
      <vt:lpstr>'Sub-Sous Country-Pays 1-5 '!Print_Area</vt:lpstr>
      <vt:lpstr>'Sub-Sous Country-Pays 16-20'!Print_Area</vt:lpstr>
      <vt:lpstr>'Sub-Sous Country-Pays 21-25'!Print_Area</vt:lpstr>
      <vt:lpstr>'Sub-Sous Country-Pays 6-10'!Print_Area</vt:lpstr>
      <vt:lpstr>AddPro!Print_Titles</vt:lpstr>
      <vt:lpstr>AddPub!Print_Titles</vt:lpstr>
      <vt:lpstr>'Cab-Arm - Confirm'!Print_Titles</vt:lpstr>
      <vt:lpstr>'Cab-Arm Country-Pays 11-15'!Print_Titles</vt:lpstr>
      <vt:lpstr>'Cab-Arm Country-Pays 1-5 '!Print_Titles</vt:lpstr>
      <vt:lpstr>'Cab-Arm Country-Pays 16-20'!Print_Titles</vt:lpstr>
      <vt:lpstr>'Cab-Arm Country-Pays 21-25'!Print_Titles</vt:lpstr>
      <vt:lpstr>'Cab-Arm Country-Pays 6-10'!Print_Titles</vt:lpstr>
      <vt:lpstr>Export!Print_Titles</vt:lpstr>
      <vt:lpstr>Info!Print_Titles</vt:lpstr>
      <vt:lpstr>Intro!Print_Titles</vt:lpstr>
      <vt:lpstr>Pro!Print_Titles</vt:lpstr>
      <vt:lpstr>Public!Print_Titles</vt:lpstr>
      <vt:lpstr>'Sub-Sous - Confirm'!Print_Titles</vt:lpstr>
      <vt:lpstr>'Sub-Sous Country-Pays 11-15'!Print_Titles</vt:lpstr>
      <vt:lpstr>'Sub-Sous Country-Pays 1-5 '!Print_Titles</vt:lpstr>
      <vt:lpstr>'Sub-Sous Country-Pays 16-20'!Print_Titles</vt:lpstr>
      <vt:lpstr>'Sub-Sous Country-Pays 21-25'!Print_Titles</vt:lpstr>
      <vt:lpstr>'Sub-Sous Country-Pays 6-10'!Print_Titles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Howell, Mark</cp:lastModifiedBy>
  <cp:lastPrinted>2026-05-12T12:32:27Z</cp:lastPrinted>
  <dcterms:created xsi:type="dcterms:W3CDTF">2021-02-04T13:13:50Z</dcterms:created>
  <dcterms:modified xsi:type="dcterms:W3CDTF">2026-05-15T14:12:19Z</dcterms:modified>
</cp:coreProperties>
</file>