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Storage Furniture\"/>
    </mc:Choice>
  </mc:AlternateContent>
  <xr:revisionPtr revIDLastSave="0" documentId="13_ncr:1_{3944F41E-4604-4442-A951-ED5A4E1B5A64}" xr6:coauthVersionLast="47" xr6:coauthVersionMax="47" xr10:uidLastSave="{00000000-0000-0000-0000-000000000000}"/>
  <workbookProtection workbookAlgorithmName="SHA-512" workbookHashValue="aE+cxy8lnbZ8Qr43yEOz45fkK5xOxJM3xfXkmhjVts6mk7cPJBgV3MeYqo3cr2NNocHhweY+vIpETEpot2ZEGQ==" workbookSaltValue="j1WYMK3HfHwzgBCxXTCZYQ=="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53" r:id="rId6"/>
    <sheet name="Pro 2" sheetId="55" r:id="rId7"/>
    <sheet name="Pro 3" sheetId="56" r:id="rId8"/>
    <sheet name="Pro 4" sheetId="43" r:id="rId9"/>
    <sheet name="AddPro" sheetId="44" r:id="rId10"/>
    <sheet name="Confirm" sheetId="54" r:id="rId11"/>
    <sheet name="DBSales" sheetId="57" state="hidden" r:id="rId12"/>
    <sheet name="DBPerformance" sheetId="58" state="hidden" r:id="rId13"/>
    <sheet name="DBOtherPerf" sheetId="59" state="hidden" r:id="rId14"/>
    <sheet name="DBAvgCost" sheetId="60" state="hidden" r:id="rId15"/>
    <sheet name="DBNegative" sheetId="61" state="hidden" r:id="rId16"/>
    <sheet name="DataTab" sheetId="51" state="hidden" r:id="rId17"/>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6">#REF!</definedName>
    <definedName name="POR">#REF!</definedName>
    <definedName name="ppc">#REF!</definedName>
    <definedName name="_xlnm.Print_Area" localSheetId="9">AddPro!$B$1:$L$57</definedName>
    <definedName name="_xlnm.Print_Area" localSheetId="4">AddPub!$B$1:$L$57</definedName>
    <definedName name="_xlnm.Print_Area" localSheetId="10">Confirm!$B$1:$L$44</definedName>
    <definedName name="_xlnm.Print_Area" localSheetId="2">Info!$B$1:$L$56</definedName>
    <definedName name="_xlnm.Print_Area" localSheetId="1">Intro!$B$1:$L$151</definedName>
    <definedName name="_xlnm.Print_Area" localSheetId="5">'Pro 1'!$B$1:$L$140</definedName>
    <definedName name="_xlnm.Print_Area" localSheetId="6">'Pro 2'!$B$1:$L$302</definedName>
    <definedName name="_xlnm.Print_Area" localSheetId="7">'Pro 3'!$B$1:$L$454</definedName>
    <definedName name="_xlnm.Print_Area" localSheetId="8">'Pro 4'!$B$1:$L$128</definedName>
    <definedName name="_xlnm.Print_Area" localSheetId="3">Public!$B$1:$L$413</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6">#REF!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54" l="1"/>
  <c r="G43" i="54"/>
  <c r="E43" i="54"/>
  <c r="F42" i="54"/>
  <c r="G42" i="54"/>
  <c r="E42" i="54"/>
  <c r="H92" i="56"/>
  <c r="I92" i="56"/>
  <c r="G92" i="56"/>
  <c r="H90" i="55"/>
  <c r="I90" i="55"/>
  <c r="G68" i="55"/>
  <c r="G90" i="55"/>
  <c r="T57" i="59"/>
  <c r="U57" i="59"/>
  <c r="T58" i="59"/>
  <c r="U58" i="59"/>
  <c r="S58" i="59"/>
  <c r="S57" i="59"/>
  <c r="O57" i="59"/>
  <c r="P57" i="59"/>
  <c r="O58" i="59"/>
  <c r="P58" i="59"/>
  <c r="N58" i="59"/>
  <c r="N57" i="59"/>
  <c r="U34" i="59"/>
  <c r="T34" i="59"/>
  <c r="S34" i="59"/>
  <c r="P34" i="59"/>
  <c r="O34" i="59"/>
  <c r="N34" i="59"/>
  <c r="U29" i="59"/>
  <c r="T29" i="59"/>
  <c r="S29" i="59"/>
  <c r="P29" i="59"/>
  <c r="O29" i="59"/>
  <c r="N29" i="59"/>
  <c r="T28" i="59"/>
  <c r="U28" i="59"/>
  <c r="T33" i="59"/>
  <c r="U33" i="59"/>
  <c r="S33" i="59"/>
  <c r="S28" i="59"/>
  <c r="O28" i="59"/>
  <c r="P28" i="59"/>
  <c r="O33" i="59"/>
  <c r="P33" i="59"/>
  <c r="N33" i="59"/>
  <c r="N28" i="59"/>
  <c r="T9" i="59"/>
  <c r="U9" i="59"/>
  <c r="T11" i="59"/>
  <c r="U11" i="59"/>
  <c r="T12" i="59"/>
  <c r="U12" i="59"/>
  <c r="T13" i="59"/>
  <c r="U13" i="59"/>
  <c r="T15" i="59"/>
  <c r="U15" i="59"/>
  <c r="S15" i="59"/>
  <c r="S13" i="59"/>
  <c r="S12" i="59"/>
  <c r="S11" i="59"/>
  <c r="S9" i="59"/>
  <c r="O9" i="59"/>
  <c r="P9" i="59"/>
  <c r="O11" i="59"/>
  <c r="P11" i="59"/>
  <c r="O12" i="59"/>
  <c r="P12" i="59"/>
  <c r="O13" i="59"/>
  <c r="P13" i="59"/>
  <c r="O15" i="59"/>
  <c r="P15" i="59"/>
  <c r="N15" i="59"/>
  <c r="N13" i="59"/>
  <c r="N12" i="59"/>
  <c r="N11" i="59"/>
  <c r="N9" i="59"/>
  <c r="O22" i="58"/>
  <c r="N22" i="58"/>
  <c r="M22" i="58"/>
  <c r="F22" i="58"/>
  <c r="E22" i="58"/>
  <c r="D22" i="58"/>
  <c r="O10" i="58"/>
  <c r="N10" i="58"/>
  <c r="M10" i="58"/>
  <c r="F10" i="58"/>
  <c r="E10" i="58"/>
  <c r="D10" i="58"/>
  <c r="AB16" i="58"/>
  <c r="AA16" i="58"/>
  <c r="AB15" i="58"/>
  <c r="AA15" i="58"/>
  <c r="AB12" i="58"/>
  <c r="AA12" i="58"/>
  <c r="AB11" i="58"/>
  <c r="AA11" i="58"/>
  <c r="Z16" i="58"/>
  <c r="Z12" i="58"/>
  <c r="Z15" i="58"/>
  <c r="Z11" i="58"/>
  <c r="W16" i="58"/>
  <c r="V16" i="58"/>
  <c r="W15" i="58"/>
  <c r="V15" i="58"/>
  <c r="W12" i="58"/>
  <c r="V12" i="58"/>
  <c r="W11" i="58"/>
  <c r="V11" i="58"/>
  <c r="U16" i="58"/>
  <c r="U12" i="58"/>
  <c r="U15" i="58"/>
  <c r="U11" i="58"/>
  <c r="N18" i="57" l="1"/>
  <c r="M18" i="57"/>
  <c r="N17" i="57"/>
  <c r="M17" i="57"/>
  <c r="N16" i="57"/>
  <c r="M16" i="57"/>
  <c r="N15" i="57"/>
  <c r="M15" i="57"/>
  <c r="N14" i="57"/>
  <c r="M14" i="57"/>
  <c r="N13" i="57"/>
  <c r="M13" i="57"/>
  <c r="L18" i="57"/>
  <c r="L17" i="57"/>
  <c r="L16" i="57"/>
  <c r="L15" i="57"/>
  <c r="L14" i="57"/>
  <c r="L13" i="57"/>
  <c r="H18" i="57"/>
  <c r="H17" i="57"/>
  <c r="H16" i="57"/>
  <c r="H15" i="57"/>
  <c r="H14" i="57"/>
  <c r="G18" i="57"/>
  <c r="G17" i="57"/>
  <c r="G16" i="57"/>
  <c r="G15" i="57"/>
  <c r="G14" i="57"/>
  <c r="F16" i="57"/>
  <c r="F18" i="57"/>
  <c r="E18" i="57"/>
  <c r="E17" i="57"/>
  <c r="E16" i="57"/>
  <c r="D13" i="57"/>
  <c r="J18" i="57"/>
  <c r="E15" i="57"/>
  <c r="J14" i="57"/>
  <c r="F14" i="57"/>
  <c r="E14" i="57"/>
  <c r="D14" i="57"/>
  <c r="D15" i="57" s="1"/>
  <c r="D16" i="57" s="1"/>
  <c r="D17" i="57" s="1"/>
  <c r="D18" i="57" s="1"/>
  <c r="Q4" i="57"/>
  <c r="P4" i="57"/>
  <c r="Q3" i="57"/>
  <c r="P3" i="57"/>
  <c r="O4" i="57"/>
  <c r="O3" i="57"/>
  <c r="N4" i="57"/>
  <c r="M4" i="57"/>
  <c r="N3" i="57"/>
  <c r="M3" i="57"/>
  <c r="L4" i="57"/>
  <c r="L3" i="57"/>
  <c r="G35" i="54" l="1"/>
  <c r="F35" i="54"/>
  <c r="E35" i="54"/>
  <c r="G264" i="56"/>
  <c r="G265" i="56" s="1"/>
  <c r="G269" i="56" s="1"/>
  <c r="G262" i="56"/>
  <c r="I245" i="56"/>
  <c r="H245" i="56"/>
  <c r="G245" i="56"/>
  <c r="G241" i="56"/>
  <c r="G240" i="56"/>
  <c r="G238" i="56"/>
  <c r="G165" i="56"/>
  <c r="I154" i="56"/>
  <c r="H154" i="56"/>
  <c r="G154" i="56"/>
  <c r="G151" i="56"/>
  <c r="I147" i="56"/>
  <c r="H147" i="56"/>
  <c r="G147" i="56"/>
  <c r="I141" i="56"/>
  <c r="H141" i="56"/>
  <c r="G141" i="56"/>
  <c r="I72" i="56"/>
  <c r="H72" i="56"/>
  <c r="G72" i="56"/>
  <c r="I30" i="56"/>
  <c r="H30" i="56"/>
  <c r="G30" i="56"/>
  <c r="I26" i="56"/>
  <c r="H26" i="56"/>
  <c r="G26" i="56"/>
  <c r="G89" i="55"/>
  <c r="I55" i="55"/>
  <c r="H55" i="55"/>
  <c r="G55" i="55"/>
  <c r="I52" i="55"/>
  <c r="H52" i="55"/>
  <c r="G52" i="55"/>
  <c r="I49" i="55"/>
  <c r="H49" i="55"/>
  <c r="G49" i="55"/>
  <c r="I44" i="55"/>
  <c r="H45" i="55"/>
  <c r="I46" i="55"/>
  <c r="H46" i="55"/>
  <c r="G46" i="55"/>
  <c r="I38" i="55"/>
  <c r="H38" i="55"/>
  <c r="G38" i="55"/>
  <c r="I35" i="55"/>
  <c r="H35" i="55"/>
  <c r="G35" i="55"/>
  <c r="I32" i="55"/>
  <c r="H32" i="55"/>
  <c r="G32" i="55"/>
  <c r="I28" i="55"/>
  <c r="H28" i="55"/>
  <c r="I27" i="55"/>
  <c r="H27" i="55"/>
  <c r="I29" i="55"/>
  <c r="H29" i="55"/>
  <c r="G29" i="55"/>
  <c r="I42" i="53"/>
  <c r="H42" i="53"/>
  <c r="G42" i="53"/>
  <c r="I41" i="53"/>
  <c r="H41" i="53"/>
  <c r="G41" i="53"/>
  <c r="I39" i="53"/>
  <c r="H39" i="53"/>
  <c r="G39" i="53"/>
  <c r="I37" i="53"/>
  <c r="G41" i="54" s="1"/>
  <c r="H37" i="53"/>
  <c r="G37" i="53"/>
  <c r="E41" i="54" s="1"/>
  <c r="I29" i="53"/>
  <c r="H29" i="53"/>
  <c r="G29" i="53"/>
  <c r="I28" i="53"/>
  <c r="H28" i="53"/>
  <c r="G28" i="53"/>
  <c r="I26" i="53"/>
  <c r="H26" i="53"/>
  <c r="G26" i="53"/>
  <c r="I24" i="53"/>
  <c r="H24" i="53"/>
  <c r="G24" i="53"/>
  <c r="B120" i="56"/>
  <c r="B96" i="55"/>
  <c r="G103" i="55"/>
  <c r="G97" i="55"/>
  <c r="F41" i="54"/>
  <c r="B39" i="54"/>
  <c r="G383" i="56" l="1"/>
  <c r="G387" i="56" s="1"/>
  <c r="G349" i="56"/>
  <c r="G353" i="56" s="1"/>
  <c r="H89" i="55"/>
  <c r="I89" i="55"/>
  <c r="H67" i="55"/>
  <c r="I67" i="55"/>
  <c r="G67" i="55"/>
  <c r="B68" i="56"/>
  <c r="J276" i="55"/>
  <c r="B106" i="55"/>
  <c r="B107" i="55"/>
  <c r="B108" i="55"/>
  <c r="B109" i="55"/>
  <c r="B110" i="55"/>
  <c r="B105" i="55"/>
  <c r="B99" i="55"/>
  <c r="B100" i="55"/>
  <c r="B101" i="55"/>
  <c r="B98" i="55"/>
  <c r="H103" i="55"/>
  <c r="I103" i="55" s="1"/>
  <c r="H97" i="55"/>
  <c r="I97" i="55" s="1"/>
  <c r="B17" i="55"/>
  <c r="B128" i="53"/>
  <c r="B11" i="53"/>
  <c r="I91" i="47" l="1"/>
  <c r="P80" i="48"/>
  <c r="O80" i="48"/>
  <c r="B32" i="53"/>
  <c r="B18" i="53"/>
  <c r="F34" i="53"/>
  <c r="F35" i="53" s="1"/>
  <c r="F36" i="53" s="1"/>
  <c r="F37" i="53" s="1"/>
  <c r="F38" i="53" s="1"/>
  <c r="F39" i="53" s="1"/>
  <c r="F40" i="53" s="1"/>
  <c r="F86" i="55"/>
  <c r="F90" i="55" s="1"/>
  <c r="G84" i="55"/>
  <c r="H84" i="55" s="1"/>
  <c r="I84" i="55" s="1"/>
  <c r="B41" i="55"/>
  <c r="B84" i="55" s="1"/>
  <c r="B275" i="55" s="1"/>
  <c r="E48" i="55"/>
  <c r="E51" i="55" s="1"/>
  <c r="E54" i="55" s="1"/>
  <c r="E46" i="55"/>
  <c r="E49" i="55" s="1"/>
  <c r="E52" i="55" s="1"/>
  <c r="E55" i="55" s="1"/>
  <c r="E44" i="55"/>
  <c r="E47" i="55" s="1"/>
  <c r="E50" i="55" s="1"/>
  <c r="E53" i="55" s="1"/>
  <c r="I45" i="55"/>
  <c r="H44" i="55"/>
  <c r="G42" i="55"/>
  <c r="H42" i="55" s="1"/>
  <c r="I42" i="55" s="1"/>
  <c r="P30" i="55"/>
  <c r="O30" i="55"/>
  <c r="B24" i="55"/>
  <c r="B23" i="55"/>
  <c r="B33" i="54"/>
  <c r="B35" i="54"/>
  <c r="B41" i="54" s="1"/>
  <c r="G86" i="55"/>
  <c r="H86" i="55"/>
  <c r="I86" i="55"/>
  <c r="B62" i="55" l="1"/>
  <c r="B261" i="55"/>
  <c r="C2" i="38" l="1"/>
  <c r="N26" i="60" l="1"/>
  <c r="M26" i="60"/>
  <c r="N25" i="60"/>
  <c r="M25" i="60"/>
  <c r="N24" i="60"/>
  <c r="M24" i="60"/>
  <c r="N23" i="60"/>
  <c r="M23" i="60"/>
  <c r="E26" i="60"/>
  <c r="D26" i="60"/>
  <c r="E25" i="60"/>
  <c r="D25" i="60"/>
  <c r="E24" i="60"/>
  <c r="D24" i="60"/>
  <c r="E23" i="60"/>
  <c r="D23" i="60"/>
  <c r="D27" i="60" s="1"/>
  <c r="H12" i="61"/>
  <c r="G12" i="61"/>
  <c r="F12" i="61"/>
  <c r="E12" i="61"/>
  <c r="D12" i="61"/>
  <c r="I8" i="61"/>
  <c r="H8" i="61"/>
  <c r="G8" i="61"/>
  <c r="F8" i="61"/>
  <c r="E8" i="61"/>
  <c r="D8" i="61"/>
  <c r="C8" i="61"/>
  <c r="C12" i="61" s="1"/>
  <c r="C26" i="60"/>
  <c r="C25" i="60"/>
  <c r="C24" i="60"/>
  <c r="C23" i="60"/>
  <c r="E27" i="60" l="1"/>
  <c r="M27" i="60"/>
  <c r="N27" i="60"/>
  <c r="C27" i="60"/>
  <c r="L26" i="60"/>
  <c r="L25" i="60"/>
  <c r="L24" i="60"/>
  <c r="L23" i="60"/>
  <c r="B25" i="60"/>
  <c r="K25" i="60" s="1"/>
  <c r="K14" i="60" s="1"/>
  <c r="B24" i="60"/>
  <c r="G24" i="60" s="1"/>
  <c r="G13" i="60" s="1"/>
  <c r="B23" i="60"/>
  <c r="B13" i="60" s="1"/>
  <c r="N4" i="60"/>
  <c r="M4" i="60"/>
  <c r="E4" i="60"/>
  <c r="D4" i="60"/>
  <c r="L4" i="60"/>
  <c r="C4" i="60"/>
  <c r="C15" i="60" s="1"/>
  <c r="B8" i="60"/>
  <c r="F66" i="59"/>
  <c r="E66" i="59"/>
  <c r="F63" i="59"/>
  <c r="E63" i="59"/>
  <c r="F58" i="59"/>
  <c r="E58" i="59"/>
  <c r="F57" i="59"/>
  <c r="F59" i="59" s="1"/>
  <c r="E57" i="59"/>
  <c r="E59" i="59" s="1"/>
  <c r="F49" i="59"/>
  <c r="E49" i="59"/>
  <c r="F44" i="59"/>
  <c r="E44" i="59"/>
  <c r="F43" i="59"/>
  <c r="E43" i="59"/>
  <c r="F39" i="59"/>
  <c r="F54" i="59" s="1"/>
  <c r="E39" i="59"/>
  <c r="E54" i="59" s="1"/>
  <c r="F38" i="59"/>
  <c r="F53" i="59" s="1"/>
  <c r="E38" i="59"/>
  <c r="E53" i="59" s="1"/>
  <c r="F35" i="59"/>
  <c r="E35" i="59"/>
  <c r="F20" i="59"/>
  <c r="E19" i="59"/>
  <c r="D66" i="59"/>
  <c r="D63" i="59"/>
  <c r="D58" i="59"/>
  <c r="D57" i="59"/>
  <c r="D49" i="59"/>
  <c r="D44" i="59"/>
  <c r="D43" i="59"/>
  <c r="D39" i="59"/>
  <c r="D54" i="59" s="1"/>
  <c r="D38" i="59"/>
  <c r="D53" i="59" s="1"/>
  <c r="D19" i="59"/>
  <c r="C6" i="59"/>
  <c r="F48" i="58"/>
  <c r="E48" i="58"/>
  <c r="F47" i="58"/>
  <c r="E47" i="58"/>
  <c r="F46" i="58"/>
  <c r="E46" i="58"/>
  <c r="F44" i="58"/>
  <c r="E44" i="58"/>
  <c r="F43" i="58"/>
  <c r="E43" i="58"/>
  <c r="D48" i="58"/>
  <c r="D47" i="58"/>
  <c r="D46" i="58"/>
  <c r="D44" i="58"/>
  <c r="D43" i="58"/>
  <c r="O33" i="58"/>
  <c r="N33" i="58"/>
  <c r="O32" i="58"/>
  <c r="N32" i="58"/>
  <c r="O31" i="58"/>
  <c r="N31" i="58"/>
  <c r="O28" i="58"/>
  <c r="N28" i="58"/>
  <c r="O26" i="58"/>
  <c r="N26" i="58"/>
  <c r="O25" i="58"/>
  <c r="N25" i="58"/>
  <c r="O17" i="58"/>
  <c r="N17" i="58"/>
  <c r="O16" i="58"/>
  <c r="N16" i="58"/>
  <c r="O15" i="58"/>
  <c r="N15" i="58"/>
  <c r="O14" i="58"/>
  <c r="N14" i="58"/>
  <c r="O13" i="58"/>
  <c r="N13" i="58"/>
  <c r="M33" i="58"/>
  <c r="M32" i="58"/>
  <c r="M31" i="58"/>
  <c r="M28" i="58"/>
  <c r="M26" i="58"/>
  <c r="M25" i="58"/>
  <c r="M17" i="58"/>
  <c r="M16" i="58"/>
  <c r="M15" i="58"/>
  <c r="M14" i="58"/>
  <c r="M13" i="58"/>
  <c r="F33" i="58"/>
  <c r="E33" i="58"/>
  <c r="F32" i="58"/>
  <c r="E32" i="58"/>
  <c r="F31" i="58"/>
  <c r="E31" i="58"/>
  <c r="F28" i="58"/>
  <c r="E28" i="58"/>
  <c r="F26" i="58"/>
  <c r="E26" i="58"/>
  <c r="F25" i="58"/>
  <c r="E25" i="58"/>
  <c r="F17" i="58"/>
  <c r="E17" i="58"/>
  <c r="F16" i="58"/>
  <c r="E16" i="58"/>
  <c r="F15" i="58"/>
  <c r="E15" i="58"/>
  <c r="F14" i="58"/>
  <c r="E14" i="58"/>
  <c r="F13" i="58"/>
  <c r="E13" i="58"/>
  <c r="D33" i="58"/>
  <c r="D32" i="58"/>
  <c r="D31" i="58"/>
  <c r="D28" i="58"/>
  <c r="D26" i="58"/>
  <c r="D25" i="58"/>
  <c r="D17" i="58"/>
  <c r="D16" i="58"/>
  <c r="D15" i="58"/>
  <c r="D14" i="58"/>
  <c r="D13" i="58"/>
  <c r="C6" i="58"/>
  <c r="W4" i="57"/>
  <c r="W3" i="57"/>
  <c r="V3" i="57"/>
  <c r="U4" i="57"/>
  <c r="U3" i="57"/>
  <c r="A3" i="57"/>
  <c r="A4" i="57" s="1"/>
  <c r="D45" i="58" l="1"/>
  <c r="E16" i="60"/>
  <c r="D45" i="59"/>
  <c r="D16" i="60"/>
  <c r="D14" i="60"/>
  <c r="E13" i="60"/>
  <c r="D14" i="59"/>
  <c r="E14" i="60"/>
  <c r="T4" i="57"/>
  <c r="R4" i="57"/>
  <c r="F45" i="58"/>
  <c r="F49" i="58" s="1"/>
  <c r="E45" i="59"/>
  <c r="D40" i="59"/>
  <c r="N18" i="58"/>
  <c r="N27" i="58" s="1"/>
  <c r="N29" i="58" s="1"/>
  <c r="N30" i="58" s="1"/>
  <c r="N34" i="58" s="1"/>
  <c r="B12" i="60"/>
  <c r="D20" i="59"/>
  <c r="D22" i="59"/>
  <c r="D21" i="59"/>
  <c r="D23" i="59"/>
  <c r="F21" i="59"/>
  <c r="D59" i="59"/>
  <c r="S4" i="57"/>
  <c r="S3" i="57"/>
  <c r="E45" i="58"/>
  <c r="E49" i="58" s="1"/>
  <c r="F45" i="59"/>
  <c r="O18" i="58"/>
  <c r="O27" i="58" s="1"/>
  <c r="O29" i="58" s="1"/>
  <c r="O30" i="58" s="1"/>
  <c r="O34" i="58" s="1"/>
  <c r="E18" i="58"/>
  <c r="E27" i="58" s="1"/>
  <c r="E29" i="58" s="1"/>
  <c r="E30" i="58" s="1"/>
  <c r="E34" i="58" s="1"/>
  <c r="F18" i="58"/>
  <c r="F27" i="58" s="1"/>
  <c r="F29" i="58" s="1"/>
  <c r="F30" i="58" s="1"/>
  <c r="F34" i="58" s="1"/>
  <c r="D49" i="58"/>
  <c r="D35" i="59"/>
  <c r="V4" i="57"/>
  <c r="F30" i="59"/>
  <c r="T3" i="57"/>
  <c r="E30" i="59"/>
  <c r="R3" i="57"/>
  <c r="D30" i="59"/>
  <c r="F23" i="59"/>
  <c r="E23" i="59"/>
  <c r="F14" i="59"/>
  <c r="F22" i="59" s="1"/>
  <c r="E14" i="59"/>
  <c r="E22" i="59" s="1"/>
  <c r="M16" i="60"/>
  <c r="M12" i="60"/>
  <c r="M15" i="60"/>
  <c r="M14" i="60"/>
  <c r="M13" i="60"/>
  <c r="N16" i="60"/>
  <c r="N15" i="60"/>
  <c r="N14" i="60"/>
  <c r="N13" i="60"/>
  <c r="N12" i="60"/>
  <c r="L14" i="60"/>
  <c r="K23" i="60"/>
  <c r="K12" i="60" s="1"/>
  <c r="K24" i="60"/>
  <c r="K13" i="60" s="1"/>
  <c r="C16" i="60"/>
  <c r="G23" i="60"/>
  <c r="G12" i="60" s="1"/>
  <c r="E12" i="60"/>
  <c r="C12" i="60"/>
  <c r="C13" i="60"/>
  <c r="D15" i="60"/>
  <c r="E15" i="60"/>
  <c r="L12" i="60"/>
  <c r="L27" i="60"/>
  <c r="L16" i="60" s="1"/>
  <c r="L13" i="60"/>
  <c r="B14" i="60"/>
  <c r="L15" i="60"/>
  <c r="D12" i="60"/>
  <c r="D13" i="60"/>
  <c r="C14" i="60"/>
  <c r="G25" i="60"/>
  <c r="G14" i="60" s="1"/>
  <c r="P25" i="60"/>
  <c r="P14" i="60" s="1"/>
  <c r="P24" i="60"/>
  <c r="P13" i="60" s="1"/>
  <c r="F19" i="59"/>
  <c r="E20" i="59"/>
  <c r="E40" i="59"/>
  <c r="F40" i="59"/>
  <c r="E21" i="59"/>
  <c r="M18" i="58"/>
  <c r="M27" i="58" s="1"/>
  <c r="M29" i="58" s="1"/>
  <c r="M30" i="58" s="1"/>
  <c r="M34" i="58" s="1"/>
  <c r="D18" i="58"/>
  <c r="D27" i="58" s="1"/>
  <c r="D29" i="58" s="1"/>
  <c r="D30" i="58" s="1"/>
  <c r="D34" i="58" s="1"/>
  <c r="P23" i="60" l="1"/>
  <c r="P12" i="60" s="1"/>
  <c r="B389" i="56" l="1"/>
  <c r="B366" i="56"/>
  <c r="B355" i="56"/>
  <c r="P142" i="55"/>
  <c r="O142" i="55"/>
  <c r="B142" i="55" l="1"/>
  <c r="H161" i="56"/>
  <c r="I161" i="56"/>
  <c r="G161" i="56"/>
  <c r="G160" i="56"/>
  <c r="H160" i="56"/>
  <c r="I160" i="56"/>
  <c r="P75" i="48" l="1"/>
  <c r="O75" i="48"/>
  <c r="G386" i="56"/>
  <c r="J262" i="55" l="1"/>
  <c r="C262" i="55"/>
  <c r="C276" i="55" s="1"/>
  <c r="B291" i="55" l="1"/>
  <c r="B258" i="55"/>
  <c r="B244" i="55"/>
  <c r="H386" i="56" l="1"/>
  <c r="I386" i="56"/>
  <c r="B387" i="56"/>
  <c r="B386" i="56"/>
  <c r="B385" i="56"/>
  <c r="B384" i="56"/>
  <c r="B383" i="56"/>
  <c r="G381" i="56"/>
  <c r="H381" i="56" s="1"/>
  <c r="I381" i="56" s="1"/>
  <c r="B379" i="56"/>
  <c r="B350" i="56"/>
  <c r="B351" i="56"/>
  <c r="B352" i="56"/>
  <c r="B353" i="56"/>
  <c r="B349" i="56"/>
  <c r="B284" i="56"/>
  <c r="G347" i="56"/>
  <c r="H347" i="56" s="1"/>
  <c r="I347" i="56" s="1"/>
  <c r="B345" i="56"/>
  <c r="B445" i="56" l="1"/>
  <c r="B435" i="56"/>
  <c r="B425" i="56"/>
  <c r="B410" i="56"/>
  <c r="B406" i="56"/>
  <c r="B403" i="56"/>
  <c r="B400" i="56"/>
  <c r="B332" i="56"/>
  <c r="B321" i="56"/>
  <c r="B313" i="56"/>
  <c r="B305" i="56"/>
  <c r="B303" i="56"/>
  <c r="B296" i="56"/>
  <c r="B292" i="56"/>
  <c r="B288" i="56"/>
  <c r="B282" i="56"/>
  <c r="B258" i="56"/>
  <c r="B245" i="56"/>
  <c r="B269" i="56" s="1"/>
  <c r="B244" i="56"/>
  <c r="B268" i="56" s="1"/>
  <c r="B243" i="56"/>
  <c r="B267" i="56" s="1"/>
  <c r="B242" i="56"/>
  <c r="B266" i="56" s="1"/>
  <c r="B241" i="56"/>
  <c r="B265" i="56" s="1"/>
  <c r="B240" i="56"/>
  <c r="B264" i="56" s="1"/>
  <c r="B239" i="56"/>
  <c r="B263" i="56" s="1"/>
  <c r="B238" i="56"/>
  <c r="B262" i="56" s="1"/>
  <c r="B237" i="56"/>
  <c r="B261" i="56" s="1"/>
  <c r="B236" i="56"/>
  <c r="B260" i="56" s="1"/>
  <c r="B234" i="56"/>
  <c r="B229" i="56"/>
  <c r="B226" i="56"/>
  <c r="B214" i="56"/>
  <c r="B204" i="56"/>
  <c r="B194" i="56"/>
  <c r="B184" i="56"/>
  <c r="B174" i="56"/>
  <c r="G172" i="56"/>
  <c r="E172" i="56"/>
  <c r="D172" i="56"/>
  <c r="C172" i="56"/>
  <c r="B172" i="56"/>
  <c r="I165" i="56"/>
  <c r="H165" i="56"/>
  <c r="B165" i="56"/>
  <c r="H164" i="56"/>
  <c r="G164" i="56"/>
  <c r="B164" i="56"/>
  <c r="I163" i="56"/>
  <c r="H163" i="56"/>
  <c r="G163" i="56"/>
  <c r="B163" i="56"/>
  <c r="H162" i="56"/>
  <c r="G162" i="56"/>
  <c r="B162" i="56"/>
  <c r="F161" i="56"/>
  <c r="B161" i="56"/>
  <c r="F160" i="56"/>
  <c r="B160" i="56"/>
  <c r="B156" i="56"/>
  <c r="B152" i="56"/>
  <c r="I151" i="56"/>
  <c r="I164" i="56" s="1"/>
  <c r="H151" i="56"/>
  <c r="B151" i="56"/>
  <c r="B149" i="56"/>
  <c r="B143" i="56"/>
  <c r="B141" i="56"/>
  <c r="B147" i="56" s="1"/>
  <c r="B140" i="56"/>
  <c r="B153" i="56" s="1"/>
  <c r="B139" i="56"/>
  <c r="B145" i="56" s="1"/>
  <c r="B137" i="56"/>
  <c r="B135" i="56"/>
  <c r="B133" i="56"/>
  <c r="I262" i="56"/>
  <c r="I264" i="56" s="1"/>
  <c r="I265" i="56" s="1"/>
  <c r="I269" i="56" s="1"/>
  <c r="H262" i="56"/>
  <c r="H264" i="56" s="1"/>
  <c r="H265" i="56" s="1"/>
  <c r="H269" i="56" s="1"/>
  <c r="B85" i="56"/>
  <c r="I238" i="56"/>
  <c r="I240" i="56" s="1"/>
  <c r="I241" i="56" s="1"/>
  <c r="H238" i="56"/>
  <c r="H240" i="56" s="1"/>
  <c r="H241" i="56" s="1"/>
  <c r="B72" i="56"/>
  <c r="B92" i="56" s="1"/>
  <c r="B71" i="56"/>
  <c r="B91" i="56" s="1"/>
  <c r="B70" i="56"/>
  <c r="B90" i="56" s="1"/>
  <c r="B69" i="56"/>
  <c r="B89" i="56" s="1"/>
  <c r="B88" i="56"/>
  <c r="B67" i="56"/>
  <c r="B87" i="56" s="1"/>
  <c r="B65" i="56"/>
  <c r="B63" i="56"/>
  <c r="B60" i="56"/>
  <c r="B43" i="56"/>
  <c r="B74" i="56" s="1"/>
  <c r="B247" i="56" s="1"/>
  <c r="B271" i="56" s="1"/>
  <c r="B32" i="56"/>
  <c r="B30" i="56"/>
  <c r="B29" i="56"/>
  <c r="B28" i="56"/>
  <c r="B27" i="56"/>
  <c r="B26" i="56"/>
  <c r="B25" i="56"/>
  <c r="B24" i="56"/>
  <c r="B19" i="56"/>
  <c r="B16" i="56"/>
  <c r="B13" i="56"/>
  <c r="F37" i="54"/>
  <c r="G37" i="54"/>
  <c r="E37" i="54"/>
  <c r="F36" i="54"/>
  <c r="G36" i="54"/>
  <c r="E36" i="54"/>
  <c r="B230" i="55"/>
  <c r="B216" i="55"/>
  <c r="D201" i="55"/>
  <c r="B197" i="55"/>
  <c r="B169" i="55"/>
  <c r="B156" i="55"/>
  <c r="B71" i="55"/>
  <c r="F68" i="55"/>
  <c r="B68" i="55"/>
  <c r="B90" i="55" s="1"/>
  <c r="F64" i="55"/>
  <c r="B64" i="55"/>
  <c r="B86" i="55" s="1"/>
  <c r="B60" i="55"/>
  <c r="B82" i="55" s="1"/>
  <c r="E38" i="55"/>
  <c r="E36" i="55"/>
  <c r="B36" i="55"/>
  <c r="B53" i="55" s="1"/>
  <c r="E35" i="55"/>
  <c r="E34" i="55"/>
  <c r="E33" i="55"/>
  <c r="B33" i="55"/>
  <c r="E32" i="55"/>
  <c r="E31" i="55"/>
  <c r="B30" i="55"/>
  <c r="E30" i="55"/>
  <c r="E29" i="55"/>
  <c r="E27" i="55"/>
  <c r="B27" i="55"/>
  <c r="B44" i="55" s="1"/>
  <c r="B22" i="55"/>
  <c r="B19" i="55"/>
  <c r="B16" i="55"/>
  <c r="B14" i="56" s="1"/>
  <c r="B15" i="55"/>
  <c r="B14" i="55"/>
  <c r="B13" i="55"/>
  <c r="B12" i="55"/>
  <c r="B12" i="56" s="1"/>
  <c r="B107" i="56" s="1"/>
  <c r="B30" i="54"/>
  <c r="B28" i="54"/>
  <c r="B17" i="54"/>
  <c r="B15" i="54"/>
  <c r="B14" i="54"/>
  <c r="P13" i="54"/>
  <c r="O13" i="54"/>
  <c r="B13" i="54"/>
  <c r="B12" i="54"/>
  <c r="J11" i="54"/>
  <c r="B9" i="54"/>
  <c r="B8" i="54"/>
  <c r="G64" i="55"/>
  <c r="I64" i="55"/>
  <c r="H64" i="55"/>
  <c r="B47" i="55" l="1"/>
  <c r="B36" i="54"/>
  <c r="B42" i="54" s="1"/>
  <c r="B37" i="54"/>
  <c r="B43" i="54" s="1"/>
  <c r="B50" i="55"/>
  <c r="I162" i="56"/>
  <c r="F48" i="59"/>
  <c r="F50" i="59" s="1"/>
  <c r="E48" i="59"/>
  <c r="E50" i="59" s="1"/>
  <c r="D48" i="59"/>
  <c r="D50" i="59" s="1"/>
  <c r="H383" i="56"/>
  <c r="H387" i="56" s="1"/>
  <c r="I383" i="56"/>
  <c r="I387" i="56" s="1"/>
  <c r="I349" i="56"/>
  <c r="I353" i="56" s="1"/>
  <c r="H349" i="56"/>
  <c r="H353" i="56" s="1"/>
  <c r="B154" i="56"/>
  <c r="B146" i="56"/>
  <c r="B94" i="56"/>
  <c r="B114" i="53"/>
  <c r="B99" i="53"/>
  <c r="B85" i="53"/>
  <c r="B59" i="53"/>
  <c r="B46" i="53"/>
  <c r="B29" i="53"/>
  <c r="B42" i="53" s="1"/>
  <c r="B28" i="53"/>
  <c r="B41" i="53" s="1"/>
  <c r="F27" i="53"/>
  <c r="B27" i="53"/>
  <c r="B40" i="53" s="1"/>
  <c r="F26" i="53"/>
  <c r="B26" i="53"/>
  <c r="B39" i="53" s="1"/>
  <c r="F25" i="53"/>
  <c r="B25" i="53"/>
  <c r="B38" i="53" s="1"/>
  <c r="F24" i="53"/>
  <c r="B24" i="53"/>
  <c r="B37" i="53" s="1"/>
  <c r="F23" i="53"/>
  <c r="B23" i="53"/>
  <c r="B36" i="53" s="1"/>
  <c r="F22" i="53"/>
  <c r="B22" i="53"/>
  <c r="B35" i="53" s="1"/>
  <c r="F21" i="53"/>
  <c r="B21" i="53"/>
  <c r="B34" i="53" s="1"/>
  <c r="B16" i="53"/>
  <c r="B13" i="53"/>
  <c r="P10" i="53"/>
  <c r="B10" i="53"/>
  <c r="B2" i="53"/>
  <c r="I68" i="55" l="1"/>
  <c r="H68" i="55"/>
  <c r="B2" i="43"/>
  <c r="B2" i="56"/>
  <c r="B2" i="55"/>
  <c r="O82" i="48" l="1"/>
  <c r="P79" i="48"/>
  <c r="O79" i="48"/>
  <c r="P82" i="48"/>
  <c r="O283" i="47"/>
  <c r="O270" i="47"/>
  <c r="O257" i="47"/>
  <c r="G137" i="56" l="1"/>
  <c r="H137" i="56" s="1"/>
  <c r="I137" i="56" s="1"/>
  <c r="G85" i="56"/>
  <c r="H85" i="56" s="1"/>
  <c r="I85" i="56" s="1"/>
  <c r="O56" i="56"/>
  <c r="G199" i="55"/>
  <c r="H199" i="55" s="1"/>
  <c r="I199" i="55" s="1"/>
  <c r="P423" i="56"/>
  <c r="P56" i="56"/>
  <c r="G234" i="56"/>
  <c r="P203" i="55"/>
  <c r="G62" i="55"/>
  <c r="H62" i="55" s="1"/>
  <c r="I62" i="55" s="1"/>
  <c r="P182" i="55"/>
  <c r="G25" i="55"/>
  <c r="H25" i="55" s="1"/>
  <c r="I25" i="55" s="1"/>
  <c r="P114" i="55"/>
  <c r="P169" i="56"/>
  <c r="G143" i="56"/>
  <c r="H143" i="56" s="1"/>
  <c r="I143" i="56" s="1"/>
  <c r="O182" i="55"/>
  <c r="O128" i="55"/>
  <c r="O114" i="55"/>
  <c r="B114" i="55" s="1"/>
  <c r="E405" i="56"/>
  <c r="F405" i="56" s="1"/>
  <c r="G405" i="56" s="1"/>
  <c r="H405" i="56" s="1"/>
  <c r="I405" i="56" s="1"/>
  <c r="J405" i="56" s="1"/>
  <c r="O169" i="56"/>
  <c r="G22" i="56"/>
  <c r="H22" i="56" s="1"/>
  <c r="I22" i="56" s="1"/>
  <c r="G282" i="56"/>
  <c r="H282" i="56" s="1"/>
  <c r="I282" i="56" s="1"/>
  <c r="G65" i="56"/>
  <c r="H65" i="56" s="1"/>
  <c r="I65" i="56" s="1"/>
  <c r="P128" i="55"/>
  <c r="G158" i="56"/>
  <c r="H158" i="56" s="1"/>
  <c r="I158" i="56" s="1"/>
  <c r="G149" i="56"/>
  <c r="H149" i="56" s="1"/>
  <c r="I149" i="56" s="1"/>
  <c r="O203" i="55"/>
  <c r="O423" i="56"/>
  <c r="E33" i="54"/>
  <c r="G19" i="53"/>
  <c r="P72" i="53"/>
  <c r="O72" i="53"/>
  <c r="B72" i="53" s="1"/>
  <c r="O373" i="47"/>
  <c r="B50" i="38"/>
  <c r="C52" i="38"/>
  <c r="B52" i="38"/>
  <c r="C51" i="38"/>
  <c r="B51" i="38"/>
  <c r="C40" i="38"/>
  <c r="B48" i="38"/>
  <c r="H355" i="47"/>
  <c r="H19" i="53" l="1"/>
  <c r="I19" i="53" s="1"/>
  <c r="G32" i="53"/>
  <c r="H32" i="53" s="1"/>
  <c r="I32" i="53" s="1"/>
  <c r="F33" i="54"/>
  <c r="G33" i="54" s="1"/>
  <c r="E39" i="54"/>
  <c r="F39" i="54" s="1"/>
  <c r="G39" i="54" s="1"/>
  <c r="B169" i="56"/>
  <c r="B423" i="56"/>
  <c r="B56" i="56"/>
  <c r="B128" i="55"/>
  <c r="B203" i="55"/>
  <c r="B182" i="55"/>
  <c r="B47" i="38"/>
  <c r="B46" i="38" s="1"/>
  <c r="G258" i="56"/>
  <c r="H234" i="56"/>
  <c r="P283" i="47"/>
  <c r="H258" i="56" l="1"/>
  <c r="I234" i="56"/>
  <c r="I258" i="56" s="1"/>
  <c r="B45" i="38"/>
  <c r="D68" i="38"/>
  <c r="D69" i="38"/>
  <c r="D67" i="38"/>
  <c r="D64" i="38"/>
  <c r="D65" i="38"/>
  <c r="D63" i="38"/>
  <c r="P57" i="47"/>
  <c r="D27" i="49"/>
  <c r="B27" i="49"/>
  <c r="B44" i="38" l="1"/>
  <c r="B43" i="38" l="1"/>
  <c r="B42" i="38" l="1"/>
  <c r="D60" i="38"/>
  <c r="D59" i="38"/>
  <c r="H296" i="56" l="1"/>
  <c r="I296" i="56"/>
  <c r="G296" i="56"/>
  <c r="G284" i="56"/>
  <c r="H288" i="56"/>
  <c r="I288" i="56"/>
  <c r="H292" i="56"/>
  <c r="G292" i="56"/>
  <c r="I292" i="56"/>
  <c r="G288" i="56"/>
  <c r="I284" i="56"/>
  <c r="H284" i="56"/>
  <c r="B41" i="38"/>
  <c r="D12" i="44" l="1"/>
  <c r="E12" i="44"/>
  <c r="D12" i="45"/>
  <c r="E12" i="45"/>
  <c r="P270" i="47"/>
  <c r="P214" i="47"/>
  <c r="P340" i="47" l="1"/>
  <c r="P8" i="47" l="1"/>
  <c r="O402" i="47"/>
  <c r="P257" i="47" l="1"/>
  <c r="B140" i="48"/>
  <c r="P326" i="47" l="1"/>
  <c r="P312" i="47"/>
  <c r="F80" i="48" l="1"/>
  <c r="F78" i="48"/>
  <c r="B6" i="49" l="1"/>
  <c r="B6" i="48"/>
  <c r="B163" i="47"/>
  <c r="B165" i="47"/>
  <c r="B166" i="47"/>
  <c r="B167" i="47"/>
  <c r="O360" i="47"/>
  <c r="O312" i="47"/>
  <c r="O184" i="47"/>
  <c r="B6" i="56" l="1"/>
  <c r="B6" i="54"/>
  <c r="B6" i="55"/>
  <c r="B6" i="53"/>
  <c r="B6" i="45"/>
  <c r="B6" i="47"/>
  <c r="B6" i="44"/>
  <c r="B6" i="43"/>
  <c r="O214" i="47"/>
  <c r="B121" i="43" l="1"/>
  <c r="B111" i="43"/>
  <c r="B101" i="43"/>
  <c r="B91" i="43"/>
  <c r="B81" i="43"/>
  <c r="B71" i="43"/>
  <c r="B61" i="43"/>
  <c r="B51" i="43"/>
  <c r="B41" i="43"/>
  <c r="B31" i="43"/>
  <c r="B21" i="43"/>
  <c r="D57" i="38"/>
  <c r="D56" i="38"/>
  <c r="B49" i="44" l="1"/>
  <c r="B40" i="44"/>
  <c r="B31" i="44"/>
  <c r="B22" i="44"/>
  <c r="B13" i="44"/>
  <c r="B28" i="43"/>
  <c r="B38" i="43"/>
  <c r="B48" i="43"/>
  <c r="B58" i="43"/>
  <c r="B68" i="43"/>
  <c r="B78" i="43"/>
  <c r="B88" i="43"/>
  <c r="B98" i="43"/>
  <c r="B108" i="43"/>
  <c r="B118" i="43"/>
  <c r="B40" i="45"/>
  <c r="B49" i="45"/>
  <c r="B22" i="45"/>
  <c r="B31" i="45"/>
  <c r="O8" i="47" l="1"/>
  <c r="D47" i="49" l="1"/>
  <c r="D41" i="49"/>
  <c r="D34" i="49"/>
  <c r="D20" i="49"/>
  <c r="D49" i="49"/>
  <c r="D44" i="49"/>
  <c r="D37" i="49"/>
  <c r="D30" i="49"/>
  <c r="D23" i="49"/>
  <c r="D53" i="49"/>
  <c r="B47" i="49"/>
  <c r="B41" i="49"/>
  <c r="B34" i="49"/>
  <c r="B20" i="49"/>
  <c r="B49" i="49"/>
  <c r="B44" i="49"/>
  <c r="B37" i="49"/>
  <c r="B30" i="49"/>
  <c r="B23" i="49"/>
  <c r="B53" i="49"/>
  <c r="B12" i="43"/>
  <c r="B19" i="49" l="1"/>
  <c r="B385" i="47" l="1"/>
  <c r="B296" i="47"/>
  <c r="B196" i="47"/>
  <c r="B86" i="47"/>
  <c r="B12" i="47"/>
  <c r="B8" i="49"/>
  <c r="B4" i="49"/>
  <c r="B137" i="48"/>
  <c r="B119" i="48"/>
  <c r="B91" i="48"/>
  <c r="B97" i="48"/>
  <c r="B85" i="48"/>
  <c r="D87" i="48"/>
  <c r="B32" i="48"/>
  <c r="B73" i="48"/>
  <c r="C36" i="48"/>
  <c r="B5" i="48"/>
  <c r="B4" i="56" l="1"/>
  <c r="B4" i="55"/>
  <c r="B4" i="54"/>
  <c r="B4" i="53"/>
  <c r="C50" i="38"/>
  <c r="C48" i="38" l="1"/>
  <c r="C47" i="38" s="1"/>
  <c r="C46" i="38" s="1"/>
  <c r="C45" i="38" s="1"/>
  <c r="C44" i="38" s="1"/>
  <c r="C43" i="38" s="1"/>
  <c r="C42" i="38" s="1"/>
  <c r="C41" i="38" s="1"/>
  <c r="C91" i="47" l="1"/>
  <c r="E91" i="47"/>
  <c r="G91" i="47"/>
  <c r="J32" i="47"/>
  <c r="G32" i="47"/>
  <c r="E32" i="47"/>
  <c r="C32" i="47"/>
  <c r="B200" i="47" l="1"/>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15" i="43" l="1"/>
  <c r="P388" i="47"/>
  <c r="P373" i="47"/>
  <c r="P360" i="47"/>
  <c r="P228" i="47"/>
  <c r="P184" i="47"/>
  <c r="P83" i="47"/>
  <c r="O15" i="43"/>
  <c r="O388" i="47"/>
  <c r="O340" i="47"/>
  <c r="O326" i="47"/>
  <c r="O228" i="47"/>
  <c r="O83" i="47"/>
  <c r="O57" i="47"/>
  <c r="B57" i="47" l="1"/>
  <c r="B402" i="47" l="1"/>
  <c r="B388" i="47" l="1"/>
  <c r="B15" i="49" l="1"/>
  <c r="B12" i="49"/>
  <c r="B10" i="49"/>
  <c r="L8" i="49"/>
  <c r="K8" i="49"/>
  <c r="J8" i="49"/>
  <c r="I8" i="49"/>
  <c r="H8" i="49"/>
  <c r="G8" i="49"/>
  <c r="F8" i="49"/>
  <c r="E8" i="49"/>
  <c r="D8" i="49"/>
  <c r="B148" i="48"/>
  <c r="B141" i="48"/>
  <c r="B143" i="48"/>
  <c r="B106" i="48"/>
  <c r="B139" i="48"/>
  <c r="B4" i="47" l="1"/>
  <c r="B4" i="43"/>
  <c r="B4" i="45"/>
  <c r="B4" i="44"/>
  <c r="B70" i="48"/>
  <c r="B34" i="48"/>
  <c r="L32" i="48"/>
  <c r="K32" i="48"/>
  <c r="J32" i="48"/>
  <c r="I32" i="48"/>
  <c r="H32" i="48"/>
  <c r="G32" i="48"/>
  <c r="E32" i="48"/>
  <c r="D32" i="48"/>
  <c r="C32" i="48"/>
  <c r="B93" i="48"/>
  <c r="B134" i="48" l="1"/>
  <c r="B129" i="48" l="1"/>
  <c r="B121" i="48"/>
  <c r="B127" i="48"/>
  <c r="B125" i="48"/>
  <c r="B123" i="48"/>
  <c r="B80" i="48" l="1"/>
  <c r="D77" i="48"/>
  <c r="B78" i="48"/>
  <c r="B75" i="48"/>
  <c r="B107" i="48" l="1"/>
  <c r="B103" i="48"/>
  <c r="B101" i="48"/>
  <c r="B99" i="48"/>
  <c r="B228" i="47" l="1"/>
  <c r="B373" i="47"/>
  <c r="B214" i="47"/>
  <c r="B283" i="47" l="1"/>
  <c r="B270" i="47"/>
  <c r="B257" i="47" l="1"/>
  <c r="B244" i="47" l="1"/>
  <c r="B241" i="47"/>
  <c r="B312" i="47"/>
  <c r="B360" i="47" l="1"/>
  <c r="B358" i="47"/>
  <c r="B357" i="47"/>
  <c r="B356" i="47"/>
  <c r="B354" i="47"/>
  <c r="B340" i="47" l="1"/>
  <c r="B326" i="47"/>
  <c r="B299" i="47"/>
  <c r="B184" i="47" l="1"/>
  <c r="B171" i="47"/>
  <c r="B150" i="47"/>
  <c r="B89" i="47" l="1"/>
  <c r="B83" i="47"/>
  <c r="B70" i="47"/>
  <c r="B28" i="47"/>
  <c r="B15" i="47"/>
  <c r="B10" i="47"/>
  <c r="B9" i="47"/>
  <c r="B8" i="47"/>
  <c r="B10" i="43" l="1"/>
  <c r="B10" i="56"/>
  <c r="B10" i="55"/>
  <c r="B8" i="56"/>
  <c r="B8" i="55"/>
  <c r="B8" i="53"/>
  <c r="B9" i="55"/>
  <c r="B9" i="56"/>
  <c r="B9" i="53"/>
  <c r="B9" i="43"/>
  <c r="B8" i="43"/>
  <c r="B13" i="45"/>
  <c r="B10" i="45"/>
  <c r="B8" i="45"/>
  <c r="B10" i="44"/>
  <c r="B8" i="44"/>
  <c r="P6" i="44"/>
  <c r="O6" i="44"/>
  <c r="O5" i="44"/>
  <c r="B2" i="44"/>
  <c r="B18" i="43" l="1"/>
  <c r="B15" i="43"/>
  <c r="E70" i="51" l="1"/>
  <c r="G70" i="51"/>
  <c r="F70" i="51"/>
  <c r="P5" i="44" l="1"/>
  <c r="B5" i="49" l="1"/>
  <c r="B5" i="54" l="1"/>
  <c r="B5" i="56"/>
  <c r="B5" i="55"/>
  <c r="B5" i="53"/>
  <c r="B5" i="45"/>
  <c r="B5" i="43"/>
  <c r="B5" i="44"/>
  <c r="B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sharedStrings.xml><?xml version="1.0" encoding="utf-8"?>
<sst xmlns="http://schemas.openxmlformats.org/spreadsheetml/2006/main" count="1628" uniqueCount="960">
  <si>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</si>
  <si>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</si>
  <si>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</si>
  <si>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</si>
  <si>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</si>
  <si>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</si>
  <si>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</si>
  <si>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</si>
  <si>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</si>
  <si>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</si>
  <si>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</si>
  <si>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</si>
  <si>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</si>
  <si>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</si>
  <si>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</si>
  <si>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</si>
  <si>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</si>
  <si>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</si>
  <si>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</si>
  <si>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</si>
  <si>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</si>
  <si>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</si>
  <si>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</si>
  <si>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</si>
  <si>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</si>
  <si>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</si>
  <si>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</si>
  <si>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</si>
  <si>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</si>
  <si>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</si>
  <si>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</si>
  <si>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</si>
  <si>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</si>
  <si>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</si>
  <si>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</si>
  <si>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</si>
  <si>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</si>
  <si>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</si>
  <si>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</si>
  <si>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</si>
  <si>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</si>
  <si>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</si>
  <si>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</si>
  <si>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</si>
  <si>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</si>
  <si>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</si>
  <si>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</si>
  <si>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</si>
  <si>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</si>
  <si>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</si>
  <si>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</si>
  <si>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</si>
  <si>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</si>
  <si>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</si>
  <si>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</si>
  <si>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</si>
  <si>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</si>
  <si>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</si>
  <si>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</si>
  <si>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</si>
  <si>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</si>
  <si>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</si>
  <si>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</si>
  <si>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</si>
  <si>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</si>
  <si>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</si>
  <si>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</si>
  <si>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</si>
  <si>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</si>
  <si>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</si>
  <si>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</si>
  <si>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</si>
  <si>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</si>
  <si>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</si>
  <si>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</si>
  <si>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</si>
  <si>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</si>
  <si>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</si>
  <si>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</si>
  <si>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</si>
  <si>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</si>
  <si>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</si>
  <si>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</si>
  <si>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</si>
  <si>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</si>
  <si>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</si>
  <si>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</si>
  <si>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</si>
  <si>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</si>
  <si>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</si>
  <si>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</si>
  <si>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</si>
  <si>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</si>
  <si>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</si>
  <si>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</si>
  <si>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</si>
  <si>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</si>
  <si>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</si>
  <si>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</si>
  <si>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</si>
  <si>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</si>
  <si>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</si>
  <si>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Total production of the goods</t>
  </si>
  <si>
    <t>Production totale des marchandises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</si>
  <si>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</si>
  <si>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</si>
  <si>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</si>
  <si>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</si>
  <si>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</si>
  <si>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</si>
  <si>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</si>
  <si>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</si>
  <si>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</si>
  <si>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</si>
  <si>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</si>
  <si>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</si>
  <si>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</si>
  <si>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</si>
  <si>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</si>
  <si>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</si>
  <si>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</si>
  <si>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</si>
  <si>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</si>
  <si>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</si>
  <si>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</si>
  <si>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</si>
  <si>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</si>
  <si>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</si>
  <si>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</si>
  <si>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</si>
  <si>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</si>
  <si>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</si>
  <si>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</si>
  <si>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</si>
  <si>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</si>
  <si>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</si>
  <si>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</si>
  <si>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</si>
  <si>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</si>
  <si>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</si>
  <si>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</si>
  <si>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</si>
  <si>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</si>
  <si>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</si>
  <si>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</si>
  <si>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</si>
  <si>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</si>
  <si>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</si>
  <si>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</si>
  <si>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</si>
  <si>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</si>
  <si>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</si>
  <si>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</si>
  <si>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</si>
  <si>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</si>
  <si>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</si>
  <si>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</si>
  <si>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</si>
  <si>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</si>
  <si>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</si>
  <si>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</si>
  <si>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</si>
  <si>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</si>
  <si>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</si>
  <si>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</si>
  <si>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</si>
  <si>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</si>
  <si>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</si>
  <si>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</si>
  <si>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</si>
  <si>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</si>
  <si>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</si>
  <si>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</si>
  <si>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</si>
  <si>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</si>
  <si>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</si>
  <si>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</si>
  <si>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</si>
  <si>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</si>
  <si>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</si>
  <si>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</si>
  <si>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</si>
  <si>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</si>
  <si>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</si>
  <si>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</si>
  <si>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</si>
  <si>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</si>
  <si>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</si>
  <si>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</si>
  <si>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</si>
  <si>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</si>
  <si>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</si>
  <si>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</si>
  <si>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</si>
  <si>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</si>
  <si>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</si>
  <si>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</si>
  <si>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</si>
  <si>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</si>
  <si>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</si>
  <si>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</si>
  <si>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</si>
  <si>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</si>
  <si>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</si>
  <si>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</si>
  <si>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</si>
  <si>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</si>
  <si>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</si>
  <si>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</si>
  <si>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</si>
  <si>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</si>
  <si>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</si>
  <si>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</si>
  <si>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</si>
  <si>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</si>
  <si>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</si>
  <si>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</si>
  <si>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</si>
  <si>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</si>
  <si>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</si>
  <si>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</si>
  <si>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</si>
  <si>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</si>
  <si>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</si>
  <si>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</si>
  <si>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</si>
  <si>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</si>
  <si>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</si>
  <si>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</si>
  <si>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</si>
  <si>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</si>
  <si>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</si>
  <si>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</si>
  <si>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</si>
  <si>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</si>
  <si>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</si>
  <si>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</si>
  <si>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</si>
  <si>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</si>
  <si>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</si>
  <si>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</si>
  <si>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</si>
  <si>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</si>
  <si>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</si>
  <si>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</si>
  <si>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</si>
  <si>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</si>
  <si>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</si>
  <si>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</si>
  <si>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</si>
  <si>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</si>
  <si>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</si>
  <si>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</si>
  <si>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</si>
  <si>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</si>
  <si>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</si>
  <si>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</si>
  <si>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</si>
  <si>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</si>
  <si>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</si>
  <si>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</si>
  <si>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</si>
  <si>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</si>
  <si>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</si>
  <si>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</si>
  <si>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</si>
  <si>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</si>
  <si>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</si>
  <si>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</si>
  <si>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</si>
  <si>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</si>
  <si>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</si>
  <si>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</si>
  <si>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</si>
  <si>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</si>
  <si>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</si>
  <si>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Data Validation comments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</si>
  <si>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</si>
  <si>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</si>
  <si>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</si>
  <si>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</si>
  <si>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</si>
  <si>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</si>
  <si>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</si>
  <si>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</si>
  <si>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</si>
  <si>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</si>
  <si>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</si>
  <si>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</si>
  <si>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</si>
  <si>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</si>
  <si>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</si>
  <si>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</si>
  <si>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</si>
  <si>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</si>
  <si>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</si>
  <si>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</si>
  <si>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</si>
  <si>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</si>
  <si>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</si>
  <si>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</si>
  <si>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</si>
  <si>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</si>
  <si>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</si>
  <si>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</si>
  <si>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</si>
  <si>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</si>
  <si>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</si>
  <si>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</si>
  <si>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</si>
  <si>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</si>
  <si>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</si>
  <si>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</si>
  <si>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</si>
  <si>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</si>
  <si>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</si>
  <si>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</si>
  <si>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</si>
  <si>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</si>
  <si>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</si>
  <si>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</si>
  <si>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</si>
  <si>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</si>
  <si>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</si>
  <si>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</si>
  <si>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</si>
  <si>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</si>
  <si>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</si>
  <si>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</si>
  <si>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</si>
  <si>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</si>
  <si>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</si>
  <si>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</si>
  <si>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</si>
  <si>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</si>
  <si>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</si>
  <si>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</si>
  <si>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</si>
  <si>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</si>
  <si>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</si>
  <si>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</si>
  <si>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</si>
  <si>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</si>
  <si>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</si>
  <si>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</si>
  <si>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</si>
  <si>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</si>
  <si>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</si>
  <si>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</si>
  <si>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</si>
  <si>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</si>
  <si>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</si>
  <si>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</si>
  <si>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</si>
  <si>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</si>
  <si>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</si>
  <si>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</si>
  <si>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</si>
  <si>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</si>
  <si>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</si>
  <si>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</si>
  <si>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</si>
  <si>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</si>
  <si>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</si>
  <si>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</si>
  <si>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</si>
  <si>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</si>
  <si>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</si>
  <si>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</si>
  <si>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</si>
  <si>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</si>
  <si>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</si>
  <si>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</si>
  <si>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</si>
  <si>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</si>
  <si>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</si>
  <si>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</si>
  <si>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</si>
  <si>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</si>
  <si>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</si>
  <si>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</si>
  <si>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</si>
  <si>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</si>
  <si>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</si>
  <si>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</si>
  <si>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</si>
  <si>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</si>
  <si>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</si>
  <si>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</si>
  <si>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</si>
  <si>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</si>
  <si>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</si>
  <si>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</si>
  <si>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</si>
  <si>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</si>
  <si>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</si>
  <si>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</si>
  <si>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</si>
  <si>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</si>
  <si>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</si>
  <si>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</si>
  <si>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</si>
  <si>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</si>
  <si>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</si>
  <si>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</si>
  <si>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</si>
  <si>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</si>
  <si>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</si>
  <si>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</si>
  <si>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</si>
  <si>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</si>
  <si>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</si>
  <si>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</si>
  <si>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</si>
  <si>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</si>
  <si>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</si>
  <si>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</si>
  <si>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</si>
  <si>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</si>
  <si>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</si>
  <si>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</si>
  <si>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</si>
  <si>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</si>
  <si>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</si>
  <si>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</si>
  <si>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</si>
  <si>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</si>
  <si>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</si>
  <si>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</si>
  <si>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</si>
  <si>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</si>
  <si>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</si>
  <si>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</si>
  <si>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</si>
  <si>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</si>
  <si>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</si>
  <si>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</si>
  <si>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</si>
  <si>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</si>
  <si>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</si>
  <si>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</si>
  <si>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</si>
  <si>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</si>
  <si>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</si>
  <si>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</si>
  <si>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</si>
  <si>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</si>
  <si>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</si>
  <si>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</si>
  <si>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</si>
  <si>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</si>
  <si>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</si>
  <si>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</si>
  <si>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</si>
  <si>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</si>
  <si>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</si>
  <si>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</si>
  <si>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</si>
  <si>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</si>
  <si>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</si>
  <si>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</si>
  <si>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</si>
  <si>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</si>
  <si>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</si>
  <si>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</si>
  <si>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</si>
  <si>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</si>
  <si>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</si>
  <si>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</si>
  <si>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</si>
  <si>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</si>
  <si>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</si>
  <si>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</si>
  <si>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</si>
  <si>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</si>
  <si>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</si>
  <si>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</si>
  <si>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</si>
  <si>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</si>
  <si>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</si>
  <si>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</si>
  <si>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</si>
  <si>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</si>
  <si>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</si>
  <si>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</si>
  <si>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</si>
  <si>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</si>
  <si>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</si>
  <si>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</si>
  <si>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</si>
  <si>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</si>
  <si>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</si>
  <si>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</si>
  <si>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</si>
  <si>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</si>
  <si>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</si>
  <si>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</si>
  <si>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</si>
  <si>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BMP1</t>
  </si>
  <si>
    <t>BMP2</t>
  </si>
  <si>
    <t>BMP3</t>
  </si>
  <si>
    <t>BMP4</t>
  </si>
  <si>
    <t>BMP5</t>
  </si>
  <si>
    <t>BMP6</t>
  </si>
  <si>
    <t>BMP7</t>
  </si>
  <si>
    <t>BMP8</t>
  </si>
  <si>
    <t>If no, explain.</t>
  </si>
  <si>
    <t>Si non, expliquez.</t>
  </si>
  <si>
    <t>Produced the goods</t>
  </si>
  <si>
    <t>Produit les marchandises</t>
  </si>
  <si>
    <t>Imported the goods from any country as the importer of record</t>
  </si>
  <si>
    <t>• Report all sales as of the date of shipment to the customer or the customer’s warehouse.</t>
  </si>
  <si>
    <t>• Report all values in Canadian dollars (CAD).</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</si>
  <si>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</si>
  <si>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</si>
  <si>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</si>
  <si>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</si>
  <si>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</si>
  <si>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</si>
  <si>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</si>
  <si>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Stock de clôture</t>
  </si>
  <si>
    <t>Stock de clôture des marchandises en cours de fabrication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</si>
  <si>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</si>
  <si>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</si>
  <si>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</si>
  <si>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</si>
  <si>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</si>
  <si>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</si>
  <si>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</si>
  <si>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</si>
  <si>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</si>
  <si>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</si>
  <si>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</si>
  <si>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</si>
  <si>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</si>
  <si>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distributors</t>
  </si>
  <si>
    <t>distributeurs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</si>
  <si>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</si>
  <si>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</si>
  <si>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</si>
  <si>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</si>
  <si>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</si>
  <si>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</si>
  <si>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</si>
  <si>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</si>
  <si>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</si>
  <si>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</si>
  <si>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</si>
  <si>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</si>
  <si>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</si>
  <si>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</si>
  <si>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</si>
  <si>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</si>
  <si>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</si>
  <si>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</si>
  <si>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</si>
  <si>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</si>
  <si>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</si>
  <si>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</si>
  <si>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</si>
  <si>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</si>
  <si>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</si>
  <si>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</si>
  <si>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</si>
  <si>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</si>
  <si>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</si>
  <si>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</si>
  <si>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</si>
  <si>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</si>
  <si>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</si>
  <si>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</si>
  <si>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</si>
  <si>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</si>
  <si>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</si>
  <si>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</si>
  <si>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</si>
  <si>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</si>
  <si>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</si>
  <si>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</si>
  <si>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</si>
  <si>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</si>
  <si>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</si>
  <si>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</si>
  <si>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</si>
  <si>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</si>
  <si>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</si>
  <si>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</si>
  <si>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</si>
  <si>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</si>
  <si>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</si>
  <si>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</si>
  <si>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</si>
  <si>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</si>
  <si>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</si>
  <si>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</si>
  <si>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</si>
  <si>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</si>
  <si>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</si>
  <si>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</si>
  <si>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</si>
  <si>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</si>
  <si>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</si>
  <si>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</si>
  <si>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</si>
  <si>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</si>
  <si>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</si>
  <si>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</si>
  <si>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</si>
  <si>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</si>
  <si>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</si>
  <si>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</si>
  <si>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</si>
  <si>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</si>
  <si>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</si>
  <si>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</si>
  <si>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</si>
  <si>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</si>
  <si>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</si>
  <si>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</si>
  <si>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</si>
  <si>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</si>
  <si>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</si>
  <si>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</si>
  <si>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</si>
  <si>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</si>
  <si>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</si>
  <si>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</si>
  <si>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</si>
  <si>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</si>
  <si>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</si>
  <si>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</si>
  <si>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</si>
  <si>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</si>
  <si>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</si>
  <si>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</si>
  <si>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</si>
  <si>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</si>
  <si>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</si>
  <si>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</si>
  <si>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</si>
  <si>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</si>
  <si>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</si>
  <si>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</si>
  <si>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</si>
  <si>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</si>
  <si>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</si>
  <si>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</si>
  <si>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</si>
  <si>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https://www.cbsa-asfc.gc.ca/sima-lmsi/mif-mev/mif-mev-stats-eng.html</t>
  </si>
  <si>
    <t>https://www.cbsa-asfc.gc.ca/sima-lmsi/mif-mev/mif-mev-stats-fra.html</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</si>
  <si>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</si>
  <si>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</si>
  <si>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</si>
  <si>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</si>
  <si>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</si>
  <si>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</si>
  <si>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</si>
  <si>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</si>
  <si>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</si>
  <si>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</si>
  <si>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</si>
  <si>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</si>
  <si>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</si>
  <si>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</si>
  <si>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</si>
  <si>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</si>
  <si>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</si>
  <si>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</si>
  <si>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</si>
  <si>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</si>
  <si>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</si>
  <si>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</si>
  <si>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</si>
  <si>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</si>
  <si>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</si>
  <si>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</si>
  <si>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</si>
  <si>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</si>
  <si>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</si>
  <si>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</si>
  <si>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</si>
  <si>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</si>
  <si>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</si>
  <si>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</si>
  <si>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</si>
  <si>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</si>
  <si>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</si>
  <si>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</si>
  <si>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</si>
  <si>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</si>
  <si>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</si>
  <si>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</si>
  <si>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</si>
  <si>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</si>
  <si>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</si>
  <si>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</si>
  <si>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</si>
  <si>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</si>
  <si>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</si>
  <si>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</si>
  <si>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</si>
  <si>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</si>
  <si>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</si>
  <si>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</si>
  <si>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</si>
  <si>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</si>
  <si>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</si>
  <si>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</si>
  <si>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</si>
  <si>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</si>
  <si>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</si>
  <si>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</si>
  <si>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</si>
  <si>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</si>
  <si>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</si>
  <si>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</si>
  <si>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</si>
  <si>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</si>
  <si>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</si>
  <si>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</si>
  <si>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</si>
  <si>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</si>
  <si>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GC-2025-001</t>
  </si>
  <si>
    <t>Jan-Mar 2025</t>
  </si>
  <si>
    <t>janv.-mars 2025</t>
  </si>
  <si>
    <t>Jan-Mar 2026</t>
  </si>
  <si>
    <t>janv.-mars 2026</t>
  </si>
  <si>
    <t>kg</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</si>
  <si>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</si>
  <si>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</si>
  <si>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other countries</t>
  </si>
  <si>
    <t>des autres pays</t>
  </si>
  <si>
    <t>0710.22.00.10, 0710.21.00.00, 0710.22.00.90, 0710.40.00.00, 0710.80.00.20, 0710.80.00.90, 0710.22.00.90, 0710.90.00.00, 2005.40.00.00, 2005.51.90.19, 2005.51.90.90, 2005.59.00.00, 2005.80.00.00, 2005.99.11.00, 2005.99.19.00, 2005.99.20.19, 2005.99.20.99, 2005.99.90.15, 2005.99.90.18, 2005.99.90.19, 2005.99.90.98, 2005.99.90.99</t>
  </si>
  <si>
    <t>date du changement</t>
  </si>
  <si>
    <t>December 31</t>
  </si>
  <si>
    <t>31 décembre</t>
  </si>
  <si>
    <t>to update OIC #</t>
  </si>
  <si>
    <t>Depreciation</t>
  </si>
  <si>
    <t>Amortissement</t>
  </si>
  <si>
    <t>Cash Flows from Operations</t>
  </si>
  <si>
    <t>Flux de trésorerie des opérations</t>
  </si>
  <si>
    <t>Original Cost of Fixed Assets</t>
  </si>
  <si>
    <t>Coût original des immobilisations</t>
  </si>
  <si>
    <t>Less: Accumulated Depreciation and Amortization</t>
  </si>
  <si>
    <t>Moins : amortissement cumulé</t>
  </si>
  <si>
    <t>Book Value of Fixed Assets</t>
  </si>
  <si>
    <t>Valeur comptable des immobilisations</t>
  </si>
  <si>
    <t>Return on Fixed Assets</t>
  </si>
  <si>
    <t>Rendement des immobilisations</t>
  </si>
  <si>
    <t>Questions relating to this questionnaire should be directed to the Tribunal's safeguard inquiry phone lines:  
1-855-307-2488 (North American Toll-Free Number) or 613-993-3595 (Local and International Callers), or by email at citt-tcce@tribunal.gc.ca.</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</si>
  <si>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</si>
  <si>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Product</t>
  </si>
  <si>
    <t>Produit</t>
  </si>
  <si>
    <t>% of total sales of the goods in 2025</t>
  </si>
  <si>
    <t>% des ventes totales des marchandises en 2025</t>
  </si>
  <si>
    <t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t>
  </si>
  <si>
    <t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t>
  </si>
  <si>
    <t>Veuillez remplir un état des flux de trésorerie concernant les activités de votre entreprise liées aux marchandises.</t>
  </si>
  <si>
    <t>Please complete a cash flow statement for your firm's activity related to the goods.</t>
  </si>
  <si>
    <t>Veuillez remplir un état du rendement des immobilisations concernant les activités de votre entreprise liées aux marchandises.</t>
  </si>
  <si>
    <t>Please complete a return on fixed assets statement for your firm's activity related to the goods.</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</si>
  <si>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</si>
  <si>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</si>
  <si>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end users / retailers</t>
  </si>
  <si>
    <t>utilisateurs finals / détaillants</t>
  </si>
  <si>
    <t>Change in inventory</t>
  </si>
  <si>
    <t>Other non-cash items</t>
  </si>
  <si>
    <t>Autres items n’affectant pas l’encaisse</t>
  </si>
  <si>
    <t>Variation des stocks</t>
  </si>
  <si>
    <t>Describe "Depreciation", "Change in inventory", and "Other non-cash items".</t>
  </si>
  <si>
    <t>Décrire "Amortissement", "Variation des stocks", et "Autres items n’affectant pas l’encaisse".</t>
  </si>
  <si>
    <t>Collapsed Respondent Name</t>
  </si>
  <si>
    <t>Subject &amp; NS #</t>
  </si>
  <si>
    <t>Other
Countries</t>
  </si>
  <si>
    <t>VOL  - 2023</t>
  </si>
  <si>
    <t>VOL  - 2024</t>
  </si>
  <si>
    <t>VOL  - 2025</t>
  </si>
  <si>
    <t>VAL  - 2023</t>
  </si>
  <si>
    <t>VAL  - 2024</t>
  </si>
  <si>
    <t>VAL  - 2025</t>
  </si>
  <si>
    <t>UV  - 2023</t>
  </si>
  <si>
    <t>UV  - 2024</t>
  </si>
  <si>
    <t>UV  - 2025</t>
  </si>
  <si>
    <t>DEL  - 2023</t>
  </si>
  <si>
    <t>DEL  - 2024</t>
  </si>
  <si>
    <t>DEL  - 2025</t>
  </si>
  <si>
    <t>Producer A</t>
  </si>
  <si>
    <t>VOLUME (kg)</t>
  </si>
  <si>
    <t>VALUE ($000)</t>
  </si>
  <si>
    <t>UNIT VALUE ($/kg)</t>
  </si>
  <si>
    <t>DELIVERY COST VALUE ($000)</t>
  </si>
  <si>
    <t>Company:</t>
  </si>
  <si>
    <t>Respondent Type:</t>
  </si>
  <si>
    <t>Activity:</t>
  </si>
  <si>
    <t>Country:</t>
  </si>
  <si>
    <t>Subject/Non:</t>
  </si>
  <si>
    <t>Other Country:</t>
  </si>
  <si>
    <t>Trade Level:</t>
  </si>
  <si>
    <t xml:space="preserve">Domestic Producer   |  Producteur national </t>
  </si>
  <si>
    <t>Sales to | Ventes à</t>
  </si>
  <si>
    <t>Export Sales |  Ventes à l'exportation</t>
  </si>
  <si>
    <t>FIRM ACTIVITIES</t>
  </si>
  <si>
    <t>DOMESTIC SALES  |  VENTES NATIONALES</t>
  </si>
  <si>
    <t xml:space="preserve">EXPORT SALES  |  VENTES À L'EXPORTATION </t>
  </si>
  <si>
    <t>Coût des marchandises fabriquées¹</t>
  </si>
  <si>
    <t xml:space="preserve">Volume des marchandises fabriquées </t>
  </si>
  <si>
    <t>000 $</t>
  </si>
  <si>
    <t>Matériaux directs utilisés</t>
  </si>
  <si>
    <t>Coûts indirects de production</t>
  </si>
  <si>
    <t>Moins : Stock de clôture</t>
  </si>
  <si>
    <t>État des résultats</t>
  </si>
  <si>
    <t>Valeur des ventes nettes</t>
  </si>
  <si>
    <t>Marge bénéficiaire brute (perte)</t>
  </si>
  <si>
    <t>Frais généraux, de vente et d’administration</t>
  </si>
  <si>
    <t>Revenus nets (pertes) avant impôt</t>
  </si>
  <si>
    <t>TOTAL FIRM  |  TOTAL ENTERPRISE</t>
  </si>
  <si>
    <t>Net sales volume (kg)</t>
  </si>
  <si>
    <t>Volume de ventes nettes (kg)</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</si>
  <si>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</si>
  <si>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</si>
  <si>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</si>
  <si>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</si>
  <si>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</si>
  <si>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</si>
  <si>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</si>
  <si>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</si>
  <si>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</si>
  <si>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</si>
  <si>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</si>
  <si>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</si>
  <si>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</si>
  <si>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</si>
  <si>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</si>
  <si>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</si>
  <si>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</si>
  <si>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</si>
  <si>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</si>
  <si>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</si>
  <si>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</si>
  <si>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</si>
  <si>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</si>
  <si>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</si>
  <si>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</si>
  <si>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</si>
  <si>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</si>
  <si>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</si>
  <si>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</si>
  <si>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</si>
  <si>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</si>
  <si>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</si>
  <si>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</si>
  <si>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Investments ($000)</t>
  </si>
  <si>
    <t>Investissements (000 $)</t>
  </si>
  <si>
    <t>Projected ($000)</t>
  </si>
  <si>
    <t>Projection (000$)</t>
  </si>
  <si>
    <t>$/unit manufactured | $/unité fabriqué</t>
  </si>
  <si>
    <t>Material</t>
  </si>
  <si>
    <t>Matériaux</t>
  </si>
  <si>
    <t>TOTAL</t>
  </si>
  <si>
    <t>Source: Reply to CITT questionnaire.  |  Réponse au questionnaire du TCCE.</t>
  </si>
  <si>
    <t>All Other Direct Materials Used / 
Toutes les autres matières directes utilisées</t>
  </si>
  <si>
    <t>¹</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</si>
  <si>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</si>
  <si>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</si>
  <si>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</si>
  <si>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</si>
  <si>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</si>
  <si>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</si>
  <si>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</si>
  <si>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</si>
  <si>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</si>
  <si>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</si>
  <si>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</si>
  <si>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GC-2026-001</t>
  </si>
  <si>
    <t>TBD</t>
  </si>
  <si>
    <t>TBD@tribunal.gc.ca</t>
  </si>
  <si>
    <t>wood goods - Engineered wood storage furniture</t>
  </si>
  <si>
    <t>produits du bois - Meubles de rangement en bois d’ingénierie</t>
  </si>
  <si>
    <t>For the goods as defined in the product description on the Intro tab, indicate your firm's top products (by volume) sold in 2025 and each products' proportion (%) of your firm's total sales of the goods in Canada in 2025.</t>
  </si>
  <si>
    <t>Pour les marchandises comme définies dans la description du produit de l'onglet Intro, indiquez les produits les plus importants (en volume) vendus par votre entreprise en 2025 et indiquez la part (%) de chaque produit par rapport aux ventes totales des marchandises de votre entreprise au Canada en 2025.</t>
  </si>
  <si>
    <t>full units</t>
  </si>
  <si>
    <t>unités complètes</t>
  </si>
  <si>
    <t>Full units</t>
  </si>
  <si>
    <t>unité complète</t>
  </si>
  <si>
    <t>units</t>
  </si>
  <si>
    <t>unités</t>
  </si>
  <si>
    <t>unit</t>
  </si>
  <si>
    <t>unité</t>
  </si>
  <si>
    <t>DO NOT INCLUDE THE VALUE OF ANY COMMERCIAL SERVICES SUCH AS INSTALLATION IN YOUR RESPONSE</t>
  </si>
  <si>
    <t>N'INCLUEZ PAS DANS VOTRE RÉPONSE LA VALEUR DE TOUT SERVICE COMMERCIAL, TEL QUE L'INSTALLATION</t>
  </si>
  <si>
    <t>subassemblies</t>
  </si>
  <si>
    <t>sous-ensembles</t>
  </si>
  <si>
    <t>subassembly</t>
  </si>
  <si>
    <t>sous-ensemble</t>
  </si>
  <si>
    <t>In this section do not include subassemblies included in your production of full units. Include only subassemblies that are sold as subassemblies.</t>
  </si>
  <si>
    <t>Dans cette section, n'incluez pas les sous-ensembles entrant dans la fabrication de vos unités complètes. N'indiquez que les sous-ensembles destinés à être vendus en tant que tels.</t>
  </si>
  <si>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</si>
  <si>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</si>
  <si>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Describe your firm’s channels of distribution as they pertain to the goods and explain if there have been any changes in these channels of distribution since Jan 1,2023.</t>
  </si>
  <si>
    <t>Décrivez les canaux de distribution de votre entreprise pour les marchandises concernées et expliquer si des changements sont survenus dans ces canaux depuis le 1er janvier  2023.</t>
  </si>
  <si>
    <t>• Certain information is to be reported separately for full units and subassemblies.</t>
  </si>
  <si>
    <t>• Certaines informations doivent être déclarées séparément pour les unités complètes et les sous-ensembles.</t>
  </si>
  <si>
    <t>Si vous avez produit et importé les marchandises, veuillez expliquer les raisons pour lesquelles votre entreprise les a importées.</t>
  </si>
  <si>
    <t>If you produced the goods and also imported the goods, please explain your firm’s rationale for importing the goods.</t>
  </si>
  <si>
    <t>Provide the following ratios for your sales in Canada and export sales</t>
  </si>
  <si>
    <t>Veuillez indiquer les ratios suivants pour vos ventes au Canada et vos ventes à l'exportation.</t>
  </si>
  <si>
    <t>Sales to related firms in Canada  / Total sales in Canada - Volume</t>
  </si>
  <si>
    <t>Ventes aux entreprises affiliées au Canada / Ventes totales au Canada - Volume</t>
  </si>
  <si>
    <t>Sales to related firms in Canada  / Total sales in Canada - Value</t>
  </si>
  <si>
    <t>Ventes aux entreprises affiliées au Canada / Ventes totales au Canada - Valeur</t>
  </si>
  <si>
    <t>Sales to foreign related firms/ Total export sales - Volume</t>
  </si>
  <si>
    <t>Ventes aux filiales étrangères / Total des ventes à l'exportation - Volume</t>
  </si>
  <si>
    <t>Sales to foreign related firms/ Total export sales - Value</t>
  </si>
  <si>
    <t>Sales to distributors in Canada / Total sales in Canada - Volume</t>
  </si>
  <si>
    <t>Ventes aux distributeurs au Canada / Ventes totales au Canada - Volume</t>
  </si>
  <si>
    <t>Sales to distributors in Canada / Total sales in Canada - Value</t>
  </si>
  <si>
    <t>Ventes aux distributeurs au Canada / Ventes totales au Canada - Valeur</t>
  </si>
  <si>
    <t>Sales to retailers in Canada / Total sales in Canada - Volume</t>
  </si>
  <si>
    <t>Ventes aux détaillants au Canada / Ventes totales au Canada - Volume</t>
  </si>
  <si>
    <t>Sales to retailers in Canada / Total sales in Canada - Value</t>
  </si>
  <si>
    <t>Ventes aux détaillants au Canada / Ventes totales au Canada - Valeur</t>
  </si>
  <si>
    <t>Sales to end users in Canada / Total sales in Canada - Volume</t>
  </si>
  <si>
    <t>Ventes aux utilisateurs finals au Canada / Ventes totales au Canada - Volume</t>
  </si>
  <si>
    <t>Sales to end users in Canada / Total sales in Canada - Value</t>
  </si>
  <si>
    <t>Ventes aux utilisateurs finals au Canada / Ventes totales au Canada - Valeur</t>
  </si>
  <si>
    <t>Describe the method used to value your firm's sales to Canadian or foreign related  firms, as defined on the Info tab.</t>
  </si>
  <si>
    <t>Décrivez la méthode utilisée pour évaluer les ventes de votre entreprise à des entreprises affiliées canadiennes ou étrangères, telles que définies dans l'onglet Info.</t>
  </si>
  <si>
    <t>Identify any significant price differential between the different goods that your firm sells. Describe the main factors that contribute to those price differences.</t>
  </si>
  <si>
    <t>Identifiez toute différence de prix significative entre les différents marchandises vendues par votre entreprise. Décrivez les principaux facteurs qui contribuent à ces différences de prix.</t>
  </si>
  <si>
    <t>% of total sales of subassemblies in 2025</t>
  </si>
  <si>
    <t>% des ventes totales des sous-ensembles en 2025</t>
  </si>
  <si>
    <t>wood cabinet and vanity frames</t>
  </si>
  <si>
    <t>les cadres d’armoires et de meubles-lavabos en bois</t>
  </si>
  <si>
    <t xml:space="preserve">Direct Materials Used </t>
  </si>
  <si>
    <t>Matières directes utilisées</t>
  </si>
  <si>
    <t>Wood furniture for domestic purposes that is used in whole or in part for storage and that is not intended to be permanently installed, substantially or wholly composed of engineered wood, including particle board, medium-density fibreboard, high-density fibreboard or other wood composite panels, whether assembled or unassembled (including ready-to-assemble furniture), whether finished or unfinished, laminated, veneered, wrapped, coated, painted, lacquered or otherwise finished (including with melamine paper, decorative paper, thermally fused laminate, high-pressure laminate, foil, OPP, PVC, polymer film or other overlays), and sold or shipped in kits or with non-wood components
These goods are typically manufactured using similar processes and wood material inputs – using the same machinery and production lines – by the same workforce and within the same facilities. They share common construction methods, materials and finishing processes. They differ mainly in design and size rather than in fundamental function or production technology. They are sold in the same market and the same distribution channels.
The goods include household furniture, and their subassemblies, such as ready-to-assemble or fully assembled box goods, including wardrobes, closets, dressers, chests, nightstands, beds and bed components, TV stands, media consoles, sideboards, buffets, credenzas, bookcases, shelving units, desks, tables with drawers or storage, coffee tables with drawers or storage, end tables with drawers or storage, storage cabinets and similar furniture articles.
The goods may be surface-finished or unfinished and may be laminated, veneered, wrapped, coated, painted, lacquered or otherwise finished, including with melamine paper, decorative paper, thermally fused laminate, high-pressure laminate, foil, OPP, PVC, polymer film or other overlays.
The goods may be sold with or without non-wood components, including fasteners, screws, dowels, cams, brackets, hinges, slides, runners, handles, knobs, legs, bases, metal frames, glass, mirrors, plastic components or other hardware or trim, whether packaged separately or installed. Goods are included in this class whether packed as flat-pack or ready-to-assemble kits, sold as completed furniture or sold with assembly instructions, tools or accessory parts.
For greater certainty, the subject goods include furniture articles and components produced through common engineered-wood manufacturing processes, including panel cutting, CNC machining, drilling, routing, grooving, boring, laminating, edge banding, finishing, kitting and packaging.
For greater certainty, the subject goods do not include storage furniture wholly composed of solid wood.</t>
  </si>
  <si>
    <t>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t>
  </si>
  <si>
    <t>Ventes aux filiales étrangères / Total des ventes à l'exportation - Valeur</t>
  </si>
  <si>
    <t>Describe your firm's production processes for the goods.</t>
  </si>
  <si>
    <t>Décrivez les processus de production de votre entreprise pour les marchandises.</t>
  </si>
  <si>
    <t>• Report all sales to Canadian and foreign related firms.</t>
  </si>
  <si>
    <t>• Déclarez toutes les ventes aux entreprises affiliées canadiennes et étrangères.</t>
  </si>
  <si>
    <t>Question 4 b)</t>
  </si>
  <si>
    <t>Describe any challenges regarding the cost of direct materials.</t>
  </si>
  <si>
    <t>Décrivez les difficultés rencontrées concernant le coût des matières premières.</t>
  </si>
  <si>
    <t>Question 4 a)</t>
  </si>
  <si>
    <t>GoodsCat</t>
  </si>
  <si>
    <t>Subassemblies</t>
  </si>
  <si>
    <t>Category</t>
  </si>
  <si>
    <t>ALT CALCULATIONS - COPY THESE</t>
  </si>
  <si>
    <t>DOMESTIC</t>
  </si>
  <si>
    <t>EXPORT</t>
  </si>
  <si>
    <t>ALTERNATIVE CALCULATIONS</t>
  </si>
  <si>
    <t>FULL UNITS ONLY</t>
  </si>
  <si>
    <t>SUBASSEMBLY</t>
  </si>
  <si>
    <t>COPY THESE INSTEAD</t>
  </si>
  <si>
    <t>FULL UNITS</t>
  </si>
  <si>
    <t>June 5, 2026</t>
  </si>
  <si>
    <t>5 juin 2026</t>
  </si>
  <si>
    <t>full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</si>
</sst>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_);[Red]\(&quot;$&quot;#,##0\)"/>
    <numFmt numFmtId="165" formatCode="_(* #,##0.00_);_(* \(#,##0.00\);_(* &quot;-&quot;??_);_(@_)"/>
    <numFmt numFmtId="166" formatCode="_(* #,##0_);_(* \(#,##0\);_(* &quot;-&quot;??_);_(@_)"/>
    <numFmt numFmtId="167" formatCode="_-* #,##0_-;\-* #,##0_-;_-* &quot;-&quot;??_-;_-@_-"/>
    <numFmt numFmtId="168" formatCode="#,##0;\(#,##0\);\-"/>
    <numFmt numFmtId="169" formatCode="_(#,##0_);_(\(#,##0\);_(* &quot;-&quot;_);_(_ \ \ \ \ \ \ \ @"/>
  </numFmts>
  <fonts count="65"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b/>
      <sz val="9"/>
      <color indexed="81"/>
      <name val="Tahoma"/>
      <family val="2"/>
    </font>
    <font>
      <sz val="9"/>
      <color theme="1"/>
      <name val="Calibri"/>
      <family val="2"/>
      <scheme val="minor"/>
    </font>
    <font>
      <sz val="10.5"/>
      <color rgb="FFFF0000"/>
      <name val="Calibri"/>
      <family val="2"/>
    </font>
    <font>
      <b/>
      <sz val="10.5"/>
      <color rgb="FF7030A0"/>
      <name val="Calibri"/>
      <family val="2"/>
    </font>
    <font>
      <b/>
      <sz val="10.5"/>
      <color rgb="FF7030A0"/>
      <name val="Calibri"/>
      <family val="2"/>
      <scheme val="minor"/>
    </font>
    <font>
      <b/>
      <sz val="10.5"/>
      <color rgb="FFFF000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u/>
      <sz val="10"/>
      <color theme="0"/>
      <name val="Calibri Light"/>
      <family val="2"/>
      <scheme val="major"/>
    </font>
    <font>
      <b/>
      <sz val="10"/>
      <color rgb="FF000000"/>
      <name val="Calibri"/>
      <family val="2"/>
    </font>
    <font>
      <b/>
      <sz val="11"/>
      <color theme="1"/>
      <name val="Calibri"/>
      <family val="2"/>
      <scheme val="minor"/>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
      <b/>
      <sz val="11"/>
      <color rgb="FFFF0000"/>
      <name val="Calibri"/>
      <family val="2"/>
      <scheme val="minor"/>
    </font>
    <font>
      <u/>
      <sz val="11"/>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s>
  <cellStyleXfs count="11">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0" fontId="25" fillId="0" borderId="0"/>
    <xf numFmtId="0" fontId="15" fillId="0" borderId="0"/>
    <xf numFmtId="0" fontId="17" fillId="0" borderId="0"/>
    <xf numFmtId="9" fontId="1" fillId="0" borderId="0" applyFont="0" applyFill="0" applyBorder="0" applyAlignment="0" applyProtection="0"/>
  </cellStyleXfs>
  <cellXfs count="1094">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7"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7"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6" fontId="20" fillId="0" borderId="0" xfId="6" quotePrefix="1" applyNumberFormat="1" applyFont="1" applyFill="1" applyBorder="1" applyAlignment="1">
      <alignment horizontal="right"/>
    </xf>
    <xf numFmtId="168" fontId="20" fillId="8" borderId="0" xfId="6" applyNumberFormat="1" applyFont="1" applyFill="1" applyBorder="1" applyAlignment="1">
      <alignment horizontal="right"/>
    </xf>
    <xf numFmtId="168" fontId="24" fillId="0" borderId="0" xfId="6" applyNumberFormat="1" applyFont="1" applyFill="1" applyBorder="1" applyAlignment="1">
      <alignment horizontal="right"/>
    </xf>
    <xf numFmtId="166" fontId="14" fillId="0" borderId="0" xfId="6" applyNumberFormat="1" applyFont="1" applyFill="1" applyBorder="1" applyAlignment="1"/>
    <xf numFmtId="168"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7"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6" fontId="21" fillId="11" borderId="20" xfId="5" applyNumberFormat="1" applyFont="1" applyFill="1" applyBorder="1" applyAlignment="1"/>
    <xf numFmtId="166"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6" fontId="14" fillId="0" borderId="20" xfId="5" applyNumberFormat="1" applyFont="1" applyBorder="1" applyAlignment="1"/>
    <xf numFmtId="166"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6" fontId="14" fillId="12" borderId="20" xfId="5" applyNumberFormat="1" applyFont="1" applyFill="1" applyBorder="1" applyAlignment="1"/>
    <xf numFmtId="166" fontId="14" fillId="12" borderId="21" xfId="5" applyNumberFormat="1" applyFont="1" applyFill="1" applyBorder="1" applyAlignment="1"/>
    <xf numFmtId="0" fontId="14" fillId="0" borderId="0" xfId="0" applyFont="1" applyBorder="1"/>
    <xf numFmtId="0" fontId="22" fillId="0" borderId="0" xfId="0" applyFont="1" applyBorder="1"/>
    <xf numFmtId="166"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8"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8"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6" fontId="21" fillId="11" borderId="31" xfId="5" applyNumberFormat="1" applyFont="1" applyFill="1" applyBorder="1" applyAlignment="1"/>
    <xf numFmtId="0" fontId="14" fillId="0" borderId="32" xfId="7" applyFont="1" applyBorder="1"/>
    <xf numFmtId="166" fontId="14" fillId="0" borderId="31" xfId="5" applyNumberFormat="1" applyFont="1" applyBorder="1" applyAlignment="1"/>
    <xf numFmtId="166"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6" fontId="14" fillId="12" borderId="34" xfId="5" applyNumberFormat="1" applyFont="1" applyFill="1" applyBorder="1" applyAlignment="1"/>
    <xf numFmtId="166" fontId="14" fillId="12" borderId="35" xfId="5" applyNumberFormat="1" applyFont="1" applyFill="1" applyBorder="1" applyAlignment="1"/>
    <xf numFmtId="166"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6" fontId="11" fillId="4" borderId="52" xfId="6" applyNumberFormat="1" applyFont="1" applyFill="1" applyBorder="1" applyAlignment="1" applyProtection="1">
      <alignment horizontal="center" vertical="center" wrapText="1"/>
      <protection locked="0"/>
    </xf>
    <xf numFmtId="0" fontId="9" fillId="7" borderId="52" xfId="0" applyNumberFormat="1" applyFont="1" applyFill="1" applyBorder="1" applyAlignment="1" applyProtection="1">
      <alignment horizontal="center"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8" fillId="0" borderId="52" xfId="0" applyNumberFormat="1" applyFont="1" applyFill="1" applyBorder="1" applyAlignment="1" applyProtection="1">
      <alignment horizontal="center"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7" fillId="0" borderId="0" xfId="0" applyFont="1" applyAlignment="1">
      <alignment vertical="top" wrapText="1"/>
    </xf>
    <xf numFmtId="0" fontId="5" fillId="0" borderId="0" xfId="0" applyFont="1" applyAlignment="1">
      <alignment vertical="top"/>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6"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12" fillId="0" borderId="0" xfId="0" applyFont="1" applyAlignment="1">
      <alignment vertical="center" wrapText="1"/>
    </xf>
    <xf numFmtId="0" fontId="7" fillId="0" borderId="0" xfId="0" applyFont="1" applyAlignment="1">
      <alignment vertical="center"/>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7" fillId="0" borderId="0" xfId="0" applyFont="1" applyFill="1" applyAlignment="1" applyProtection="1">
      <alignment vertical="top"/>
    </xf>
    <xf numFmtId="0" fontId="11" fillId="4" borderId="52" xfId="1" applyNumberFormat="1" applyFont="1" applyFill="1" applyBorder="1" applyAlignment="1" applyProtection="1">
      <alignment horizontal="center" vertical="top" wrapText="1"/>
      <protection locked="0"/>
    </xf>
    <xf numFmtId="166" fontId="11" fillId="4" borderId="52" xfId="6" applyNumberFormat="1" applyFont="1" applyFill="1" applyBorder="1" applyAlignment="1" applyProtection="1">
      <alignment vertical="center"/>
      <protection locked="0"/>
    </xf>
    <xf numFmtId="166" fontId="10" fillId="5" borderId="52" xfId="6" applyNumberFormat="1" applyFont="1" applyFill="1" applyBorder="1" applyAlignment="1" applyProtection="1">
      <alignment vertical="center"/>
    </xf>
    <xf numFmtId="166" fontId="11" fillId="4" borderId="67" xfId="6" applyNumberFormat="1" applyFont="1" applyFill="1" applyBorder="1" applyAlignment="1" applyProtection="1">
      <alignment vertical="top"/>
      <protection locked="0"/>
    </xf>
    <xf numFmtId="166" fontId="11" fillId="5" borderId="67" xfId="6" applyNumberFormat="1" applyFont="1" applyFill="1" applyBorder="1" applyAlignment="1" applyProtection="1">
      <alignment vertical="top"/>
    </xf>
    <xf numFmtId="166" fontId="11" fillId="4" borderId="52" xfId="6" applyNumberFormat="1" applyFont="1" applyFill="1" applyBorder="1" applyAlignment="1" applyProtection="1">
      <alignment vertical="top"/>
      <protection locked="0"/>
    </xf>
    <xf numFmtId="166" fontId="11" fillId="5" borderId="52" xfId="6" applyNumberFormat="1" applyFont="1" applyFill="1" applyBorder="1" applyAlignment="1" applyProtection="1">
      <alignment vertical="top"/>
    </xf>
    <xf numFmtId="165" fontId="11" fillId="5" borderId="65" xfId="6" applyNumberFormat="1" applyFont="1" applyFill="1" applyBorder="1" applyAlignment="1" applyProtection="1">
      <alignment vertical="top"/>
    </xf>
    <xf numFmtId="166" fontId="11" fillId="4" borderId="54" xfId="6" applyNumberFormat="1" applyFont="1" applyFill="1" applyBorder="1" applyAlignment="1" applyProtection="1">
      <alignment vertical="top"/>
      <protection locked="0"/>
    </xf>
    <xf numFmtId="166" fontId="11" fillId="5" borderId="52" xfId="6" applyNumberFormat="1" applyFont="1" applyFill="1" applyBorder="1" applyAlignment="1" applyProtection="1">
      <alignment vertical="center"/>
    </xf>
    <xf numFmtId="166"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0" fontId="9" fillId="0" borderId="3" xfId="0" applyFont="1" applyBorder="1" applyAlignment="1" applyProtection="1">
      <alignment vertical="top"/>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7" fillId="0" borderId="0" xfId="0" applyFont="1" applyAlignment="1">
      <alignment horizontal="right"/>
    </xf>
    <xf numFmtId="0" fontId="7" fillId="8" borderId="0" xfId="0" applyFont="1" applyFill="1" applyAlignment="1">
      <alignment horizontal="right"/>
    </xf>
    <xf numFmtId="0" fontId="7" fillId="15" borderId="0" xfId="0" applyFont="1" applyFill="1" applyAlignment="1">
      <alignment horizontal="right"/>
    </xf>
    <xf numFmtId="0" fontId="9" fillId="0" borderId="0" xfId="0" applyFont="1"/>
    <xf numFmtId="0" fontId="7" fillId="6" borderId="0" xfId="0" applyFont="1" applyFill="1" applyAlignment="1">
      <alignment horizontal="left" vertical="top"/>
    </xf>
    <xf numFmtId="0" fontId="7" fillId="0" borderId="0" xfId="0" applyNumberFormat="1" applyFont="1"/>
    <xf numFmtId="16" fontId="7" fillId="0" borderId="0" xfId="0" applyNumberFormat="1" applyFont="1"/>
    <xf numFmtId="0" fontId="7" fillId="8" borderId="0" xfId="0" applyFont="1" applyFill="1" applyAlignment="1">
      <alignment vertical="top"/>
    </xf>
    <xf numFmtId="0" fontId="39" fillId="0" borderId="0" xfId="0" applyNumberFormat="1" applyFont="1" applyBorder="1" applyAlignment="1" applyProtection="1">
      <alignment vertical="top"/>
    </xf>
    <xf numFmtId="0" fontId="40" fillId="2" borderId="0" xfId="0" applyNumberFormat="1" applyFont="1" applyFill="1" applyBorder="1" applyAlignment="1" applyProtection="1">
      <alignment vertical="center"/>
    </xf>
    <xf numFmtId="0" fontId="41" fillId="0" borderId="0" xfId="0" applyNumberFormat="1" applyFont="1" applyBorder="1" applyAlignment="1" applyProtection="1">
      <alignment vertical="top"/>
    </xf>
    <xf numFmtId="0" fontId="41" fillId="0" borderId="0" xfId="0" applyFont="1" applyAlignment="1">
      <alignment vertical="top"/>
    </xf>
    <xf numFmtId="0" fontId="40" fillId="2" borderId="0" xfId="0" applyNumberFormat="1" applyFont="1" applyFill="1" applyBorder="1" applyAlignment="1" applyProtection="1">
      <alignment vertical="top"/>
    </xf>
    <xf numFmtId="0" fontId="40" fillId="0" borderId="0" xfId="0" applyNumberFormat="1" applyFont="1" applyFill="1" applyBorder="1" applyAlignment="1" applyProtection="1">
      <alignment vertical="top"/>
    </xf>
    <xf numFmtId="0" fontId="41" fillId="0" borderId="0" xfId="0" applyNumberFormat="1" applyFont="1" applyFill="1" applyBorder="1" applyAlignment="1" applyProtection="1">
      <alignment vertical="top"/>
    </xf>
    <xf numFmtId="0" fontId="41" fillId="0" borderId="0" xfId="0" applyFont="1" applyProtection="1"/>
    <xf numFmtId="0" fontId="41" fillId="0" borderId="0" xfId="0" applyFont="1" applyAlignment="1" applyProtection="1">
      <alignment vertical="top"/>
    </xf>
    <xf numFmtId="0" fontId="41" fillId="0" borderId="0" xfId="0" applyFont="1"/>
    <xf numFmtId="0" fontId="42" fillId="0" borderId="0" xfId="0" applyNumberFormat="1" applyFont="1" applyBorder="1" applyAlignment="1" applyProtection="1">
      <alignment vertical="top"/>
    </xf>
    <xf numFmtId="0" fontId="41" fillId="0" borderId="0" xfId="0" applyFont="1" applyAlignment="1" applyProtection="1">
      <alignment vertical="center"/>
    </xf>
    <xf numFmtId="49" fontId="41" fillId="0" borderId="0" xfId="0" applyNumberFormat="1" applyFont="1" applyAlignment="1" applyProtection="1">
      <alignment vertical="top"/>
    </xf>
    <xf numFmtId="0" fontId="41" fillId="0" borderId="0" xfId="0" applyFont="1" applyAlignment="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1" fontId="11" fillId="0" borderId="43" xfId="1" applyNumberFormat="1" applyFont="1" applyFill="1" applyBorder="1" applyAlignment="1" applyProtection="1">
      <alignment horizontal="center" vertical="top" wrapText="1"/>
    </xf>
    <xf numFmtId="1" fontId="11" fillId="0" borderId="0" xfId="1" applyNumberFormat="1" applyFont="1" applyFill="1" applyBorder="1" applyAlignment="1" applyProtection="1">
      <alignment horizontal="center" vertical="top" wrapText="1"/>
    </xf>
    <xf numFmtId="0" fontId="8" fillId="0" borderId="3" xfId="0" applyNumberFormat="1" applyFont="1" applyFill="1" applyBorder="1" applyAlignment="1" applyProtection="1">
      <alignment vertical="top" wrapText="1"/>
    </xf>
    <xf numFmtId="166" fontId="11" fillId="0" borderId="43" xfId="6" applyNumberFormat="1" applyFont="1" applyFill="1" applyBorder="1" applyAlignment="1" applyProtection="1">
      <alignment vertical="top"/>
    </xf>
    <xf numFmtId="166" fontId="11" fillId="0" borderId="0" xfId="6" applyNumberFormat="1" applyFont="1" applyFill="1" applyBorder="1" applyAlignment="1" applyProtection="1">
      <alignment vertical="top"/>
    </xf>
    <xf numFmtId="165" fontId="11" fillId="0" borderId="43" xfId="6" applyNumberFormat="1" applyFont="1" applyFill="1" applyBorder="1" applyAlignment="1" applyProtection="1">
      <alignment vertical="top"/>
    </xf>
    <xf numFmtId="165" fontId="11" fillId="0" borderId="0" xfId="6" applyNumberFormat="1" applyFont="1" applyFill="1" applyBorder="1" applyAlignment="1" applyProtection="1">
      <alignment vertical="top"/>
    </xf>
    <xf numFmtId="166" fontId="11" fillId="0" borderId="43" xfId="6" applyNumberFormat="1" applyFont="1" applyFill="1" applyBorder="1" applyAlignment="1" applyProtection="1">
      <alignment vertical="center"/>
    </xf>
    <xf numFmtId="166" fontId="11" fillId="0" borderId="0" xfId="6" applyNumberFormat="1" applyFont="1" applyFill="1" applyBorder="1" applyAlignment="1" applyProtection="1">
      <alignment vertical="center"/>
    </xf>
    <xf numFmtId="166" fontId="10" fillId="0" borderId="43" xfId="6" applyNumberFormat="1" applyFont="1" applyFill="1" applyBorder="1" applyAlignment="1" applyProtection="1">
      <alignment vertical="top"/>
    </xf>
    <xf numFmtId="166" fontId="10" fillId="0" borderId="0" xfId="6" applyNumberFormat="1" applyFont="1" applyFill="1" applyBorder="1" applyAlignment="1" applyProtection="1">
      <alignment vertical="top"/>
    </xf>
    <xf numFmtId="166" fontId="10" fillId="0" borderId="43" xfId="6" applyNumberFormat="1" applyFont="1" applyFill="1" applyBorder="1" applyAlignment="1" applyProtection="1">
      <alignment vertical="center"/>
    </xf>
    <xf numFmtId="166" fontId="10" fillId="0" borderId="0" xfId="6" applyNumberFormat="1" applyFont="1" applyFill="1" applyBorder="1" applyAlignment="1" applyProtection="1">
      <alignment vertical="center"/>
    </xf>
    <xf numFmtId="49" fontId="7" fillId="0" borderId="0" xfId="0" quotePrefix="1" applyNumberFormat="1" applyFont="1" applyAlignment="1">
      <alignment vertical="top"/>
    </xf>
    <xf numFmtId="15" fontId="7" fillId="0" borderId="0" xfId="0" quotePrefix="1" applyNumberFormat="1" applyFont="1" applyAlignment="1">
      <alignment vertical="top"/>
    </xf>
    <xf numFmtId="1" fontId="7" fillId="0" borderId="0" xfId="0" applyNumberFormat="1" applyFont="1" applyAlignment="1">
      <alignment horizontal="left" vertical="top"/>
    </xf>
    <xf numFmtId="15" fontId="7" fillId="0" borderId="0" xfId="0" quotePrefix="1" applyNumberFormat="1" applyFont="1" applyFill="1"/>
    <xf numFmtId="0" fontId="7" fillId="0" borderId="0" xfId="0" applyFont="1" applyFill="1" applyAlignment="1"/>
    <xf numFmtId="0" fontId="7" fillId="0" borderId="0" xfId="0" quotePrefix="1" applyFont="1" applyAlignment="1">
      <alignment vertical="top"/>
    </xf>
    <xf numFmtId="0" fontId="7" fillId="0" borderId="0" xfId="0" applyFont="1" applyFill="1" applyAlignment="1">
      <alignment vertical="top"/>
    </xf>
    <xf numFmtId="0" fontId="3" fillId="16" borderId="0" xfId="0" applyNumberFormat="1" applyFont="1" applyFill="1" applyBorder="1" applyAlignment="1" applyProtection="1">
      <alignment vertical="top"/>
    </xf>
    <xf numFmtId="0" fontId="7" fillId="0" borderId="0" xfId="0" applyFont="1" applyFill="1" applyProtection="1"/>
    <xf numFmtId="0" fontId="42" fillId="0" borderId="0" xfId="0" applyFont="1" applyFill="1" applyProtection="1"/>
    <xf numFmtId="0" fontId="41" fillId="0" borderId="0" xfId="0" applyFont="1" applyFill="1" applyProtection="1"/>
    <xf numFmtId="0" fontId="42" fillId="0" borderId="0" xfId="0" applyNumberFormat="1" applyFont="1" applyFill="1" applyBorder="1" applyAlignment="1" applyProtection="1">
      <alignment vertical="top"/>
    </xf>
    <xf numFmtId="0" fontId="36" fillId="0" borderId="0" xfId="0" applyFont="1" applyFill="1" applyAlignment="1" applyProtection="1">
      <alignment vertical="top"/>
    </xf>
    <xf numFmtId="0" fontId="41" fillId="0" borderId="0" xfId="0" applyFont="1" applyFill="1" applyAlignment="1" applyProtection="1">
      <alignment vertical="top"/>
    </xf>
    <xf numFmtId="0" fontId="42" fillId="0" borderId="0" xfId="0" applyFont="1" applyFill="1" applyAlignment="1" applyProtection="1">
      <alignment vertical="top"/>
    </xf>
    <xf numFmtId="166" fontId="11" fillId="5" borderId="81" xfId="6" applyNumberFormat="1" applyFont="1" applyFill="1" applyBorder="1" applyAlignment="1" applyProtection="1">
      <alignment vertical="top"/>
    </xf>
    <xf numFmtId="0" fontId="7" fillId="0" borderId="0" xfId="0" applyFont="1" applyAlignment="1" applyProtection="1">
      <alignment vertical="top" wrapText="1"/>
    </xf>
    <xf numFmtId="166" fontId="11" fillId="0" borderId="0" xfId="6" applyNumberFormat="1" applyFont="1" applyFill="1" applyBorder="1" applyAlignment="1" applyProtection="1">
      <alignment vertical="center"/>
    </xf>
    <xf numFmtId="0" fontId="7" fillId="0" borderId="3" xfId="0" applyFont="1" applyBorder="1" applyAlignment="1" applyProtection="1">
      <alignment vertical="center"/>
    </xf>
    <xf numFmtId="166" fontId="11" fillId="0" borderId="0" xfId="6" applyNumberFormat="1" applyFont="1" applyFill="1" applyBorder="1" applyAlignment="1" applyProtection="1">
      <alignment vertical="center"/>
    </xf>
    <xf numFmtId="0" fontId="8" fillId="0" borderId="3" xfId="0" applyFont="1" applyBorder="1" applyAlignment="1" applyProtection="1">
      <alignment vertical="top" wrapText="1"/>
    </xf>
    <xf numFmtId="0" fontId="7" fillId="0" borderId="0" xfId="0" applyFont="1" applyAlignment="1" applyProtection="1">
      <alignment horizontal="centerContinuous" vertical="top" wrapText="1"/>
    </xf>
    <xf numFmtId="0" fontId="7" fillId="0" borderId="3" xfId="0" applyFont="1" applyBorder="1" applyAlignment="1" applyProtection="1">
      <alignment horizontal="centerContinuous" vertical="top"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13" fillId="0" borderId="4" xfId="0" applyNumberFormat="1" applyFont="1" applyFill="1" applyBorder="1" applyAlignment="1" applyProtection="1">
      <alignment horizontal="left" vertical="center" wrapText="1" indent="1"/>
    </xf>
    <xf numFmtId="0" fontId="13" fillId="0"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vertical="top" wrapText="1"/>
    </xf>
    <xf numFmtId="0" fontId="7" fillId="0" borderId="3" xfId="0" applyFont="1" applyFill="1" applyBorder="1" applyAlignment="1" applyProtection="1">
      <alignment vertical="top" wrapText="1"/>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43" fillId="3" borderId="0" xfId="7" applyFont="1" applyFill="1" applyAlignment="1">
      <alignment wrapText="1"/>
    </xf>
    <xf numFmtId="0" fontId="44" fillId="3" borderId="0" xfId="0" applyFont="1" applyFill="1"/>
    <xf numFmtId="0" fontId="43" fillId="3" borderId="0" xfId="7" applyFont="1" applyFill="1" applyAlignment="1">
      <alignment horizontal="center" wrapText="1"/>
    </xf>
    <xf numFmtId="167" fontId="45" fillId="3" borderId="14" xfId="8" applyNumberFormat="1" applyFont="1" applyFill="1" applyBorder="1" applyAlignment="1">
      <alignment horizontal="left" wrapText="1"/>
    </xf>
    <xf numFmtId="43" fontId="45" fillId="3" borderId="0" xfId="8" applyNumberFormat="1" applyFont="1" applyFill="1" applyAlignment="1">
      <alignment horizontal="left" wrapText="1"/>
    </xf>
    <xf numFmtId="43" fontId="45" fillId="3" borderId="14" xfId="8" applyNumberFormat="1" applyFont="1" applyFill="1" applyBorder="1" applyAlignment="1">
      <alignment horizontal="left" wrapText="1"/>
    </xf>
    <xf numFmtId="0" fontId="45" fillId="3" borderId="14" xfId="8" applyFont="1" applyFill="1" applyBorder="1" applyAlignment="1">
      <alignment horizontal="left" wrapText="1"/>
    </xf>
    <xf numFmtId="167" fontId="45" fillId="3" borderId="14" xfId="6" applyNumberFormat="1" applyFont="1" applyFill="1" applyBorder="1" applyAlignment="1" applyProtection="1">
      <alignment horizontal="left" wrapText="1"/>
    </xf>
    <xf numFmtId="0" fontId="46" fillId="12" borderId="13" xfId="7" applyFont="1" applyFill="1" applyBorder="1"/>
    <xf numFmtId="0" fontId="46" fillId="12" borderId="13" xfId="7" quotePrefix="1" applyFont="1" applyFill="1" applyBorder="1"/>
    <xf numFmtId="0" fontId="46" fillId="12" borderId="13" xfId="7" applyFont="1" applyFill="1" applyBorder="1" applyAlignment="1">
      <alignment horizontal="left"/>
    </xf>
    <xf numFmtId="0" fontId="47" fillId="0" borderId="85" xfId="7" applyFont="1" applyBorder="1"/>
    <xf numFmtId="0" fontId="47" fillId="0" borderId="16" xfId="7" applyFont="1" applyBorder="1"/>
    <xf numFmtId="0" fontId="47" fillId="0" borderId="16" xfId="7" applyFont="1" applyBorder="1" applyAlignment="1">
      <alignment horizontal="center"/>
    </xf>
    <xf numFmtId="0" fontId="47" fillId="0" borderId="16" xfId="7" applyFont="1" applyBorder="1" applyAlignment="1">
      <alignment horizontal="left"/>
    </xf>
    <xf numFmtId="167" fontId="47" fillId="0" borderId="16" xfId="7" applyNumberFormat="1" applyFont="1" applyBorder="1" applyAlignment="1">
      <alignment wrapText="1"/>
    </xf>
    <xf numFmtId="0" fontId="46" fillId="16" borderId="12" xfId="7" applyFont="1" applyFill="1" applyBorder="1"/>
    <xf numFmtId="167" fontId="46" fillId="16" borderId="12" xfId="6" applyNumberFormat="1" applyFont="1" applyFill="1" applyBorder="1" applyAlignment="1">
      <alignment wrapText="1"/>
    </xf>
    <xf numFmtId="167" fontId="46" fillId="16" borderId="13" xfId="6" applyNumberFormat="1" applyFont="1" applyFill="1" applyBorder="1" applyAlignment="1">
      <alignment wrapText="1"/>
    </xf>
    <xf numFmtId="167" fontId="46" fillId="16" borderId="84" xfId="6" applyNumberFormat="1" applyFont="1" applyFill="1" applyBorder="1" applyAlignment="1">
      <alignment wrapText="1"/>
    </xf>
    <xf numFmtId="167" fontId="47" fillId="16" borderId="85" xfId="6" applyNumberFormat="1" applyFont="1" applyFill="1" applyBorder="1" applyAlignment="1">
      <alignment wrapText="1"/>
    </xf>
    <xf numFmtId="167" fontId="47" fillId="16" borderId="16" xfId="6" applyNumberFormat="1" applyFont="1" applyFill="1" applyBorder="1" applyAlignment="1">
      <alignment wrapText="1"/>
    </xf>
    <xf numFmtId="167" fontId="47" fillId="16" borderId="86" xfId="6" applyNumberFormat="1" applyFont="1" applyFill="1" applyBorder="1" applyAlignment="1">
      <alignment wrapText="1"/>
    </xf>
    <xf numFmtId="167" fontId="46" fillId="16" borderId="12" xfId="6" applyNumberFormat="1" applyFont="1" applyFill="1" applyBorder="1" applyAlignment="1" applyProtection="1">
      <alignment wrapText="1"/>
    </xf>
    <xf numFmtId="167" fontId="46" fillId="16" borderId="13" xfId="6" applyNumberFormat="1" applyFont="1" applyFill="1" applyBorder="1" applyAlignment="1" applyProtection="1">
      <alignment wrapText="1"/>
    </xf>
    <xf numFmtId="167" fontId="46" fillId="16" borderId="84" xfId="6" applyNumberFormat="1" applyFont="1" applyFill="1" applyBorder="1" applyAlignment="1" applyProtection="1">
      <alignment wrapText="1"/>
    </xf>
    <xf numFmtId="167" fontId="47" fillId="16" borderId="85" xfId="6" applyNumberFormat="1" applyFont="1" applyFill="1" applyBorder="1" applyAlignment="1" applyProtection="1">
      <alignment wrapText="1"/>
    </xf>
    <xf numFmtId="167" fontId="47" fillId="16" borderId="16" xfId="6" applyNumberFormat="1" applyFont="1" applyFill="1" applyBorder="1" applyAlignment="1" applyProtection="1">
      <alignment wrapText="1"/>
    </xf>
    <xf numFmtId="167" fontId="47" fillId="16" borderId="86" xfId="6" applyNumberFormat="1" applyFont="1" applyFill="1" applyBorder="1" applyAlignment="1" applyProtection="1">
      <alignment wrapText="1"/>
    </xf>
    <xf numFmtId="167" fontId="46" fillId="16" borderId="26" xfId="6" applyNumberFormat="1" applyFont="1" applyFill="1" applyBorder="1" applyAlignment="1">
      <alignment wrapText="1"/>
    </xf>
    <xf numFmtId="167" fontId="46" fillId="16" borderId="25" xfId="6" applyNumberFormat="1" applyFont="1" applyFill="1" applyBorder="1" applyAlignment="1">
      <alignment wrapText="1"/>
    </xf>
    <xf numFmtId="167" fontId="47" fillId="16" borderId="22" xfId="6" applyNumberFormat="1" applyFont="1" applyFill="1" applyBorder="1" applyAlignment="1">
      <alignment wrapText="1"/>
    </xf>
    <xf numFmtId="167" fontId="47" fillId="16" borderId="88" xfId="6" applyNumberFormat="1" applyFont="1" applyFill="1" applyBorder="1" applyAlignment="1">
      <alignment wrapText="1"/>
    </xf>
    <xf numFmtId="0" fontId="49" fillId="19" borderId="20" xfId="0" applyFont="1" applyFill="1" applyBorder="1"/>
    <xf numFmtId="166" fontId="49" fillId="19" borderId="20" xfId="6" applyNumberFormat="1" applyFont="1" applyFill="1" applyBorder="1"/>
    <xf numFmtId="166" fontId="21" fillId="19" borderId="21" xfId="6" applyNumberFormat="1" applyFont="1" applyFill="1" applyBorder="1" applyAlignment="1"/>
    <xf numFmtId="0" fontId="14" fillId="2" borderId="20" xfId="0" applyFont="1" applyFill="1" applyBorder="1"/>
    <xf numFmtId="166" fontId="14" fillId="2" borderId="20" xfId="6" applyNumberFormat="1" applyFont="1" applyFill="1" applyBorder="1"/>
    <xf numFmtId="166" fontId="14" fillId="2" borderId="20" xfId="6" applyNumberFormat="1" applyFont="1" applyFill="1" applyBorder="1" applyAlignment="1">
      <alignment horizontal="left"/>
    </xf>
    <xf numFmtId="166" fontId="14" fillId="2" borderId="21" xfId="6" applyNumberFormat="1" applyFont="1" applyFill="1" applyBorder="1"/>
    <xf numFmtId="0" fontId="14" fillId="14" borderId="20" xfId="0" applyFont="1" applyFill="1" applyBorder="1"/>
    <xf numFmtId="166" fontId="14" fillId="14" borderId="20" xfId="6" applyNumberFormat="1" applyFont="1" applyFill="1" applyBorder="1"/>
    <xf numFmtId="166" fontId="14" fillId="14" borderId="20" xfId="6" applyNumberFormat="1" applyFont="1" applyFill="1" applyBorder="1" applyAlignment="1">
      <alignment horizontal="left"/>
    </xf>
    <xf numFmtId="166" fontId="14" fillId="14" borderId="21" xfId="6" applyNumberFormat="1" applyFont="1" applyFill="1" applyBorder="1"/>
    <xf numFmtId="0" fontId="48" fillId="3" borderId="92" xfId="0" applyFont="1" applyFill="1" applyBorder="1"/>
    <xf numFmtId="0" fontId="48" fillId="3" borderId="93" xfId="0" applyFont="1" applyFill="1" applyBorder="1"/>
    <xf numFmtId="166" fontId="48" fillId="3" borderId="93" xfId="6" applyNumberFormat="1" applyFont="1" applyFill="1" applyBorder="1"/>
    <xf numFmtId="166" fontId="48" fillId="3" borderId="93" xfId="6" applyNumberFormat="1" applyFont="1" applyFill="1" applyBorder="1" applyAlignment="1">
      <alignment horizontal="left"/>
    </xf>
    <xf numFmtId="166" fontId="48" fillId="3" borderId="91" xfId="6" applyNumberFormat="1" applyFont="1" applyFill="1" applyBorder="1"/>
    <xf numFmtId="0" fontId="14" fillId="2" borderId="94" xfId="0" applyFont="1" applyFill="1" applyBorder="1"/>
    <xf numFmtId="0" fontId="14" fillId="14" borderId="94" xfId="0" applyFont="1" applyFill="1" applyBorder="1"/>
    <xf numFmtId="0" fontId="14" fillId="2" borderId="95" xfId="0" applyFont="1" applyFill="1" applyBorder="1"/>
    <xf numFmtId="0" fontId="14" fillId="2" borderId="96" xfId="0" applyFont="1" applyFill="1" applyBorder="1"/>
    <xf numFmtId="166" fontId="14" fillId="2" borderId="96" xfId="6" applyNumberFormat="1" applyFont="1" applyFill="1" applyBorder="1"/>
    <xf numFmtId="166" fontId="14" fillId="2" borderId="96" xfId="6" applyNumberFormat="1" applyFont="1" applyFill="1" applyBorder="1" applyAlignment="1">
      <alignment horizontal="left"/>
    </xf>
    <xf numFmtId="166" fontId="14" fillId="2" borderId="97" xfId="6" applyNumberFormat="1" applyFont="1" applyFill="1" applyBorder="1"/>
    <xf numFmtId="0" fontId="48" fillId="3" borderId="13" xfId="0" applyFont="1" applyFill="1" applyBorder="1" applyAlignment="1">
      <alignment horizontal="center"/>
    </xf>
    <xf numFmtId="0" fontId="48" fillId="3" borderId="84" xfId="0" applyFont="1" applyFill="1" applyBorder="1" applyAlignment="1">
      <alignment horizontal="center"/>
    </xf>
    <xf numFmtId="1" fontId="21" fillId="16" borderId="12" xfId="0" applyNumberFormat="1" applyFont="1" applyFill="1" applyBorder="1" applyAlignment="1">
      <alignment horizontal="center"/>
    </xf>
    <xf numFmtId="0" fontId="49" fillId="16" borderId="94" xfId="0" applyFont="1" applyFill="1" applyBorder="1"/>
    <xf numFmtId="49" fontId="50" fillId="0" borderId="0" xfId="0" applyNumberFormat="1" applyFont="1"/>
    <xf numFmtId="0" fontId="51" fillId="0" borderId="0" xfId="0" applyFont="1"/>
    <xf numFmtId="0" fontId="52" fillId="0" borderId="0" xfId="0" applyFont="1"/>
    <xf numFmtId="0" fontId="51" fillId="20" borderId="12" xfId="0" applyFont="1" applyFill="1" applyBorder="1"/>
    <xf numFmtId="0" fontId="52" fillId="20" borderId="13" xfId="0" applyFont="1" applyFill="1" applyBorder="1"/>
    <xf numFmtId="0" fontId="51" fillId="20" borderId="13" xfId="0" applyFont="1" applyFill="1" applyBorder="1"/>
    <xf numFmtId="0" fontId="51" fillId="20" borderId="84" xfId="0" applyFont="1" applyFill="1" applyBorder="1"/>
    <xf numFmtId="167" fontId="52" fillId="20" borderId="14" xfId="6" applyNumberFormat="1" applyFont="1" applyFill="1" applyBorder="1"/>
    <xf numFmtId="0" fontId="52" fillId="20" borderId="0" xfId="0" applyFont="1" applyFill="1"/>
    <xf numFmtId="0" fontId="51" fillId="20" borderId="0" xfId="0" applyFont="1" applyFill="1"/>
    <xf numFmtId="0" fontId="51" fillId="20" borderId="15" xfId="0" applyFont="1" applyFill="1" applyBorder="1"/>
    <xf numFmtId="0" fontId="49" fillId="20" borderId="0" xfId="0" applyFont="1" applyFill="1" applyAlignment="1">
      <alignment horizontal="center"/>
    </xf>
    <xf numFmtId="0" fontId="51" fillId="20" borderId="14" xfId="0" applyFont="1" applyFill="1" applyBorder="1"/>
    <xf numFmtId="0" fontId="53" fillId="0" borderId="0" xfId="0" applyFont="1"/>
    <xf numFmtId="0" fontId="53" fillId="20" borderId="0" xfId="0" applyFont="1" applyFill="1"/>
    <xf numFmtId="167" fontId="52" fillId="20" borderId="0" xfId="6" applyNumberFormat="1" applyFont="1" applyFill="1" applyBorder="1" applyAlignment="1">
      <alignment horizontal="centerContinuous"/>
    </xf>
    <xf numFmtId="167" fontId="52" fillId="20" borderId="0" xfId="6" applyNumberFormat="1" applyFont="1" applyFill="1" applyBorder="1" applyAlignment="1">
      <alignment horizontal="center"/>
    </xf>
    <xf numFmtId="166" fontId="53" fillId="20" borderId="0" xfId="6" quotePrefix="1" applyNumberFormat="1" applyFont="1" applyFill="1" applyAlignment="1">
      <alignment horizontal="left" indent="1"/>
    </xf>
    <xf numFmtId="164" fontId="53" fillId="20" borderId="0" xfId="3" quotePrefix="1" applyNumberFormat="1" applyFont="1" applyFill="1" applyAlignment="1">
      <alignment horizontal="left" indent="1"/>
    </xf>
    <xf numFmtId="169" fontId="52" fillId="20" borderId="0" xfId="6" applyNumberFormat="1" applyFont="1" applyFill="1" applyBorder="1"/>
    <xf numFmtId="0" fontId="51" fillId="20" borderId="0" xfId="3" applyFont="1" applyFill="1" applyAlignment="1">
      <alignment horizontal="left" indent="2"/>
    </xf>
    <xf numFmtId="169" fontId="51" fillId="21" borderId="0" xfId="6" applyNumberFormat="1" applyFont="1" applyFill="1" applyBorder="1"/>
    <xf numFmtId="169" fontId="51" fillId="20" borderId="0" xfId="6" applyNumberFormat="1" applyFont="1" applyFill="1" applyBorder="1"/>
    <xf numFmtId="0" fontId="54" fillId="20" borderId="14" xfId="0" applyFont="1" applyFill="1" applyBorder="1"/>
    <xf numFmtId="0" fontId="54" fillId="20" borderId="0" xfId="3" applyFont="1" applyFill="1" applyAlignment="1">
      <alignment horizontal="left" indent="1"/>
    </xf>
    <xf numFmtId="0" fontId="54" fillId="20" borderId="15" xfId="0" applyFont="1" applyFill="1" applyBorder="1"/>
    <xf numFmtId="0" fontId="54" fillId="0" borderId="0" xfId="0" applyFont="1"/>
    <xf numFmtId="0" fontId="51" fillId="20" borderId="0" xfId="6" quotePrefix="1" applyNumberFormat="1" applyFont="1" applyFill="1" applyBorder="1" applyAlignment="1">
      <alignment horizontal="left" indent="2"/>
    </xf>
    <xf numFmtId="0" fontId="52" fillId="20" borderId="0" xfId="3" quotePrefix="1" applyFont="1" applyFill="1" applyAlignment="1">
      <alignment horizontal="left" indent="1"/>
    </xf>
    <xf numFmtId="169" fontId="52" fillId="22" borderId="11" xfId="6" applyNumberFormat="1" applyFont="1" applyFill="1" applyBorder="1"/>
    <xf numFmtId="0" fontId="52" fillId="20" borderId="14" xfId="0" applyFont="1" applyFill="1" applyBorder="1"/>
    <xf numFmtId="0" fontId="51" fillId="20" borderId="0" xfId="0" applyFont="1" applyFill="1" applyAlignment="1">
      <alignment horizontal="left" indent="1"/>
    </xf>
    <xf numFmtId="0" fontId="52" fillId="20" borderId="0" xfId="0" applyFont="1" applyFill="1" applyAlignment="1">
      <alignment horizontal="left" indent="2"/>
    </xf>
    <xf numFmtId="0" fontId="51" fillId="20" borderId="0" xfId="6" quotePrefix="1" applyNumberFormat="1" applyFont="1" applyFill="1" applyBorder="1" applyAlignment="1">
      <alignment horizontal="left" indent="3"/>
    </xf>
    <xf numFmtId="0" fontId="51" fillId="20" borderId="0" xfId="0" applyFont="1" applyFill="1" applyAlignment="1">
      <alignment horizontal="left" indent="3"/>
    </xf>
    <xf numFmtId="169" fontId="51" fillId="22" borderId="0" xfId="6" applyNumberFormat="1" applyFont="1" applyFill="1" applyBorder="1"/>
    <xf numFmtId="0" fontId="52" fillId="20" borderId="15" xfId="0" applyFont="1" applyFill="1" applyBorder="1"/>
    <xf numFmtId="169" fontId="51" fillId="22" borderId="10" xfId="6" applyNumberFormat="1" applyFont="1" applyFill="1" applyBorder="1"/>
    <xf numFmtId="169" fontId="52" fillId="22" borderId="0" xfId="6" applyNumberFormat="1" applyFont="1" applyFill="1" applyBorder="1"/>
    <xf numFmtId="0" fontId="51" fillId="20" borderId="0" xfId="0" applyFont="1" applyFill="1" applyAlignment="1">
      <alignment horizontal="left" wrapText="1" indent="3"/>
    </xf>
    <xf numFmtId="0" fontId="20" fillId="2" borderId="85" xfId="0" applyFont="1" applyFill="1" applyBorder="1"/>
    <xf numFmtId="0" fontId="20" fillId="2" borderId="16" xfId="0" applyFont="1" applyFill="1" applyBorder="1"/>
    <xf numFmtId="0" fontId="20" fillId="2" borderId="86" xfId="0" applyFont="1" applyFill="1" applyBorder="1"/>
    <xf numFmtId="0" fontId="20" fillId="0" borderId="0" xfId="0" applyFont="1"/>
    <xf numFmtId="0" fontId="52" fillId="0" borderId="16" xfId="0" applyFont="1" applyBorder="1"/>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84" xfId="0" applyFont="1" applyFill="1" applyBorder="1"/>
    <xf numFmtId="167" fontId="24" fillId="2" borderId="14" xfId="6"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22" fillId="2" borderId="0" xfId="0" applyFont="1" applyFill="1"/>
    <xf numFmtId="0" fontId="24" fillId="2" borderId="0" xfId="0" applyFont="1" applyFill="1" applyAlignment="1">
      <alignment horizontal="center"/>
    </xf>
    <xf numFmtId="0" fontId="20" fillId="2" borderId="14" xfId="0" applyFont="1" applyFill="1" applyBorder="1"/>
    <xf numFmtId="164" fontId="22" fillId="2" borderId="0" xfId="3" quotePrefix="1" applyNumberFormat="1" applyFont="1" applyFill="1"/>
    <xf numFmtId="169" fontId="20" fillId="2" borderId="0" xfId="6" applyNumberFormat="1" applyFont="1" applyFill="1" applyBorder="1"/>
    <xf numFmtId="0" fontId="24" fillId="2" borderId="0" xfId="0" applyFont="1" applyFill="1" applyAlignment="1">
      <alignment horizontal="left" indent="1"/>
    </xf>
    <xf numFmtId="169" fontId="20" fillId="16" borderId="0" xfId="6" applyNumberFormat="1" applyFont="1" applyFill="1" applyBorder="1"/>
    <xf numFmtId="0" fontId="20" fillId="2" borderId="0" xfId="0" applyFont="1" applyFill="1" applyAlignment="1">
      <alignment horizontal="left" indent="2"/>
    </xf>
    <xf numFmtId="169" fontId="20" fillId="16" borderId="10" xfId="6" applyNumberFormat="1" applyFont="1" applyFill="1" applyBorder="1"/>
    <xf numFmtId="169" fontId="24" fillId="8" borderId="0" xfId="6" applyNumberFormat="1" applyFont="1" applyFill="1" applyBorder="1"/>
    <xf numFmtId="169" fontId="24" fillId="2" borderId="0" xfId="6" applyNumberFormat="1" applyFont="1" applyFill="1" applyBorder="1"/>
    <xf numFmtId="0" fontId="20" fillId="2" borderId="0" xfId="0" applyFont="1" applyFill="1" applyAlignment="1">
      <alignment horizontal="left" wrapText="1" indent="2"/>
    </xf>
    <xf numFmtId="169" fontId="24" fillId="8" borderId="11" xfId="6" applyNumberFormat="1" applyFont="1" applyFill="1" applyBorder="1"/>
    <xf numFmtId="0" fontId="21" fillId="0" borderId="0" xfId="0" applyFont="1"/>
    <xf numFmtId="0" fontId="55" fillId="0" borderId="0" xfId="0" applyFont="1"/>
    <xf numFmtId="0" fontId="56"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84" xfId="0" applyFont="1" applyFill="1" applyBorder="1"/>
    <xf numFmtId="0" fontId="14" fillId="2" borderId="14" xfId="0" applyFont="1" applyFill="1" applyBorder="1"/>
    <xf numFmtId="0" fontId="21" fillId="2" borderId="0" xfId="0" applyFont="1" applyFill="1" applyAlignment="1">
      <alignment horizontal="center"/>
    </xf>
    <xf numFmtId="0" fontId="57" fillId="2" borderId="0" xfId="0" applyFont="1" applyFill="1" applyAlignment="1">
      <alignment horizontal="center"/>
    </xf>
    <xf numFmtId="0" fontId="14" fillId="2" borderId="15" xfId="0" applyFont="1" applyFill="1" applyBorder="1"/>
    <xf numFmtId="0" fontId="22" fillId="2" borderId="0" xfId="0" applyFont="1" applyFill="1" applyAlignment="1">
      <alignment horizontal="left"/>
    </xf>
    <xf numFmtId="0" fontId="23" fillId="2" borderId="0" xfId="0" applyFont="1" applyFill="1"/>
    <xf numFmtId="166" fontId="20" fillId="16" borderId="0" xfId="6" quotePrefix="1" applyNumberFormat="1" applyFont="1" applyFill="1" applyBorder="1" applyAlignment="1">
      <alignment horizontal="right" wrapText="1"/>
    </xf>
    <xf numFmtId="166"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8" fontId="20" fillId="2" borderId="0" xfId="6" applyNumberFormat="1" applyFont="1" applyFill="1" applyBorder="1" applyAlignment="1">
      <alignment horizontal="right"/>
    </xf>
    <xf numFmtId="0" fontId="21" fillId="2" borderId="0" xfId="0" applyFont="1" applyFill="1" applyAlignment="1">
      <alignment horizontal="left" indent="1"/>
    </xf>
    <xf numFmtId="168" fontId="24" fillId="8" borderId="11" xfId="6" applyNumberFormat="1" applyFont="1" applyFill="1" applyBorder="1" applyAlignment="1">
      <alignment horizontal="right"/>
    </xf>
    <xf numFmtId="168" fontId="24" fillId="2" borderId="0" xfId="6" applyNumberFormat="1" applyFont="1" applyFill="1" applyBorder="1" applyAlignment="1">
      <alignment horizontal="right"/>
    </xf>
    <xf numFmtId="168" fontId="20" fillId="16" borderId="0" xfId="6" applyNumberFormat="1" applyFont="1" applyFill="1" applyBorder="1" applyAlignment="1">
      <alignment horizontal="right"/>
    </xf>
    <xf numFmtId="166" fontId="14" fillId="2" borderId="0" xfId="6" applyNumberFormat="1" applyFont="1" applyFill="1" applyBorder="1"/>
    <xf numFmtId="0" fontId="21" fillId="2" borderId="14" xfId="0" applyFont="1" applyFill="1" applyBorder="1"/>
    <xf numFmtId="0" fontId="21" fillId="2" borderId="15" xfId="0" applyFont="1" applyFill="1" applyBorder="1"/>
    <xf numFmtId="168" fontId="20" fillId="2" borderId="0" xfId="6" applyNumberFormat="1" applyFont="1" applyFill="1" applyBorder="1" applyAlignment="1">
      <alignment horizontal="right" vertical="top"/>
    </xf>
    <xf numFmtId="0" fontId="23" fillId="2" borderId="0" xfId="0" applyFont="1" applyFill="1" applyAlignment="1">
      <alignment horizontal="left" indent="3"/>
    </xf>
    <xf numFmtId="0" fontId="14" fillId="2" borderId="0" xfId="0" applyFont="1" applyFill="1" applyAlignment="1">
      <alignment horizontal="left" indent="1"/>
    </xf>
    <xf numFmtId="0" fontId="23" fillId="2" borderId="0" xfId="0" applyFont="1" applyFill="1" applyAlignment="1">
      <alignment horizontal="left" indent="1"/>
    </xf>
    <xf numFmtId="0" fontId="24" fillId="2" borderId="14" xfId="0" applyFont="1" applyFill="1" applyBorder="1"/>
    <xf numFmtId="0" fontId="14" fillId="2" borderId="85" xfId="0" applyFont="1" applyFill="1" applyBorder="1"/>
    <xf numFmtId="0" fontId="14" fillId="2" borderId="16" xfId="0" applyFont="1" applyFill="1" applyBorder="1"/>
    <xf numFmtId="0" fontId="14" fillId="2" borderId="86" xfId="0" applyFont="1" applyFill="1" applyBorder="1"/>
    <xf numFmtId="0" fontId="24" fillId="0" borderId="0" xfId="0" applyFont="1"/>
    <xf numFmtId="0" fontId="58" fillId="0" borderId="0" xfId="0" applyFont="1"/>
    <xf numFmtId="0" fontId="59" fillId="0" borderId="0" xfId="0" applyFont="1"/>
    <xf numFmtId="0" fontId="59" fillId="0" borderId="0" xfId="0" applyFont="1" applyAlignment="1">
      <alignment horizontal="center"/>
    </xf>
    <xf numFmtId="167" fontId="24" fillId="0" borderId="0" xfId="6" applyNumberFormat="1" applyFont="1" applyBorder="1" applyAlignment="1">
      <alignment horizontal="center"/>
    </xf>
    <xf numFmtId="0" fontId="24"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15" xfId="0" applyFont="1" applyFill="1" applyBorder="1"/>
    <xf numFmtId="168" fontId="24" fillId="2" borderId="0" xfId="0" applyNumberFormat="1" applyFont="1" applyFill="1" applyAlignment="1">
      <alignment horizontal="left"/>
    </xf>
    <xf numFmtId="168" fontId="24" fillId="2" borderId="0" xfId="0" applyNumberFormat="1" applyFont="1" applyFill="1" applyAlignment="1">
      <alignment horizontal="center"/>
    </xf>
    <xf numFmtId="168" fontId="22" fillId="2" borderId="0" xfId="0" applyNumberFormat="1" applyFont="1" applyFill="1"/>
    <xf numFmtId="1" fontId="22" fillId="2" borderId="0" xfId="6" applyNumberFormat="1" applyFont="1" applyFill="1" applyBorder="1" applyAlignment="1">
      <alignment horizontal="right" wrapText="1"/>
    </xf>
    <xf numFmtId="1" fontId="22" fillId="2" borderId="0" xfId="6" applyNumberFormat="1" applyFont="1" applyFill="1" applyBorder="1" applyAlignment="1">
      <alignment horizontal="left" wrapText="1"/>
    </xf>
    <xf numFmtId="0" fontId="60" fillId="2" borderId="14" xfId="0" applyFont="1" applyFill="1" applyBorder="1"/>
    <xf numFmtId="168" fontId="61" fillId="2" borderId="0" xfId="0" applyNumberFormat="1" applyFont="1" applyFill="1"/>
    <xf numFmtId="1" fontId="61" fillId="2" borderId="0" xfId="6" applyNumberFormat="1" applyFont="1" applyFill="1" applyBorder="1" applyAlignment="1">
      <alignment horizontal="right" wrapText="1"/>
    </xf>
    <xf numFmtId="1" fontId="61" fillId="2" borderId="0" xfId="6" applyNumberFormat="1" applyFont="1" applyFill="1" applyBorder="1" applyAlignment="1">
      <alignment horizontal="left" wrapText="1"/>
    </xf>
    <xf numFmtId="0" fontId="60" fillId="2" borderId="15" xfId="0" applyFont="1" applyFill="1" applyBorder="1"/>
    <xf numFmtId="0" fontId="60" fillId="0" borderId="0" xfId="0" applyFont="1"/>
    <xf numFmtId="0" fontId="20" fillId="2" borderId="0" xfId="0" applyFont="1" applyFill="1" applyAlignment="1">
      <alignment horizontal="left" indent="1"/>
    </xf>
    <xf numFmtId="165" fontId="20" fillId="8" borderId="0" xfId="1" applyFont="1" applyFill="1" applyBorder="1" applyAlignment="1">
      <alignment horizontal="right"/>
    </xf>
    <xf numFmtId="165" fontId="20" fillId="2" borderId="0" xfId="1" applyFont="1" applyFill="1" applyBorder="1" applyAlignment="1">
      <alignment horizontal="right"/>
    </xf>
    <xf numFmtId="0" fontId="20" fillId="2" borderId="0" xfId="0" applyFont="1" applyFill="1" applyAlignment="1">
      <alignment horizontal="left" wrapText="1" indent="1"/>
    </xf>
    <xf numFmtId="165" fontId="20" fillId="2" borderId="0" xfId="1" applyFont="1" applyFill="1" applyBorder="1" applyAlignment="1">
      <alignment horizontal="left" indent="1"/>
    </xf>
    <xf numFmtId="165" fontId="24" fillId="8" borderId="11" xfId="1" applyFont="1" applyFill="1" applyBorder="1" applyAlignment="1">
      <alignment horizontal="right"/>
    </xf>
    <xf numFmtId="165" fontId="24" fillId="2" borderId="0" xfId="1" applyFont="1" applyFill="1" applyBorder="1" applyAlignment="1">
      <alignment horizontal="right"/>
    </xf>
    <xf numFmtId="165" fontId="24" fillId="2" borderId="0" xfId="1" applyFont="1" applyFill="1" applyBorder="1" applyAlignment="1">
      <alignment horizontal="left"/>
    </xf>
    <xf numFmtId="0" fontId="20" fillId="2" borderId="0" xfId="0" applyFont="1" applyFill="1" applyAlignment="1">
      <alignment horizontal="left"/>
    </xf>
    <xf numFmtId="168" fontId="20" fillId="2" borderId="11" xfId="0" applyNumberFormat="1" applyFont="1" applyFill="1" applyBorder="1"/>
    <xf numFmtId="0" fontId="20" fillId="16" borderId="0" xfId="0" applyFont="1" applyFill="1" applyAlignment="1">
      <alignment horizontal="left" indent="1"/>
    </xf>
    <xf numFmtId="167" fontId="20" fillId="16" borderId="1" xfId="6" applyNumberFormat="1" applyFont="1" applyFill="1" applyBorder="1"/>
    <xf numFmtId="167" fontId="20" fillId="16" borderId="11" xfId="6" applyNumberFormat="1" applyFont="1" applyFill="1" applyBorder="1"/>
    <xf numFmtId="167" fontId="20" fillId="16" borderId="2" xfId="6" applyNumberFormat="1" applyFont="1" applyFill="1" applyBorder="1"/>
    <xf numFmtId="167" fontId="20" fillId="0" borderId="0" xfId="6" applyNumberFormat="1" applyFont="1" applyFill="1" applyBorder="1"/>
    <xf numFmtId="167" fontId="20" fillId="16" borderId="4" xfId="6" applyNumberFormat="1" applyFont="1" applyFill="1" applyBorder="1"/>
    <xf numFmtId="167" fontId="20" fillId="16" borderId="0" xfId="6" applyNumberFormat="1" applyFont="1" applyFill="1" applyBorder="1"/>
    <xf numFmtId="167" fontId="20" fillId="16" borderId="3" xfId="6" applyNumberFormat="1" applyFont="1" applyFill="1" applyBorder="1"/>
    <xf numFmtId="0" fontId="20" fillId="0" borderId="0" xfId="0" applyFont="1" applyAlignment="1">
      <alignment horizontal="left" wrapText="1" indent="1"/>
    </xf>
    <xf numFmtId="167" fontId="20" fillId="16" borderId="7" xfId="6" applyNumberFormat="1" applyFont="1" applyFill="1" applyBorder="1"/>
    <xf numFmtId="167" fontId="20" fillId="16" borderId="10" xfId="6" applyNumberFormat="1" applyFont="1" applyFill="1" applyBorder="1"/>
    <xf numFmtId="167" fontId="20" fillId="16" borderId="8" xfId="6" applyNumberFormat="1" applyFont="1" applyFill="1" applyBorder="1"/>
    <xf numFmtId="167" fontId="24" fillId="0" borderId="0" xfId="6" applyNumberFormat="1" applyFont="1" applyFill="1"/>
    <xf numFmtId="167" fontId="24" fillId="0" borderId="0" xfId="6" applyNumberFormat="1" applyFont="1"/>
    <xf numFmtId="0" fontId="20" fillId="0" borderId="0" xfId="6" applyNumberFormat="1" applyFont="1" applyFill="1" applyBorder="1"/>
    <xf numFmtId="0" fontId="20" fillId="2" borderId="0" xfId="0" applyNumberFormat="1" applyFont="1" applyFill="1" applyAlignment="1">
      <alignment horizontal="left" indent="1"/>
    </xf>
    <xf numFmtId="0" fontId="20" fillId="2" borderId="0" xfId="1" applyNumberFormat="1" applyFont="1" applyFill="1" applyBorder="1" applyAlignment="1">
      <alignment horizontal="left" indent="1"/>
    </xf>
    <xf numFmtId="0" fontId="62" fillId="0" borderId="0" xfId="0" applyFont="1"/>
    <xf numFmtId="0" fontId="24" fillId="2" borderId="13" xfId="0" applyFont="1" applyFill="1" applyBorder="1" applyAlignment="1">
      <alignment horizontal="center"/>
    </xf>
    <xf numFmtId="0" fontId="24" fillId="2" borderId="0" xfId="0" applyFont="1" applyFill="1" applyAlignment="1">
      <alignment horizontal="center" wrapText="1"/>
    </xf>
    <xf numFmtId="0" fontId="60" fillId="2" borderId="0" xfId="0" applyFont="1" applyFill="1"/>
    <xf numFmtId="0" fontId="61" fillId="2" borderId="0" xfId="0" applyFont="1" applyFill="1"/>
    <xf numFmtId="0" fontId="20" fillId="16" borderId="0" xfId="0" applyFont="1" applyFill="1" applyAlignment="1">
      <alignment horizontal="center"/>
    </xf>
    <xf numFmtId="0" fontId="20" fillId="2" borderId="0" xfId="0" applyFont="1" applyFill="1" applyAlignment="1">
      <alignment horizontal="center"/>
    </xf>
    <xf numFmtId="0" fontId="24" fillId="0" borderId="0" xfId="0" applyFont="1" applyAlignment="1">
      <alignment horizontal="left"/>
    </xf>
    <xf numFmtId="165" fontId="46" fillId="12" borderId="13" xfId="6" applyFont="1" applyFill="1" applyBorder="1" applyAlignment="1">
      <alignment wrapText="1"/>
    </xf>
    <xf numFmtId="165" fontId="47" fillId="0" borderId="16" xfId="6" applyFont="1" applyFill="1" applyBorder="1" applyAlignment="1">
      <alignment wrapText="1"/>
    </xf>
    <xf numFmtId="165" fontId="24" fillId="8" borderId="11" xfId="6" applyFont="1" applyFill="1" applyBorder="1" applyAlignment="1">
      <alignment horizontal="right"/>
    </xf>
    <xf numFmtId="165" fontId="20" fillId="8" borderId="0" xfId="6" applyNumberFormat="1" applyFont="1" applyFill="1" applyBorder="1" applyAlignment="1">
      <alignment horizontal="right"/>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166" fontId="11" fillId="0" borderId="0" xfId="6" applyNumberFormat="1" applyFont="1" applyFill="1" applyBorder="1" applyAlignment="1" applyProtection="1">
      <alignment vertical="center"/>
    </xf>
    <xf numFmtId="0" fontId="8" fillId="0" borderId="4" xfId="0" applyFont="1" applyBorder="1" applyAlignment="1">
      <alignment horizontal="left" vertical="top" wrapText="1"/>
    </xf>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vertical="top" wrapText="1"/>
    </xf>
    <xf numFmtId="0" fontId="8" fillId="0" borderId="4" xfId="0" applyFont="1" applyBorder="1" applyAlignment="1">
      <alignment horizontal="left" vertical="top" wrapText="1"/>
    </xf>
    <xf numFmtId="166" fontId="11" fillId="0" borderId="0" xfId="6" applyNumberFormat="1" applyFont="1" applyFill="1" applyBorder="1" applyAlignment="1" applyProtection="1">
      <alignment vertical="center"/>
    </xf>
    <xf numFmtId="0" fontId="8" fillId="0" borderId="0" xfId="0" applyFont="1" applyAlignment="1">
      <alignment horizontal="left" vertical="top" wrapText="1"/>
    </xf>
    <xf numFmtId="0" fontId="13" fillId="0" borderId="4" xfId="0" applyFont="1" applyBorder="1" applyAlignment="1">
      <alignment horizontal="left" vertical="top" wrapText="1"/>
    </xf>
    <xf numFmtId="0" fontId="13" fillId="0" borderId="4" xfId="0" applyNumberFormat="1" applyFont="1" applyFill="1" applyBorder="1" applyAlignment="1" applyProtection="1">
      <alignment horizontal="left" vertical="top" wrapText="1"/>
    </xf>
    <xf numFmtId="0" fontId="36" fillId="0" borderId="0" xfId="0" applyFont="1"/>
    <xf numFmtId="0" fontId="42" fillId="0" borderId="0" xfId="0" applyNumberFormat="1" applyFont="1" applyFill="1" applyBorder="1" applyAlignment="1" applyProtection="1">
      <alignment horizontal="center" vertical="top" wrapText="1"/>
    </xf>
    <xf numFmtId="0" fontId="42" fillId="0" borderId="3" xfId="0" applyNumberFormat="1" applyFont="1" applyFill="1" applyBorder="1" applyAlignment="1" applyProtection="1">
      <alignment horizontal="center" vertical="top" wrapText="1"/>
    </xf>
    <xf numFmtId="0" fontId="40" fillId="2" borderId="0" xfId="0" applyFont="1" applyFill="1" applyAlignment="1">
      <alignment vertical="top"/>
    </xf>
    <xf numFmtId="0" fontId="42" fillId="0" borderId="0" xfId="0" applyFont="1" applyAlignment="1">
      <alignment vertical="top"/>
    </xf>
    <xf numFmtId="0" fontId="13" fillId="2" borderId="4" xfId="0" applyFont="1" applyFill="1" applyBorder="1" applyAlignment="1">
      <alignment horizontal="center" vertical="top" wrapText="1"/>
    </xf>
    <xf numFmtId="0" fontId="13" fillId="2" borderId="0" xfId="0" applyFont="1" applyFill="1" applyAlignment="1">
      <alignment horizontal="center" vertical="top" wrapText="1"/>
    </xf>
    <xf numFmtId="0" fontId="13" fillId="2" borderId="3" xfId="0" applyFont="1" applyFill="1" applyBorder="1" applyAlignment="1">
      <alignment horizontal="center" vertical="top" wrapText="1"/>
    </xf>
    <xf numFmtId="0" fontId="7" fillId="2" borderId="0" xfId="0" applyFont="1" applyFill="1" applyAlignment="1">
      <alignment horizontal="left" vertical="top"/>
    </xf>
    <xf numFmtId="0" fontId="42" fillId="2" borderId="0" xfId="0" applyFont="1" applyFill="1" applyAlignment="1">
      <alignment vertical="top"/>
    </xf>
    <xf numFmtId="0" fontId="9" fillId="2" borderId="0" xfId="0" applyFont="1" applyFill="1" applyAlignment="1">
      <alignment vertical="top"/>
    </xf>
    <xf numFmtId="0" fontId="8" fillId="0" borderId="0" xfId="0" applyFont="1" applyAlignment="1">
      <alignment vertical="top"/>
    </xf>
    <xf numFmtId="0" fontId="8" fillId="2" borderId="0" xfId="0" applyFont="1" applyFill="1" applyAlignment="1">
      <alignment vertical="top"/>
    </xf>
    <xf numFmtId="0" fontId="9" fillId="0" borderId="43" xfId="0" applyFont="1" applyBorder="1" applyAlignment="1">
      <alignment horizontal="center" vertical="center" wrapText="1"/>
    </xf>
    <xf numFmtId="0" fontId="9" fillId="0" borderId="0" xfId="0" applyFont="1" applyAlignment="1">
      <alignment horizontal="center" vertical="center" wrapText="1"/>
    </xf>
    <xf numFmtId="0" fontId="7" fillId="0" borderId="3" xfId="0" applyFont="1" applyBorder="1" applyAlignment="1">
      <alignment vertical="top"/>
    </xf>
    <xf numFmtId="0" fontId="8" fillId="0" borderId="98" xfId="0" applyFont="1" applyBorder="1" applyAlignment="1">
      <alignment horizontal="center" wrapText="1"/>
    </xf>
    <xf numFmtId="0" fontId="38" fillId="0" borderId="43" xfId="0" applyFont="1" applyBorder="1" applyAlignment="1">
      <alignment horizontal="left" vertical="center" wrapText="1"/>
    </xf>
    <xf numFmtId="0" fontId="38" fillId="0" borderId="0" xfId="0" applyFont="1" applyAlignment="1">
      <alignment horizontal="left" vertical="center" wrapText="1"/>
    </xf>
    <xf numFmtId="0" fontId="7" fillId="0" borderId="98" xfId="0" applyFont="1" applyBorder="1" applyAlignment="1">
      <alignment horizontal="center" vertical="top"/>
    </xf>
    <xf numFmtId="9" fontId="0" fillId="0" borderId="0" xfId="10" applyFont="1" applyBorder="1" applyAlignment="1" applyProtection="1">
      <alignment horizontal="left" vertical="center" wrapText="1"/>
      <protection locked="0"/>
    </xf>
    <xf numFmtId="0" fontId="9" fillId="0" borderId="4" xfId="0" applyFont="1" applyBorder="1" applyAlignment="1">
      <alignment wrapText="1"/>
    </xf>
    <xf numFmtId="0" fontId="11" fillId="4" borderId="45" xfId="1" applyNumberFormat="1" applyFont="1" applyFill="1" applyBorder="1" applyAlignment="1" applyProtection="1">
      <alignment horizontal="left" vertical="center" wrapText="1"/>
      <protection locked="0"/>
    </xf>
    <xf numFmtId="0" fontId="9" fillId="2" borderId="4" xfId="0" applyFont="1" applyFill="1" applyBorder="1" applyAlignment="1">
      <alignment horizontal="center" vertical="center"/>
    </xf>
    <xf numFmtId="9" fontId="0" fillId="0" borderId="3" xfId="10" applyFont="1" applyBorder="1" applyAlignment="1" applyProtection="1">
      <alignment horizontal="left" vertical="center" wrapText="1"/>
      <protection locked="0"/>
    </xf>
    <xf numFmtId="0" fontId="11" fillId="2" borderId="0" xfId="1" applyNumberFormat="1" applyFont="1" applyFill="1" applyBorder="1" applyAlignment="1" applyProtection="1">
      <alignment horizontal="center" vertical="center" wrapText="1"/>
      <protection locked="0"/>
    </xf>
    <xf numFmtId="0" fontId="8" fillId="0" borderId="3" xfId="0" applyNumberFormat="1" applyFont="1" applyFill="1" applyBorder="1" applyAlignment="1" applyProtection="1">
      <alignment vertical="top" wrapText="1"/>
    </xf>
    <xf numFmtId="0" fontId="3" fillId="0" borderId="0" xfId="0" applyFont="1" applyAlignment="1">
      <alignment vertical="top"/>
    </xf>
    <xf numFmtId="0" fontId="9" fillId="7" borderId="53" xfId="0" applyFont="1" applyFill="1" applyBorder="1" applyAlignment="1">
      <alignment horizontal="center" vertical="center" wrapText="1"/>
    </xf>
    <xf numFmtId="1" fontId="14" fillId="16" borderId="14" xfId="0" applyNumberFormat="1" applyFont="1" applyFill="1" applyBorder="1" applyAlignment="1">
      <alignment horizontal="center"/>
    </xf>
    <xf numFmtId="1" fontId="14" fillId="16" borderId="85" xfId="0" applyNumberFormat="1" applyFont="1" applyFill="1" applyBorder="1" applyAlignment="1">
      <alignment horizontal="center"/>
    </xf>
    <xf numFmtId="1" fontId="21" fillId="16" borderId="13" xfId="0" applyNumberFormat="1" applyFont="1" applyFill="1" applyBorder="1" applyAlignment="1">
      <alignment horizontal="center"/>
    </xf>
    <xf numFmtId="1" fontId="21" fillId="16" borderId="84" xfId="0" applyNumberFormat="1" applyFont="1" applyFill="1" applyBorder="1" applyAlignment="1">
      <alignment horizontal="center"/>
    </xf>
    <xf numFmtId="1" fontId="14" fillId="16" borderId="0" xfId="0" applyNumberFormat="1" applyFont="1" applyFill="1" applyAlignment="1">
      <alignment horizontal="center"/>
    </xf>
    <xf numFmtId="1" fontId="14" fillId="16" borderId="15" xfId="0" applyNumberFormat="1" applyFont="1" applyFill="1" applyBorder="1" applyAlignment="1">
      <alignment horizontal="center"/>
    </xf>
    <xf numFmtId="1" fontId="14" fillId="16" borderId="16" xfId="0" applyNumberFormat="1" applyFont="1" applyFill="1" applyBorder="1" applyAlignment="1">
      <alignment horizontal="center"/>
    </xf>
    <xf numFmtId="1" fontId="14" fillId="16" borderId="86" xfId="0" applyNumberFormat="1" applyFont="1" applyFill="1" applyBorder="1" applyAlignment="1">
      <alignment horizontal="center"/>
    </xf>
    <xf numFmtId="0" fontId="50" fillId="0" borderId="0" xfId="0" applyFont="1"/>
    <xf numFmtId="0" fontId="63" fillId="0" borderId="0" xfId="0" applyFont="1"/>
    <xf numFmtId="0" fontId="64" fillId="0" borderId="0" xfId="0" applyFont="1"/>
    <xf numFmtId="0" fontId="13" fillId="0" borderId="4" xfId="0" applyNumberFormat="1" applyFont="1" applyFill="1" applyBorder="1" applyAlignment="1" applyProtection="1">
      <alignment horizontal="left" vertical="top"/>
    </xf>
    <xf numFmtId="0" fontId="13" fillId="0" borderId="4" xfId="0" applyFont="1" applyBorder="1" applyAlignment="1" applyProtection="1">
      <alignment vertical="top"/>
    </xf>
    <xf numFmtId="166" fontId="11" fillId="4" borderId="98" xfId="6" applyNumberFormat="1" applyFont="1" applyFill="1" applyBorder="1" applyAlignment="1" applyProtection="1">
      <alignment vertical="top"/>
      <protection locked="0"/>
    </xf>
    <xf numFmtId="166" fontId="11" fillId="4" borderId="99" xfId="6" applyNumberFormat="1" applyFont="1" applyFill="1" applyBorder="1" applyAlignment="1" applyProtection="1">
      <alignment vertical="top"/>
      <protection locked="0"/>
    </xf>
    <xf numFmtId="0" fontId="35" fillId="14" borderId="0" xfId="0" applyFont="1" applyFill="1" applyAlignment="1">
      <alignment horizontal="center" vertical="top"/>
    </xf>
    <xf numFmtId="0" fontId="35" fillId="14" borderId="0" xfId="0" applyFont="1" applyFill="1" applyAlignment="1">
      <alignment horizontal="center" vertical="top" wrapText="1"/>
    </xf>
    <xf numFmtId="0" fontId="7" fillId="0" borderId="0" xfId="0" applyNumberFormat="1" applyFont="1" applyFill="1" applyBorder="1" applyAlignment="1" applyProtection="1">
      <alignment horizontal="left" vertical="top" wrapText="1"/>
    </xf>
    <xf numFmtId="0" fontId="8" fillId="2" borderId="0" xfId="0" applyFont="1" applyFill="1" applyAlignment="1">
      <alignment horizontal="left" vertical="top" wrapText="1"/>
    </xf>
    <xf numFmtId="0" fontId="8" fillId="0" borderId="55"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11" fillId="4" borderId="39" xfId="1" applyNumberFormat="1" applyFont="1" applyFill="1" applyBorder="1" applyAlignment="1" applyProtection="1">
      <alignment horizontal="left" vertical="center" wrapText="1"/>
      <protection locked="0"/>
    </xf>
    <xf numFmtId="0" fontId="11" fillId="4" borderId="40"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top" wrapText="1"/>
    </xf>
    <xf numFmtId="0" fontId="8" fillId="7" borderId="40" xfId="0" applyNumberFormat="1" applyFont="1" applyFill="1" applyBorder="1" applyAlignment="1" applyProtection="1">
      <alignment horizontal="left" vertical="top" wrapText="1"/>
    </xf>
    <xf numFmtId="0" fontId="8" fillId="7" borderId="38" xfId="0" applyNumberFormat="1" applyFont="1" applyFill="1" applyBorder="1" applyAlignment="1" applyProtection="1">
      <alignment horizontal="left" vertical="top" wrapText="1"/>
    </xf>
    <xf numFmtId="0" fontId="8" fillId="7" borderId="43" xfId="0" applyNumberFormat="1" applyFont="1" applyFill="1" applyBorder="1" applyAlignment="1" applyProtection="1">
      <alignment horizontal="left" vertical="top" wrapText="1"/>
    </xf>
    <xf numFmtId="0" fontId="8" fillId="7" borderId="0" xfId="0" applyNumberFormat="1" applyFont="1" applyFill="1" applyBorder="1" applyAlignment="1" applyProtection="1">
      <alignment horizontal="left" vertical="top" wrapText="1"/>
    </xf>
    <xf numFmtId="0" fontId="8" fillId="7" borderId="42" xfId="0" applyNumberFormat="1" applyFont="1" applyFill="1" applyBorder="1" applyAlignment="1" applyProtection="1">
      <alignment horizontal="left" vertical="top" wrapText="1"/>
    </xf>
    <xf numFmtId="0" fontId="8" fillId="7" borderId="46" xfId="0" applyNumberFormat="1" applyFont="1" applyFill="1" applyBorder="1" applyAlignment="1" applyProtection="1">
      <alignment horizontal="left" vertical="top" wrapText="1"/>
    </xf>
    <xf numFmtId="0" fontId="8" fillId="7" borderId="47" xfId="0" applyNumberFormat="1" applyFont="1" applyFill="1" applyBorder="1" applyAlignment="1" applyProtection="1">
      <alignment horizontal="left" vertical="top" wrapText="1"/>
    </xf>
    <xf numFmtId="0" fontId="8" fillId="7" borderId="45" xfId="0" applyNumberFormat="1" applyFont="1" applyFill="1" applyBorder="1" applyAlignment="1" applyProtection="1">
      <alignment horizontal="left" vertical="top" wrapText="1"/>
    </xf>
    <xf numFmtId="0" fontId="11" fillId="4" borderId="52" xfId="1" applyNumberFormat="1" applyFont="1" applyFill="1" applyBorder="1" applyAlignment="1" applyProtection="1">
      <alignment horizontal="center" vertical="center" wrapText="1"/>
      <protection locked="0"/>
    </xf>
    <xf numFmtId="0" fontId="11" fillId="7" borderId="39" xfId="1" applyNumberFormat="1" applyFont="1" applyFill="1" applyBorder="1" applyAlignment="1" applyProtection="1">
      <alignment horizontal="left" vertical="center" wrapText="1" indent="2"/>
    </xf>
    <xf numFmtId="0" fontId="11" fillId="7" borderId="40" xfId="1" applyNumberFormat="1" applyFont="1" applyFill="1" applyBorder="1" applyAlignment="1" applyProtection="1">
      <alignment horizontal="left" vertical="center" wrapText="1" indent="2"/>
    </xf>
    <xf numFmtId="0" fontId="11" fillId="7" borderId="41" xfId="1" applyNumberFormat="1" applyFont="1" applyFill="1" applyBorder="1" applyAlignment="1" applyProtection="1">
      <alignment horizontal="left" vertical="center" wrapText="1" indent="2"/>
    </xf>
    <xf numFmtId="0" fontId="11" fillId="7" borderId="46" xfId="1" applyNumberFormat="1" applyFont="1" applyFill="1" applyBorder="1" applyAlignment="1" applyProtection="1">
      <alignment horizontal="left" vertical="center" wrapText="1" indent="2"/>
    </xf>
    <xf numFmtId="0" fontId="11" fillId="7" borderId="47" xfId="1" applyNumberFormat="1" applyFont="1" applyFill="1" applyBorder="1" applyAlignment="1" applyProtection="1">
      <alignment horizontal="left" vertical="center" wrapText="1" indent="2"/>
    </xf>
    <xf numFmtId="0" fontId="11" fillId="7" borderId="48"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50" xfId="1" applyNumberFormat="1" applyFont="1" applyFill="1" applyBorder="1" applyAlignment="1" applyProtection="1">
      <alignment horizontal="center" vertical="top" wrapText="1"/>
    </xf>
    <xf numFmtId="0" fontId="10" fillId="7" borderId="68" xfId="1"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14" fontId="11" fillId="4" borderId="39" xfId="1" applyNumberFormat="1" applyFont="1" applyFill="1" applyBorder="1" applyAlignment="1" applyProtection="1">
      <alignment horizontal="left" vertical="center" wrapText="1"/>
      <protection locked="0"/>
    </xf>
    <xf numFmtId="14" fontId="11" fillId="4" borderId="40" xfId="1" applyNumberFormat="1" applyFont="1" applyFill="1" applyBorder="1" applyAlignment="1" applyProtection="1">
      <alignment horizontal="left" vertical="center" wrapText="1"/>
      <protection locked="0"/>
    </xf>
    <xf numFmtId="14" fontId="11" fillId="4" borderId="41" xfId="1" applyNumberFormat="1" applyFont="1" applyFill="1" applyBorder="1" applyAlignment="1" applyProtection="1">
      <alignment horizontal="left" vertical="center" wrapText="1"/>
      <protection locked="0"/>
    </xf>
    <xf numFmtId="14" fontId="11" fillId="4" borderId="46" xfId="1" applyNumberFormat="1" applyFont="1" applyFill="1" applyBorder="1" applyAlignment="1" applyProtection="1">
      <alignment horizontal="left" vertical="center" wrapText="1"/>
      <protection locked="0"/>
    </xf>
    <xf numFmtId="14" fontId="11" fillId="4" borderId="47" xfId="1" applyNumberFormat="1" applyFont="1" applyFill="1" applyBorder="1" applyAlignment="1" applyProtection="1">
      <alignment horizontal="left" vertical="center" wrapText="1"/>
      <protection locked="0"/>
    </xf>
    <xf numFmtId="14" fontId="11" fillId="4" borderId="48" xfId="1" applyNumberFormat="1" applyFont="1" applyFill="1" applyBorder="1" applyAlignment="1" applyProtection="1">
      <alignment horizontal="left" vertical="center" wrapText="1"/>
      <protection locked="0"/>
    </xf>
    <xf numFmtId="0" fontId="8" fillId="0" borderId="57"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59"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2"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43"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1" fillId="7" borderId="43" xfId="1" applyNumberFormat="1" applyFont="1" applyFill="1" applyBorder="1" applyAlignment="1" applyProtection="1">
      <alignment horizontal="left" vertical="center" wrapText="1" indent="2"/>
    </xf>
    <xf numFmtId="0" fontId="11" fillId="7" borderId="0" xfId="1" applyNumberFormat="1" applyFont="1" applyFill="1" applyBorder="1" applyAlignment="1" applyProtection="1">
      <alignment horizontal="left" vertical="center" wrapText="1" indent="2"/>
    </xf>
    <xf numFmtId="0" fontId="11" fillId="7" borderId="3" xfId="1" applyNumberFormat="1" applyFont="1" applyFill="1" applyBorder="1" applyAlignment="1" applyProtection="1">
      <alignment horizontal="left" vertical="center" wrapText="1" indent="2"/>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8" fillId="0" borderId="0"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42" xfId="0" applyNumberFormat="1" applyFont="1" applyFill="1" applyBorder="1" applyAlignment="1" applyProtection="1">
      <alignment horizontal="right" vertical="center" wrapText="1" inden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57" xfId="0" applyFont="1" applyBorder="1" applyAlignment="1">
      <alignment horizontal="left" vertical="center" wrapText="1"/>
    </xf>
    <xf numFmtId="0" fontId="13" fillId="0" borderId="53" xfId="0" applyFont="1" applyBorder="1" applyAlignment="1">
      <alignment horizontal="left" vertical="center" wrapText="1"/>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13" fillId="0" borderId="70" xfId="0" applyFont="1" applyBorder="1" applyAlignment="1">
      <alignment horizontal="left" vertical="center" wrapText="1"/>
    </xf>
    <xf numFmtId="0" fontId="13" fillId="0" borderId="63" xfId="0" applyFont="1" applyBorder="1" applyAlignment="1">
      <alignment horizontal="left" vertical="center" wrapText="1"/>
    </xf>
    <xf numFmtId="0" fontId="8" fillId="0" borderId="53" xfId="0" applyFont="1" applyBorder="1" applyAlignment="1">
      <alignment horizontal="left" vertical="center" wrapText="1"/>
    </xf>
    <xf numFmtId="0" fontId="8" fillId="0" borderId="58"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63" xfId="0" applyFont="1" applyBorder="1" applyAlignment="1">
      <alignment horizontal="left" vertical="center" wrapText="1"/>
    </xf>
    <xf numFmtId="0" fontId="8" fillId="0" borderId="71" xfId="0" applyFont="1" applyBorder="1" applyAlignment="1">
      <alignment horizontal="left" vertical="center" wrapText="1"/>
    </xf>
    <xf numFmtId="0" fontId="8" fillId="0" borderId="0"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6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11" fillId="4" borderId="52" xfId="1" applyNumberFormat="1" applyFont="1" applyFill="1" applyBorder="1" applyAlignment="1" applyProtection="1">
      <alignment horizontal="left" vertical="center" wrapText="1"/>
      <protection locked="0"/>
    </xf>
    <xf numFmtId="0" fontId="8" fillId="7" borderId="52" xfId="0" applyNumberFormat="1" applyFont="1" applyFill="1" applyBorder="1" applyAlignment="1" applyProtection="1">
      <alignment horizontal="left" vertical="top" wrapText="1"/>
    </xf>
    <xf numFmtId="0" fontId="8" fillId="2" borderId="3" xfId="0" applyFont="1" applyFill="1" applyBorder="1" applyAlignment="1">
      <alignment horizontal="left" vertical="top" wrapText="1"/>
    </xf>
    <xf numFmtId="0" fontId="9" fillId="2" borderId="55" xfId="0" applyFont="1" applyFill="1" applyBorder="1" applyAlignment="1">
      <alignment horizontal="center" vertical="center"/>
    </xf>
    <xf numFmtId="0" fontId="11" fillId="4" borderId="51" xfId="1" applyNumberFormat="1" applyFont="1" applyFill="1" applyBorder="1" applyAlignment="1" applyProtection="1">
      <alignment horizontal="left" vertical="center" wrapText="1"/>
      <protection locked="0"/>
    </xf>
    <xf numFmtId="0" fontId="11" fillId="2" borderId="0" xfId="1" applyNumberFormat="1" applyFont="1" applyFill="1" applyBorder="1" applyAlignment="1" applyProtection="1">
      <alignment horizontal="left" vertical="center" wrapText="1"/>
      <protection locked="0"/>
    </xf>
    <xf numFmtId="0" fontId="11" fillId="2" borderId="3" xfId="1" applyNumberFormat="1" applyFont="1" applyFill="1" applyBorder="1" applyAlignment="1" applyProtection="1">
      <alignment horizontal="left" vertical="center" wrapText="1"/>
      <protection locked="0"/>
    </xf>
    <xf numFmtId="0" fontId="11" fillId="4" borderId="56"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68" xfId="1" applyNumberFormat="1" applyFont="1" applyFill="1" applyBorder="1" applyAlignment="1" applyProtection="1">
      <alignment horizontal="left" vertical="top" wrapText="1"/>
      <protection locked="0"/>
    </xf>
    <xf numFmtId="0" fontId="13" fillId="7" borderId="52" xfId="0" applyFont="1" applyFill="1" applyBorder="1" applyAlignment="1">
      <alignment horizontal="center" vertical="center" wrapText="1"/>
    </xf>
    <xf numFmtId="0" fontId="13" fillId="7" borderId="56"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0"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6" xfId="0" applyNumberFormat="1" applyFont="1" applyFill="1" applyBorder="1" applyAlignment="1" applyProtection="1">
      <alignment horizontal="center" vertical="top" wrapTex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4" xfId="0" applyFont="1" applyBorder="1" applyAlignment="1">
      <alignment horizontal="left" vertical="center" wrapText="1"/>
    </xf>
    <xf numFmtId="0" fontId="11" fillId="4" borderId="1" xfId="1" applyNumberFormat="1" applyFont="1" applyFill="1" applyBorder="1" applyAlignment="1" applyProtection="1">
      <alignment horizontal="left" vertical="top" wrapText="1"/>
      <protection locked="0"/>
    </xf>
    <xf numFmtId="0" fontId="11" fillId="4" borderId="11" xfId="1" applyNumberFormat="1" applyFont="1" applyFill="1" applyBorder="1" applyAlignment="1" applyProtection="1">
      <alignment horizontal="left" vertical="top" wrapText="1"/>
      <protection locked="0"/>
    </xf>
    <xf numFmtId="0" fontId="11" fillId="4" borderId="2" xfId="1" applyNumberFormat="1" applyFont="1" applyFill="1" applyBorder="1" applyAlignment="1" applyProtection="1">
      <alignment horizontal="left" vertical="top" wrapText="1"/>
      <protection locked="0"/>
    </xf>
    <xf numFmtId="0" fontId="11" fillId="4" borderId="4" xfId="1" applyNumberFormat="1" applyFont="1" applyFill="1" applyBorder="1" applyAlignment="1" applyProtection="1">
      <alignment horizontal="left" vertical="top" wrapText="1"/>
      <protection locked="0"/>
    </xf>
    <xf numFmtId="0" fontId="11" fillId="4" borderId="7" xfId="1" applyNumberFormat="1" applyFont="1" applyFill="1" applyBorder="1" applyAlignment="1" applyProtection="1">
      <alignment horizontal="left" vertical="top" wrapText="1"/>
      <protection locked="0"/>
    </xf>
    <xf numFmtId="0" fontId="11" fillId="4" borderId="10" xfId="1" applyNumberFormat="1" applyFont="1" applyFill="1" applyBorder="1" applyAlignment="1" applyProtection="1">
      <alignment horizontal="left" vertical="top" wrapText="1"/>
      <protection locked="0"/>
    </xf>
    <xf numFmtId="0" fontId="11" fillId="4" borderId="8" xfId="1" applyNumberFormat="1" applyFont="1" applyFill="1" applyBorder="1" applyAlignment="1" applyProtection="1">
      <alignment horizontal="left" vertical="top" wrapText="1"/>
      <protection locked="0"/>
    </xf>
    <xf numFmtId="0" fontId="13" fillId="0" borderId="69"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9" fillId="7" borderId="52"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42" fillId="0" borderId="44" xfId="0" applyNumberFormat="1" applyFont="1" applyFill="1" applyBorder="1" applyAlignment="1" applyProtection="1">
      <alignment horizontal="left" vertical="top" wrapText="1"/>
    </xf>
    <xf numFmtId="0" fontId="42" fillId="0" borderId="47" xfId="0" applyNumberFormat="1" applyFont="1" applyFill="1" applyBorder="1" applyAlignment="1" applyProtection="1">
      <alignment horizontal="left" vertical="top" wrapText="1"/>
    </xf>
    <xf numFmtId="0" fontId="42" fillId="0" borderId="45" xfId="0" applyNumberFormat="1" applyFont="1" applyFill="1" applyBorder="1" applyAlignment="1" applyProtection="1">
      <alignment horizontal="left" vertical="top" wrapText="1"/>
    </xf>
    <xf numFmtId="0" fontId="11" fillId="4" borderId="38"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9" fontId="11" fillId="4" borderId="52" xfId="10" applyFont="1" applyFill="1" applyBorder="1" applyAlignment="1" applyProtection="1">
      <alignment horizontal="left" vertical="center" wrapText="1"/>
      <protection locked="0"/>
    </xf>
    <xf numFmtId="9" fontId="11" fillId="4" borderId="56" xfId="10" applyFont="1" applyFill="1" applyBorder="1" applyAlignment="1" applyProtection="1">
      <alignment horizontal="left" vertical="center" wrapText="1"/>
      <protection locked="0"/>
    </xf>
    <xf numFmtId="9" fontId="0" fillId="0" borderId="52" xfId="10" applyFont="1" applyBorder="1" applyAlignment="1" applyProtection="1">
      <alignment horizontal="left" vertical="center" wrapText="1"/>
      <protection locked="0"/>
    </xf>
    <xf numFmtId="9" fontId="0" fillId="0" borderId="56" xfId="10" applyFont="1" applyBorder="1" applyAlignment="1" applyProtection="1">
      <alignment horizontal="left" vertical="center" wrapText="1"/>
      <protection locked="0"/>
    </xf>
    <xf numFmtId="0" fontId="8" fillId="0" borderId="98" xfId="0" applyFont="1" applyBorder="1" applyAlignment="1">
      <alignment horizontal="left" vertical="top" wrapText="1"/>
    </xf>
    <xf numFmtId="0" fontId="13" fillId="2" borderId="4" xfId="0" applyFont="1" applyFill="1" applyBorder="1" applyAlignment="1">
      <alignment horizontal="center" vertical="top" wrapText="1"/>
    </xf>
    <xf numFmtId="0" fontId="13" fillId="7" borderId="3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9" fillId="2" borderId="72" xfId="0" applyFont="1" applyFill="1" applyBorder="1" applyAlignment="1">
      <alignment horizontal="center" vertical="center"/>
    </xf>
    <xf numFmtId="0" fontId="11" fillId="4" borderId="39" xfId="1" applyNumberFormat="1" applyFont="1" applyFill="1" applyBorder="1" applyAlignment="1" applyProtection="1">
      <alignment horizontal="center" vertical="center" wrapText="1"/>
      <protection locked="0"/>
    </xf>
    <xf numFmtId="0" fontId="11" fillId="4" borderId="40"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82" xfId="1" applyNumberFormat="1" applyFont="1" applyFill="1" applyBorder="1" applyAlignment="1" applyProtection="1">
      <alignment horizontal="center" vertical="center" wrapText="1"/>
      <protection locked="0"/>
    </xf>
    <xf numFmtId="0" fontId="11" fillId="4" borderId="10" xfId="1" applyNumberFormat="1" applyFont="1" applyFill="1" applyBorder="1" applyAlignment="1" applyProtection="1">
      <alignment horizontal="center" vertical="center" wrapText="1"/>
      <protection locked="0"/>
    </xf>
    <xf numFmtId="0" fontId="11" fillId="4" borderId="83" xfId="1" applyNumberFormat="1" applyFont="1" applyFill="1" applyBorder="1" applyAlignment="1" applyProtection="1">
      <alignment horizontal="center" vertical="center" wrapText="1"/>
      <protection locked="0"/>
    </xf>
    <xf numFmtId="9" fontId="0" fillId="0" borderId="73" xfId="10" applyFont="1" applyBorder="1" applyAlignment="1" applyProtection="1">
      <alignment horizontal="left" vertical="center" wrapText="1"/>
      <protection locked="0"/>
    </xf>
    <xf numFmtId="9" fontId="0" fillId="0" borderId="74" xfId="10" applyFont="1" applyBorder="1" applyAlignment="1" applyProtection="1">
      <alignment horizontal="left" vertical="center" wrapText="1"/>
      <protection locked="0"/>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9" fillId="7" borderId="53" xfId="0" applyFont="1" applyFill="1" applyBorder="1" applyAlignment="1">
      <alignment horizontal="center" vertical="center" wrapText="1"/>
    </xf>
    <xf numFmtId="0" fontId="9" fillId="7" borderId="60"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0" xfId="0" applyFont="1" applyAlignment="1">
      <alignment horizontal="center" vertical="center" wrapText="1"/>
    </xf>
    <xf numFmtId="0" fontId="7" fillId="0" borderId="4"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0" fontId="8" fillId="0" borderId="0" xfId="0" applyFont="1" applyBorder="1" applyAlignment="1">
      <alignment horizontal="left" vertical="top" wrapText="1"/>
    </xf>
    <xf numFmtId="0" fontId="38" fillId="0" borderId="43"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6" fontId="11" fillId="5" borderId="53" xfId="6" applyNumberFormat="1" applyFont="1" applyFill="1" applyBorder="1" applyAlignment="1" applyProtection="1">
      <alignment horizontal="center" vertical="center"/>
    </xf>
    <xf numFmtId="166" fontId="11" fillId="5" borderId="54" xfId="6" applyNumberFormat="1" applyFont="1" applyFill="1" applyBorder="1" applyAlignment="1" applyProtection="1">
      <alignment horizontal="center" vertical="center"/>
    </xf>
    <xf numFmtId="166" fontId="11" fillId="0" borderId="43" xfId="6" applyNumberFormat="1" applyFont="1" applyFill="1" applyBorder="1" applyAlignment="1" applyProtection="1">
      <alignment horizontal="center" vertical="center"/>
    </xf>
    <xf numFmtId="166" fontId="11" fillId="0" borderId="0" xfId="6" applyNumberFormat="1" applyFont="1" applyFill="1" applyBorder="1" applyAlignment="1" applyProtection="1">
      <alignment vertical="center"/>
    </xf>
    <xf numFmtId="0" fontId="8" fillId="0" borderId="57"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left" vertical="top" wrapText="1" indent="1"/>
    </xf>
    <xf numFmtId="0" fontId="8" fillId="0" borderId="59" xfId="0" applyNumberFormat="1" applyFont="1" applyFill="1" applyBorder="1" applyAlignment="1" applyProtection="1">
      <alignment horizontal="left" vertical="top" wrapText="1" indent="1"/>
    </xf>
    <xf numFmtId="0" fontId="8" fillId="0" borderId="60" xfId="0" applyNumberFormat="1" applyFont="1" applyFill="1" applyBorder="1" applyAlignment="1" applyProtection="1">
      <alignment horizontal="left" vertical="top" wrapText="1" indent="1"/>
    </xf>
    <xf numFmtId="0" fontId="8" fillId="0" borderId="62" xfId="0" applyNumberFormat="1" applyFont="1" applyFill="1" applyBorder="1" applyAlignment="1" applyProtection="1">
      <alignment horizontal="left" vertical="top" wrapText="1" indent="1"/>
    </xf>
    <xf numFmtId="0" fontId="8" fillId="0" borderId="54"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center" wrapText="1"/>
    </xf>
    <xf numFmtId="0" fontId="8" fillId="0" borderId="60" xfId="0" applyNumberFormat="1" applyFont="1" applyFill="1" applyBorder="1" applyAlignment="1" applyProtection="1">
      <alignment horizontal="center" wrapText="1"/>
    </xf>
    <xf numFmtId="0" fontId="8" fillId="0" borderId="54" xfId="0" applyNumberFormat="1" applyFont="1" applyFill="1" applyBorder="1" applyAlignment="1" applyProtection="1">
      <alignment horizontal="center" wrapText="1"/>
    </xf>
    <xf numFmtId="0" fontId="38" fillId="5" borderId="53" xfId="0" applyFont="1" applyFill="1" applyBorder="1" applyAlignment="1">
      <alignment horizontal="left" vertical="center" wrapText="1"/>
    </xf>
    <xf numFmtId="0" fontId="38" fillId="5" borderId="60" xfId="0" applyFont="1" applyFill="1" applyBorder="1" applyAlignment="1">
      <alignment horizontal="left" vertical="center" wrapText="1"/>
    </xf>
    <xf numFmtId="0" fontId="38" fillId="5" borderId="54" xfId="0" applyFont="1" applyFill="1" applyBorder="1" applyAlignment="1">
      <alignment horizontal="left" vertical="center" wrapText="1"/>
    </xf>
    <xf numFmtId="0" fontId="8" fillId="0" borderId="62"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8" fillId="0" borderId="55" xfId="0" applyNumberFormat="1" applyFont="1" applyFill="1" applyBorder="1" applyAlignment="1" applyProtection="1">
      <alignment horizontal="left" vertical="center" wrapText="1" indent="1"/>
    </xf>
    <xf numFmtId="0" fontId="7" fillId="0" borderId="52" xfId="0" applyFont="1" applyBorder="1" applyAlignment="1">
      <alignment horizontal="left" vertical="center" wrapText="1" indent="1"/>
    </xf>
    <xf numFmtId="0" fontId="8" fillId="0" borderId="64" xfId="0" applyNumberFormat="1" applyFont="1" applyFill="1" applyBorder="1" applyAlignment="1" applyProtection="1">
      <alignment horizontal="left" vertical="center" wrapText="1" indent="1"/>
    </xf>
    <xf numFmtId="0" fontId="7" fillId="0" borderId="65" xfId="0" applyFont="1" applyBorder="1" applyAlignment="1">
      <alignment horizontal="left" vertical="center" wrapText="1" indent="1"/>
    </xf>
    <xf numFmtId="0" fontId="8" fillId="0" borderId="75" xfId="0" applyNumberFormat="1" applyFont="1" applyFill="1" applyBorder="1" applyAlignment="1" applyProtection="1">
      <alignment horizontal="right" vertical="top" wrapText="1"/>
    </xf>
    <xf numFmtId="0" fontId="8" fillId="0" borderId="76" xfId="0" applyNumberFormat="1" applyFont="1" applyFill="1" applyBorder="1" applyAlignment="1" applyProtection="1">
      <alignment horizontal="right" vertical="top" wrapTex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0" fontId="8" fillId="0" borderId="66" xfId="0" applyNumberFormat="1" applyFont="1" applyFill="1" applyBorder="1" applyAlignment="1" applyProtection="1">
      <alignment horizontal="left" vertical="center" wrapText="1" indent="1"/>
    </xf>
    <xf numFmtId="0" fontId="7" fillId="0" borderId="67" xfId="0" applyFont="1" applyBorder="1" applyAlignment="1">
      <alignment horizontal="left" vertical="center" wrapText="1" inden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9" fillId="7" borderId="79" xfId="0" applyNumberFormat="1" applyFont="1" applyFill="1" applyBorder="1" applyAlignment="1" applyProtection="1">
      <alignment horizontal="center" vertical="center" wrapText="1"/>
    </xf>
    <xf numFmtId="0" fontId="8" fillId="0" borderId="67"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5" xfId="0" applyNumberFormat="1" applyFont="1" applyFill="1" applyBorder="1" applyAlignment="1" applyProtection="1">
      <alignment horizontal="left" vertical="center" wrapText="1" indent="1"/>
    </xf>
    <xf numFmtId="0" fontId="42" fillId="0" borderId="4" xfId="0" applyNumberFormat="1" applyFont="1" applyFill="1" applyBorder="1" applyAlignment="1" applyProtection="1">
      <alignment horizontal="center" vertical="top" wrapText="1"/>
    </xf>
    <xf numFmtId="0" fontId="42" fillId="0" borderId="0" xfId="0" applyNumberFormat="1" applyFont="1" applyFill="1" applyBorder="1" applyAlignment="1" applyProtection="1">
      <alignment horizontal="center" vertical="top" wrapText="1"/>
    </xf>
    <xf numFmtId="0" fontId="42" fillId="0" borderId="3" xfId="0" applyNumberFormat="1" applyFont="1" applyFill="1" applyBorder="1" applyAlignment="1" applyProtection="1">
      <alignment horizontal="center" vertical="top"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6" fillId="3" borderId="7"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8" xfId="0" applyFont="1" applyFill="1" applyBorder="1" applyAlignment="1">
      <alignment horizontal="left" vertical="top" wrapText="1"/>
    </xf>
    <xf numFmtId="0" fontId="8" fillId="0" borderId="72" xfId="0" applyNumberFormat="1" applyFont="1" applyFill="1" applyBorder="1" applyAlignment="1" applyProtection="1">
      <alignment horizontal="left" vertical="center" wrapText="1"/>
    </xf>
    <xf numFmtId="0" fontId="8" fillId="0" borderId="73"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56" xfId="1" applyNumberFormat="1" applyFont="1" applyFill="1" applyBorder="1" applyAlignment="1" applyProtection="1">
      <alignment horizontal="left" vertical="top" wrapText="1"/>
      <protection locked="0"/>
    </xf>
    <xf numFmtId="0" fontId="11" fillId="4" borderId="73" xfId="1" applyNumberFormat="1" applyFont="1" applyFill="1" applyBorder="1" applyAlignment="1" applyProtection="1">
      <alignment horizontal="left" vertical="top" wrapText="1"/>
      <protection locked="0"/>
    </xf>
    <xf numFmtId="0" fontId="11" fillId="4" borderId="74" xfId="1" applyNumberFormat="1" applyFont="1" applyFill="1" applyBorder="1" applyAlignment="1" applyProtection="1">
      <alignment horizontal="left" vertical="top" wrapText="1"/>
      <protection locked="0"/>
    </xf>
    <xf numFmtId="0" fontId="8" fillId="0" borderId="55"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9" fillId="7" borderId="54" xfId="0" applyFont="1" applyFill="1" applyBorder="1" applyAlignment="1">
      <alignment horizontal="center" vertical="center" wrapText="1"/>
    </xf>
    <xf numFmtId="0" fontId="13" fillId="0" borderId="5" xfId="0" applyNumberFormat="1" applyFont="1" applyFill="1" applyBorder="1" applyAlignment="1" applyProtection="1">
      <alignment horizontal="left" vertical="center" wrapText="1" indent="1"/>
    </xf>
    <xf numFmtId="0" fontId="13" fillId="0" borderId="9" xfId="0" applyNumberFormat="1" applyFont="1" applyFill="1" applyBorder="1" applyAlignment="1" applyProtection="1">
      <alignment horizontal="left" vertical="center" wrapText="1" indent="1"/>
    </xf>
    <xf numFmtId="0" fontId="13" fillId="0" borderId="80" xfId="0" applyNumberFormat="1" applyFont="1" applyFill="1" applyBorder="1" applyAlignment="1" applyProtection="1">
      <alignment horizontal="left" vertical="center" wrapText="1" indent="1"/>
    </xf>
    <xf numFmtId="0" fontId="8" fillId="0" borderId="5" xfId="0" applyNumberFormat="1" applyFont="1" applyFill="1" applyBorder="1" applyAlignment="1" applyProtection="1">
      <alignment horizontal="left" vertical="center" wrapText="1" indent="2"/>
    </xf>
    <xf numFmtId="0" fontId="8" fillId="0" borderId="9" xfId="0" applyNumberFormat="1" applyFont="1" applyFill="1" applyBorder="1" applyAlignment="1" applyProtection="1">
      <alignment horizontal="left" vertical="center" wrapText="1" indent="2"/>
    </xf>
    <xf numFmtId="0" fontId="8" fillId="0" borderId="80" xfId="0" applyNumberFormat="1" applyFont="1" applyFill="1" applyBorder="1" applyAlignment="1" applyProtection="1">
      <alignment horizontal="left" vertical="center" wrapText="1" indent="2"/>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0"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1" fontId="11" fillId="0" borderId="43" xfId="1" applyNumberFormat="1" applyFont="1" applyFill="1" applyBorder="1" applyAlignment="1" applyProtection="1">
      <alignment horizontal="center" vertical="center" wrapText="1"/>
    </xf>
    <xf numFmtId="1" fontId="11" fillId="0" borderId="0" xfId="1" applyNumberFormat="1" applyFont="1" applyFill="1" applyBorder="1" applyAlignment="1" applyProtection="1">
      <alignment horizontal="center"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13" fillId="7" borderId="37"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55"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9" fillId="7" borderId="55" xfId="0" applyNumberFormat="1" applyFont="1" applyFill="1" applyBorder="1" applyAlignment="1" applyProtection="1">
      <alignment horizontal="center" vertical="center" wrapText="1"/>
    </xf>
    <xf numFmtId="0" fontId="8" fillId="0" borderId="55"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5"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8" fillId="0" borderId="55"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center" wrapText="1"/>
    </xf>
    <xf numFmtId="0" fontId="9" fillId="7" borderId="62"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6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7" fillId="4" borderId="0" xfId="0" applyFont="1" applyFill="1" applyAlignment="1" applyProtection="1">
      <alignment horizontal="left" vertical="top" wrapText="1"/>
      <protection locked="0"/>
    </xf>
    <xf numFmtId="0" fontId="8" fillId="0" borderId="69"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13" fillId="0" borderId="69"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0" borderId="5" xfId="0" applyNumberFormat="1" applyFont="1" applyFill="1" applyBorder="1" applyAlignment="1" applyProtection="1">
      <alignment horizontal="left" vertical="center" wrapText="1" indent="1"/>
    </xf>
    <xf numFmtId="0" fontId="8" fillId="0" borderId="9" xfId="0" applyNumberFormat="1" applyFont="1" applyFill="1" applyBorder="1" applyAlignment="1" applyProtection="1">
      <alignment horizontal="left" vertical="center" wrapText="1" indent="1"/>
    </xf>
    <xf numFmtId="0" fontId="8" fillId="0" borderId="80" xfId="0" applyNumberFormat="1" applyFont="1" applyFill="1" applyBorder="1" applyAlignment="1" applyProtection="1">
      <alignment horizontal="left" vertical="center" wrapText="1" inden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4" borderId="69"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42" xfId="0" applyNumberFormat="1" applyFont="1" applyFill="1" applyBorder="1" applyAlignment="1" applyProtection="1">
      <alignment horizontal="right" vertical="top" wrapText="1" indent="1"/>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8" fillId="0" borderId="4" xfId="0" applyFont="1" applyBorder="1" applyAlignment="1">
      <alignment horizontal="right" vertical="top" wrapText="1" indent="1"/>
    </xf>
    <xf numFmtId="0" fontId="8" fillId="0" borderId="0" xfId="0" applyFont="1" applyAlignment="1">
      <alignment horizontal="right" vertical="top" wrapText="1" indent="1"/>
    </xf>
    <xf numFmtId="0" fontId="0" fillId="4" borderId="89" xfId="0" applyFill="1" applyBorder="1" applyAlignment="1">
      <alignment horizontal="center"/>
    </xf>
    <xf numFmtId="0" fontId="0" fillId="4" borderId="87" xfId="0" applyFill="1" applyBorder="1" applyAlignment="1">
      <alignment horizontal="center"/>
    </xf>
    <xf numFmtId="0" fontId="0" fillId="4" borderId="90" xfId="0" applyFill="1" applyBorder="1" applyAlignment="1">
      <alignment horizontal="center"/>
    </xf>
    <xf numFmtId="0" fontId="0" fillId="5" borderId="89" xfId="0" applyFill="1" applyBorder="1" applyAlignment="1">
      <alignment horizontal="center"/>
    </xf>
    <xf numFmtId="0" fontId="0" fillId="5" borderId="87" xfId="0" applyFill="1" applyBorder="1" applyAlignment="1">
      <alignment horizontal="center"/>
    </xf>
    <xf numFmtId="0" fontId="0" fillId="5" borderId="90" xfId="0" applyFill="1" applyBorder="1" applyAlignment="1">
      <alignment horizontal="center"/>
    </xf>
    <xf numFmtId="0" fontId="0" fillId="17" borderId="89" xfId="0" applyFill="1" applyBorder="1" applyAlignment="1">
      <alignment horizontal="center"/>
    </xf>
    <xf numFmtId="0" fontId="0" fillId="17" borderId="87" xfId="0" applyFill="1" applyBorder="1" applyAlignment="1">
      <alignment horizontal="center"/>
    </xf>
    <xf numFmtId="0" fontId="0" fillId="17" borderId="90" xfId="0" applyFill="1" applyBorder="1" applyAlignment="1">
      <alignment horizontal="center"/>
    </xf>
    <xf numFmtId="0" fontId="0" fillId="18" borderId="89" xfId="0" applyFill="1" applyBorder="1" applyAlignment="1">
      <alignment horizontal="center"/>
    </xf>
    <xf numFmtId="0" fontId="0" fillId="18" borderId="87" xfId="0" applyFill="1" applyBorder="1" applyAlignment="1">
      <alignment horizontal="center"/>
    </xf>
    <xf numFmtId="0" fontId="0" fillId="18" borderId="90" xfId="0" applyFill="1" applyBorder="1" applyAlignment="1">
      <alignment horizontal="center"/>
    </xf>
    <xf numFmtId="0" fontId="50" fillId="0" borderId="89" xfId="0" applyFont="1" applyBorder="1" applyAlignment="1">
      <alignment horizontal="center"/>
    </xf>
    <xf numFmtId="0" fontId="50" fillId="0" borderId="87" xfId="0" applyFont="1" applyBorder="1" applyAlignment="1">
      <alignment horizontal="center"/>
    </xf>
    <xf numFmtId="0" fontId="50" fillId="0" borderId="90" xfId="0" applyFont="1" applyBorder="1" applyAlignment="1">
      <alignment horizontal="center"/>
    </xf>
    <xf numFmtId="0" fontId="52" fillId="0" borderId="16" xfId="0" applyFont="1" applyBorder="1" applyAlignment="1">
      <alignment horizontal="center"/>
    </xf>
    <xf numFmtId="0" fontId="23" fillId="2" borderId="0" xfId="0" applyFont="1" applyFill="1" applyAlignment="1">
      <alignment horizontal="left" vertical="top" wrapText="1"/>
    </xf>
    <xf numFmtId="0" fontId="14" fillId="2" borderId="0" xfId="0" applyFont="1" applyFill="1" applyAlignment="1">
      <alignment horizontal="left" vertical="top" wrapText="1" indent="3"/>
    </xf>
    <xf numFmtId="0" fontId="24" fillId="2" borderId="10" xfId="0" applyFont="1" applyFill="1" applyBorder="1" applyAlignment="1">
      <alignment horizontal="center"/>
    </xf>
    <xf numFmtId="0" fontId="24" fillId="2" borderId="0" xfId="0" applyFont="1" applyFill="1" applyBorder="1" applyAlignment="1">
      <alignment horizontal="center"/>
    </xf>
    <xf numFmtId="0" fontId="24"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8" fontId="16" fillId="3" borderId="13" xfId="0" applyNumberFormat="1" applyFont="1" applyFill="1" applyBorder="1" applyAlignment="1">
      <alignment horizontal="center"/>
    </xf>
    <xf numFmtId="168" fontId="16" fillId="3" borderId="26" xfId="0" applyNumberFormat="1" applyFont="1" applyFill="1" applyBorder="1" applyAlignment="1">
      <alignment horizontal="center"/>
    </xf>
    <xf numFmtId="168" fontId="24" fillId="0" borderId="0" xfId="6" applyNumberFormat="1" applyFont="1" applyFill="1" applyBorder="1" applyAlignment="1">
      <alignment horizontal="center"/>
    </xf>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xfId="10" builtinId="5"/>
    <cellStyle name="Percent 12 10" xfId="2" xr:uid="{87D23698-5F6B-4E01-8AA5-696A8B18AB2A}"/>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6505D70-ABB4-4B7A-BCBD-A7918579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2E459A2-305F-457F-B7D8-6E4FBB043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F562D4F-E147-43E3-BFCD-443737073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AEA7D7D-8081-4EFE-85DC-4FDCDF4C6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69D2CDA7-85A9-49CF-9D34-84D681AE1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EC7154A-A78D-440D-B54E-F734DE4EE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B2690B-3E2E-4518-8797-60FAEFBF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0B8ACFB-4433-4707-A1BE-3516D911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9220445-284F-45CC-BEA3-71C87F94D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8"/>
  <sheetViews>
    <sheetView showGridLines="0" workbookViewId="0">
      <selection activeCell="D23" sqref="D23"/>
    </sheetView>
  </sheetViews>
  <sheetFormatPr defaultColWidth="9.140625" defaultRowHeight="14.25" x14ac:dyDescent="0.25"/>
  <cols>
    <col min="1" max="1" width="24.42578125" style="180" bestFit="1" customWidth="1"/>
    <col min="2" max="2" width="23.85546875" style="157" customWidth="1"/>
    <col min="3" max="3" width="26" style="157" customWidth="1"/>
    <col min="4" max="4" width="12.42578125" style="157" bestFit="1" customWidth="1"/>
    <col min="5" max="5" width="9.140625" style="157"/>
    <col min="6" max="6" width="9.140625" style="157" customWidth="1"/>
    <col min="7" max="16384" width="9.140625" style="157"/>
  </cols>
  <sheetData>
    <row r="1" spans="1:11" s="230" customFormat="1" x14ac:dyDescent="0.25">
      <c r="A1" s="230" t="s">
        <v>133</v>
      </c>
      <c r="B1" s="230" t="s">
        <v>127</v>
      </c>
      <c r="C1" s="230" t="s">
        <v>134</v>
      </c>
      <c r="F1" s="230" t="s">
        <v>276</v>
      </c>
    </row>
    <row r="2" spans="1:11" x14ac:dyDescent="0.25">
      <c r="A2" s="180" t="s">
        <v>135</v>
      </c>
      <c r="B2" s="157" t="s">
        <v>873</v>
      </c>
      <c r="C2" s="157" t="str">
        <f>B2</f>
        <v>GC-2026-001</v>
      </c>
      <c r="F2" s="157" t="s">
        <v>353</v>
      </c>
    </row>
    <row r="3" spans="1:11" x14ac:dyDescent="0.25">
      <c r="A3" s="180" t="s">
        <v>136</v>
      </c>
      <c r="B3" s="146" t="s">
        <v>876</v>
      </c>
      <c r="C3" s="146" t="s">
        <v>877</v>
      </c>
      <c r="F3" s="157" t="s">
        <v>484</v>
      </c>
    </row>
    <row r="4" spans="1:11" x14ac:dyDescent="0.25">
      <c r="A4" s="180" t="s">
        <v>294</v>
      </c>
      <c r="B4" s="257" t="s">
        <v>629</v>
      </c>
      <c r="C4" s="257" t="s">
        <v>630</v>
      </c>
      <c r="F4" s="157" t="s">
        <v>485</v>
      </c>
    </row>
    <row r="5" spans="1:11" ht="28.5" x14ac:dyDescent="0.25">
      <c r="A5" s="227" t="s">
        <v>529</v>
      </c>
      <c r="B5" s="157" t="s">
        <v>730</v>
      </c>
      <c r="C5" s="157" t="s">
        <v>731</v>
      </c>
      <c r="D5" s="157" t="s">
        <v>610</v>
      </c>
    </row>
    <row r="6" spans="1:11" x14ac:dyDescent="0.25">
      <c r="A6" s="181" t="s">
        <v>495</v>
      </c>
      <c r="B6" s="308">
        <v>2023</v>
      </c>
      <c r="C6" s="308">
        <v>2023</v>
      </c>
      <c r="F6" s="229" t="s">
        <v>545</v>
      </c>
    </row>
    <row r="7" spans="1:11" x14ac:dyDescent="0.25">
      <c r="A7" s="181" t="s">
        <v>496</v>
      </c>
      <c r="B7" s="349" t="s">
        <v>734</v>
      </c>
      <c r="C7" s="353" t="s">
        <v>735</v>
      </c>
      <c r="F7" s="157" t="s">
        <v>643</v>
      </c>
    </row>
    <row r="8" spans="1:11" x14ac:dyDescent="0.25">
      <c r="A8" s="181" t="s">
        <v>497</v>
      </c>
      <c r="B8" s="350">
        <v>2025</v>
      </c>
      <c r="C8" s="350">
        <v>2025</v>
      </c>
      <c r="F8" s="157" t="s">
        <v>644</v>
      </c>
    </row>
    <row r="9" spans="1:11" x14ac:dyDescent="0.25">
      <c r="A9" s="180" t="s">
        <v>486</v>
      </c>
      <c r="B9" s="146" t="s">
        <v>723</v>
      </c>
      <c r="C9" s="146" t="s">
        <v>724</v>
      </c>
      <c r="F9" s="182" t="s">
        <v>546</v>
      </c>
    </row>
    <row r="10" spans="1:11" x14ac:dyDescent="0.25">
      <c r="A10" s="180" t="s">
        <v>487</v>
      </c>
      <c r="B10" s="146" t="s">
        <v>725</v>
      </c>
      <c r="C10" s="146" t="s">
        <v>726</v>
      </c>
    </row>
    <row r="11" spans="1:11" x14ac:dyDescent="0.25">
      <c r="A11" s="180" t="s">
        <v>262</v>
      </c>
      <c r="B11" s="348" t="s">
        <v>957</v>
      </c>
      <c r="C11" s="349" t="s">
        <v>958</v>
      </c>
      <c r="I11" s="157" t="s">
        <v>715</v>
      </c>
      <c r="J11" s="157" t="s">
        <v>716</v>
      </c>
      <c r="K11" s="157" t="s">
        <v>717</v>
      </c>
    </row>
    <row r="12" spans="1:11" x14ac:dyDescent="0.25">
      <c r="B12" s="309"/>
      <c r="I12" s="157" t="s">
        <v>703</v>
      </c>
      <c r="J12" s="157" t="s">
        <v>711</v>
      </c>
      <c r="K12" s="310" t="s">
        <v>711</v>
      </c>
    </row>
    <row r="13" spans="1:11" x14ac:dyDescent="0.25">
      <c r="A13" s="180" t="s">
        <v>531</v>
      </c>
      <c r="B13" s="157" t="s">
        <v>874</v>
      </c>
      <c r="C13" s="157" t="s">
        <v>875</v>
      </c>
      <c r="D13" s="157" t="s">
        <v>874</v>
      </c>
      <c r="I13" s="157" t="s">
        <v>704</v>
      </c>
      <c r="J13" s="157" t="s">
        <v>712</v>
      </c>
      <c r="K13" s="157" t="s">
        <v>711</v>
      </c>
    </row>
    <row r="14" spans="1:11" x14ac:dyDescent="0.25">
      <c r="A14" s="180" t="s">
        <v>532</v>
      </c>
      <c r="B14" s="157" t="s">
        <v>874</v>
      </c>
      <c r="C14" s="157" t="s">
        <v>875</v>
      </c>
      <c r="D14" s="157" t="s">
        <v>874</v>
      </c>
      <c r="I14" s="157" t="s">
        <v>705</v>
      </c>
      <c r="J14" s="157" t="s">
        <v>713</v>
      </c>
      <c r="K14" s="157" t="s">
        <v>711</v>
      </c>
    </row>
    <row r="15" spans="1:11" x14ac:dyDescent="0.25">
      <c r="I15" s="157" t="s">
        <v>706</v>
      </c>
      <c r="J15" s="157" t="s">
        <v>714</v>
      </c>
      <c r="K15" s="157" t="s">
        <v>714</v>
      </c>
    </row>
    <row r="16" spans="1:11" ht="409.5" x14ac:dyDescent="0.25">
      <c r="A16" s="180" t="s">
        <v>264</v>
      </c>
      <c r="B16" s="258" t="s">
        <v>935</v>
      </c>
      <c r="C16" s="258" t="s">
        <v>936</v>
      </c>
      <c r="I16" s="157" t="s">
        <v>707</v>
      </c>
      <c r="J16" s="157" t="s">
        <v>703</v>
      </c>
      <c r="K16" s="157" t="s">
        <v>714</v>
      </c>
    </row>
    <row r="17" spans="1:11" x14ac:dyDescent="0.25">
      <c r="A17" s="228" t="s">
        <v>530</v>
      </c>
      <c r="B17" s="311" t="s">
        <v>648</v>
      </c>
      <c r="C17" s="311" t="s">
        <v>649</v>
      </c>
      <c r="I17" s="157" t="s">
        <v>708</v>
      </c>
      <c r="J17" s="157" t="s">
        <v>704</v>
      </c>
      <c r="K17" s="157" t="s">
        <v>714</v>
      </c>
    </row>
    <row r="18" spans="1:11" x14ac:dyDescent="0.25">
      <c r="B18" s="352"/>
      <c r="C18" s="352"/>
      <c r="I18" s="157" t="s">
        <v>709</v>
      </c>
      <c r="J18" s="157" t="s">
        <v>705</v>
      </c>
      <c r="K18" s="157" t="s">
        <v>705</v>
      </c>
    </row>
    <row r="19" spans="1:11" x14ac:dyDescent="0.25">
      <c r="A19" s="180" t="s">
        <v>272</v>
      </c>
      <c r="B19" s="351" t="s">
        <v>494</v>
      </c>
      <c r="C19" s="351" t="s">
        <v>733</v>
      </c>
      <c r="I19" s="157" t="s">
        <v>710</v>
      </c>
      <c r="J19" s="157" t="s">
        <v>706</v>
      </c>
      <c r="K19" s="157" t="s">
        <v>705</v>
      </c>
    </row>
    <row r="20" spans="1:11" x14ac:dyDescent="0.25">
      <c r="A20" s="180" t="s">
        <v>273</v>
      </c>
      <c r="B20" s="258"/>
      <c r="C20" s="351" t="s">
        <v>732</v>
      </c>
      <c r="I20" s="157" t="s">
        <v>711</v>
      </c>
      <c r="J20" s="157" t="s">
        <v>707</v>
      </c>
      <c r="K20" s="157" t="s">
        <v>705</v>
      </c>
    </row>
    <row r="21" spans="1:11" x14ac:dyDescent="0.25">
      <c r="A21" s="180" t="s">
        <v>274</v>
      </c>
      <c r="B21" s="351" t="s">
        <v>493</v>
      </c>
      <c r="C21" s="257"/>
      <c r="I21" s="157" t="s">
        <v>712</v>
      </c>
      <c r="J21" s="157" t="s">
        <v>708</v>
      </c>
      <c r="K21" s="157" t="s">
        <v>708</v>
      </c>
    </row>
    <row r="22" spans="1:11" x14ac:dyDescent="0.25">
      <c r="I22" s="157" t="s">
        <v>713</v>
      </c>
      <c r="J22" s="157" t="s">
        <v>709</v>
      </c>
      <c r="K22" s="157" t="s">
        <v>708</v>
      </c>
    </row>
    <row r="23" spans="1:11" x14ac:dyDescent="0.25">
      <c r="A23" s="180" t="s">
        <v>533</v>
      </c>
      <c r="B23" s="146" t="s">
        <v>880</v>
      </c>
      <c r="C23" s="146" t="s">
        <v>881</v>
      </c>
      <c r="I23" s="157" t="s">
        <v>714</v>
      </c>
      <c r="J23" s="157" t="s">
        <v>710</v>
      </c>
      <c r="K23" s="157" t="s">
        <v>708</v>
      </c>
    </row>
    <row r="24" spans="1:11" x14ac:dyDescent="0.25">
      <c r="A24" s="180" t="s">
        <v>534</v>
      </c>
      <c r="B24" s="146" t="s">
        <v>959</v>
      </c>
      <c r="C24" s="146" t="s">
        <v>883</v>
      </c>
    </row>
    <row r="25" spans="1:11" x14ac:dyDescent="0.25">
      <c r="B25" s="146" t="s">
        <v>884</v>
      </c>
      <c r="C25" s="146" t="s">
        <v>885</v>
      </c>
    </row>
    <row r="26" spans="1:11" x14ac:dyDescent="0.25">
      <c r="B26" s="146" t="s">
        <v>886</v>
      </c>
      <c r="C26" s="146" t="s">
        <v>887</v>
      </c>
    </row>
    <row r="28" spans="1:11" x14ac:dyDescent="0.25">
      <c r="A28" s="180" t="s">
        <v>156</v>
      </c>
      <c r="B28" s="146" t="s">
        <v>535</v>
      </c>
      <c r="C28" s="146" t="s">
        <v>536</v>
      </c>
    </row>
    <row r="29" spans="1:11" x14ac:dyDescent="0.25">
      <c r="A29" s="180" t="s">
        <v>492</v>
      </c>
      <c r="B29" s="146" t="s">
        <v>763</v>
      </c>
      <c r="C29" s="146" t="s">
        <v>764</v>
      </c>
    </row>
    <row r="31" spans="1:11" x14ac:dyDescent="0.25">
      <c r="A31" s="180" t="s">
        <v>537</v>
      </c>
      <c r="B31" s="146" t="s">
        <v>498</v>
      </c>
      <c r="C31" s="146" t="s">
        <v>498</v>
      </c>
    </row>
    <row r="32" spans="1:11" ht="15" customHeight="1" x14ac:dyDescent="0.25">
      <c r="A32" s="180" t="s">
        <v>538</v>
      </c>
      <c r="B32" s="146" t="s">
        <v>499</v>
      </c>
      <c r="C32" s="146" t="s">
        <v>499</v>
      </c>
    </row>
    <row r="33" spans="1:14" ht="15" customHeight="1" x14ac:dyDescent="0.25">
      <c r="A33" s="180" t="s">
        <v>539</v>
      </c>
      <c r="B33" s="146" t="s">
        <v>500</v>
      </c>
      <c r="C33" s="146" t="s">
        <v>500</v>
      </c>
    </row>
    <row r="34" spans="1:14" ht="15" customHeight="1" x14ac:dyDescent="0.25">
      <c r="A34" s="180" t="s">
        <v>540</v>
      </c>
      <c r="B34" s="146" t="s">
        <v>501</v>
      </c>
      <c r="C34" s="146" t="s">
        <v>501</v>
      </c>
    </row>
    <row r="35" spans="1:14" ht="15" customHeight="1" x14ac:dyDescent="0.25">
      <c r="A35" s="180" t="s">
        <v>541</v>
      </c>
      <c r="B35" s="146" t="s">
        <v>502</v>
      </c>
      <c r="C35" s="146" t="s">
        <v>502</v>
      </c>
    </row>
    <row r="36" spans="1:14" ht="15" customHeight="1" x14ac:dyDescent="0.25">
      <c r="A36" s="180" t="s">
        <v>542</v>
      </c>
      <c r="B36" s="146" t="s">
        <v>503</v>
      </c>
      <c r="C36" s="146" t="s">
        <v>503</v>
      </c>
    </row>
    <row r="37" spans="1:14" ht="15" customHeight="1" x14ac:dyDescent="0.25">
      <c r="A37" s="180" t="s">
        <v>543</v>
      </c>
      <c r="B37" s="146" t="s">
        <v>504</v>
      </c>
      <c r="C37" s="146" t="s">
        <v>504</v>
      </c>
    </row>
    <row r="38" spans="1:14" ht="15" customHeight="1" x14ac:dyDescent="0.25">
      <c r="A38" s="180" t="s">
        <v>544</v>
      </c>
      <c r="B38" s="146" t="s">
        <v>505</v>
      </c>
      <c r="C38" s="146" t="s">
        <v>505</v>
      </c>
    </row>
    <row r="39" spans="1:14" ht="15" customHeight="1" x14ac:dyDescent="0.25">
      <c r="B39" s="146"/>
      <c r="C39" s="146"/>
    </row>
    <row r="40" spans="1:14" x14ac:dyDescent="0.25">
      <c r="A40" s="181" t="s">
        <v>691</v>
      </c>
      <c r="B40" s="182">
        <v>1</v>
      </c>
      <c r="C40" s="182">
        <f>B40</f>
        <v>1</v>
      </c>
    </row>
    <row r="41" spans="1:14" ht="15" customHeight="1" x14ac:dyDescent="0.25">
      <c r="A41" s="180" t="s">
        <v>683</v>
      </c>
      <c r="B41" s="146" t="str">
        <f t="shared" ref="B41:B46" si="0">IF(MID(B42,2,1)&lt;&gt;"1","Q"&amp;MID(B42,2,1)-1&amp;" - "&amp;MID(B42,6,4),"Q4 - "&amp;MID(B42,6,4)-1)</f>
        <v>Q2 - 2023</v>
      </c>
      <c r="C41" s="146" t="str">
        <f t="shared" ref="C41:C46" si="1">IF(MID(C42,2,1)&lt;&gt;"1","T"&amp;MID(C42,2,1)-1&amp;" - "&amp;MID(C42,6,4),"T4 - "&amp;MID(C42,6,4)-1)</f>
        <v>T2 - 2023</v>
      </c>
    </row>
    <row r="42" spans="1:14" ht="15" customHeight="1" x14ac:dyDescent="0.25">
      <c r="A42" s="180" t="s">
        <v>684</v>
      </c>
      <c r="B42" s="146" t="str">
        <f t="shared" si="0"/>
        <v>Q3 - 2023</v>
      </c>
      <c r="C42" s="146" t="str">
        <f t="shared" si="1"/>
        <v>T3 - 2023</v>
      </c>
      <c r="F42" s="307">
        <v>1</v>
      </c>
      <c r="G42" s="307">
        <v>2</v>
      </c>
      <c r="H42" s="307">
        <v>3</v>
      </c>
      <c r="I42" s="307">
        <v>4</v>
      </c>
      <c r="J42" s="307">
        <v>5</v>
      </c>
      <c r="K42" s="307">
        <v>6</v>
      </c>
      <c r="L42" s="307">
        <v>7</v>
      </c>
      <c r="M42" s="307">
        <v>8</v>
      </c>
    </row>
    <row r="43" spans="1:14" ht="15" customHeight="1" x14ac:dyDescent="0.25">
      <c r="A43" s="180" t="s">
        <v>685</v>
      </c>
      <c r="B43" s="146" t="str">
        <f t="shared" si="0"/>
        <v>Q4 - 2023</v>
      </c>
      <c r="C43" s="146" t="str">
        <f t="shared" si="1"/>
        <v>T4 - 2023</v>
      </c>
      <c r="F43" s="304" t="s">
        <v>696</v>
      </c>
      <c r="G43" s="304" t="s">
        <v>697</v>
      </c>
      <c r="H43" s="304" t="s">
        <v>698</v>
      </c>
      <c r="I43" s="306" t="s">
        <v>695</v>
      </c>
      <c r="J43" s="306" t="s">
        <v>696</v>
      </c>
      <c r="K43" s="306" t="s">
        <v>697</v>
      </c>
      <c r="L43" s="306" t="s">
        <v>698</v>
      </c>
      <c r="M43" s="306" t="s">
        <v>695</v>
      </c>
      <c r="N43" s="157" t="s">
        <v>699</v>
      </c>
    </row>
    <row r="44" spans="1:14" ht="15" customHeight="1" x14ac:dyDescent="0.25">
      <c r="A44" s="180" t="s">
        <v>686</v>
      </c>
      <c r="B44" s="146" t="str">
        <f t="shared" si="0"/>
        <v>Q1 - 2024</v>
      </c>
      <c r="C44" s="146" t="str">
        <f t="shared" si="1"/>
        <v>T1 - 2024</v>
      </c>
      <c r="F44" s="304" t="s">
        <v>697</v>
      </c>
      <c r="G44" s="304" t="s">
        <v>698</v>
      </c>
      <c r="H44" s="306" t="s">
        <v>695</v>
      </c>
      <c r="I44" s="306" t="s">
        <v>696</v>
      </c>
      <c r="J44" s="306" t="s">
        <v>697</v>
      </c>
      <c r="K44" s="306" t="s">
        <v>698</v>
      </c>
      <c r="L44" s="305" t="s">
        <v>695</v>
      </c>
      <c r="M44" s="305" t="s">
        <v>696</v>
      </c>
      <c r="N44" s="157" t="s">
        <v>700</v>
      </c>
    </row>
    <row r="45" spans="1:14" ht="15" customHeight="1" x14ac:dyDescent="0.25">
      <c r="A45" s="180" t="s">
        <v>687</v>
      </c>
      <c r="B45" s="146" t="str">
        <f t="shared" si="0"/>
        <v>Q2 - 2024</v>
      </c>
      <c r="C45" s="146" t="str">
        <f t="shared" si="1"/>
        <v>T2 - 2024</v>
      </c>
      <c r="F45" s="304" t="s">
        <v>698</v>
      </c>
      <c r="G45" s="306" t="s">
        <v>695</v>
      </c>
      <c r="H45" s="306" t="s">
        <v>696</v>
      </c>
      <c r="I45" s="306" t="s">
        <v>697</v>
      </c>
      <c r="J45" s="306" t="s">
        <v>698</v>
      </c>
      <c r="K45" s="305" t="s">
        <v>695</v>
      </c>
      <c r="L45" s="305" t="s">
        <v>696</v>
      </c>
      <c r="M45" s="305" t="s">
        <v>697</v>
      </c>
      <c r="N45" s="157" t="s">
        <v>701</v>
      </c>
    </row>
    <row r="46" spans="1:14" ht="15" customHeight="1" x14ac:dyDescent="0.25">
      <c r="A46" s="180" t="s">
        <v>688</v>
      </c>
      <c r="B46" s="146" t="str">
        <f t="shared" si="0"/>
        <v>Q3 - 2024</v>
      </c>
      <c r="C46" s="146" t="str">
        <f t="shared" si="1"/>
        <v>T3 - 2024</v>
      </c>
      <c r="F46" s="306" t="s">
        <v>695</v>
      </c>
      <c r="G46" s="306" t="s">
        <v>696</v>
      </c>
      <c r="H46" s="306" t="s">
        <v>697</v>
      </c>
      <c r="I46" s="306" t="s">
        <v>698</v>
      </c>
      <c r="J46" s="305" t="s">
        <v>695</v>
      </c>
      <c r="K46" s="305" t="s">
        <v>696</v>
      </c>
      <c r="L46" s="305" t="s">
        <v>697</v>
      </c>
      <c r="M46" s="305" t="s">
        <v>698</v>
      </c>
      <c r="N46" s="157" t="s">
        <v>702</v>
      </c>
    </row>
    <row r="47" spans="1:14" ht="15" customHeight="1" x14ac:dyDescent="0.25">
      <c r="A47" s="180" t="s">
        <v>689</v>
      </c>
      <c r="B47" s="146" t="str">
        <f>IF(MID(B48,2,1)&lt;&gt;"1","Q"&amp;MID(B48,2,1)-1&amp;" - "&amp;MID(B48,6,4),"Q4 - "&amp;MID(B48,6,4)-1)</f>
        <v>Q4 - 2024</v>
      </c>
      <c r="C47" s="146" t="str">
        <f>IF(MID(C48,2,1)&lt;&gt;"1","T"&amp;MID(C48,2,1)-1&amp;" - "&amp;MID(C48,6,4),"T4 - "&amp;MID(C48,6,4)-1)</f>
        <v>T4 - 2024</v>
      </c>
    </row>
    <row r="48" spans="1:14" ht="15" customHeight="1" x14ac:dyDescent="0.25">
      <c r="A48" s="180" t="s">
        <v>690</v>
      </c>
      <c r="B48" s="146" t="str">
        <f>"Q"&amp;B40&amp;" - "&amp;B8</f>
        <v>Q1 - 2025</v>
      </c>
      <c r="C48" s="146" t="str">
        <f>"T"&amp;C40&amp;" - "&amp;C8</f>
        <v>T1 - 2025</v>
      </c>
    </row>
    <row r="49" spans="1:4" ht="15" customHeight="1" x14ac:dyDescent="0.25">
      <c r="B49" s="146"/>
      <c r="C49" s="146"/>
    </row>
    <row r="50" spans="1:4" ht="15" customHeight="1" x14ac:dyDescent="0.25">
      <c r="A50" s="180" t="s">
        <v>692</v>
      </c>
      <c r="B50" s="146" t="str">
        <f>IF(B40=1,"Q1 "&amp;B8&amp;" &lt;= Jan-Mar "&amp;B8,IF(B40=2,"Q1-Q2 "&amp;B8&amp;" &lt;= Jan-Jun "&amp;B8,IF(B40=3,"Q1-Q3 "&amp;B8&amp;" &lt;= Jan-Sept "&amp;B8,"Q1-Q3 "&amp;B8&amp;" &lt;= "&amp;B8)))</f>
        <v>Q1 2025 &lt;= Jan-Mar 2025</v>
      </c>
      <c r="C50" s="146" t="str">
        <f>IF(C40=1,"T1 "&amp;B8&amp;" &lt;= jan-mars "&amp;C8,IF(C40=2,"T1-T2 "&amp;B8&amp;" &lt;= jan-juin "&amp;B8,IF(C40=3,"T1-T3 "&amp;B8&amp;" &lt;= jan-sep "&amp;B8,"Q1-Q3 "&amp;B8&amp;" &lt;= "&amp;B8)))</f>
        <v>T1 2025 &lt;= jan-mars 2025</v>
      </c>
    </row>
    <row r="51" spans="1:4" ht="15" customHeight="1" x14ac:dyDescent="0.25">
      <c r="A51" s="180" t="s">
        <v>693</v>
      </c>
      <c r="B51" s="146" t="str">
        <f>"Q1-Q4 "&amp;B8-1&amp;" &lt;= "&amp;B8-1</f>
        <v>Q1-Q4 2024 &lt;= 2024</v>
      </c>
      <c r="C51" s="146" t="str">
        <f>"T1-T4 "&amp;B8-1&amp;" &lt;= "&amp;B8-1</f>
        <v>T1-T4 2024 &lt;= 2024</v>
      </c>
    </row>
    <row r="52" spans="1:4" ht="15" customHeight="1" x14ac:dyDescent="0.25">
      <c r="A52" s="180" t="s">
        <v>694</v>
      </c>
      <c r="B52" s="146" t="str">
        <f>IF(B40=1,"Q2-Q4 "&amp;B8-2&amp;" &lt;= "&amp;B8-2,IF(B40=2,"Q3-Q4 "&amp;B8-2&amp;" &lt;= "&amp;B8-2,IF(B40=3,"Q4 "&amp;B8-2&amp;" &lt;= "&amp;B8-2,"N/A Remove column")))</f>
        <v>Q2-Q4 2023 &lt;= 2023</v>
      </c>
      <c r="C52" s="146" t="str">
        <f>IF(B40=1,"T2-T4 "&amp;B8-2&amp;" &lt;= "&amp;B8-2,IF(B40=2,"T3-T4 "&amp;B8-2&amp;" &lt;= "&amp;B8-2,IF(B40=3,"T4 "&amp;B8-2&amp;" &lt;= "&amp;B8-2,"N/A Remove column")))</f>
        <v>T2-T4 2023 &lt;= 2023</v>
      </c>
    </row>
    <row r="53" spans="1:4" ht="15" customHeight="1" x14ac:dyDescent="0.25"/>
    <row r="54" spans="1:4" ht="15" customHeight="1" x14ac:dyDescent="0.25">
      <c r="A54" s="668" t="s">
        <v>605</v>
      </c>
      <c r="B54" s="668"/>
      <c r="C54" s="668"/>
      <c r="D54" s="668"/>
    </row>
    <row r="55" spans="1:4" s="257" customFormat="1" ht="15" customHeight="1" x14ac:dyDescent="0.25">
      <c r="A55" s="255"/>
      <c r="B55" s="256"/>
      <c r="C55" s="256"/>
      <c r="D55" s="256"/>
    </row>
    <row r="56" spans="1:4" x14ac:dyDescent="0.25">
      <c r="A56" s="180" t="s">
        <v>606</v>
      </c>
      <c r="B56" s="157" t="s">
        <v>601</v>
      </c>
      <c r="C56" s="157" t="s">
        <v>603</v>
      </c>
      <c r="D56" s="253" t="str">
        <f>IF(Intro!G28="english",B56,C56)</f>
        <v>Oui</v>
      </c>
    </row>
    <row r="57" spans="1:4" x14ac:dyDescent="0.25">
      <c r="B57" s="157" t="s">
        <v>602</v>
      </c>
      <c r="C57" s="157" t="s">
        <v>604</v>
      </c>
      <c r="D57" s="253" t="str">
        <f>IF(Intro!G28="english",B57,C57)</f>
        <v>Non</v>
      </c>
    </row>
    <row r="59" spans="1:4" x14ac:dyDescent="0.25">
      <c r="A59" s="180" t="s">
        <v>640</v>
      </c>
      <c r="B59" s="146" t="s">
        <v>602</v>
      </c>
      <c r="C59" s="146" t="s">
        <v>604</v>
      </c>
      <c r="D59" s="181" t="str">
        <f>IF(Intro!G$28="english",B59,C59)</f>
        <v>Non</v>
      </c>
    </row>
    <row r="60" spans="1:4" x14ac:dyDescent="0.25">
      <c r="B60" s="146" t="s">
        <v>641</v>
      </c>
      <c r="C60" s="146" t="s">
        <v>642</v>
      </c>
      <c r="D60" s="181" t="str">
        <f>IF(Intro!G$28="english",B60,C60)</f>
        <v>Oui, modifier les données ou expliquez ci-dessous.</v>
      </c>
    </row>
    <row r="62" spans="1:4" ht="14.45" customHeight="1" x14ac:dyDescent="0.25">
      <c r="A62" s="669" t="s">
        <v>674</v>
      </c>
      <c r="B62" s="669"/>
      <c r="C62" s="669"/>
      <c r="D62" s="669"/>
    </row>
    <row r="63" spans="1:4" x14ac:dyDescent="0.25">
      <c r="A63" s="181" t="s">
        <v>673</v>
      </c>
      <c r="B63" s="146" t="s">
        <v>665</v>
      </c>
      <c r="C63" s="146" t="s">
        <v>666</v>
      </c>
      <c r="D63" s="181" t="str">
        <f>IF(Intro!$G$28="English",B63,C63)</f>
        <v>Vérification - volume</v>
      </c>
    </row>
    <row r="64" spans="1:4" x14ac:dyDescent="0.25">
      <c r="A64" s="181"/>
      <c r="B64" s="146" t="s">
        <v>669</v>
      </c>
      <c r="C64" s="146" t="s">
        <v>670</v>
      </c>
      <c r="D64" s="181" t="str">
        <f>IF(Intro!$G$28="English",B64,C64)</f>
        <v>Erreur</v>
      </c>
    </row>
    <row r="65" spans="2:4" x14ac:dyDescent="0.25">
      <c r="B65" s="146" t="s">
        <v>671</v>
      </c>
      <c r="C65" s="146" t="s">
        <v>672</v>
      </c>
      <c r="D65" s="181" t="str">
        <f>IF(Intro!$G$28="English",B65,C65)</f>
        <v>Correct</v>
      </c>
    </row>
    <row r="66" spans="2:4" x14ac:dyDescent="0.25">
      <c r="B66" s="146"/>
      <c r="C66" s="146"/>
      <c r="D66" s="146"/>
    </row>
    <row r="67" spans="2:4" x14ac:dyDescent="0.25">
      <c r="B67" s="146" t="s">
        <v>667</v>
      </c>
      <c r="C67" s="146" t="s">
        <v>668</v>
      </c>
      <c r="D67" s="181" t="str">
        <f>IF(Intro!$G$28="English",B67,C67)</f>
        <v>Vérification - valeur</v>
      </c>
    </row>
    <row r="68" spans="2:4" x14ac:dyDescent="0.25">
      <c r="B68" s="146" t="s">
        <v>669</v>
      </c>
      <c r="C68" s="146" t="s">
        <v>670</v>
      </c>
      <c r="D68" s="181" t="str">
        <f>IF(Intro!$G$28="English",B68,C68)</f>
        <v>Erreur</v>
      </c>
    </row>
    <row r="69" spans="2:4" x14ac:dyDescent="0.25">
      <c r="B69" s="146" t="s">
        <v>671</v>
      </c>
      <c r="C69" s="146" t="s">
        <v>672</v>
      </c>
      <c r="D69" s="181" t="str">
        <f>IF(Intro!$G$28="English",B69,C69)</f>
        <v>Correct</v>
      </c>
    </row>
    <row r="72" spans="2:4" x14ac:dyDescent="0.25">
      <c r="B72" s="624" t="s">
        <v>888</v>
      </c>
      <c r="C72" s="624" t="s">
        <v>889</v>
      </c>
    </row>
    <row r="77" spans="2:4" x14ac:dyDescent="0.25">
      <c r="B77" s="157" t="s">
        <v>890</v>
      </c>
      <c r="C77" s="157" t="s">
        <v>891</v>
      </c>
    </row>
    <row r="78" spans="2:4" x14ac:dyDescent="0.25">
      <c r="B78" s="157" t="s">
        <v>892</v>
      </c>
      <c r="C78" s="157" t="s">
        <v>893</v>
      </c>
    </row>
  </sheetData>
  <sheetProtection algorithmName="SHA-512" hashValue="Z5mAmS5Lm25hXWWQBhhHTJHTRgEKf7ja2AXRKGh88PNEcxX6pPb7McuzgHY97L6QQWp/oBAz1rN4dhw1zzjrhQ==" saltValue="p5I4kpnh9gGxLEHsALFbSw==" spinCount="100000" sheet="1" objects="1" scenarios="1" selectLockedCells="1"/>
  <mergeCells count="2">
    <mergeCell ref="A54:D54"/>
    <mergeCell ref="A62:D62"/>
  </mergeCells>
  <phoneticPr fontId="18" type="noConversion"/>
  <dataValidations count="2">
    <dataValidation type="list" allowBlank="1" showInputMessage="1" showErrorMessage="1" sqref="C4" xr:uid="{2DE94B2D-7ACD-4CF7-8779-5C9FD77A06ED}">
      <formula1>"le dumping, le dumping et le subventionnement"</formula1>
    </dataValidation>
    <dataValidation type="list" allowBlank="1" showInputMessage="1" showErrorMessage="1" sqref="B4" xr:uid="{28CE3D38-86F8-4EFC-B59F-EC34704AE8CB}">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4.5703125" style="23"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647</v>
      </c>
      <c r="P1" s="2" t="s">
        <v>647</v>
      </c>
    </row>
    <row r="2" spans="1:16" x14ac:dyDescent="0.25">
      <c r="B2" s="24" t="str">
        <f>UPPER(IF(Intro!$G$28="English",O3,P3))</f>
        <v>PROTÉGÉ</v>
      </c>
      <c r="O2" s="3" t="s">
        <v>127</v>
      </c>
      <c r="P2" s="3" t="s">
        <v>128</v>
      </c>
    </row>
    <row r="3" spans="1:16" x14ac:dyDescent="0.25">
      <c r="B3" s="25"/>
      <c r="O3" s="8" t="s">
        <v>130</v>
      </c>
      <c r="P3" s="8" t="s">
        <v>129</v>
      </c>
    </row>
    <row r="4" spans="1:16" s="8" customFormat="1" x14ac:dyDescent="0.25">
      <c r="A4" s="19"/>
      <c r="B4" s="739" t="str">
        <f>Info!B4</f>
        <v>QUESTIONNAIRE À L’INTENTION DES PRODUCTEURS</v>
      </c>
      <c r="C4" s="740"/>
      <c r="D4" s="740"/>
      <c r="E4" s="740"/>
      <c r="F4" s="740"/>
      <c r="G4" s="740"/>
      <c r="H4" s="740"/>
      <c r="I4" s="740"/>
      <c r="J4" s="740"/>
      <c r="K4" s="740"/>
      <c r="L4" s="741"/>
      <c r="M4" s="20"/>
      <c r="N4" s="20"/>
      <c r="O4" s="16" t="s">
        <v>131</v>
      </c>
      <c r="P4" s="16" t="s">
        <v>132</v>
      </c>
    </row>
    <row r="5" spans="1:16" s="8" customFormat="1" x14ac:dyDescent="0.25">
      <c r="A5" s="19"/>
      <c r="B5" s="742" t="str">
        <f>Info!B5</f>
        <v>GC-2026-001</v>
      </c>
      <c r="C5" s="743"/>
      <c r="D5" s="743"/>
      <c r="E5" s="743"/>
      <c r="F5" s="743"/>
      <c r="G5" s="743"/>
      <c r="H5" s="743"/>
      <c r="I5" s="743"/>
      <c r="J5" s="743"/>
      <c r="K5" s="743"/>
      <c r="L5" s="744"/>
      <c r="M5" s="20"/>
      <c r="N5" s="20"/>
      <c r="O5" s="16" t="str">
        <f>Variables!B2</f>
        <v>GC-2026-001</v>
      </c>
      <c r="P5" s="16" t="str">
        <f>Variables!C2</f>
        <v>GC-2026-001</v>
      </c>
    </row>
    <row r="6" spans="1:16" s="17" customFormat="1" x14ac:dyDescent="0.25">
      <c r="A6" s="19"/>
      <c r="B6" s="747" t="str">
        <f>Info!B6</f>
        <v>PRODUITS DU BOIS - MEUBLES DE RANGEMENT EN BOIS D’INGÉNIERIE</v>
      </c>
      <c r="C6" s="748"/>
      <c r="D6" s="748"/>
      <c r="E6" s="748"/>
      <c r="F6" s="748"/>
      <c r="G6" s="748"/>
      <c r="H6" s="748"/>
      <c r="I6" s="748"/>
      <c r="J6" s="748"/>
      <c r="K6" s="748"/>
      <c r="L6" s="749"/>
      <c r="M6" s="16"/>
      <c r="N6" s="16"/>
      <c r="O6" s="18" t="str">
        <f>Variables!B3</f>
        <v>wood goods - Engineered wood storage furniture</v>
      </c>
      <c r="P6" s="18" t="str">
        <f>Variables!C3</f>
        <v>produits du bois - Meubles de rangement en bois d’ingénierie</v>
      </c>
    </row>
    <row r="7" spans="1:16" s="9" customFormat="1" x14ac:dyDescent="0.25">
      <c r="A7" s="19"/>
      <c r="B7" s="26"/>
      <c r="C7" s="27"/>
      <c r="D7" s="27"/>
      <c r="E7" s="27"/>
      <c r="F7" s="27"/>
      <c r="G7" s="27"/>
      <c r="H7" s="27"/>
      <c r="I7" s="27"/>
      <c r="J7" s="27"/>
      <c r="K7" s="27"/>
      <c r="L7" s="27"/>
      <c r="O7" s="10"/>
      <c r="P7" s="10"/>
    </row>
    <row r="8" spans="1:16" x14ac:dyDescent="0.25">
      <c r="B8" s="709" t="str">
        <f>UPPER(IF(Intro!$G$28="English",O8,P8))</f>
        <v>COMMENTAIRES PROTÉGÉS</v>
      </c>
      <c r="C8" s="710"/>
      <c r="D8" s="710"/>
      <c r="E8" s="710"/>
      <c r="F8" s="710"/>
      <c r="G8" s="710"/>
      <c r="H8" s="710"/>
      <c r="I8" s="710"/>
      <c r="J8" s="710"/>
      <c r="K8" s="710"/>
      <c r="L8" s="711"/>
      <c r="M8" s="147"/>
      <c r="O8" s="2" t="s">
        <v>117</v>
      </c>
      <c r="P8" s="2" t="s">
        <v>350</v>
      </c>
    </row>
    <row r="9" spans="1:16" s="11" customFormat="1" x14ac:dyDescent="0.25">
      <c r="A9" s="13"/>
      <c r="B9" s="28"/>
      <c r="C9" s="30"/>
      <c r="D9" s="30"/>
      <c r="E9" s="30"/>
      <c r="F9" s="30"/>
      <c r="G9" s="30"/>
      <c r="H9" s="30"/>
      <c r="I9" s="30"/>
      <c r="J9" s="30"/>
      <c r="K9" s="30"/>
      <c r="L9" s="31"/>
    </row>
    <row r="10" spans="1:16" s="11" customFormat="1" x14ac:dyDescent="0.25">
      <c r="A10" s="13"/>
      <c r="B10" s="702" t="str">
        <f>IF(Intro!$G$28="English",O10,P10)</f>
        <v>Si votre entreprise désire ajouter des commentaires concernant vos réponses, vous les inscrivez ici. Indiquez à quelle question se rapportent vos commentaires.</v>
      </c>
      <c r="C10" s="703"/>
      <c r="D10" s="703"/>
      <c r="E10" s="703"/>
      <c r="F10" s="703"/>
      <c r="G10" s="703"/>
      <c r="H10" s="703"/>
      <c r="I10" s="703"/>
      <c r="J10" s="703"/>
      <c r="K10" s="703"/>
      <c r="L10" s="704"/>
      <c r="O10" s="12" t="s">
        <v>489</v>
      </c>
      <c r="P10" s="11" t="s">
        <v>336</v>
      </c>
    </row>
    <row r="11" spans="1:16" s="11" customFormat="1" x14ac:dyDescent="0.25">
      <c r="A11" s="13"/>
      <c r="B11" s="176"/>
      <c r="C11" s="30"/>
      <c r="D11" s="30"/>
      <c r="E11" s="30"/>
      <c r="F11" s="30"/>
      <c r="G11" s="30"/>
      <c r="H11" s="30"/>
      <c r="I11" s="30"/>
      <c r="J11" s="30"/>
      <c r="K11" s="30"/>
      <c r="L11" s="31"/>
      <c r="O11" s="262" t="s">
        <v>627</v>
      </c>
      <c r="P11" s="262" t="s">
        <v>628</v>
      </c>
    </row>
    <row r="12" spans="1:16" s="11" customFormat="1" x14ac:dyDescent="0.25">
      <c r="A12" s="13"/>
      <c r="B12" s="239"/>
      <c r="C12" s="29"/>
      <c r="D12" s="246" t="str">
        <f>IF(Intro!$G$28="English",O11,P11)</f>
        <v>Onglet et question</v>
      </c>
      <c r="E12" s="843" t="str">
        <f>IF(Intro!$G$28="English",O12,P12)</f>
        <v>Commentaires</v>
      </c>
      <c r="F12" s="843"/>
      <c r="G12" s="843"/>
      <c r="H12" s="843"/>
      <c r="I12" s="843"/>
      <c r="J12" s="843"/>
      <c r="K12" s="843"/>
      <c r="L12" s="844"/>
      <c r="O12" s="12" t="s">
        <v>220</v>
      </c>
      <c r="P12" s="11" t="s">
        <v>221</v>
      </c>
    </row>
    <row r="13" spans="1:16" s="147" customFormat="1" ht="14.25" customHeight="1" x14ac:dyDescent="0.25">
      <c r="A13" s="184"/>
      <c r="B13" s="826" t="str">
        <f>IF(Intro!$G$28="English",O13,P13)</f>
        <v>Commentaire 1</v>
      </c>
      <c r="C13" s="827"/>
      <c r="D13" s="831"/>
      <c r="E13" s="834"/>
      <c r="F13" s="835"/>
      <c r="G13" s="835"/>
      <c r="H13" s="835"/>
      <c r="I13" s="835"/>
      <c r="J13" s="835"/>
      <c r="K13" s="835"/>
      <c r="L13" s="836"/>
      <c r="O13" s="12" t="s">
        <v>222</v>
      </c>
      <c r="P13" s="11" t="s">
        <v>223</v>
      </c>
    </row>
    <row r="14" spans="1:16" s="147" customFormat="1" x14ac:dyDescent="0.25">
      <c r="A14" s="184"/>
      <c r="B14" s="793"/>
      <c r="C14" s="828"/>
      <c r="D14" s="832"/>
      <c r="E14" s="837"/>
      <c r="F14" s="838"/>
      <c r="G14" s="838"/>
      <c r="H14" s="838"/>
      <c r="I14" s="838"/>
      <c r="J14" s="838"/>
      <c r="K14" s="838"/>
      <c r="L14" s="839"/>
    </row>
    <row r="15" spans="1:16" s="147" customFormat="1" x14ac:dyDescent="0.25">
      <c r="A15" s="184"/>
      <c r="B15" s="793"/>
      <c r="C15" s="828"/>
      <c r="D15" s="832"/>
      <c r="E15" s="837"/>
      <c r="F15" s="838"/>
      <c r="G15" s="838"/>
      <c r="H15" s="838"/>
      <c r="I15" s="838"/>
      <c r="J15" s="838"/>
      <c r="K15" s="838"/>
      <c r="L15" s="839"/>
    </row>
    <row r="16" spans="1:16" s="147" customFormat="1" x14ac:dyDescent="0.25">
      <c r="A16" s="184"/>
      <c r="B16" s="793"/>
      <c r="C16" s="828"/>
      <c r="D16" s="832"/>
      <c r="E16" s="837"/>
      <c r="F16" s="838"/>
      <c r="G16" s="838"/>
      <c r="H16" s="838"/>
      <c r="I16" s="838"/>
      <c r="J16" s="838"/>
      <c r="K16" s="838"/>
      <c r="L16" s="839"/>
    </row>
    <row r="17" spans="1:16" s="147" customFormat="1" x14ac:dyDescent="0.25">
      <c r="A17" s="184"/>
      <c r="B17" s="793"/>
      <c r="C17" s="828"/>
      <c r="D17" s="832"/>
      <c r="E17" s="837"/>
      <c r="F17" s="838"/>
      <c r="G17" s="838"/>
      <c r="H17" s="838"/>
      <c r="I17" s="838"/>
      <c r="J17" s="838"/>
      <c r="K17" s="838"/>
      <c r="L17" s="839"/>
    </row>
    <row r="18" spans="1:16" s="147" customFormat="1" x14ac:dyDescent="0.25">
      <c r="A18" s="184"/>
      <c r="B18" s="793"/>
      <c r="C18" s="828"/>
      <c r="D18" s="832"/>
      <c r="E18" s="837"/>
      <c r="F18" s="838"/>
      <c r="G18" s="838"/>
      <c r="H18" s="838"/>
      <c r="I18" s="838"/>
      <c r="J18" s="838"/>
      <c r="K18" s="838"/>
      <c r="L18" s="839"/>
      <c r="O18" s="173"/>
      <c r="P18" s="173"/>
    </row>
    <row r="19" spans="1:16" s="147" customFormat="1" x14ac:dyDescent="0.25">
      <c r="A19" s="184"/>
      <c r="B19" s="793"/>
      <c r="C19" s="828"/>
      <c r="D19" s="832"/>
      <c r="E19" s="837"/>
      <c r="F19" s="838"/>
      <c r="G19" s="838"/>
      <c r="H19" s="838"/>
      <c r="I19" s="838"/>
      <c r="J19" s="838"/>
      <c r="K19" s="838"/>
      <c r="L19" s="839"/>
      <c r="O19" s="12"/>
      <c r="P19" s="11"/>
    </row>
    <row r="20" spans="1:16" s="147" customFormat="1" x14ac:dyDescent="0.25">
      <c r="A20" s="184"/>
      <c r="B20" s="793"/>
      <c r="C20" s="828"/>
      <c r="D20" s="832"/>
      <c r="E20" s="837"/>
      <c r="F20" s="838"/>
      <c r="G20" s="838"/>
      <c r="H20" s="838"/>
      <c r="I20" s="838"/>
      <c r="J20" s="838"/>
      <c r="K20" s="838"/>
      <c r="L20" s="839"/>
      <c r="O20" s="12"/>
      <c r="P20" s="11"/>
    </row>
    <row r="21" spans="1:16" s="147" customFormat="1" x14ac:dyDescent="0.25">
      <c r="A21" s="184"/>
      <c r="B21" s="829"/>
      <c r="C21" s="830"/>
      <c r="D21" s="833"/>
      <c r="E21" s="840"/>
      <c r="F21" s="841"/>
      <c r="G21" s="841"/>
      <c r="H21" s="841"/>
      <c r="I21" s="841"/>
      <c r="J21" s="841"/>
      <c r="K21" s="841"/>
      <c r="L21" s="842"/>
      <c r="O21" s="12"/>
      <c r="P21" s="11"/>
    </row>
    <row r="22" spans="1:16" s="147" customFormat="1" ht="14.25" customHeight="1" x14ac:dyDescent="0.25">
      <c r="A22" s="184"/>
      <c r="B22" s="826" t="str">
        <f>IF(Intro!$G$28="English",O22,P22)</f>
        <v>Commentaire 2</v>
      </c>
      <c r="C22" s="827"/>
      <c r="D22" s="831"/>
      <c r="E22" s="834"/>
      <c r="F22" s="835"/>
      <c r="G22" s="835"/>
      <c r="H22" s="835"/>
      <c r="I22" s="835"/>
      <c r="J22" s="835"/>
      <c r="K22" s="835"/>
      <c r="L22" s="836"/>
      <c r="O22" s="12" t="s">
        <v>224</v>
      </c>
      <c r="P22" s="11" t="s">
        <v>225</v>
      </c>
    </row>
    <row r="23" spans="1:16" s="147" customFormat="1" x14ac:dyDescent="0.25">
      <c r="A23" s="184"/>
      <c r="B23" s="793"/>
      <c r="C23" s="828"/>
      <c r="D23" s="832"/>
      <c r="E23" s="837"/>
      <c r="F23" s="838"/>
      <c r="G23" s="838"/>
      <c r="H23" s="838"/>
      <c r="I23" s="838"/>
      <c r="J23" s="838"/>
      <c r="K23" s="838"/>
      <c r="L23" s="839"/>
    </row>
    <row r="24" spans="1:16" s="147" customFormat="1" x14ac:dyDescent="0.25">
      <c r="A24" s="184"/>
      <c r="B24" s="793"/>
      <c r="C24" s="828"/>
      <c r="D24" s="832"/>
      <c r="E24" s="837"/>
      <c r="F24" s="838"/>
      <c r="G24" s="838"/>
      <c r="H24" s="838"/>
      <c r="I24" s="838"/>
      <c r="J24" s="838"/>
      <c r="K24" s="838"/>
      <c r="L24" s="839"/>
    </row>
    <row r="25" spans="1:16" s="147" customFormat="1" x14ac:dyDescent="0.25">
      <c r="A25" s="184"/>
      <c r="B25" s="793"/>
      <c r="C25" s="828"/>
      <c r="D25" s="832"/>
      <c r="E25" s="837"/>
      <c r="F25" s="838"/>
      <c r="G25" s="838"/>
      <c r="H25" s="838"/>
      <c r="I25" s="838"/>
      <c r="J25" s="838"/>
      <c r="K25" s="838"/>
      <c r="L25" s="839"/>
    </row>
    <row r="26" spans="1:16" s="147" customFormat="1" x14ac:dyDescent="0.25">
      <c r="A26" s="184"/>
      <c r="B26" s="793"/>
      <c r="C26" s="828"/>
      <c r="D26" s="832"/>
      <c r="E26" s="837"/>
      <c r="F26" s="838"/>
      <c r="G26" s="838"/>
      <c r="H26" s="838"/>
      <c r="I26" s="838"/>
      <c r="J26" s="838"/>
      <c r="K26" s="838"/>
      <c r="L26" s="839"/>
      <c r="O26" s="12"/>
      <c r="P26" s="11"/>
    </row>
    <row r="27" spans="1:16" s="147" customFormat="1" x14ac:dyDescent="0.25">
      <c r="A27" s="184"/>
      <c r="B27" s="793"/>
      <c r="C27" s="828"/>
      <c r="D27" s="832"/>
      <c r="E27" s="837"/>
      <c r="F27" s="838"/>
      <c r="G27" s="838"/>
      <c r="H27" s="838"/>
      <c r="I27" s="838"/>
      <c r="J27" s="838"/>
      <c r="K27" s="838"/>
      <c r="L27" s="839"/>
      <c r="O27" s="12"/>
      <c r="P27" s="11"/>
    </row>
    <row r="28" spans="1:16" s="147" customFormat="1" x14ac:dyDescent="0.25">
      <c r="A28" s="184"/>
      <c r="B28" s="793"/>
      <c r="C28" s="828"/>
      <c r="D28" s="832"/>
      <c r="E28" s="837"/>
      <c r="F28" s="838"/>
      <c r="G28" s="838"/>
      <c r="H28" s="838"/>
      <c r="I28" s="838"/>
      <c r="J28" s="838"/>
      <c r="K28" s="838"/>
      <c r="L28" s="839"/>
      <c r="O28" s="12"/>
      <c r="P28" s="11"/>
    </row>
    <row r="29" spans="1:16" s="147" customFormat="1" x14ac:dyDescent="0.25">
      <c r="A29" s="184"/>
      <c r="B29" s="793"/>
      <c r="C29" s="828"/>
      <c r="D29" s="832"/>
      <c r="E29" s="837"/>
      <c r="F29" s="838"/>
      <c r="G29" s="838"/>
      <c r="H29" s="838"/>
      <c r="I29" s="838"/>
      <c r="J29" s="838"/>
      <c r="K29" s="838"/>
      <c r="L29" s="839"/>
      <c r="O29" s="12"/>
      <c r="P29" s="11"/>
    </row>
    <row r="30" spans="1:16" s="147" customFormat="1" x14ac:dyDescent="0.25">
      <c r="A30" s="184"/>
      <c r="B30" s="829"/>
      <c r="C30" s="830"/>
      <c r="D30" s="833"/>
      <c r="E30" s="840"/>
      <c r="F30" s="841"/>
      <c r="G30" s="841"/>
      <c r="H30" s="841"/>
      <c r="I30" s="841"/>
      <c r="J30" s="841"/>
      <c r="K30" s="841"/>
      <c r="L30" s="842"/>
      <c r="O30" s="12"/>
      <c r="P30" s="11"/>
    </row>
    <row r="31" spans="1:16" s="147" customFormat="1" ht="14.25" customHeight="1" x14ac:dyDescent="0.25">
      <c r="A31" s="184"/>
      <c r="B31" s="826" t="str">
        <f>IF(Intro!$G$28="English",O31,P31)</f>
        <v>Commentaire 3</v>
      </c>
      <c r="C31" s="827"/>
      <c r="D31" s="831"/>
      <c r="E31" s="834"/>
      <c r="F31" s="835"/>
      <c r="G31" s="835"/>
      <c r="H31" s="835"/>
      <c r="I31" s="835"/>
      <c r="J31" s="835"/>
      <c r="K31" s="835"/>
      <c r="L31" s="836"/>
      <c r="O31" s="12" t="s">
        <v>226</v>
      </c>
      <c r="P31" s="11" t="s">
        <v>227</v>
      </c>
    </row>
    <row r="32" spans="1:16" s="147" customFormat="1" x14ac:dyDescent="0.25">
      <c r="A32" s="184"/>
      <c r="B32" s="793"/>
      <c r="C32" s="828"/>
      <c r="D32" s="832"/>
      <c r="E32" s="837"/>
      <c r="F32" s="838"/>
      <c r="G32" s="838"/>
      <c r="H32" s="838"/>
      <c r="I32" s="838"/>
      <c r="J32" s="838"/>
      <c r="K32" s="838"/>
      <c r="L32" s="839"/>
    </row>
    <row r="33" spans="1:16" s="147" customFormat="1" x14ac:dyDescent="0.25">
      <c r="A33" s="184"/>
      <c r="B33" s="793"/>
      <c r="C33" s="828"/>
      <c r="D33" s="832"/>
      <c r="E33" s="837"/>
      <c r="F33" s="838"/>
      <c r="G33" s="838"/>
      <c r="H33" s="838"/>
      <c r="I33" s="838"/>
      <c r="J33" s="838"/>
      <c r="K33" s="838"/>
      <c r="L33" s="839"/>
    </row>
    <row r="34" spans="1:16" s="147" customFormat="1" x14ac:dyDescent="0.25">
      <c r="A34" s="184"/>
      <c r="B34" s="793"/>
      <c r="C34" s="828"/>
      <c r="D34" s="832"/>
      <c r="E34" s="837"/>
      <c r="F34" s="838"/>
      <c r="G34" s="838"/>
      <c r="H34" s="838"/>
      <c r="I34" s="838"/>
      <c r="J34" s="838"/>
      <c r="K34" s="838"/>
      <c r="L34" s="839"/>
      <c r="O34" s="12"/>
      <c r="P34" s="11"/>
    </row>
    <row r="35" spans="1:16" s="147" customFormat="1" x14ac:dyDescent="0.25">
      <c r="A35" s="184"/>
      <c r="B35" s="793"/>
      <c r="C35" s="828"/>
      <c r="D35" s="832"/>
      <c r="E35" s="837"/>
      <c r="F35" s="838"/>
      <c r="G35" s="838"/>
      <c r="H35" s="838"/>
      <c r="I35" s="838"/>
      <c r="J35" s="838"/>
      <c r="K35" s="838"/>
      <c r="L35" s="839"/>
      <c r="O35" s="12"/>
      <c r="P35" s="11"/>
    </row>
    <row r="36" spans="1:16" s="147" customFormat="1" x14ac:dyDescent="0.25">
      <c r="A36" s="184"/>
      <c r="B36" s="793"/>
      <c r="C36" s="828"/>
      <c r="D36" s="832"/>
      <c r="E36" s="837"/>
      <c r="F36" s="838"/>
      <c r="G36" s="838"/>
      <c r="H36" s="838"/>
      <c r="I36" s="838"/>
      <c r="J36" s="838"/>
      <c r="K36" s="838"/>
      <c r="L36" s="839"/>
      <c r="O36" s="12"/>
      <c r="P36" s="11"/>
    </row>
    <row r="37" spans="1:16" s="147" customFormat="1" x14ac:dyDescent="0.25">
      <c r="A37" s="184"/>
      <c r="B37" s="793"/>
      <c r="C37" s="828"/>
      <c r="D37" s="832"/>
      <c r="E37" s="837"/>
      <c r="F37" s="838"/>
      <c r="G37" s="838"/>
      <c r="H37" s="838"/>
      <c r="I37" s="838"/>
      <c r="J37" s="838"/>
      <c r="K37" s="838"/>
      <c r="L37" s="839"/>
      <c r="O37" s="12"/>
      <c r="P37" s="11"/>
    </row>
    <row r="38" spans="1:16" s="147" customFormat="1" x14ac:dyDescent="0.25">
      <c r="A38" s="184"/>
      <c r="B38" s="793"/>
      <c r="C38" s="828"/>
      <c r="D38" s="832"/>
      <c r="E38" s="837"/>
      <c r="F38" s="838"/>
      <c r="G38" s="838"/>
      <c r="H38" s="838"/>
      <c r="I38" s="838"/>
      <c r="J38" s="838"/>
      <c r="K38" s="838"/>
      <c r="L38" s="839"/>
      <c r="O38" s="12"/>
      <c r="P38" s="11"/>
    </row>
    <row r="39" spans="1:16" s="147" customFormat="1" x14ac:dyDescent="0.25">
      <c r="A39" s="184"/>
      <c r="B39" s="829"/>
      <c r="C39" s="830"/>
      <c r="D39" s="833"/>
      <c r="E39" s="840"/>
      <c r="F39" s="841"/>
      <c r="G39" s="841"/>
      <c r="H39" s="841"/>
      <c r="I39" s="841"/>
      <c r="J39" s="841"/>
      <c r="K39" s="841"/>
      <c r="L39" s="842"/>
      <c r="O39" s="12"/>
      <c r="P39" s="11"/>
    </row>
    <row r="40" spans="1:16" s="147" customFormat="1" ht="14.25" customHeight="1" x14ac:dyDescent="0.25">
      <c r="A40" s="184"/>
      <c r="B40" s="826" t="str">
        <f>IF(Intro!$G$28="English",O40,P40)</f>
        <v>Commentaire 4</v>
      </c>
      <c r="C40" s="827"/>
      <c r="D40" s="831"/>
      <c r="E40" s="834"/>
      <c r="F40" s="835"/>
      <c r="G40" s="835"/>
      <c r="H40" s="835"/>
      <c r="I40" s="835"/>
      <c r="J40" s="835"/>
      <c r="K40" s="835"/>
      <c r="L40" s="836"/>
      <c r="O40" s="12" t="s">
        <v>228</v>
      </c>
      <c r="P40" s="11" t="s">
        <v>229</v>
      </c>
    </row>
    <row r="41" spans="1:16" s="147" customFormat="1" x14ac:dyDescent="0.25">
      <c r="A41" s="184"/>
      <c r="B41" s="793"/>
      <c r="C41" s="828"/>
      <c r="D41" s="832"/>
      <c r="E41" s="837"/>
      <c r="F41" s="838"/>
      <c r="G41" s="838"/>
      <c r="H41" s="838"/>
      <c r="I41" s="838"/>
      <c r="J41" s="838"/>
      <c r="K41" s="838"/>
      <c r="L41" s="839"/>
    </row>
    <row r="42" spans="1:16" s="147" customFormat="1" x14ac:dyDescent="0.25">
      <c r="A42" s="184"/>
      <c r="B42" s="793"/>
      <c r="C42" s="828"/>
      <c r="D42" s="832"/>
      <c r="E42" s="837"/>
      <c r="F42" s="838"/>
      <c r="G42" s="838"/>
      <c r="H42" s="838"/>
      <c r="I42" s="838"/>
      <c r="J42" s="838"/>
      <c r="K42" s="838"/>
      <c r="L42" s="839"/>
      <c r="O42" s="12"/>
      <c r="P42" s="11"/>
    </row>
    <row r="43" spans="1:16" s="147" customFormat="1" x14ac:dyDescent="0.25">
      <c r="A43" s="184"/>
      <c r="B43" s="793"/>
      <c r="C43" s="828"/>
      <c r="D43" s="832"/>
      <c r="E43" s="837"/>
      <c r="F43" s="838"/>
      <c r="G43" s="838"/>
      <c r="H43" s="838"/>
      <c r="I43" s="838"/>
      <c r="J43" s="838"/>
      <c r="K43" s="838"/>
      <c r="L43" s="839"/>
      <c r="O43" s="12"/>
      <c r="P43" s="11"/>
    </row>
    <row r="44" spans="1:16" s="147" customFormat="1" x14ac:dyDescent="0.25">
      <c r="A44" s="184"/>
      <c r="B44" s="793"/>
      <c r="C44" s="828"/>
      <c r="D44" s="832"/>
      <c r="E44" s="837"/>
      <c r="F44" s="838"/>
      <c r="G44" s="838"/>
      <c r="H44" s="838"/>
      <c r="I44" s="838"/>
      <c r="J44" s="838"/>
      <c r="K44" s="838"/>
      <c r="L44" s="839"/>
      <c r="O44" s="12"/>
      <c r="P44" s="11"/>
    </row>
    <row r="45" spans="1:16" s="147" customFormat="1" x14ac:dyDescent="0.25">
      <c r="A45" s="184"/>
      <c r="B45" s="793"/>
      <c r="C45" s="828"/>
      <c r="D45" s="832"/>
      <c r="E45" s="837"/>
      <c r="F45" s="838"/>
      <c r="G45" s="838"/>
      <c r="H45" s="838"/>
      <c r="I45" s="838"/>
      <c r="J45" s="838"/>
      <c r="K45" s="838"/>
      <c r="L45" s="839"/>
      <c r="O45" s="12"/>
      <c r="P45" s="11"/>
    </row>
    <row r="46" spans="1:16" s="147" customFormat="1" x14ac:dyDescent="0.25">
      <c r="A46" s="184"/>
      <c r="B46" s="793"/>
      <c r="C46" s="828"/>
      <c r="D46" s="832"/>
      <c r="E46" s="837"/>
      <c r="F46" s="838"/>
      <c r="G46" s="838"/>
      <c r="H46" s="838"/>
      <c r="I46" s="838"/>
      <c r="J46" s="838"/>
      <c r="K46" s="838"/>
      <c r="L46" s="839"/>
      <c r="O46" s="12"/>
      <c r="P46" s="11"/>
    </row>
    <row r="47" spans="1:16" s="147" customFormat="1" x14ac:dyDescent="0.25">
      <c r="A47" s="184"/>
      <c r="B47" s="793"/>
      <c r="C47" s="828"/>
      <c r="D47" s="832"/>
      <c r="E47" s="837"/>
      <c r="F47" s="838"/>
      <c r="G47" s="838"/>
      <c r="H47" s="838"/>
      <c r="I47" s="838"/>
      <c r="J47" s="838"/>
      <c r="K47" s="838"/>
      <c r="L47" s="839"/>
      <c r="O47" s="12"/>
      <c r="P47" s="11"/>
    </row>
    <row r="48" spans="1:16" s="147" customFormat="1" x14ac:dyDescent="0.25">
      <c r="A48" s="184"/>
      <c r="B48" s="829"/>
      <c r="C48" s="830"/>
      <c r="D48" s="833"/>
      <c r="E48" s="840"/>
      <c r="F48" s="841"/>
      <c r="G48" s="841"/>
      <c r="H48" s="841"/>
      <c r="I48" s="841"/>
      <c r="J48" s="841"/>
      <c r="K48" s="841"/>
      <c r="L48" s="842"/>
      <c r="O48" s="12"/>
      <c r="P48" s="11"/>
    </row>
    <row r="49" spans="1:16" s="147" customFormat="1" ht="14.25" customHeight="1" x14ac:dyDescent="0.25">
      <c r="A49" s="184"/>
      <c r="B49" s="826" t="str">
        <f>IF(Intro!$G$28="English",O49,P49)</f>
        <v>Commentaire 5</v>
      </c>
      <c r="C49" s="827"/>
      <c r="D49" s="831"/>
      <c r="E49" s="834"/>
      <c r="F49" s="835"/>
      <c r="G49" s="835"/>
      <c r="H49" s="835"/>
      <c r="I49" s="835"/>
      <c r="J49" s="835"/>
      <c r="K49" s="835"/>
      <c r="L49" s="836"/>
      <c r="O49" s="12" t="s">
        <v>230</v>
      </c>
      <c r="P49" s="11" t="s">
        <v>231</v>
      </c>
    </row>
    <row r="50" spans="1:16" s="147" customFormat="1" x14ac:dyDescent="0.25">
      <c r="A50" s="184"/>
      <c r="B50" s="793"/>
      <c r="C50" s="828"/>
      <c r="D50" s="832"/>
      <c r="E50" s="837"/>
      <c r="F50" s="838"/>
      <c r="G50" s="838"/>
      <c r="H50" s="838"/>
      <c r="I50" s="838"/>
      <c r="J50" s="838"/>
      <c r="K50" s="838"/>
      <c r="L50" s="839"/>
      <c r="O50" s="12"/>
      <c r="P50" s="11"/>
    </row>
    <row r="51" spans="1:16" s="147" customFormat="1" x14ac:dyDescent="0.25">
      <c r="A51" s="184"/>
      <c r="B51" s="793"/>
      <c r="C51" s="828"/>
      <c r="D51" s="832"/>
      <c r="E51" s="837"/>
      <c r="F51" s="838"/>
      <c r="G51" s="838"/>
      <c r="H51" s="838"/>
      <c r="I51" s="838"/>
      <c r="J51" s="838"/>
      <c r="K51" s="838"/>
      <c r="L51" s="839"/>
      <c r="O51" s="12"/>
      <c r="P51" s="11"/>
    </row>
    <row r="52" spans="1:16" s="147" customFormat="1" x14ac:dyDescent="0.25">
      <c r="A52" s="184"/>
      <c r="B52" s="793"/>
      <c r="C52" s="828"/>
      <c r="D52" s="832"/>
      <c r="E52" s="837"/>
      <c r="F52" s="838"/>
      <c r="G52" s="838"/>
      <c r="H52" s="838"/>
      <c r="I52" s="838"/>
      <c r="J52" s="838"/>
      <c r="K52" s="838"/>
      <c r="L52" s="839"/>
      <c r="O52" s="12"/>
      <c r="P52" s="11"/>
    </row>
    <row r="53" spans="1:16" s="147" customFormat="1" x14ac:dyDescent="0.25">
      <c r="A53" s="184"/>
      <c r="B53" s="793"/>
      <c r="C53" s="828"/>
      <c r="D53" s="832"/>
      <c r="E53" s="837"/>
      <c r="F53" s="838"/>
      <c r="G53" s="838"/>
      <c r="H53" s="838"/>
      <c r="I53" s="838"/>
      <c r="J53" s="838"/>
      <c r="K53" s="838"/>
      <c r="L53" s="839"/>
      <c r="O53" s="12"/>
      <c r="P53" s="11"/>
    </row>
    <row r="54" spans="1:16" s="147" customFormat="1" x14ac:dyDescent="0.25">
      <c r="A54" s="184"/>
      <c r="B54" s="793"/>
      <c r="C54" s="828"/>
      <c r="D54" s="832"/>
      <c r="E54" s="837"/>
      <c r="F54" s="838"/>
      <c r="G54" s="838"/>
      <c r="H54" s="838"/>
      <c r="I54" s="838"/>
      <c r="J54" s="838"/>
      <c r="K54" s="838"/>
      <c r="L54" s="839"/>
      <c r="O54" s="12"/>
      <c r="P54" s="11"/>
    </row>
    <row r="55" spans="1:16" s="147" customFormat="1" x14ac:dyDescent="0.25">
      <c r="A55" s="184"/>
      <c r="B55" s="793"/>
      <c r="C55" s="828"/>
      <c r="D55" s="832"/>
      <c r="E55" s="837"/>
      <c r="F55" s="838"/>
      <c r="G55" s="838"/>
      <c r="H55" s="838"/>
      <c r="I55" s="838"/>
      <c r="J55" s="838"/>
      <c r="K55" s="838"/>
      <c r="L55" s="839"/>
      <c r="O55" s="12"/>
      <c r="P55" s="11"/>
    </row>
    <row r="56" spans="1:16" s="147" customFormat="1" x14ac:dyDescent="0.25">
      <c r="A56" s="184"/>
      <c r="B56" s="793"/>
      <c r="C56" s="828"/>
      <c r="D56" s="832"/>
      <c r="E56" s="837"/>
      <c r="F56" s="838"/>
      <c r="G56" s="838"/>
      <c r="H56" s="838"/>
      <c r="I56" s="838"/>
      <c r="J56" s="838"/>
      <c r="K56" s="838"/>
      <c r="L56" s="839"/>
      <c r="O56" s="12"/>
      <c r="P56" s="11"/>
    </row>
    <row r="57" spans="1:16" s="173" customFormat="1" x14ac:dyDescent="0.25">
      <c r="A57" s="196"/>
      <c r="B57" s="829"/>
      <c r="C57" s="830"/>
      <c r="D57" s="833"/>
      <c r="E57" s="840"/>
      <c r="F57" s="841"/>
      <c r="G57" s="841"/>
      <c r="H57" s="841"/>
      <c r="I57" s="841"/>
      <c r="J57" s="841"/>
      <c r="K57" s="841"/>
      <c r="L57" s="842"/>
      <c r="N57" s="199"/>
    </row>
  </sheetData>
  <sheetProtection algorithmName="SHA-512" hashValue="h8C18PoNuuTIZoPpc/VBFvcoDx9RyF5wK8AtsAXqLHlwbC4bEBEHygAgZPEpQw/koWuPmx7CPJueK3STjsurPw==" saltValue="yU4lCjI/ah/Pb/Kev7Umgg==" spinCount="100000" sheet="1" objects="1" scenarios="1" selectLockedCells="1"/>
  <mergeCells count="21">
    <mergeCell ref="B13:C21"/>
    <mergeCell ref="D13:D21"/>
    <mergeCell ref="E13:L21"/>
    <mergeCell ref="B4:L4"/>
    <mergeCell ref="B5:L5"/>
    <mergeCell ref="B6:L6"/>
    <mergeCell ref="B10:L10"/>
    <mergeCell ref="E12:L12"/>
    <mergeCell ref="B8:L8"/>
    <mergeCell ref="B22:C30"/>
    <mergeCell ref="D22:D30"/>
    <mergeCell ref="E22:L30"/>
    <mergeCell ref="B31:C39"/>
    <mergeCell ref="D31:D39"/>
    <mergeCell ref="E31:L39"/>
    <mergeCell ref="B40:C48"/>
    <mergeCell ref="D40:D48"/>
    <mergeCell ref="E40:L48"/>
    <mergeCell ref="B49:C57"/>
    <mergeCell ref="D49:D57"/>
    <mergeCell ref="E49:L57"/>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howInputMessage="1" showErrorMessage="1" sqref="D13:D57"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B49-A55F-46DB-9AE5-7D63F179643A}">
  <sheetPr>
    <tabColor rgb="FF00B0F0"/>
    <pageSetUpPr fitToPage="1"/>
  </sheetPr>
  <dimension ref="A1:P44"/>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647</v>
      </c>
      <c r="P1" s="2" t="s">
        <v>647</v>
      </c>
    </row>
    <row r="2" spans="1:16" x14ac:dyDescent="0.25">
      <c r="B2" s="24" t="s">
        <v>0</v>
      </c>
      <c r="O2" s="3" t="s">
        <v>127</v>
      </c>
      <c r="P2" s="3" t="s">
        <v>128</v>
      </c>
    </row>
    <row r="3" spans="1:16" x14ac:dyDescent="0.25">
      <c r="B3" s="25"/>
      <c r="O3" s="8"/>
      <c r="P3" s="8"/>
    </row>
    <row r="4" spans="1:16" s="8" customFormat="1" x14ac:dyDescent="0.25">
      <c r="A4" s="19"/>
      <c r="B4" s="739" t="str">
        <f>Info!B4</f>
        <v>QUESTIONNAIRE À L’INTENTION DES PRODUCTEURS</v>
      </c>
      <c r="C4" s="740"/>
      <c r="D4" s="740"/>
      <c r="E4" s="740"/>
      <c r="F4" s="740"/>
      <c r="G4" s="740"/>
      <c r="H4" s="740"/>
      <c r="I4" s="740"/>
      <c r="J4" s="740"/>
      <c r="K4" s="740"/>
      <c r="L4" s="741"/>
      <c r="M4" s="20"/>
      <c r="N4" s="20"/>
      <c r="O4" s="16"/>
      <c r="P4" s="16"/>
    </row>
    <row r="5" spans="1:16" s="8" customFormat="1" x14ac:dyDescent="0.25">
      <c r="A5" s="19"/>
      <c r="B5" s="742" t="str">
        <f>Info!B5</f>
        <v>GC-2026-001</v>
      </c>
      <c r="C5" s="743"/>
      <c r="D5" s="743"/>
      <c r="E5" s="743"/>
      <c r="F5" s="743"/>
      <c r="G5" s="743"/>
      <c r="H5" s="743"/>
      <c r="I5" s="743"/>
      <c r="J5" s="743"/>
      <c r="K5" s="743"/>
      <c r="L5" s="744"/>
      <c r="M5" s="20"/>
      <c r="N5" s="20"/>
      <c r="O5" s="16"/>
      <c r="P5" s="16"/>
    </row>
    <row r="6" spans="1:16" s="17" customFormat="1" x14ac:dyDescent="0.25">
      <c r="A6" s="19"/>
      <c r="B6" s="747" t="str">
        <f>Info!B6</f>
        <v>PRODUITS DU BOIS - MEUBLES DE RANGEMENT EN BOIS D’INGÉNIERIE</v>
      </c>
      <c r="C6" s="748"/>
      <c r="D6" s="748"/>
      <c r="E6" s="748"/>
      <c r="F6" s="748"/>
      <c r="G6" s="748"/>
      <c r="H6" s="748"/>
      <c r="I6" s="748"/>
      <c r="J6" s="748"/>
      <c r="K6" s="748"/>
      <c r="L6" s="749"/>
      <c r="M6" s="16"/>
      <c r="N6" s="16"/>
      <c r="O6" s="18"/>
      <c r="P6" s="18"/>
    </row>
    <row r="7" spans="1:16" s="9" customFormat="1" x14ac:dyDescent="0.25">
      <c r="A7" s="19"/>
      <c r="B7" s="26"/>
      <c r="C7" s="27"/>
      <c r="D7" s="27"/>
      <c r="E7" s="27"/>
      <c r="F7" s="27"/>
      <c r="G7" s="27"/>
      <c r="H7" s="27"/>
      <c r="I7" s="27"/>
      <c r="J7" s="27"/>
      <c r="K7" s="27"/>
      <c r="L7" s="27"/>
      <c r="O7" s="10"/>
      <c r="P7" s="10"/>
    </row>
    <row r="8" spans="1:16" x14ac:dyDescent="0.25">
      <c r="B8" s="709" t="str">
        <f>IF(Intro!$G$28="English",O8,P8)</f>
        <v>CONFIRMATION DES DONNÉES DÉCLARÉES</v>
      </c>
      <c r="C8" s="710"/>
      <c r="D8" s="710"/>
      <c r="E8" s="710"/>
      <c r="F8" s="710"/>
      <c r="G8" s="710"/>
      <c r="H8" s="710"/>
      <c r="I8" s="710"/>
      <c r="J8" s="710"/>
      <c r="K8" s="710"/>
      <c r="L8" s="711"/>
      <c r="M8" s="147"/>
      <c r="O8" s="2" t="s">
        <v>18</v>
      </c>
      <c r="P8" s="2" t="s">
        <v>19</v>
      </c>
    </row>
    <row r="9" spans="1:16" x14ac:dyDescent="0.25">
      <c r="B9" s="709" t="str">
        <f>IF(Intro!$G$28="English",O9,P9)</f>
        <v>GÉNÉRAL</v>
      </c>
      <c r="C9" s="710"/>
      <c r="D9" s="710"/>
      <c r="E9" s="710"/>
      <c r="F9" s="710"/>
      <c r="G9" s="710"/>
      <c r="H9" s="710"/>
      <c r="I9" s="710"/>
      <c r="J9" s="710"/>
      <c r="K9" s="710"/>
      <c r="L9" s="711"/>
      <c r="M9" s="147"/>
      <c r="O9" s="237" t="s">
        <v>589</v>
      </c>
      <c r="P9" s="237" t="s">
        <v>590</v>
      </c>
    </row>
    <row r="10" spans="1:16" s="147" customFormat="1" x14ac:dyDescent="0.25">
      <c r="A10" s="184"/>
      <c r="B10" s="185"/>
      <c r="C10" s="186"/>
      <c r="D10" s="186"/>
      <c r="E10" s="186"/>
      <c r="F10" s="186"/>
      <c r="G10" s="186"/>
      <c r="H10" s="186"/>
      <c r="I10" s="186"/>
      <c r="J10" s="186"/>
      <c r="K10" s="186"/>
      <c r="L10" s="187"/>
    </row>
    <row r="11" spans="1:16" s="158" customFormat="1" x14ac:dyDescent="0.25">
      <c r="A11" s="299"/>
      <c r="B11" s="300"/>
      <c r="C11" s="301"/>
      <c r="D11" s="301"/>
      <c r="E11" s="301"/>
      <c r="F11" s="301"/>
      <c r="G11" s="301"/>
      <c r="H11" s="301"/>
      <c r="I11" s="301"/>
      <c r="J11" s="302" t="str">
        <f>IF(Intro!$G$28="English",O11,P11)</f>
        <v>Sélectionnez oui ou non</v>
      </c>
      <c r="K11" s="301"/>
      <c r="L11" s="303"/>
      <c r="O11" s="158" t="s">
        <v>296</v>
      </c>
      <c r="P11" s="158" t="s">
        <v>598</v>
      </c>
    </row>
    <row r="12" spans="1:16" s="172" customFormat="1" x14ac:dyDescent="0.25">
      <c r="A12" s="188"/>
      <c r="B12" s="672" t="str">
        <f>IF(Intro!$G$28="English",O12,P12)</f>
        <v>Confirmez que toutes les données déclarées dans ce questionnaire concernent les marchandises telles que définies dans l’onglet « Intro ».</v>
      </c>
      <c r="C12" s="673"/>
      <c r="D12" s="673"/>
      <c r="E12" s="673"/>
      <c r="F12" s="673"/>
      <c r="G12" s="673"/>
      <c r="H12" s="673"/>
      <c r="I12" s="673"/>
      <c r="J12" s="280"/>
      <c r="K12" s="189"/>
      <c r="L12" s="190"/>
      <c r="O12" s="172" t="s">
        <v>625</v>
      </c>
      <c r="P12" s="172" t="s">
        <v>626</v>
      </c>
    </row>
    <row r="13" spans="1:16" s="172" customFormat="1" x14ac:dyDescent="0.25">
      <c r="A13" s="188"/>
      <c r="B13" s="672" t="str">
        <f>IF(Intro!$G$28="English",O13,P13)</f>
        <v>Confirmez que tous les volumes déclarés dans ce questionnaire sont en unités complètes.</v>
      </c>
      <c r="C13" s="673"/>
      <c r="D13" s="673"/>
      <c r="E13" s="673"/>
      <c r="F13" s="673"/>
      <c r="G13" s="673"/>
      <c r="H13" s="673"/>
      <c r="I13" s="673"/>
      <c r="J13" s="280"/>
      <c r="K13" s="157"/>
      <c r="L13" s="190"/>
      <c r="O13" s="172" t="str">
        <f>"Confirm that all volumes reported in this questionnaire are in "&amp;Variables!B23&amp;"."</f>
        <v>Confirm that all volumes reported in this questionnaire are in full units.</v>
      </c>
      <c r="P13" s="172" t="str">
        <f>"Confirmez que tous les volumes déclarés dans ce questionnaire sont en "&amp;Variables!C23&amp;"."</f>
        <v>Confirmez que tous les volumes déclarés dans ce questionnaire sont en unités complètes.</v>
      </c>
    </row>
    <row r="14" spans="1:16" s="172" customFormat="1" x14ac:dyDescent="0.25">
      <c r="A14" s="188"/>
      <c r="B14" s="672" t="str">
        <f>IF(Intro!$G$28="English",O14,P14)</f>
        <v>Confirmez que toutes les valeurs déclarées dans ce questionnaire sont en dollars canadiens.</v>
      </c>
      <c r="C14" s="673"/>
      <c r="D14" s="673"/>
      <c r="E14" s="673"/>
      <c r="F14" s="673"/>
      <c r="G14" s="673"/>
      <c r="H14" s="673"/>
      <c r="I14" s="673"/>
      <c r="J14" s="280"/>
      <c r="K14" s="157"/>
      <c r="L14" s="190"/>
      <c r="O14" s="172" t="s">
        <v>352</v>
      </c>
      <c r="P14" s="172" t="s">
        <v>351</v>
      </c>
    </row>
    <row r="15" spans="1:16" s="172" customFormat="1" x14ac:dyDescent="0.25">
      <c r="A15" s="188"/>
      <c r="B15" s="672" t="str">
        <f>IF(Intro!$G$28="English",O15,P15)</f>
        <v>Confirmez que tous les renseignements déclarés le sont selon l’année civile.</v>
      </c>
      <c r="C15" s="673"/>
      <c r="D15" s="673"/>
      <c r="E15" s="673"/>
      <c r="F15" s="673"/>
      <c r="G15" s="673"/>
      <c r="H15" s="673"/>
      <c r="I15" s="673"/>
      <c r="J15" s="280"/>
      <c r="K15" s="189"/>
      <c r="L15" s="190"/>
      <c r="O15" s="172" t="s">
        <v>118</v>
      </c>
      <c r="P15" s="172" t="s">
        <v>119</v>
      </c>
    </row>
    <row r="16" spans="1:16" s="147" customFormat="1" x14ac:dyDescent="0.25">
      <c r="A16" s="184"/>
      <c r="B16" s="185"/>
      <c r="C16" s="186"/>
      <c r="D16" s="186"/>
      <c r="E16" s="186"/>
      <c r="F16" s="186"/>
      <c r="G16" s="186"/>
      <c r="H16" s="186"/>
      <c r="I16" s="186"/>
      <c r="J16" s="186"/>
      <c r="K16" s="186"/>
      <c r="L16" s="187"/>
    </row>
    <row r="17" spans="1:16" s="11" customFormat="1" x14ac:dyDescent="0.25">
      <c r="A17" s="13"/>
      <c r="B17" s="702" t="str">
        <f>IF(Intro!$G$28="English",O17,P17)</f>
        <v>Si non, expliquez.</v>
      </c>
      <c r="C17" s="703"/>
      <c r="D17" s="703"/>
      <c r="E17" s="703"/>
      <c r="F17" s="703"/>
      <c r="G17" s="703"/>
      <c r="H17" s="703"/>
      <c r="I17" s="703"/>
      <c r="J17" s="703"/>
      <c r="K17" s="703"/>
      <c r="L17" s="704"/>
      <c r="O17" s="167" t="s">
        <v>506</v>
      </c>
      <c r="P17" s="9" t="s">
        <v>507</v>
      </c>
    </row>
    <row r="18" spans="1:16" s="172" customFormat="1" x14ac:dyDescent="0.25">
      <c r="A18" s="188"/>
      <c r="B18" s="204"/>
      <c r="C18" s="205"/>
      <c r="D18" s="205"/>
      <c r="E18" s="205"/>
      <c r="F18" s="205"/>
      <c r="G18" s="205"/>
      <c r="H18" s="205"/>
      <c r="I18" s="205"/>
      <c r="J18" s="205"/>
      <c r="K18" s="205"/>
      <c r="L18" s="190"/>
      <c r="O18" s="168"/>
      <c r="P18" s="168"/>
    </row>
    <row r="19" spans="1:16" s="3" customFormat="1" x14ac:dyDescent="0.25">
      <c r="A19" s="14"/>
      <c r="B19" s="790"/>
      <c r="C19" s="791"/>
      <c r="D19" s="791"/>
      <c r="E19" s="791"/>
      <c r="F19" s="791"/>
      <c r="G19" s="791"/>
      <c r="H19" s="791"/>
      <c r="I19" s="791"/>
      <c r="J19" s="791"/>
      <c r="K19" s="791"/>
      <c r="L19" s="792"/>
      <c r="M19" s="172"/>
      <c r="O19" s="166"/>
      <c r="P19" s="166"/>
    </row>
    <row r="20" spans="1:16" s="3" customFormat="1" x14ac:dyDescent="0.25">
      <c r="A20" s="14"/>
      <c r="B20" s="790"/>
      <c r="C20" s="791"/>
      <c r="D20" s="791"/>
      <c r="E20" s="791"/>
      <c r="F20" s="791"/>
      <c r="G20" s="791"/>
      <c r="H20" s="791"/>
      <c r="I20" s="791"/>
      <c r="J20" s="791"/>
      <c r="K20" s="791"/>
      <c r="L20" s="792"/>
      <c r="M20" s="172"/>
      <c r="O20" s="166"/>
      <c r="P20" s="166"/>
    </row>
    <row r="21" spans="1:16" s="3" customFormat="1" x14ac:dyDescent="0.25">
      <c r="A21" s="14"/>
      <c r="B21" s="790"/>
      <c r="C21" s="791"/>
      <c r="D21" s="791"/>
      <c r="E21" s="791"/>
      <c r="F21" s="791"/>
      <c r="G21" s="791"/>
      <c r="H21" s="791"/>
      <c r="I21" s="791"/>
      <c r="J21" s="791"/>
      <c r="K21" s="791"/>
      <c r="L21" s="792"/>
      <c r="M21" s="172"/>
      <c r="O21" s="166"/>
      <c r="P21" s="166"/>
    </row>
    <row r="22" spans="1:16" s="3" customFormat="1" x14ac:dyDescent="0.25">
      <c r="A22" s="14"/>
      <c r="B22" s="790"/>
      <c r="C22" s="791"/>
      <c r="D22" s="791"/>
      <c r="E22" s="791"/>
      <c r="F22" s="791"/>
      <c r="G22" s="791"/>
      <c r="H22" s="791"/>
      <c r="I22" s="791"/>
      <c r="J22" s="791"/>
      <c r="K22" s="791"/>
      <c r="L22" s="792"/>
      <c r="M22" s="172"/>
      <c r="O22" s="166"/>
      <c r="P22" s="166"/>
    </row>
    <row r="23" spans="1:16" s="3" customFormat="1" x14ac:dyDescent="0.25">
      <c r="A23" s="14"/>
      <c r="B23" s="790"/>
      <c r="C23" s="791"/>
      <c r="D23" s="791"/>
      <c r="E23" s="791"/>
      <c r="F23" s="791"/>
      <c r="G23" s="791"/>
      <c r="H23" s="791"/>
      <c r="I23" s="791"/>
      <c r="J23" s="791"/>
      <c r="K23" s="791"/>
      <c r="L23" s="792"/>
      <c r="M23" s="172"/>
      <c r="O23" s="166"/>
      <c r="P23" s="166"/>
    </row>
    <row r="24" spans="1:16" s="3" customFormat="1" x14ac:dyDescent="0.25">
      <c r="A24" s="14"/>
      <c r="B24" s="790"/>
      <c r="C24" s="791"/>
      <c r="D24" s="791"/>
      <c r="E24" s="791"/>
      <c r="F24" s="791"/>
      <c r="G24" s="791"/>
      <c r="H24" s="791"/>
      <c r="I24" s="791"/>
      <c r="J24" s="791"/>
      <c r="K24" s="791"/>
      <c r="L24" s="792"/>
      <c r="M24" s="172"/>
      <c r="O24" s="166"/>
      <c r="P24" s="166"/>
    </row>
    <row r="25" spans="1:16" s="3" customFormat="1" x14ac:dyDescent="0.25">
      <c r="A25" s="14"/>
      <c r="B25" s="790"/>
      <c r="C25" s="791"/>
      <c r="D25" s="791"/>
      <c r="E25" s="791"/>
      <c r="F25" s="791"/>
      <c r="G25" s="791"/>
      <c r="H25" s="791"/>
      <c r="I25" s="791"/>
      <c r="J25" s="791"/>
      <c r="K25" s="791"/>
      <c r="L25" s="792"/>
      <c r="M25" s="172"/>
      <c r="O25" s="166"/>
      <c r="P25" s="166"/>
    </row>
    <row r="26" spans="1:16" s="3" customFormat="1" x14ac:dyDescent="0.25">
      <c r="A26" s="14"/>
      <c r="B26" s="790"/>
      <c r="C26" s="791"/>
      <c r="D26" s="791"/>
      <c r="E26" s="791"/>
      <c r="F26" s="791"/>
      <c r="G26" s="791"/>
      <c r="H26" s="791"/>
      <c r="I26" s="791"/>
      <c r="J26" s="791"/>
      <c r="K26" s="791"/>
      <c r="L26" s="792"/>
      <c r="M26" s="172"/>
      <c r="O26" s="166"/>
      <c r="P26" s="166"/>
    </row>
    <row r="27" spans="1:16" s="147" customFormat="1" x14ac:dyDescent="0.25">
      <c r="A27" s="184"/>
      <c r="B27" s="185"/>
      <c r="C27" s="186"/>
      <c r="D27" s="186"/>
      <c r="E27" s="186"/>
      <c r="F27" s="186"/>
      <c r="G27" s="186"/>
      <c r="H27" s="186"/>
      <c r="I27" s="186"/>
      <c r="J27" s="186"/>
      <c r="K27" s="186"/>
      <c r="L27" s="187"/>
    </row>
    <row r="28" spans="1:16" x14ac:dyDescent="0.25">
      <c r="B28" s="1061" t="str">
        <f>IF(Intro!$G$28="English",O28,P28)</f>
        <v>PRODUCTION ET VENTES</v>
      </c>
      <c r="C28" s="1062"/>
      <c r="D28" s="1062"/>
      <c r="E28" s="1062"/>
      <c r="F28" s="1062"/>
      <c r="G28" s="1062"/>
      <c r="H28" s="1062"/>
      <c r="I28" s="1062"/>
      <c r="J28" s="1062"/>
      <c r="K28" s="1062"/>
      <c r="L28" s="1063"/>
      <c r="M28" s="147"/>
      <c r="O28" s="237" t="s">
        <v>587</v>
      </c>
      <c r="P28" s="237" t="s">
        <v>588</v>
      </c>
    </row>
    <row r="29" spans="1:16" s="147" customFormat="1" x14ac:dyDescent="0.25">
      <c r="A29" s="184"/>
      <c r="B29" s="185"/>
      <c r="C29" s="186"/>
      <c r="D29" s="186"/>
      <c r="E29" s="186"/>
      <c r="F29" s="186"/>
      <c r="G29" s="186"/>
      <c r="H29" s="186"/>
      <c r="I29" s="186"/>
      <c r="J29" s="186"/>
      <c r="K29" s="186"/>
      <c r="L29" s="187"/>
    </row>
    <row r="30" spans="1:16" s="147" customFormat="1" x14ac:dyDescent="0.25">
      <c r="A30" s="184"/>
      <c r="B30" s="702" t="str">
        <f>IF(Intro!$G$28="English",O30,P30)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703"/>
      <c r="D30" s="703"/>
      <c r="E30" s="703"/>
      <c r="F30" s="703"/>
      <c r="G30" s="703"/>
      <c r="H30" s="703"/>
      <c r="I30" s="703"/>
      <c r="J30" s="703"/>
      <c r="K30" s="703"/>
      <c r="L30" s="704"/>
      <c r="O30" s="147" t="s">
        <v>277</v>
      </c>
      <c r="P30" s="147" t="s">
        <v>278</v>
      </c>
    </row>
    <row r="31" spans="1:16" s="147" customFormat="1" x14ac:dyDescent="0.25">
      <c r="A31" s="184"/>
      <c r="B31" s="702"/>
      <c r="C31" s="703"/>
      <c r="D31" s="703"/>
      <c r="E31" s="703"/>
      <c r="F31" s="703"/>
      <c r="G31" s="703"/>
      <c r="H31" s="703"/>
      <c r="I31" s="703"/>
      <c r="J31" s="703"/>
      <c r="K31" s="703"/>
      <c r="L31" s="704"/>
    </row>
    <row r="32" spans="1:16" s="147" customFormat="1" x14ac:dyDescent="0.25">
      <c r="A32" s="184"/>
      <c r="B32" s="185"/>
      <c r="C32" s="186"/>
      <c r="D32" s="186"/>
      <c r="E32" s="186"/>
      <c r="F32" s="186"/>
      <c r="G32" s="186"/>
      <c r="H32" s="186"/>
      <c r="I32" s="186"/>
      <c r="J32" s="186"/>
      <c r="K32" s="186"/>
      <c r="L32" s="187"/>
    </row>
    <row r="33" spans="1:16" s="11" customFormat="1" x14ac:dyDescent="0.25">
      <c r="A33" s="13"/>
      <c r="B33" s="664" t="str">
        <f>IF(Intro!$G$28="English",Variables!$B$23,Variables!$C$23)</f>
        <v>unités complètes</v>
      </c>
      <c r="E33" s="891">
        <f>Variables!B6</f>
        <v>2023</v>
      </c>
      <c r="F33" s="891">
        <f>E33+1</f>
        <v>2024</v>
      </c>
      <c r="G33" s="891">
        <f>F33+1</f>
        <v>2025</v>
      </c>
      <c r="H33" s="860"/>
      <c r="I33" s="861"/>
      <c r="J33" s="194"/>
      <c r="K33" s="194"/>
      <c r="L33" s="195"/>
      <c r="O33" s="12"/>
    </row>
    <row r="34" spans="1:16" s="11" customFormat="1" x14ac:dyDescent="0.25">
      <c r="A34" s="13"/>
      <c r="B34" s="609"/>
      <c r="E34" s="892"/>
      <c r="F34" s="892"/>
      <c r="G34" s="892"/>
      <c r="H34" s="860"/>
      <c r="I34" s="861"/>
      <c r="J34" s="194"/>
      <c r="K34" s="194"/>
      <c r="L34" s="195"/>
      <c r="O34" s="12"/>
    </row>
    <row r="35" spans="1:16" s="172" customFormat="1" x14ac:dyDescent="0.25">
      <c r="A35" s="188"/>
      <c r="B35" s="813" t="str">
        <f>IF(Intro!$G$28="English",O35,P35)</f>
        <v>Production</v>
      </c>
      <c r="C35" s="814"/>
      <c r="D35" s="1060"/>
      <c r="E35" s="252" t="str">
        <f>IF('Pro 1'!G24&lt;&gt;0,"X","-")</f>
        <v>-</v>
      </c>
      <c r="F35" s="252" t="str">
        <f>IF('Pro 1'!H24&lt;&gt;0,"X","-")</f>
        <v>-</v>
      </c>
      <c r="G35" s="252" t="str">
        <f>IF('Pro 1'!I24&lt;&gt;0,"X","-")</f>
        <v>-</v>
      </c>
      <c r="H35" s="335"/>
      <c r="I35" s="336"/>
      <c r="J35" s="194"/>
      <c r="K35" s="194"/>
      <c r="L35" s="195"/>
      <c r="O35" s="172" t="s">
        <v>40</v>
      </c>
      <c r="P35" s="172" t="s">
        <v>40</v>
      </c>
    </row>
    <row r="36" spans="1:16" s="172" customFormat="1" x14ac:dyDescent="0.25">
      <c r="A36" s="188"/>
      <c r="B36" s="813" t="str">
        <f>'Pro 2'!B30</f>
        <v>Ventes au Canada</v>
      </c>
      <c r="C36" s="814"/>
      <c r="D36" s="1060"/>
      <c r="E36" s="252" t="str">
        <f>IF(SUM('Pro 2'!G30:G31)&lt;&gt;0,"X","-")</f>
        <v>-</v>
      </c>
      <c r="F36" s="252" t="str">
        <f>IF(SUM('Pro 2'!H30:H31)&lt;&gt;0,"X","-")</f>
        <v>-</v>
      </c>
      <c r="G36" s="252" t="str">
        <f>IF(SUM('Pro 2'!I30:I31)&lt;&gt;0,"X","-")</f>
        <v>-</v>
      </c>
      <c r="H36" s="335"/>
      <c r="I36" s="336"/>
      <c r="J36" s="194"/>
      <c r="K36" s="194"/>
      <c r="L36" s="195"/>
    </row>
    <row r="37" spans="1:16" s="172" customFormat="1" x14ac:dyDescent="0.25">
      <c r="A37" s="188"/>
      <c r="B37" s="813" t="str">
        <f>'Pro 2'!B33</f>
        <v>Ventes à l'exportation</v>
      </c>
      <c r="C37" s="814"/>
      <c r="D37" s="814"/>
      <c r="E37" s="252" t="str">
        <f>IF(SUM('Pro 2'!G33:G34)&lt;&gt;0,"X","-")</f>
        <v>-</v>
      </c>
      <c r="F37" s="252" t="str">
        <f>IF(SUM('Pro 2'!H33:H34)&lt;&gt;0,"X","-")</f>
        <v>-</v>
      </c>
      <c r="G37" s="252" t="str">
        <f>IF(SUM('Pro 2'!I33:I34)&lt;&gt;0,"X","-")</f>
        <v>-</v>
      </c>
      <c r="H37" s="335"/>
      <c r="I37" s="336"/>
      <c r="J37" s="194"/>
      <c r="K37" s="194"/>
      <c r="L37" s="195"/>
    </row>
    <row r="38" spans="1:16" s="172" customFormat="1" x14ac:dyDescent="0.25">
      <c r="A38" s="188"/>
      <c r="B38" s="612"/>
      <c r="C38" s="613"/>
      <c r="D38" s="613"/>
      <c r="E38" s="336"/>
      <c r="F38" s="336"/>
      <c r="G38" s="336"/>
      <c r="H38" s="336"/>
      <c r="I38" s="336"/>
      <c r="J38" s="194"/>
      <c r="K38" s="194"/>
      <c r="L38" s="195"/>
    </row>
    <row r="39" spans="1:16" s="172" customFormat="1" ht="28.5" x14ac:dyDescent="0.25">
      <c r="A39" s="188"/>
      <c r="B39" s="622" t="str">
        <f>IF(Intro!$G$28="English",Variables!$B$77,Variables!$C$77)</f>
        <v>sous-ensembles</v>
      </c>
      <c r="C39" s="146"/>
      <c r="D39" s="146"/>
      <c r="E39" s="896">
        <f>E33</f>
        <v>2023</v>
      </c>
      <c r="F39" s="896">
        <f>E39+1</f>
        <v>2024</v>
      </c>
      <c r="G39" s="896">
        <f>F39+1</f>
        <v>2025</v>
      </c>
      <c r="H39" s="336"/>
      <c r="I39" s="336"/>
      <c r="J39" s="194"/>
      <c r="K39" s="194"/>
      <c r="L39" s="195"/>
    </row>
    <row r="40" spans="1:16" s="172" customFormat="1" x14ac:dyDescent="0.25">
      <c r="A40" s="188"/>
      <c r="B40" s="615"/>
      <c r="C40" s="146"/>
      <c r="D40" s="146"/>
      <c r="E40" s="976"/>
      <c r="F40" s="976"/>
      <c r="G40" s="976"/>
      <c r="H40" s="336"/>
      <c r="I40" s="336"/>
      <c r="J40" s="194"/>
      <c r="K40" s="194"/>
      <c r="L40" s="195"/>
    </row>
    <row r="41" spans="1:16" s="172" customFormat="1" x14ac:dyDescent="0.25">
      <c r="A41" s="188"/>
      <c r="B41" s="1064" t="str">
        <f>B35</f>
        <v>Production</v>
      </c>
      <c r="C41" s="1065"/>
      <c r="D41" s="1065"/>
      <c r="E41" s="252" t="str">
        <f>IF('Pro 1'!G37&lt;&gt;0,"X","-")</f>
        <v>-</v>
      </c>
      <c r="F41" s="252" t="str">
        <f>IF('Pro 1'!H37&lt;&gt;0,"X","-")</f>
        <v>-</v>
      </c>
      <c r="G41" s="252" t="str">
        <f>IF('Pro 1'!I37&lt;&gt;0,"X","-")</f>
        <v>-</v>
      </c>
      <c r="H41" s="336"/>
      <c r="I41" s="336"/>
      <c r="J41" s="194"/>
      <c r="K41" s="194"/>
      <c r="L41" s="195"/>
    </row>
    <row r="42" spans="1:16" s="172" customFormat="1" x14ac:dyDescent="0.25">
      <c r="A42" s="188"/>
      <c r="B42" s="1064" t="str">
        <f>B36</f>
        <v>Ventes au Canada</v>
      </c>
      <c r="C42" s="1065"/>
      <c r="D42" s="1065"/>
      <c r="E42" s="252" t="str">
        <f>IF(SUM('Pro 2'!G47:G48)&lt;&gt;0,"X","-")</f>
        <v>-</v>
      </c>
      <c r="F42" s="252" t="str">
        <f>IF(SUM('Pro 2'!H47:H48)&lt;&gt;0,"X","-")</f>
        <v>-</v>
      </c>
      <c r="G42" s="252" t="str">
        <f>IF(SUM('Pro 2'!I47:I48)&lt;&gt;0,"X","-")</f>
        <v>-</v>
      </c>
      <c r="H42" s="336"/>
      <c r="I42" s="336"/>
      <c r="J42" s="194"/>
      <c r="K42" s="194"/>
      <c r="L42" s="195"/>
    </row>
    <row r="43" spans="1:16" s="172" customFormat="1" x14ac:dyDescent="0.25">
      <c r="A43" s="188"/>
      <c r="B43" s="1064" t="str">
        <f>B37</f>
        <v>Ventes à l'exportation</v>
      </c>
      <c r="C43" s="1065"/>
      <c r="D43" s="1065"/>
      <c r="E43" s="252" t="str">
        <f>IF(SUM('Pro 2'!G50:G51)&lt;&gt;0,"X","-")</f>
        <v>-</v>
      </c>
      <c r="F43" s="252" t="str">
        <f>IF(SUM('Pro 2'!H50:H51)&lt;&gt;0,"X","-")</f>
        <v>-</v>
      </c>
      <c r="G43" s="252" t="str">
        <f>IF(SUM('Pro 2'!I50:I51)&lt;&gt;0,"X","-")</f>
        <v>-</v>
      </c>
      <c r="H43" s="336"/>
      <c r="I43" s="336"/>
      <c r="J43" s="194"/>
      <c r="K43" s="194"/>
      <c r="L43" s="195"/>
    </row>
    <row r="44" spans="1:16" s="147" customFormat="1" x14ac:dyDescent="0.25">
      <c r="A44" s="184"/>
      <c r="B44" s="191"/>
      <c r="C44" s="192"/>
      <c r="D44" s="192"/>
      <c r="E44" s="192"/>
      <c r="F44" s="192"/>
      <c r="G44" s="192"/>
      <c r="H44" s="192"/>
      <c r="I44" s="192"/>
      <c r="J44" s="192"/>
      <c r="K44" s="192"/>
      <c r="L44" s="193"/>
    </row>
  </sheetData>
  <sheetProtection algorithmName="SHA-512" hashValue="pOEybZB9oaWZzQxmzhz5dRjMMD7X2M2x40a0JZGYHlQaU/EsfmmCOPN+Mxsqs3RQzJykWFs8xiP/56NW9h8Wqw==" saltValue="rk8e/qeqjVyo4dWiFXJVoQ==" spinCount="100000" sheet="1" objects="1" scenarios="1" selectLockedCells="1"/>
  <mergeCells count="27">
    <mergeCell ref="B43:D43"/>
    <mergeCell ref="E39:E40"/>
    <mergeCell ref="F39:F40"/>
    <mergeCell ref="G39:G40"/>
    <mergeCell ref="B41:D41"/>
    <mergeCell ref="B42:D42"/>
    <mergeCell ref="B35:D35"/>
    <mergeCell ref="B36:D36"/>
    <mergeCell ref="B37:D37"/>
    <mergeCell ref="B28:L28"/>
    <mergeCell ref="B30:L31"/>
    <mergeCell ref="E33:E34"/>
    <mergeCell ref="F33:F34"/>
    <mergeCell ref="G33:G34"/>
    <mergeCell ref="H33:H34"/>
    <mergeCell ref="I33:I34"/>
    <mergeCell ref="B4:L4"/>
    <mergeCell ref="B5:L5"/>
    <mergeCell ref="B6:L6"/>
    <mergeCell ref="B8:L8"/>
    <mergeCell ref="B9:L9"/>
    <mergeCell ref="B19:L26"/>
    <mergeCell ref="B12:I12"/>
    <mergeCell ref="B13:I13"/>
    <mergeCell ref="B14:I14"/>
    <mergeCell ref="B15:I15"/>
    <mergeCell ref="B17:L1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9C6F884-F63E-45CA-AEC5-14E72B1B0952}">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4671F3B-7018-4182-80F2-42E0B5E3669D}">
          <x14:formula1>
            <xm:f>Variables!$D$56:$D$57</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407B-9615-42E1-A577-CC48BC090B07}">
  <sheetPr>
    <tabColor rgb="FFFF0000"/>
  </sheetPr>
  <dimension ref="A1:W18"/>
  <sheetViews>
    <sheetView zoomScale="85" zoomScaleNormal="85" workbookViewId="0">
      <selection activeCell="K26" sqref="K26"/>
    </sheetView>
  </sheetViews>
  <sheetFormatPr defaultRowHeight="15" x14ac:dyDescent="0.25"/>
  <cols>
    <col min="1" max="1" width="22.7109375" customWidth="1"/>
    <col min="2" max="2" width="0" hidden="1" customWidth="1"/>
    <col min="3" max="3" width="11.42578125" customWidth="1"/>
    <col min="4" max="4" width="11.85546875" customWidth="1"/>
    <col min="5" max="5" width="16.42578125" customWidth="1"/>
    <col min="6" max="6" width="12.7109375" customWidth="1"/>
    <col min="7" max="7" width="25.5703125" customWidth="1"/>
    <col min="8" max="8" width="11.28515625" customWidth="1"/>
    <col min="9" max="9" width="9.140625" customWidth="1"/>
    <col min="10" max="10" width="14.42578125" customWidth="1"/>
    <col min="11" max="11" width="44.28515625" bestFit="1" customWidth="1"/>
    <col min="12" max="17" width="14.85546875" customWidth="1"/>
    <col min="18" max="23" width="14.85546875" hidden="1" customWidth="1"/>
  </cols>
  <sheetData>
    <row r="1" spans="1:23" ht="15.75" thickBot="1" x14ac:dyDescent="0.3">
      <c r="L1" s="1066" t="s">
        <v>787</v>
      </c>
      <c r="M1" s="1067"/>
      <c r="N1" s="1068"/>
      <c r="O1" s="1069" t="s">
        <v>788</v>
      </c>
      <c r="P1" s="1070"/>
      <c r="Q1" s="1071"/>
      <c r="R1" s="1072" t="s">
        <v>789</v>
      </c>
      <c r="S1" s="1073"/>
      <c r="T1" s="1074"/>
      <c r="U1" s="1075" t="s">
        <v>790</v>
      </c>
      <c r="V1" s="1076"/>
      <c r="W1" s="1077"/>
    </row>
    <row r="2" spans="1:23" ht="37.5" thickBot="1" x14ac:dyDescent="0.3">
      <c r="A2" s="390" t="s">
        <v>397</v>
      </c>
      <c r="B2" s="390" t="s">
        <v>771</v>
      </c>
      <c r="C2" s="390" t="s">
        <v>398</v>
      </c>
      <c r="D2" s="390" t="s">
        <v>399</v>
      </c>
      <c r="E2" s="390" t="s">
        <v>402</v>
      </c>
      <c r="F2" s="391" t="s">
        <v>772</v>
      </c>
      <c r="G2" s="390" t="s">
        <v>403</v>
      </c>
      <c r="H2" s="392" t="s">
        <v>773</v>
      </c>
      <c r="I2" s="390" t="s">
        <v>460</v>
      </c>
      <c r="J2" s="390" t="s">
        <v>405</v>
      </c>
      <c r="K2" s="390" t="s">
        <v>946</v>
      </c>
      <c r="L2" s="393" t="s">
        <v>774</v>
      </c>
      <c r="M2" s="393" t="s">
        <v>775</v>
      </c>
      <c r="N2" s="393" t="s">
        <v>776</v>
      </c>
      <c r="O2" s="394" t="s">
        <v>777</v>
      </c>
      <c r="P2" s="394" t="s">
        <v>778</v>
      </c>
      <c r="Q2" s="395" t="s">
        <v>779</v>
      </c>
      <c r="R2" s="396" t="s">
        <v>780</v>
      </c>
      <c r="S2" s="396" t="s">
        <v>781</v>
      </c>
      <c r="T2" s="396" t="s">
        <v>782</v>
      </c>
      <c r="U2" s="397" t="s">
        <v>783</v>
      </c>
      <c r="V2" s="397" t="s">
        <v>784</v>
      </c>
      <c r="W2" s="397" t="s">
        <v>785</v>
      </c>
    </row>
    <row r="3" spans="1:23" x14ac:dyDescent="0.25">
      <c r="A3" s="406">
        <f>Intro!E99</f>
        <v>0</v>
      </c>
      <c r="B3" s="398" t="s">
        <v>786</v>
      </c>
      <c r="C3" s="398" t="s">
        <v>413</v>
      </c>
      <c r="D3" s="399" t="s">
        <v>414</v>
      </c>
      <c r="E3" s="398" t="s">
        <v>415</v>
      </c>
      <c r="F3" s="398" t="s">
        <v>415</v>
      </c>
      <c r="G3" s="398" t="s">
        <v>415</v>
      </c>
      <c r="H3" s="398"/>
      <c r="I3" s="398"/>
      <c r="J3" s="400" t="s">
        <v>417</v>
      </c>
      <c r="K3" s="400" t="s">
        <v>882</v>
      </c>
      <c r="L3" s="407">
        <f>'Pro 2'!G30</f>
        <v>0</v>
      </c>
      <c r="M3" s="408">
        <f>'Pro 2'!H30</f>
        <v>0</v>
      </c>
      <c r="N3" s="419">
        <f>'Pro 2'!I30</f>
        <v>0</v>
      </c>
      <c r="O3" s="420">
        <f>'Pro 2'!G31</f>
        <v>0</v>
      </c>
      <c r="P3" s="408">
        <f>'Pro 2'!H31</f>
        <v>0</v>
      </c>
      <c r="Q3" s="409">
        <f>'Pro 2'!I31</f>
        <v>0</v>
      </c>
      <c r="R3" s="605">
        <f>(IF(ISERROR(O3/L3),0,O3/L3))*1000</f>
        <v>0</v>
      </c>
      <c r="S3" s="605">
        <f t="shared" ref="S3:T3" si="0">(IF(ISERROR(P3/M3),0,P3/M3))*1000</f>
        <v>0</v>
      </c>
      <c r="T3" s="605">
        <f t="shared" si="0"/>
        <v>0</v>
      </c>
      <c r="U3" s="413">
        <f>O3*('Pro 2'!G$201/100)</f>
        <v>0</v>
      </c>
      <c r="V3" s="414">
        <f>P3*('Pro 2'!H$201/100)</f>
        <v>0</v>
      </c>
      <c r="W3" s="415">
        <f>Q3*('Pro 2'!I$201/100)</f>
        <v>0</v>
      </c>
    </row>
    <row r="4" spans="1:23" ht="15.75" thickBot="1" x14ac:dyDescent="0.3">
      <c r="A4" s="401">
        <f>A3</f>
        <v>0</v>
      </c>
      <c r="B4" s="402" t="s">
        <v>786</v>
      </c>
      <c r="C4" s="402" t="s">
        <v>413</v>
      </c>
      <c r="D4" s="402" t="s">
        <v>414</v>
      </c>
      <c r="E4" s="402" t="s">
        <v>415</v>
      </c>
      <c r="F4" s="402" t="s">
        <v>415</v>
      </c>
      <c r="G4" s="402" t="s">
        <v>415</v>
      </c>
      <c r="H4" s="403"/>
      <c r="I4" s="402"/>
      <c r="J4" s="404" t="s">
        <v>417</v>
      </c>
      <c r="K4" s="405" t="s">
        <v>947</v>
      </c>
      <c r="L4" s="410">
        <f>'Pro 2'!G47</f>
        <v>0</v>
      </c>
      <c r="M4" s="411">
        <f>'Pro 2'!H47</f>
        <v>0</v>
      </c>
      <c r="N4" s="421">
        <f>'Pro 2'!I47</f>
        <v>0</v>
      </c>
      <c r="O4" s="422">
        <f>'Pro 2'!G48</f>
        <v>0</v>
      </c>
      <c r="P4" s="411">
        <f>'Pro 2'!H48</f>
        <v>0</v>
      </c>
      <c r="Q4" s="412">
        <f>'Pro 2'!I48</f>
        <v>0</v>
      </c>
      <c r="R4" s="606">
        <f>(IF(ISERROR(O4/L4),0,O4/L4))*1000</f>
        <v>0</v>
      </c>
      <c r="S4" s="606">
        <f t="shared" ref="S4" si="1">(IF(ISERROR(P4/M4),0,P4/M4))*1000</f>
        <v>0</v>
      </c>
      <c r="T4" s="606">
        <f t="shared" ref="T4" si="2">(IF(ISERROR(Q4/N4),0,Q4/N4))*1000</f>
        <v>0</v>
      </c>
      <c r="U4" s="416">
        <f>O4*('Pro 2'!G$201/100)</f>
        <v>0</v>
      </c>
      <c r="V4" s="417">
        <f>P4*('Pro 2'!H$201/100)</f>
        <v>0</v>
      </c>
      <c r="W4" s="418">
        <f>Q4*('Pro 2'!I$201/100)</f>
        <v>0</v>
      </c>
    </row>
    <row r="10" spans="1:23" ht="15.75" thickBot="1" x14ac:dyDescent="0.3"/>
    <row r="11" spans="1:23" ht="15.75" thickBot="1" x14ac:dyDescent="0.3">
      <c r="D11" s="1078" t="s">
        <v>801</v>
      </c>
      <c r="E11" s="1079"/>
      <c r="F11" s="1079"/>
      <c r="G11" s="1079"/>
      <c r="H11" s="1079"/>
      <c r="I11" s="1079"/>
      <c r="J11" s="1079"/>
      <c r="K11" s="1079"/>
      <c r="L11" s="1079"/>
      <c r="M11" s="1079"/>
      <c r="N11" s="1080"/>
    </row>
    <row r="12" spans="1:23" ht="15.75" thickBot="1" x14ac:dyDescent="0.3">
      <c r="D12" s="434" t="s">
        <v>791</v>
      </c>
      <c r="E12" s="435" t="s">
        <v>792</v>
      </c>
      <c r="F12" s="435" t="s">
        <v>793</v>
      </c>
      <c r="G12" s="436" t="s">
        <v>794</v>
      </c>
      <c r="H12" s="436" t="s">
        <v>795</v>
      </c>
      <c r="I12" s="436" t="s">
        <v>796</v>
      </c>
      <c r="J12" s="437" t="s">
        <v>797</v>
      </c>
      <c r="K12" s="438" t="s">
        <v>948</v>
      </c>
      <c r="L12" s="446">
        <v>2023</v>
      </c>
      <c r="M12" s="446">
        <v>2024</v>
      </c>
      <c r="N12" s="447">
        <v>2025</v>
      </c>
    </row>
    <row r="13" spans="1:23" x14ac:dyDescent="0.25">
      <c r="D13" s="449">
        <f>A3</f>
        <v>0</v>
      </c>
      <c r="E13" s="423" t="s">
        <v>798</v>
      </c>
      <c r="F13" s="423" t="s">
        <v>40</v>
      </c>
      <c r="G13" s="424" t="s">
        <v>415</v>
      </c>
      <c r="H13" s="424" t="s">
        <v>415</v>
      </c>
      <c r="I13" s="424"/>
      <c r="J13" s="424" t="s">
        <v>414</v>
      </c>
      <c r="K13" s="425" t="s">
        <v>882</v>
      </c>
      <c r="L13" s="448" t="str">
        <f>Confirm!E35</f>
        <v>-</v>
      </c>
      <c r="M13" s="655" t="str">
        <f>Confirm!F35</f>
        <v>-</v>
      </c>
      <c r="N13" s="656" t="str">
        <f>Confirm!G35</f>
        <v>-</v>
      </c>
    </row>
    <row r="14" spans="1:23" x14ac:dyDescent="0.25">
      <c r="D14" s="439">
        <f>D13</f>
        <v>0</v>
      </c>
      <c r="E14" s="426" t="str">
        <f>E13</f>
        <v xml:space="preserve">Domestic Producer   |  Producteur national </v>
      </c>
      <c r="F14" s="426" t="str">
        <f>F13</f>
        <v>Production</v>
      </c>
      <c r="G14" s="427" t="str">
        <f>G13</f>
        <v>DOM</v>
      </c>
      <c r="H14" s="427" t="str">
        <f>H13</f>
        <v>DOM</v>
      </c>
      <c r="I14" s="427"/>
      <c r="J14" s="428" t="str">
        <f>J13</f>
        <v>-</v>
      </c>
      <c r="K14" s="429" t="s">
        <v>947</v>
      </c>
      <c r="L14" s="653" t="str">
        <f>Confirm!E41</f>
        <v>-</v>
      </c>
      <c r="M14" s="657" t="str">
        <f>Confirm!F41</f>
        <v>-</v>
      </c>
      <c r="N14" s="658" t="str">
        <f>Confirm!G41</f>
        <v>-</v>
      </c>
    </row>
    <row r="15" spans="1:23" x14ac:dyDescent="0.25">
      <c r="D15" s="440">
        <f t="shared" ref="D15:E18" si="3">D14</f>
        <v>0</v>
      </c>
      <c r="E15" s="430" t="str">
        <f t="shared" si="3"/>
        <v xml:space="preserve">Domestic Producer   |  Producteur national </v>
      </c>
      <c r="F15" s="430" t="s">
        <v>799</v>
      </c>
      <c r="G15" s="431" t="str">
        <f t="shared" ref="G15:H18" si="4">G14</f>
        <v>DOM</v>
      </c>
      <c r="H15" s="431" t="str">
        <f t="shared" si="4"/>
        <v>DOM</v>
      </c>
      <c r="I15" s="431"/>
      <c r="J15" s="432" t="s">
        <v>414</v>
      </c>
      <c r="K15" s="433" t="s">
        <v>882</v>
      </c>
      <c r="L15" s="653" t="str">
        <f>Confirm!E36</f>
        <v>-</v>
      </c>
      <c r="M15" s="657" t="str">
        <f>Confirm!F36</f>
        <v>-</v>
      </c>
      <c r="N15" s="658" t="str">
        <f>Confirm!G36</f>
        <v>-</v>
      </c>
    </row>
    <row r="16" spans="1:23" x14ac:dyDescent="0.25">
      <c r="D16" s="439">
        <f t="shared" si="3"/>
        <v>0</v>
      </c>
      <c r="E16" s="426" t="str">
        <f t="shared" si="3"/>
        <v xml:space="preserve">Domestic Producer   |  Producteur national </v>
      </c>
      <c r="F16" s="426" t="str">
        <f>F15</f>
        <v>Sales to | Ventes à</v>
      </c>
      <c r="G16" s="427" t="str">
        <f t="shared" si="4"/>
        <v>DOM</v>
      </c>
      <c r="H16" s="427" t="str">
        <f t="shared" si="4"/>
        <v>DOM</v>
      </c>
      <c r="I16" s="427"/>
      <c r="J16" s="428" t="s">
        <v>414</v>
      </c>
      <c r="K16" s="429" t="s">
        <v>947</v>
      </c>
      <c r="L16" s="653" t="str">
        <f>Confirm!E42</f>
        <v>-</v>
      </c>
      <c r="M16" s="657" t="str">
        <f>Confirm!F42</f>
        <v>-</v>
      </c>
      <c r="N16" s="658" t="str">
        <f>Confirm!G42</f>
        <v>-</v>
      </c>
    </row>
    <row r="17" spans="4:14" x14ac:dyDescent="0.25">
      <c r="D17" s="440">
        <f t="shared" si="3"/>
        <v>0</v>
      </c>
      <c r="E17" s="430" t="str">
        <f t="shared" si="3"/>
        <v xml:space="preserve">Domestic Producer   |  Producteur national </v>
      </c>
      <c r="F17" s="430" t="s">
        <v>800</v>
      </c>
      <c r="G17" s="431" t="str">
        <f t="shared" si="4"/>
        <v>DOM</v>
      </c>
      <c r="H17" s="431" t="str">
        <f t="shared" si="4"/>
        <v>DOM</v>
      </c>
      <c r="I17" s="431"/>
      <c r="J17" s="432" t="s">
        <v>414</v>
      </c>
      <c r="K17" s="433" t="s">
        <v>882</v>
      </c>
      <c r="L17" s="653" t="str">
        <f>Confirm!E37</f>
        <v>-</v>
      </c>
      <c r="M17" s="657" t="str">
        <f>Confirm!F37</f>
        <v>-</v>
      </c>
      <c r="N17" s="658" t="str">
        <f>Confirm!G37</f>
        <v>-</v>
      </c>
    </row>
    <row r="18" spans="4:14" ht="15.75" thickBot="1" x14ac:dyDescent="0.3">
      <c r="D18" s="441">
        <f t="shared" si="3"/>
        <v>0</v>
      </c>
      <c r="E18" s="442" t="str">
        <f t="shared" si="3"/>
        <v xml:space="preserve">Domestic Producer   |  Producteur national </v>
      </c>
      <c r="F18" s="442" t="str">
        <f>F17</f>
        <v>Export Sales |  Ventes à l'exportation</v>
      </c>
      <c r="G18" s="443" t="str">
        <f t="shared" si="4"/>
        <v>DOM</v>
      </c>
      <c r="H18" s="443" t="str">
        <f t="shared" si="4"/>
        <v>DOM</v>
      </c>
      <c r="I18" s="443"/>
      <c r="J18" s="444" t="str">
        <f>J17</f>
        <v>-</v>
      </c>
      <c r="K18" s="445" t="s">
        <v>947</v>
      </c>
      <c r="L18" s="654" t="str">
        <f>Confirm!E43</f>
        <v>-</v>
      </c>
      <c r="M18" s="659" t="str">
        <f>Confirm!F43</f>
        <v>-</v>
      </c>
      <c r="N18" s="660" t="str">
        <f>Confirm!G43</f>
        <v>-</v>
      </c>
    </row>
  </sheetData>
  <sheetProtection algorithmName="SHA-512" hashValue="K4NovrXQu+HIFUGxZiXDJfeWKR8yyCR7/1BhQiw1L6UmTyRfjc+9xXhUA/KUt7lOFRRpeFVOtfDvBWf9swBkng==" saltValue="lh2dtSt5RBR60X4HKtIpwg==" spinCount="100000" sheet="1" objects="1" scenarios="1" selectLockedCells="1"/>
  <mergeCells count="5">
    <mergeCell ref="L1:N1"/>
    <mergeCell ref="O1:Q1"/>
    <mergeCell ref="R1:T1"/>
    <mergeCell ref="U1:W1"/>
    <mergeCell ref="D11:N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BDB7-527F-4415-A395-C527E3A8E6FB}">
  <sheetPr>
    <tabColor rgb="FFFF0000"/>
  </sheetPr>
  <dimension ref="A1:AB50"/>
  <sheetViews>
    <sheetView zoomScale="70" zoomScaleNormal="70" workbookViewId="0">
      <selection activeCell="U21" sqref="U21"/>
    </sheetView>
  </sheetViews>
  <sheetFormatPr defaultColWidth="9.28515625" defaultRowHeight="15" x14ac:dyDescent="0.25"/>
  <cols>
    <col min="2" max="2" width="4.5703125" customWidth="1"/>
    <col min="3" max="3" width="30.42578125" customWidth="1"/>
    <col min="4" max="6" width="10" customWidth="1"/>
    <col min="7" max="7" width="2.7109375" customWidth="1"/>
    <col min="8" max="8" width="43.42578125" bestFit="1" customWidth="1"/>
    <col min="9" max="9" width="1.28515625" customWidth="1"/>
    <col min="10" max="10" width="2.7109375" customWidth="1"/>
    <col min="11" max="11" width="4.5703125" customWidth="1"/>
    <col min="12" max="12" width="32.5703125" customWidth="1"/>
    <col min="13" max="15" width="10" customWidth="1"/>
    <col min="16" max="16" width="1.28515625" customWidth="1"/>
    <col min="17" max="17" width="43.42578125" bestFit="1" customWidth="1"/>
    <col min="18" max="18" width="1.28515625" customWidth="1"/>
    <col min="20" max="20" width="13.7109375" customWidth="1"/>
    <col min="25" max="25" width="13.42578125" customWidth="1"/>
  </cols>
  <sheetData>
    <row r="1" spans="1:28" x14ac:dyDescent="0.25">
      <c r="A1" s="450"/>
    </row>
    <row r="2" spans="1:28" ht="15.75" thickBot="1" x14ac:dyDescent="0.3">
      <c r="B2" s="451"/>
      <c r="C2" s="1081" t="s">
        <v>802</v>
      </c>
      <c r="D2" s="1081"/>
      <c r="E2" s="1081"/>
      <c r="F2" s="1081"/>
      <c r="G2" s="1081"/>
      <c r="H2" s="1081"/>
      <c r="I2" s="451"/>
      <c r="J2" s="451"/>
      <c r="K2" s="452"/>
      <c r="L2" s="1081" t="s">
        <v>803</v>
      </c>
      <c r="M2" s="1081"/>
      <c r="N2" s="1081"/>
      <c r="O2" s="1081"/>
      <c r="P2" s="1081"/>
      <c r="Q2" s="1081"/>
      <c r="R2" s="451"/>
    </row>
    <row r="3" spans="1:28" x14ac:dyDescent="0.25">
      <c r="B3" s="453"/>
      <c r="C3" s="454"/>
      <c r="D3" s="455"/>
      <c r="E3" s="455"/>
      <c r="F3" s="455"/>
      <c r="G3" s="455"/>
      <c r="H3" s="455"/>
      <c r="I3" s="456"/>
      <c r="J3" s="451"/>
      <c r="K3" s="453"/>
      <c r="L3" s="454"/>
      <c r="M3" s="455"/>
      <c r="N3" s="455"/>
      <c r="O3" s="455"/>
      <c r="P3" s="455"/>
      <c r="Q3" s="455"/>
      <c r="R3" s="456"/>
    </row>
    <row r="4" spans="1:28" x14ac:dyDescent="0.25">
      <c r="B4" s="457"/>
      <c r="C4" s="458"/>
      <c r="D4" s="459"/>
      <c r="E4" s="459"/>
      <c r="F4" s="459"/>
      <c r="G4" s="459"/>
      <c r="H4" s="459"/>
      <c r="I4" s="460"/>
      <c r="J4" s="451"/>
      <c r="K4" s="457"/>
      <c r="L4" s="458"/>
      <c r="M4" s="459"/>
      <c r="N4" s="459"/>
      <c r="O4" s="459"/>
      <c r="P4" s="459"/>
      <c r="Q4" s="459"/>
      <c r="R4" s="460"/>
    </row>
    <row r="5" spans="1:28" x14ac:dyDescent="0.25">
      <c r="B5" s="457"/>
      <c r="C5" s="458"/>
      <c r="D5" s="459"/>
      <c r="E5" s="459"/>
      <c r="F5" s="459"/>
      <c r="G5" s="461"/>
      <c r="H5" s="461"/>
      <c r="I5" s="460"/>
      <c r="J5" s="451"/>
      <c r="K5" s="457"/>
      <c r="L5" s="458"/>
      <c r="M5" s="459"/>
      <c r="N5" s="459"/>
      <c r="O5" s="459"/>
      <c r="P5" s="461"/>
      <c r="Q5" s="461"/>
      <c r="R5" s="460"/>
    </row>
    <row r="6" spans="1:28" x14ac:dyDescent="0.25">
      <c r="B6" s="462"/>
      <c r="C6" s="463">
        <f>Intro!E99</f>
        <v>0</v>
      </c>
      <c r="D6" s="458">
        <v>2023</v>
      </c>
      <c r="E6" s="458">
        <v>2024</v>
      </c>
      <c r="F6" s="458">
        <v>2025</v>
      </c>
      <c r="G6" s="458"/>
      <c r="H6" s="458"/>
      <c r="I6" s="460"/>
      <c r="J6" s="451"/>
      <c r="K6" s="462"/>
      <c r="L6" s="463"/>
      <c r="M6" s="458">
        <v>2023</v>
      </c>
      <c r="N6" s="458">
        <v>2024</v>
      </c>
      <c r="O6" s="458">
        <v>2025</v>
      </c>
      <c r="P6" s="458"/>
      <c r="Q6" s="458"/>
      <c r="R6" s="460"/>
    </row>
    <row r="7" spans="1:28" x14ac:dyDescent="0.25">
      <c r="B7" s="462"/>
      <c r="C7" s="464" t="s">
        <v>358</v>
      </c>
      <c r="D7" s="465"/>
      <c r="E7" s="465"/>
      <c r="F7" s="465"/>
      <c r="G7" s="465"/>
      <c r="H7" s="464" t="s">
        <v>804</v>
      </c>
      <c r="I7" s="460"/>
      <c r="J7" s="451"/>
      <c r="K7" s="462"/>
      <c r="L7" s="464" t="s">
        <v>358</v>
      </c>
      <c r="M7" s="466"/>
      <c r="N7" s="466"/>
      <c r="O7" s="466"/>
      <c r="P7" s="466"/>
      <c r="Q7" s="464" t="s">
        <v>804</v>
      </c>
      <c r="R7" s="460"/>
    </row>
    <row r="8" spans="1:28" x14ac:dyDescent="0.25">
      <c r="B8" s="462"/>
      <c r="C8" s="464"/>
      <c r="D8" s="465"/>
      <c r="E8" s="465"/>
      <c r="F8" s="465"/>
      <c r="G8" s="465"/>
      <c r="H8" s="464"/>
      <c r="I8" s="460"/>
      <c r="J8" s="451"/>
      <c r="K8" s="462"/>
      <c r="L8" s="464"/>
      <c r="M8" s="466"/>
      <c r="N8" s="466"/>
      <c r="O8" s="466"/>
      <c r="P8" s="466"/>
      <c r="Q8" s="464"/>
      <c r="R8" s="460"/>
      <c r="T8" s="662" t="s">
        <v>949</v>
      </c>
    </row>
    <row r="9" spans="1:28" x14ac:dyDescent="0.25">
      <c r="B9" s="462"/>
      <c r="C9" s="467" t="s">
        <v>727</v>
      </c>
      <c r="D9" s="465"/>
      <c r="E9" s="465"/>
      <c r="F9" s="465"/>
      <c r="G9" s="469"/>
      <c r="H9" s="468" t="s">
        <v>727</v>
      </c>
      <c r="I9" s="460"/>
      <c r="J9" s="451"/>
      <c r="K9" s="462"/>
      <c r="L9" s="467" t="s">
        <v>727</v>
      </c>
      <c r="M9" s="466"/>
      <c r="N9" s="466"/>
      <c r="O9" s="466"/>
      <c r="P9" s="466"/>
      <c r="Q9" s="468" t="s">
        <v>727</v>
      </c>
      <c r="R9" s="460"/>
      <c r="T9" s="661" t="s">
        <v>950</v>
      </c>
      <c r="Y9" s="661" t="s">
        <v>951</v>
      </c>
    </row>
    <row r="10" spans="1:28" x14ac:dyDescent="0.25">
      <c r="B10" s="462"/>
      <c r="C10" s="470" t="s">
        <v>361</v>
      </c>
      <c r="D10" s="471">
        <f>'Pro 1'!G21+'Pro 1'!G34</f>
        <v>0</v>
      </c>
      <c r="E10" s="471">
        <f>'Pro 1'!H21+'Pro 1'!H34</f>
        <v>0</v>
      </c>
      <c r="F10" s="471">
        <f>'Pro 1'!I21+'Pro 1'!I34</f>
        <v>0</v>
      </c>
      <c r="G10" s="469"/>
      <c r="H10" s="470" t="s">
        <v>805</v>
      </c>
      <c r="I10" s="460"/>
      <c r="J10" s="451"/>
      <c r="K10" s="462"/>
      <c r="L10" s="470" t="s">
        <v>361</v>
      </c>
      <c r="M10" s="471">
        <f>'Pro 1'!G22+'Pro 1'!G35</f>
        <v>0</v>
      </c>
      <c r="N10" s="471">
        <f>'Pro 1'!H22+'Pro 1'!H35</f>
        <v>0</v>
      </c>
      <c r="O10" s="471">
        <f>'Pro 1'!I22+'Pro 1'!I35</f>
        <v>0</v>
      </c>
      <c r="P10" s="472"/>
      <c r="Q10" s="470" t="s">
        <v>805</v>
      </c>
      <c r="R10" s="460"/>
      <c r="T10" t="s">
        <v>953</v>
      </c>
      <c r="U10">
        <v>2023</v>
      </c>
      <c r="V10">
        <v>2024</v>
      </c>
      <c r="W10">
        <v>2025</v>
      </c>
      <c r="Y10" t="s">
        <v>953</v>
      </c>
      <c r="Z10">
        <v>2023</v>
      </c>
      <c r="AA10">
        <v>2024</v>
      </c>
      <c r="AB10">
        <v>2025</v>
      </c>
    </row>
    <row r="11" spans="1:28" x14ac:dyDescent="0.25">
      <c r="B11" s="473"/>
      <c r="C11" s="474"/>
      <c r="D11" s="469"/>
      <c r="E11" s="469"/>
      <c r="F11" s="469"/>
      <c r="G11" s="469"/>
      <c r="H11" s="474">
        <v>0</v>
      </c>
      <c r="I11" s="475"/>
      <c r="J11" s="476"/>
      <c r="K11" s="473"/>
      <c r="L11" s="474"/>
      <c r="M11" s="469"/>
      <c r="N11" s="469"/>
      <c r="O11" s="469"/>
      <c r="P11" s="469"/>
      <c r="Q11" s="474"/>
      <c r="R11" s="475"/>
      <c r="T11" s="470" t="s">
        <v>361</v>
      </c>
      <c r="U11">
        <f>'Pro 1'!G21</f>
        <v>0</v>
      </c>
      <c r="V11">
        <f>'Pro 1'!H21</f>
        <v>0</v>
      </c>
      <c r="W11">
        <f>'Pro 1'!I21</f>
        <v>0</v>
      </c>
      <c r="Y11" s="470" t="s">
        <v>361</v>
      </c>
      <c r="Z11">
        <f>'Pro 1'!G22</f>
        <v>0</v>
      </c>
      <c r="AA11">
        <f>'Pro 1'!H22</f>
        <v>0</v>
      </c>
      <c r="AB11">
        <f>'Pro 1'!I22</f>
        <v>0</v>
      </c>
    </row>
    <row r="12" spans="1:28" x14ac:dyDescent="0.25">
      <c r="B12" s="462"/>
      <c r="C12" s="468" t="s">
        <v>359</v>
      </c>
      <c r="D12" s="472"/>
      <c r="E12" s="472"/>
      <c r="F12" s="472"/>
      <c r="G12" s="472"/>
      <c r="H12" s="468" t="s">
        <v>806</v>
      </c>
      <c r="I12" s="460"/>
      <c r="J12" s="451"/>
      <c r="K12" s="462"/>
      <c r="L12" s="468" t="s">
        <v>359</v>
      </c>
      <c r="M12" s="472"/>
      <c r="N12" s="472"/>
      <c r="O12" s="472"/>
      <c r="P12" s="472"/>
      <c r="Q12" s="468" t="s">
        <v>806</v>
      </c>
      <c r="R12" s="460"/>
      <c r="T12" s="481" t="s">
        <v>816</v>
      </c>
      <c r="U12">
        <f>'Pro 2'!G30</f>
        <v>0</v>
      </c>
      <c r="V12">
        <f>'Pro 2'!H30</f>
        <v>0</v>
      </c>
      <c r="W12">
        <f>'Pro 2'!I30</f>
        <v>0</v>
      </c>
      <c r="Y12" s="481" t="s">
        <v>816</v>
      </c>
      <c r="Z12">
        <f>'Pro 2'!G33</f>
        <v>0</v>
      </c>
      <c r="AA12">
        <f>'Pro 2'!H33</f>
        <v>0</v>
      </c>
      <c r="AB12">
        <f>'Pro 2'!I33</f>
        <v>0</v>
      </c>
    </row>
    <row r="13" spans="1:28" x14ac:dyDescent="0.25">
      <c r="B13" s="462"/>
      <c r="C13" s="477" t="s">
        <v>125</v>
      </c>
      <c r="D13" s="471">
        <f>'Pro 3'!G$67/1000</f>
        <v>0</v>
      </c>
      <c r="E13" s="471">
        <f>'Pro 3'!H$67/1000</f>
        <v>0</v>
      </c>
      <c r="F13" s="471">
        <f>'Pro 3'!I$67/1000</f>
        <v>0</v>
      </c>
      <c r="G13" s="472"/>
      <c r="H13" s="477" t="s">
        <v>74</v>
      </c>
      <c r="I13" s="460"/>
      <c r="J13" s="451"/>
      <c r="K13" s="462"/>
      <c r="L13" s="477" t="s">
        <v>125</v>
      </c>
      <c r="M13" s="471">
        <f>'Pro 3'!G$87/1000</f>
        <v>0</v>
      </c>
      <c r="N13" s="471">
        <f>'Pro 3'!H$87/1000</f>
        <v>0</v>
      </c>
      <c r="O13" s="471">
        <f>'Pro 3'!I$87/1000</f>
        <v>0</v>
      </c>
      <c r="P13" s="472"/>
      <c r="Q13" s="477" t="s">
        <v>74</v>
      </c>
      <c r="R13" s="460"/>
    </row>
    <row r="14" spans="1:28" x14ac:dyDescent="0.25">
      <c r="B14" s="462"/>
      <c r="C14" s="477" t="s">
        <v>363</v>
      </c>
      <c r="D14" s="471">
        <f>SUM('Pro 3'!G$68:G$68)/1000</f>
        <v>0</v>
      </c>
      <c r="E14" s="471">
        <f>SUM('Pro 3'!H$68:H$68)/1000</f>
        <v>0</v>
      </c>
      <c r="F14" s="471">
        <f>SUM('Pro 3'!I$68:I$68)/1000</f>
        <v>0</v>
      </c>
      <c r="G14" s="472"/>
      <c r="H14" s="477" t="s">
        <v>807</v>
      </c>
      <c r="I14" s="460"/>
      <c r="J14" s="451"/>
      <c r="K14" s="462"/>
      <c r="L14" s="477" t="s">
        <v>363</v>
      </c>
      <c r="M14" s="471">
        <f>SUM('Pro 3'!G$88:G$88)/1000</f>
        <v>0</v>
      </c>
      <c r="N14" s="471">
        <f>SUM('Pro 3'!H$88:H$88)/1000</f>
        <v>0</v>
      </c>
      <c r="O14" s="471">
        <f>SUM('Pro 3'!I$88:I$88)/1000</f>
        <v>0</v>
      </c>
      <c r="P14" s="472"/>
      <c r="Q14" s="477" t="s">
        <v>807</v>
      </c>
      <c r="R14" s="460"/>
      <c r="T14" t="s">
        <v>954</v>
      </c>
      <c r="U14">
        <v>2023</v>
      </c>
      <c r="V14">
        <v>2024</v>
      </c>
      <c r="W14">
        <v>2025</v>
      </c>
      <c r="Y14" t="s">
        <v>954</v>
      </c>
      <c r="Z14">
        <v>2023</v>
      </c>
      <c r="AA14">
        <v>2024</v>
      </c>
      <c r="AB14">
        <v>2025</v>
      </c>
    </row>
    <row r="15" spans="1:28" x14ac:dyDescent="0.25">
      <c r="B15" s="462"/>
      <c r="C15" s="477" t="s">
        <v>62</v>
      </c>
      <c r="D15" s="471">
        <f>'Pro 3'!G$69/1000</f>
        <v>0</v>
      </c>
      <c r="E15" s="471">
        <f>'Pro 3'!H$69/1000</f>
        <v>0</v>
      </c>
      <c r="F15" s="471">
        <f>'Pro 3'!I$69/1000</f>
        <v>0</v>
      </c>
      <c r="G15" s="472"/>
      <c r="H15" s="477" t="s">
        <v>63</v>
      </c>
      <c r="I15" s="460"/>
      <c r="J15" s="451"/>
      <c r="K15" s="462"/>
      <c r="L15" s="477" t="s">
        <v>62</v>
      </c>
      <c r="M15" s="471">
        <f>'Pro 3'!G$89/1000</f>
        <v>0</v>
      </c>
      <c r="N15" s="471">
        <f>'Pro 3'!H$89/1000</f>
        <v>0</v>
      </c>
      <c r="O15" s="471">
        <f>'Pro 3'!I$89/1000</f>
        <v>0</v>
      </c>
      <c r="P15" s="472"/>
      <c r="Q15" s="477" t="s">
        <v>63</v>
      </c>
      <c r="R15" s="460"/>
      <c r="T15" s="470" t="s">
        <v>361</v>
      </c>
      <c r="U15">
        <f>'Pro 1'!G34</f>
        <v>0</v>
      </c>
      <c r="V15">
        <f>'Pro 1'!H34</f>
        <v>0</v>
      </c>
      <c r="W15">
        <f>'Pro 1'!I34</f>
        <v>0</v>
      </c>
      <c r="Y15" s="470" t="s">
        <v>361</v>
      </c>
      <c r="Z15">
        <f>'Pro 1'!G35</f>
        <v>0</v>
      </c>
      <c r="AA15">
        <f>'Pro 1'!H35</f>
        <v>0</v>
      </c>
      <c r="AB15">
        <f>'Pro 1'!I35</f>
        <v>0</v>
      </c>
    </row>
    <row r="16" spans="1:28" x14ac:dyDescent="0.25">
      <c r="B16" s="462"/>
      <c r="C16" s="477" t="s">
        <v>343</v>
      </c>
      <c r="D16" s="471">
        <f>'Pro 3'!G$70/1000</f>
        <v>0</v>
      </c>
      <c r="E16" s="471">
        <f>'Pro 3'!H$70/1000</f>
        <v>0</v>
      </c>
      <c r="F16" s="471">
        <f>'Pro 3'!I$70/1000</f>
        <v>0</v>
      </c>
      <c r="G16" s="472"/>
      <c r="H16" s="477" t="s">
        <v>808</v>
      </c>
      <c r="I16" s="460"/>
      <c r="J16" s="451"/>
      <c r="K16" s="462"/>
      <c r="L16" s="477" t="s">
        <v>343</v>
      </c>
      <c r="M16" s="471">
        <f>'Pro 3'!G$90/1000</f>
        <v>0</v>
      </c>
      <c r="N16" s="471">
        <f>'Pro 3'!H$90/1000</f>
        <v>0</v>
      </c>
      <c r="O16" s="471">
        <f>'Pro 3'!I$90/1000</f>
        <v>0</v>
      </c>
      <c r="P16" s="472"/>
      <c r="Q16" s="477" t="s">
        <v>808</v>
      </c>
      <c r="R16" s="460"/>
      <c r="T16" s="481" t="s">
        <v>816</v>
      </c>
      <c r="U16">
        <f>'Pro 2'!G47</f>
        <v>0</v>
      </c>
      <c r="V16">
        <f>'Pro 2'!H47</f>
        <v>0</v>
      </c>
      <c r="W16">
        <f>'Pro 2'!I47</f>
        <v>0</v>
      </c>
      <c r="Y16" s="481" t="s">
        <v>816</v>
      </c>
      <c r="Z16">
        <f>'Pro 2'!G50</f>
        <v>0</v>
      </c>
      <c r="AA16">
        <f>'Pro 2'!H50</f>
        <v>0</v>
      </c>
      <c r="AB16">
        <f>'Pro 2'!I50</f>
        <v>0</v>
      </c>
    </row>
    <row r="17" spans="2:25" x14ac:dyDescent="0.25">
      <c r="B17" s="462"/>
      <c r="C17" s="477" t="s">
        <v>366</v>
      </c>
      <c r="D17" s="471">
        <f>'Pro 3'!G$71/1000</f>
        <v>0</v>
      </c>
      <c r="E17" s="471">
        <f>'Pro 3'!H$71/1000</f>
        <v>0</v>
      </c>
      <c r="F17" s="471">
        <f>'Pro 3'!I$71/1000</f>
        <v>0</v>
      </c>
      <c r="G17" s="472"/>
      <c r="H17" s="477" t="s">
        <v>809</v>
      </c>
      <c r="I17" s="460"/>
      <c r="J17" s="451"/>
      <c r="K17" s="462"/>
      <c r="L17" s="477" t="s">
        <v>366</v>
      </c>
      <c r="M17" s="471">
        <f>'Pro 3'!G$91/1000</f>
        <v>0</v>
      </c>
      <c r="N17" s="471">
        <f>'Pro 3'!H$91/1000</f>
        <v>0</v>
      </c>
      <c r="O17" s="471">
        <f>'Pro 3'!I$91/1000</f>
        <v>0</v>
      </c>
      <c r="P17" s="472"/>
      <c r="Q17" s="477" t="s">
        <v>809</v>
      </c>
      <c r="R17" s="460"/>
    </row>
    <row r="18" spans="2:25" x14ac:dyDescent="0.25">
      <c r="B18" s="462"/>
      <c r="C18" s="478" t="s">
        <v>368</v>
      </c>
      <c r="D18" s="479">
        <f>SUM(D13:D16)-D17</f>
        <v>0</v>
      </c>
      <c r="E18" s="479">
        <f t="shared" ref="E18:F18" si="0">SUM(E13:E16)-E17</f>
        <v>0</v>
      </c>
      <c r="F18" s="479">
        <f t="shared" si="0"/>
        <v>0</v>
      </c>
      <c r="G18" s="469"/>
      <c r="H18" s="478" t="s">
        <v>214</v>
      </c>
      <c r="I18" s="460"/>
      <c r="J18" s="451"/>
      <c r="K18" s="462"/>
      <c r="L18" s="478" t="s">
        <v>368</v>
      </c>
      <c r="M18" s="479">
        <f t="shared" ref="M18" si="1">SUM(M13:M16)-M17</f>
        <v>0</v>
      </c>
      <c r="N18" s="479">
        <f t="shared" ref="N18" si="2">SUM(N13:N16)-N17</f>
        <v>0</v>
      </c>
      <c r="O18" s="479">
        <f t="shared" ref="O18" si="3">SUM(O13:O16)-O17</f>
        <v>0</v>
      </c>
      <c r="P18" s="469"/>
      <c r="Q18" s="478" t="s">
        <v>214</v>
      </c>
      <c r="R18" s="460"/>
    </row>
    <row r="19" spans="2:25" x14ac:dyDescent="0.25">
      <c r="B19" s="480"/>
      <c r="C19" s="458"/>
      <c r="D19" s="469"/>
      <c r="E19" s="469"/>
      <c r="F19" s="469"/>
      <c r="G19" s="469"/>
      <c r="H19" s="458"/>
      <c r="I19" s="460"/>
      <c r="J19" s="451"/>
      <c r="K19" s="480"/>
      <c r="L19" s="458"/>
      <c r="M19" s="469"/>
      <c r="N19" s="469"/>
      <c r="O19" s="469"/>
      <c r="P19" s="469"/>
      <c r="Q19" s="458"/>
      <c r="R19" s="460"/>
    </row>
    <row r="20" spans="2:25" x14ac:dyDescent="0.25">
      <c r="B20" s="480"/>
      <c r="C20" s="464" t="s">
        <v>369</v>
      </c>
      <c r="D20" s="469"/>
      <c r="E20" s="469"/>
      <c r="F20" s="469"/>
      <c r="G20" s="469"/>
      <c r="H20" s="464" t="s">
        <v>810</v>
      </c>
      <c r="I20" s="460"/>
      <c r="J20" s="451"/>
      <c r="K20" s="480"/>
      <c r="L20" s="464" t="s">
        <v>369</v>
      </c>
      <c r="M20" s="469"/>
      <c r="N20" s="469"/>
      <c r="O20" s="469"/>
      <c r="P20" s="469"/>
      <c r="Q20" s="464" t="s">
        <v>810</v>
      </c>
      <c r="R20" s="460"/>
      <c r="T20" s="661"/>
    </row>
    <row r="21" spans="2:25" x14ac:dyDescent="0.25">
      <c r="B21" s="480"/>
      <c r="C21" s="464"/>
      <c r="D21" s="469"/>
      <c r="E21" s="469"/>
      <c r="F21" s="469"/>
      <c r="G21" s="469"/>
      <c r="H21" s="464"/>
      <c r="I21" s="460"/>
      <c r="J21" s="451"/>
      <c r="K21" s="480"/>
      <c r="L21" s="464"/>
      <c r="M21" s="469"/>
      <c r="N21" s="469"/>
      <c r="O21" s="469"/>
      <c r="P21" s="469"/>
      <c r="Q21" s="464"/>
      <c r="R21" s="460"/>
      <c r="T21" s="663"/>
      <c r="Y21" s="663"/>
    </row>
    <row r="22" spans="2:25" x14ac:dyDescent="0.25">
      <c r="B22" s="462"/>
      <c r="C22" s="481" t="s">
        <v>816</v>
      </c>
      <c r="D22" s="471">
        <f>'Pro 2'!G30+'Pro 2'!G47</f>
        <v>0</v>
      </c>
      <c r="E22" s="471">
        <f>'Pro 2'!H30+'Pro 2'!H47</f>
        <v>0</v>
      </c>
      <c r="F22" s="471">
        <f>'Pro 2'!I30+'Pro 2'!I47</f>
        <v>0</v>
      </c>
      <c r="G22" s="472"/>
      <c r="H22" s="481" t="s">
        <v>817</v>
      </c>
      <c r="I22" s="460"/>
      <c r="J22" s="451"/>
      <c r="K22" s="462"/>
      <c r="L22" s="481" t="s">
        <v>816</v>
      </c>
      <c r="M22" s="471">
        <f>'Pro 2'!G33+'Pro 2'!G50</f>
        <v>0</v>
      </c>
      <c r="N22" s="471">
        <f>'Pro 2'!H33+'Pro 2'!H50</f>
        <v>0</v>
      </c>
      <c r="O22" s="471">
        <f>'Pro 2'!I33+'Pro 2'!I50</f>
        <v>0</v>
      </c>
      <c r="P22" s="472"/>
      <c r="Q22" s="481" t="s">
        <v>817</v>
      </c>
      <c r="R22" s="460"/>
    </row>
    <row r="23" spans="2:25" x14ac:dyDescent="0.25">
      <c r="B23" s="480"/>
      <c r="C23" s="464"/>
      <c r="D23" s="469"/>
      <c r="E23" s="469"/>
      <c r="F23" s="469"/>
      <c r="G23" s="469"/>
      <c r="H23" s="464"/>
      <c r="I23" s="460"/>
      <c r="J23" s="451"/>
      <c r="K23" s="480"/>
      <c r="L23" s="464"/>
      <c r="M23" s="469"/>
      <c r="N23" s="469"/>
      <c r="O23" s="469"/>
      <c r="P23" s="469"/>
      <c r="Q23" s="464"/>
      <c r="R23" s="460"/>
    </row>
    <row r="24" spans="2:25" x14ac:dyDescent="0.25">
      <c r="B24" s="462"/>
      <c r="C24" s="468" t="s">
        <v>359</v>
      </c>
      <c r="D24" s="472"/>
      <c r="E24" s="472"/>
      <c r="F24" s="472"/>
      <c r="G24" s="472"/>
      <c r="H24" s="468" t="s">
        <v>806</v>
      </c>
      <c r="I24" s="460"/>
      <c r="J24" s="451"/>
      <c r="K24" s="462"/>
      <c r="L24" s="468" t="s">
        <v>359</v>
      </c>
      <c r="M24" s="472"/>
      <c r="N24" s="472"/>
      <c r="O24" s="472"/>
      <c r="P24" s="472"/>
      <c r="Q24" s="468" t="s">
        <v>806</v>
      </c>
      <c r="R24" s="460"/>
      <c r="T24" s="661"/>
      <c r="Y24" s="663"/>
    </row>
    <row r="25" spans="2:25" x14ac:dyDescent="0.25">
      <c r="B25" s="480"/>
      <c r="C25" s="482" t="s">
        <v>305</v>
      </c>
      <c r="D25" s="471">
        <f>'Pro 3'!G$236/1000</f>
        <v>0</v>
      </c>
      <c r="E25" s="471">
        <f>'Pro 3'!H$236/1000</f>
        <v>0</v>
      </c>
      <c r="F25" s="471">
        <f>'Pro 3'!I$236/1000</f>
        <v>0</v>
      </c>
      <c r="G25" s="472"/>
      <c r="H25" s="482" t="s">
        <v>811</v>
      </c>
      <c r="I25" s="460"/>
      <c r="J25" s="451"/>
      <c r="K25" s="480"/>
      <c r="L25" s="482" t="s">
        <v>305</v>
      </c>
      <c r="M25" s="471">
        <f>'Pro 3'!G$260/1000</f>
        <v>0</v>
      </c>
      <c r="N25" s="471">
        <f>'Pro 3'!H$260/1000</f>
        <v>0</v>
      </c>
      <c r="O25" s="471">
        <f>'Pro 3'!I$260/1000</f>
        <v>0</v>
      </c>
      <c r="P25" s="472"/>
      <c r="Q25" s="482" t="s">
        <v>811</v>
      </c>
      <c r="R25" s="460"/>
    </row>
    <row r="26" spans="2:25" x14ac:dyDescent="0.25">
      <c r="B26" s="462"/>
      <c r="C26" s="483" t="s">
        <v>125</v>
      </c>
      <c r="D26" s="471">
        <f>'Pro 3'!G$237/1000</f>
        <v>0</v>
      </c>
      <c r="E26" s="471">
        <f>'Pro 3'!H$237/1000</f>
        <v>0</v>
      </c>
      <c r="F26" s="471">
        <f>'Pro 3'!I$237/1000</f>
        <v>0</v>
      </c>
      <c r="G26" s="472"/>
      <c r="H26" s="483" t="s">
        <v>74</v>
      </c>
      <c r="I26" s="460"/>
      <c r="J26" s="451"/>
      <c r="K26" s="462"/>
      <c r="L26" s="483" t="s">
        <v>125</v>
      </c>
      <c r="M26" s="471">
        <f>'Pro 3'!G$261/1000</f>
        <v>0</v>
      </c>
      <c r="N26" s="471">
        <f>'Pro 3'!H$261/1000</f>
        <v>0</v>
      </c>
      <c r="O26" s="471">
        <f>'Pro 3'!I$261/1000</f>
        <v>0</v>
      </c>
      <c r="P26" s="472"/>
      <c r="Q26" s="483" t="s">
        <v>74</v>
      </c>
      <c r="R26" s="460"/>
    </row>
    <row r="27" spans="2:25" x14ac:dyDescent="0.25">
      <c r="B27" s="462"/>
      <c r="C27" s="484" t="s">
        <v>368</v>
      </c>
      <c r="D27" s="485">
        <f>D18</f>
        <v>0</v>
      </c>
      <c r="E27" s="485">
        <f t="shared" ref="E27:F27" si="4">E18</f>
        <v>0</v>
      </c>
      <c r="F27" s="485">
        <f t="shared" si="4"/>
        <v>0</v>
      </c>
      <c r="G27" s="472"/>
      <c r="H27" s="484" t="s">
        <v>214</v>
      </c>
      <c r="I27" s="460"/>
      <c r="J27" s="451"/>
      <c r="K27" s="462"/>
      <c r="L27" s="484" t="s">
        <v>368</v>
      </c>
      <c r="M27" s="485">
        <f t="shared" ref="M27:O27" si="5">M18</f>
        <v>0</v>
      </c>
      <c r="N27" s="485">
        <f t="shared" si="5"/>
        <v>0</v>
      </c>
      <c r="O27" s="485">
        <f t="shared" si="5"/>
        <v>0</v>
      </c>
      <c r="P27" s="472"/>
      <c r="Q27" s="484" t="s">
        <v>214</v>
      </c>
      <c r="R27" s="460"/>
    </row>
    <row r="28" spans="2:25" x14ac:dyDescent="0.25">
      <c r="B28" s="462"/>
      <c r="C28" s="484" t="s">
        <v>126</v>
      </c>
      <c r="D28" s="471">
        <f>'Pro 3'!G$239/1000</f>
        <v>0</v>
      </c>
      <c r="E28" s="471">
        <f>'Pro 3'!H$239/1000</f>
        <v>0</v>
      </c>
      <c r="F28" s="471">
        <f>'Pro 3'!I$239/1000</f>
        <v>0</v>
      </c>
      <c r="G28" s="472"/>
      <c r="H28" s="484" t="s">
        <v>520</v>
      </c>
      <c r="I28" s="486"/>
      <c r="J28" s="452"/>
      <c r="K28" s="462"/>
      <c r="L28" s="484" t="s">
        <v>126</v>
      </c>
      <c r="M28" s="471">
        <f>'Pro 3'!G$263/1000</f>
        <v>0</v>
      </c>
      <c r="N28" s="471">
        <f>'Pro 3'!H$263/1000</f>
        <v>0</v>
      </c>
      <c r="O28" s="471">
        <f>'Pro 3'!I$263/1000</f>
        <v>0</v>
      </c>
      <c r="P28" s="472"/>
      <c r="Q28" s="484" t="s">
        <v>520</v>
      </c>
      <c r="R28" s="486"/>
    </row>
    <row r="29" spans="2:25" x14ac:dyDescent="0.25">
      <c r="B29" s="462"/>
      <c r="C29" s="484" t="s">
        <v>299</v>
      </c>
      <c r="D29" s="487">
        <f>D26+D27-D28</f>
        <v>0</v>
      </c>
      <c r="E29" s="487">
        <f t="shared" ref="E29:F29" si="6">E26+E27-E28</f>
        <v>0</v>
      </c>
      <c r="F29" s="487">
        <f t="shared" si="6"/>
        <v>0</v>
      </c>
      <c r="G29" s="472"/>
      <c r="H29" s="484" t="s">
        <v>50</v>
      </c>
      <c r="I29" s="460"/>
      <c r="J29" s="451"/>
      <c r="K29" s="462"/>
      <c r="L29" s="484" t="s">
        <v>299</v>
      </c>
      <c r="M29" s="487">
        <f t="shared" ref="M29" si="7">M26+M27-M28</f>
        <v>0</v>
      </c>
      <c r="N29" s="487">
        <f t="shared" ref="N29" si="8">N26+N27-N28</f>
        <v>0</v>
      </c>
      <c r="O29" s="487">
        <f t="shared" ref="O29" si="9">O26+O27-O28</f>
        <v>0</v>
      </c>
      <c r="P29" s="472"/>
      <c r="Q29" s="484" t="s">
        <v>50</v>
      </c>
      <c r="R29" s="460"/>
    </row>
    <row r="30" spans="2:25" x14ac:dyDescent="0.25">
      <c r="B30" s="480"/>
      <c r="C30" s="482" t="s">
        <v>362</v>
      </c>
      <c r="D30" s="488">
        <f>D25-D29</f>
        <v>0</v>
      </c>
      <c r="E30" s="488">
        <f t="shared" ref="E30:F30" si="10">E25-E29</f>
        <v>0</v>
      </c>
      <c r="F30" s="488">
        <f t="shared" si="10"/>
        <v>0</v>
      </c>
      <c r="G30" s="469"/>
      <c r="H30" s="482" t="s">
        <v>812</v>
      </c>
      <c r="I30" s="486"/>
      <c r="J30" s="452"/>
      <c r="K30" s="480"/>
      <c r="L30" s="482" t="s">
        <v>362</v>
      </c>
      <c r="M30" s="488">
        <f t="shared" ref="M30" si="11">M25-M29</f>
        <v>0</v>
      </c>
      <c r="N30" s="488">
        <f t="shared" ref="N30" si="12">N25-N29</f>
        <v>0</v>
      </c>
      <c r="O30" s="488">
        <f t="shared" ref="O30" si="13">O25-O29</f>
        <v>0</v>
      </c>
      <c r="P30" s="469"/>
      <c r="Q30" s="482" t="s">
        <v>812</v>
      </c>
      <c r="R30" s="486"/>
    </row>
    <row r="31" spans="2:25" ht="25.5" customHeight="1" x14ac:dyDescent="0.25">
      <c r="B31" s="462"/>
      <c r="C31" s="489" t="s">
        <v>302</v>
      </c>
      <c r="D31" s="471">
        <f>'Pro 3'!G$242/1000</f>
        <v>0</v>
      </c>
      <c r="E31" s="471">
        <f>'Pro 3'!H$242/1000</f>
        <v>0</v>
      </c>
      <c r="F31" s="471">
        <f>'Pro 3'!I$242/1000</f>
        <v>0</v>
      </c>
      <c r="G31" s="472"/>
      <c r="H31" s="489" t="s">
        <v>813</v>
      </c>
      <c r="I31" s="460"/>
      <c r="J31" s="451"/>
      <c r="K31" s="462"/>
      <c r="L31" s="489" t="s">
        <v>302</v>
      </c>
      <c r="M31" s="471">
        <f>'Pro 3'!G$266/1000</f>
        <v>0</v>
      </c>
      <c r="N31" s="471">
        <f>'Pro 3'!H$266/1000</f>
        <v>0</v>
      </c>
      <c r="O31" s="471">
        <f>'Pro 3'!I$266/1000</f>
        <v>0</v>
      </c>
      <c r="P31" s="472"/>
      <c r="Q31" s="489" t="s">
        <v>813</v>
      </c>
      <c r="R31" s="460"/>
    </row>
    <row r="32" spans="2:25" x14ac:dyDescent="0.25">
      <c r="B32" s="462"/>
      <c r="C32" s="484" t="s">
        <v>301</v>
      </c>
      <c r="D32" s="471">
        <f>'Pro 3'!G$243/1000</f>
        <v>0</v>
      </c>
      <c r="E32" s="471">
        <f>'Pro 3'!H$243/1000</f>
        <v>0</v>
      </c>
      <c r="F32" s="471">
        <f>'Pro 3'!I$243/1000</f>
        <v>0</v>
      </c>
      <c r="G32" s="472"/>
      <c r="H32" s="484" t="s">
        <v>56</v>
      </c>
      <c r="I32" s="460"/>
      <c r="J32" s="451"/>
      <c r="K32" s="462"/>
      <c r="L32" s="484" t="s">
        <v>301</v>
      </c>
      <c r="M32" s="471">
        <f>'Pro 3'!G$267/1000</f>
        <v>0</v>
      </c>
      <c r="N32" s="471">
        <f>'Pro 3'!H$267/1000</f>
        <v>0</v>
      </c>
      <c r="O32" s="471">
        <f>'Pro 3'!I$267/1000</f>
        <v>0</v>
      </c>
      <c r="P32" s="472"/>
      <c r="Q32" s="484" t="s">
        <v>56</v>
      </c>
      <c r="R32" s="460"/>
    </row>
    <row r="33" spans="2:18" x14ac:dyDescent="0.25">
      <c r="B33" s="462"/>
      <c r="C33" s="484" t="s">
        <v>100</v>
      </c>
      <c r="D33" s="471">
        <f>'Pro 3'!G$244/1000</f>
        <v>0</v>
      </c>
      <c r="E33" s="471">
        <f>'Pro 3'!H$244/1000</f>
        <v>0</v>
      </c>
      <c r="F33" s="471">
        <f>'Pro 3'!I$244/1000</f>
        <v>0</v>
      </c>
      <c r="G33" s="472"/>
      <c r="H33" s="484" t="s">
        <v>101</v>
      </c>
      <c r="I33" s="460"/>
      <c r="J33" s="451"/>
      <c r="K33" s="462"/>
      <c r="L33" s="484" t="s">
        <v>100</v>
      </c>
      <c r="M33" s="471">
        <f>'Pro 3'!G$268/1000</f>
        <v>0</v>
      </c>
      <c r="N33" s="471">
        <f>'Pro 3'!H$268/1000</f>
        <v>0</v>
      </c>
      <c r="O33" s="471">
        <f>'Pro 3'!I$268/1000</f>
        <v>0</v>
      </c>
      <c r="P33" s="472"/>
      <c r="Q33" s="484" t="s">
        <v>101</v>
      </c>
      <c r="R33" s="460"/>
    </row>
    <row r="34" spans="2:18" x14ac:dyDescent="0.25">
      <c r="B34" s="480"/>
      <c r="C34" s="482" t="s">
        <v>367</v>
      </c>
      <c r="D34" s="479">
        <f>D30-D31-D32-D33</f>
        <v>0</v>
      </c>
      <c r="E34" s="479">
        <f t="shared" ref="E34:F34" si="14">E30-E31-E32-E33</f>
        <v>0</v>
      </c>
      <c r="F34" s="479">
        <f t="shared" si="14"/>
        <v>0</v>
      </c>
      <c r="G34" s="469"/>
      <c r="H34" s="482" t="s">
        <v>814</v>
      </c>
      <c r="I34" s="460"/>
      <c r="J34" s="451"/>
      <c r="K34" s="480"/>
      <c r="L34" s="482" t="s">
        <v>367</v>
      </c>
      <c r="M34" s="479">
        <f t="shared" ref="M34" si="15">M30-M31-M32-M33</f>
        <v>0</v>
      </c>
      <c r="N34" s="479">
        <f t="shared" ref="N34" si="16">N30-N31-N32-N33</f>
        <v>0</v>
      </c>
      <c r="O34" s="479">
        <f t="shared" ref="O34" si="17">O30-O31-O32-O33</f>
        <v>0</v>
      </c>
      <c r="P34" s="469"/>
      <c r="Q34" s="482" t="s">
        <v>814</v>
      </c>
      <c r="R34" s="460"/>
    </row>
    <row r="35" spans="2:18" ht="15.75" thickBot="1" x14ac:dyDescent="0.3">
      <c r="B35" s="490"/>
      <c r="C35" s="491"/>
      <c r="D35" s="491"/>
      <c r="E35" s="491"/>
      <c r="F35" s="491"/>
      <c r="G35" s="491"/>
      <c r="H35" s="491"/>
      <c r="I35" s="492"/>
      <c r="J35" s="493"/>
      <c r="K35" s="490"/>
      <c r="L35" s="491"/>
      <c r="M35" s="491"/>
      <c r="N35" s="491"/>
      <c r="O35" s="491"/>
      <c r="P35" s="491"/>
      <c r="Q35" s="491"/>
      <c r="R35" s="492"/>
    </row>
    <row r="37" spans="2:18" ht="15.75" thickBot="1" x14ac:dyDescent="0.3">
      <c r="C37" s="494" t="s">
        <v>815</v>
      </c>
      <c r="D37" s="494"/>
      <c r="E37" s="494"/>
      <c r="F37" s="494"/>
      <c r="G37" s="494"/>
      <c r="H37" s="494"/>
    </row>
    <row r="38" spans="2:18" x14ac:dyDescent="0.25">
      <c r="B38" s="495"/>
      <c r="C38" s="496"/>
      <c r="D38" s="497"/>
      <c r="E38" s="497"/>
      <c r="F38" s="497"/>
      <c r="G38" s="497"/>
      <c r="H38" s="497"/>
      <c r="I38" s="498"/>
    </row>
    <row r="39" spans="2:18" x14ac:dyDescent="0.25">
      <c r="B39" s="499"/>
      <c r="C39" s="500"/>
      <c r="D39" s="501"/>
      <c r="E39" s="501"/>
      <c r="F39" s="501"/>
      <c r="G39" s="501"/>
      <c r="H39" s="501"/>
      <c r="I39" s="502"/>
    </row>
    <row r="40" spans="2:18" x14ac:dyDescent="0.25">
      <c r="B40" s="499"/>
      <c r="C40" s="503"/>
      <c r="D40" s="501"/>
      <c r="E40" s="501"/>
      <c r="F40" s="501"/>
      <c r="G40" s="504"/>
      <c r="H40" s="504"/>
      <c r="I40" s="502"/>
    </row>
    <row r="41" spans="2:18" x14ac:dyDescent="0.25">
      <c r="B41" s="505"/>
      <c r="C41" s="503"/>
      <c r="D41" s="500">
        <v>2023</v>
      </c>
      <c r="E41" s="500">
        <v>2024</v>
      </c>
      <c r="F41" s="500">
        <v>2025</v>
      </c>
      <c r="G41" s="500"/>
      <c r="H41" s="500"/>
      <c r="I41" s="502"/>
    </row>
    <row r="42" spans="2:18" x14ac:dyDescent="0.25">
      <c r="B42" s="505"/>
      <c r="C42" s="506" t="s">
        <v>359</v>
      </c>
      <c r="D42" s="507"/>
      <c r="E42" s="507"/>
      <c r="F42" s="507"/>
      <c r="G42" s="507"/>
      <c r="H42" s="506" t="s">
        <v>806</v>
      </c>
      <c r="I42" s="502"/>
    </row>
    <row r="43" spans="2:18" x14ac:dyDescent="0.25">
      <c r="B43" s="505"/>
      <c r="C43" s="508" t="s">
        <v>305</v>
      </c>
      <c r="D43" s="509">
        <f>'Pro 3'!G$24/1000</f>
        <v>0</v>
      </c>
      <c r="E43" s="509">
        <f>'Pro 3'!H$24/1000</f>
        <v>0</v>
      </c>
      <c r="F43" s="509">
        <f>'Pro 3'!I$24/1000</f>
        <v>0</v>
      </c>
      <c r="G43" s="507"/>
      <c r="H43" s="508" t="s">
        <v>811</v>
      </c>
      <c r="I43" s="502"/>
    </row>
    <row r="44" spans="2:18" x14ac:dyDescent="0.25">
      <c r="B44" s="505"/>
      <c r="C44" s="510" t="s">
        <v>299</v>
      </c>
      <c r="D44" s="511">
        <f>'Pro 3'!G$25/1000</f>
        <v>0</v>
      </c>
      <c r="E44" s="511">
        <f>'Pro 3'!H$25/1000</f>
        <v>0</v>
      </c>
      <c r="F44" s="511">
        <f>'Pro 3'!I$25/1000</f>
        <v>0</v>
      </c>
      <c r="G44" s="507"/>
      <c r="H44" s="510" t="s">
        <v>50</v>
      </c>
      <c r="I44" s="502"/>
    </row>
    <row r="45" spans="2:18" x14ac:dyDescent="0.25">
      <c r="B45" s="505"/>
      <c r="C45" s="508" t="s">
        <v>362</v>
      </c>
      <c r="D45" s="512">
        <f>D43-D44</f>
        <v>0</v>
      </c>
      <c r="E45" s="512">
        <f t="shared" ref="E45:F45" si="18">E43-E44</f>
        <v>0</v>
      </c>
      <c r="F45" s="512">
        <f t="shared" si="18"/>
        <v>0</v>
      </c>
      <c r="G45" s="513"/>
      <c r="H45" s="508" t="s">
        <v>812</v>
      </c>
      <c r="I45" s="502"/>
    </row>
    <row r="46" spans="2:18" ht="26.25" x14ac:dyDescent="0.25">
      <c r="B46" s="505"/>
      <c r="C46" s="514" t="s">
        <v>302</v>
      </c>
      <c r="D46" s="509">
        <f>'Pro 3'!G$27/1000</f>
        <v>0</v>
      </c>
      <c r="E46" s="509">
        <f>'Pro 3'!H$27/1000</f>
        <v>0</v>
      </c>
      <c r="F46" s="509">
        <f>'Pro 3'!I$27/1000</f>
        <v>0</v>
      </c>
      <c r="G46" s="507"/>
      <c r="H46" s="514" t="s">
        <v>813</v>
      </c>
      <c r="I46" s="502"/>
    </row>
    <row r="47" spans="2:18" x14ac:dyDescent="0.25">
      <c r="B47" s="505"/>
      <c r="C47" s="510" t="s">
        <v>301</v>
      </c>
      <c r="D47" s="509">
        <f>'Pro 3'!G$28/1000</f>
        <v>0</v>
      </c>
      <c r="E47" s="509">
        <f>'Pro 3'!H$28/1000</f>
        <v>0</v>
      </c>
      <c r="F47" s="509">
        <f>'Pro 3'!I$28/1000</f>
        <v>0</v>
      </c>
      <c r="G47" s="507"/>
      <c r="H47" s="510" t="s">
        <v>56</v>
      </c>
      <c r="I47" s="502"/>
    </row>
    <row r="48" spans="2:18" x14ac:dyDescent="0.25">
      <c r="B48" s="505"/>
      <c r="C48" s="510" t="s">
        <v>100</v>
      </c>
      <c r="D48" s="509">
        <f>'Pro 3'!G$29/1000</f>
        <v>0</v>
      </c>
      <c r="E48" s="509">
        <f>'Pro 3'!H$29/1000</f>
        <v>0</v>
      </c>
      <c r="F48" s="509">
        <f>'Pro 3'!I$29/1000</f>
        <v>0</v>
      </c>
      <c r="G48" s="507"/>
      <c r="H48" s="510" t="s">
        <v>101</v>
      </c>
      <c r="I48" s="502"/>
    </row>
    <row r="49" spans="2:9" x14ac:dyDescent="0.25">
      <c r="B49" s="505"/>
      <c r="C49" s="508" t="s">
        <v>367</v>
      </c>
      <c r="D49" s="515">
        <f>D45-D46-D47-D48</f>
        <v>0</v>
      </c>
      <c r="E49" s="515">
        <f t="shared" ref="E49:F49" si="19">E45-E46-E47-E48</f>
        <v>0</v>
      </c>
      <c r="F49" s="515">
        <f t="shared" si="19"/>
        <v>0</v>
      </c>
      <c r="G49" s="513"/>
      <c r="H49" s="508" t="s">
        <v>814</v>
      </c>
      <c r="I49" s="502"/>
    </row>
    <row r="50" spans="2:9" ht="15.75" thickBot="1" x14ac:dyDescent="0.3">
      <c r="B50" s="490"/>
      <c r="C50" s="491"/>
      <c r="D50" s="491"/>
      <c r="E50" s="491"/>
      <c r="F50" s="491"/>
      <c r="G50" s="491"/>
      <c r="H50" s="491"/>
      <c r="I50" s="492"/>
    </row>
  </sheetData>
  <sheetProtection algorithmName="SHA-512" hashValue="tT0ssvW+2NfYOOD6U1+2YqN5Gli5RXTxhaWYXEsVK+ljaVq3M72BMk7OR7AtU17GXsbYW3KEKnUzJjv832f3/A==" saltValue="C6TEp0yGnSK25pbZg9B0SA==" spinCount="100000" sheet="1" objects="1" scenarios="1" selectLockedCells="1"/>
  <mergeCells count="2">
    <mergeCell ref="C2:H2"/>
    <mergeCell ref="L2:Q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64A3-4B99-4992-833D-7F8E8319AE5B}">
  <sheetPr>
    <tabColor rgb="FFFF0000"/>
  </sheetPr>
  <dimension ref="B1:U68"/>
  <sheetViews>
    <sheetView topLeftCell="A39" workbookViewId="0">
      <selection activeCell="N65" sqref="N65"/>
    </sheetView>
  </sheetViews>
  <sheetFormatPr defaultColWidth="9.28515625" defaultRowHeight="15" x14ac:dyDescent="0.25"/>
  <cols>
    <col min="1" max="1" width="3.28515625" customWidth="1"/>
    <col min="2" max="2" width="2.7109375" customWidth="1"/>
    <col min="3" max="3" width="31.5703125" customWidth="1"/>
    <col min="4" max="6" width="13.28515625" bestFit="1" customWidth="1"/>
    <col min="7" max="7" width="2.7109375" customWidth="1"/>
    <col min="8" max="8" width="30.7109375" customWidth="1"/>
    <col min="9" max="9" width="2.7109375" customWidth="1"/>
    <col min="10" max="11" width="1.7109375" customWidth="1"/>
  </cols>
  <sheetData>
    <row r="1" spans="2:21" x14ac:dyDescent="0.25">
      <c r="B1" s="516"/>
    </row>
    <row r="2" spans="2:21" ht="18.75" x14ac:dyDescent="0.3">
      <c r="B2" s="517"/>
    </row>
    <row r="3" spans="2:21" ht="15.75" thickBot="1" x14ac:dyDescent="0.3">
      <c r="B3" s="44"/>
      <c r="C3" s="518" t="s">
        <v>818</v>
      </c>
      <c r="D3" s="44"/>
      <c r="E3" s="44"/>
      <c r="F3" s="44"/>
      <c r="G3" s="44"/>
      <c r="H3" s="44"/>
      <c r="I3" s="44"/>
    </row>
    <row r="4" spans="2:21" x14ac:dyDescent="0.25">
      <c r="B4" s="520"/>
      <c r="C4" s="521"/>
      <c r="D4" s="521"/>
      <c r="E4" s="521"/>
      <c r="F4" s="521"/>
      <c r="G4" s="521"/>
      <c r="H4" s="521"/>
      <c r="I4" s="522"/>
    </row>
    <row r="5" spans="2:21" x14ac:dyDescent="0.25">
      <c r="B5" s="523"/>
      <c r="C5" s="519"/>
      <c r="D5" s="519"/>
      <c r="E5" s="519"/>
      <c r="F5" s="519"/>
      <c r="G5" s="519"/>
      <c r="H5" s="525"/>
      <c r="I5" s="526"/>
    </row>
    <row r="6" spans="2:21" x14ac:dyDescent="0.25">
      <c r="B6" s="499"/>
      <c r="C6" s="527">
        <f>Intro!E99</f>
        <v>0</v>
      </c>
      <c r="D6" s="503">
        <v>2023</v>
      </c>
      <c r="E6" s="503">
        <v>2024</v>
      </c>
      <c r="F6" s="503">
        <v>2025</v>
      </c>
      <c r="G6" s="503"/>
      <c r="H6" s="503"/>
      <c r="I6" s="526"/>
      <c r="M6" s="662" t="s">
        <v>955</v>
      </c>
    </row>
    <row r="7" spans="2:21" x14ac:dyDescent="0.25">
      <c r="B7" s="499"/>
      <c r="C7" s="527"/>
      <c r="D7" s="503"/>
      <c r="E7" s="503"/>
      <c r="F7" s="503"/>
      <c r="G7" s="503"/>
      <c r="H7" s="503"/>
      <c r="I7" s="526"/>
      <c r="M7" t="s">
        <v>952</v>
      </c>
    </row>
    <row r="8" spans="2:21" x14ac:dyDescent="0.25">
      <c r="B8" s="499"/>
      <c r="C8" s="528" t="s">
        <v>819</v>
      </c>
      <c r="D8" s="529"/>
      <c r="E8" s="529"/>
      <c r="F8" s="529"/>
      <c r="G8" s="530"/>
      <c r="H8" s="528" t="s">
        <v>820</v>
      </c>
      <c r="I8" s="526"/>
      <c r="M8" t="s">
        <v>956</v>
      </c>
      <c r="N8">
        <v>2023</v>
      </c>
      <c r="O8">
        <v>2024</v>
      </c>
      <c r="P8">
        <v>2025</v>
      </c>
      <c r="R8" t="s">
        <v>954</v>
      </c>
      <c r="S8">
        <v>2023</v>
      </c>
      <c r="T8">
        <v>2024</v>
      </c>
      <c r="U8">
        <v>2025</v>
      </c>
    </row>
    <row r="9" spans="2:21" x14ac:dyDescent="0.25">
      <c r="B9" s="499"/>
      <c r="C9" s="527"/>
      <c r="D9" s="531"/>
      <c r="E9" s="531"/>
      <c r="F9" s="531"/>
      <c r="G9" s="531"/>
      <c r="H9" s="527"/>
      <c r="I9" s="526"/>
      <c r="M9" t="s">
        <v>819</v>
      </c>
      <c r="N9">
        <f>'Pro 1'!G27</f>
        <v>0</v>
      </c>
      <c r="O9">
        <f>'Pro 1'!H27</f>
        <v>0</v>
      </c>
      <c r="P9">
        <f>'Pro 1'!I27</f>
        <v>0</v>
      </c>
      <c r="R9" t="s">
        <v>819</v>
      </c>
      <c r="S9">
        <f>'Pro 1'!G40</f>
        <v>0</v>
      </c>
      <c r="T9">
        <f>'Pro 1'!H40</f>
        <v>0</v>
      </c>
      <c r="U9">
        <f>'Pro 1'!I40</f>
        <v>0</v>
      </c>
    </row>
    <row r="10" spans="2:21" x14ac:dyDescent="0.25">
      <c r="B10" s="499"/>
      <c r="C10" s="528" t="s">
        <v>821</v>
      </c>
      <c r="D10" s="531"/>
      <c r="E10" s="531"/>
      <c r="F10" s="531"/>
      <c r="G10" s="531"/>
      <c r="H10" s="528" t="s">
        <v>821</v>
      </c>
      <c r="I10" s="526"/>
      <c r="M10" t="s">
        <v>821</v>
      </c>
      <c r="R10" t="s">
        <v>821</v>
      </c>
    </row>
    <row r="11" spans="2:21" x14ac:dyDescent="0.25">
      <c r="B11" s="523"/>
      <c r="C11" s="532" t="s">
        <v>822</v>
      </c>
      <c r="D11" s="529"/>
      <c r="E11" s="529"/>
      <c r="F11" s="529"/>
      <c r="G11" s="530"/>
      <c r="H11" s="532" t="s">
        <v>823</v>
      </c>
      <c r="I11" s="526"/>
      <c r="M11" t="s">
        <v>822</v>
      </c>
      <c r="N11">
        <f>'Pro 1'!G21</f>
        <v>0</v>
      </c>
      <c r="O11">
        <f>'Pro 1'!H21</f>
        <v>0</v>
      </c>
      <c r="P11">
        <f>'Pro 1'!I21</f>
        <v>0</v>
      </c>
      <c r="R11" t="s">
        <v>822</v>
      </c>
      <c r="S11">
        <f>'Pro 1'!G34</f>
        <v>0</v>
      </c>
      <c r="T11">
        <f>'Pro 1'!H34</f>
        <v>0</v>
      </c>
      <c r="U11">
        <f>'Pro 1'!I34</f>
        <v>0</v>
      </c>
    </row>
    <row r="12" spans="2:21" x14ac:dyDescent="0.25">
      <c r="B12" s="523"/>
      <c r="C12" s="532" t="s">
        <v>824</v>
      </c>
      <c r="D12" s="529"/>
      <c r="E12" s="529"/>
      <c r="F12" s="529"/>
      <c r="G12" s="530"/>
      <c r="H12" s="532" t="s">
        <v>825</v>
      </c>
      <c r="I12" s="526"/>
      <c r="M12" t="s">
        <v>824</v>
      </c>
      <c r="N12">
        <f>'Pro 1'!G22</f>
        <v>0</v>
      </c>
      <c r="O12">
        <f>'Pro 1'!H22</f>
        <v>0</v>
      </c>
      <c r="P12">
        <f>'Pro 1'!I22</f>
        <v>0</v>
      </c>
      <c r="R12" t="s">
        <v>824</v>
      </c>
      <c r="S12">
        <f>'Pro 1'!G35</f>
        <v>0</v>
      </c>
      <c r="T12">
        <f>'Pro 1'!H35</f>
        <v>0</v>
      </c>
      <c r="U12">
        <f>'Pro 1'!I35</f>
        <v>0</v>
      </c>
    </row>
    <row r="13" spans="2:21" x14ac:dyDescent="0.25">
      <c r="B13" s="523"/>
      <c r="C13" s="532" t="s">
        <v>826</v>
      </c>
      <c r="D13" s="529"/>
      <c r="E13" s="529"/>
      <c r="F13" s="529"/>
      <c r="G13" s="530"/>
      <c r="H13" s="532" t="s">
        <v>827</v>
      </c>
      <c r="I13" s="526"/>
      <c r="M13" t="s">
        <v>826</v>
      </c>
      <c r="N13">
        <f>'Pro 1'!G23</f>
        <v>0</v>
      </c>
      <c r="O13">
        <f>'Pro 1'!H23</f>
        <v>0</v>
      </c>
      <c r="P13">
        <f>'Pro 1'!I23</f>
        <v>0</v>
      </c>
      <c r="R13" t="s">
        <v>826</v>
      </c>
      <c r="S13">
        <f>'Pro 1'!G36</f>
        <v>0</v>
      </c>
      <c r="T13">
        <f>'Pro 1'!H36</f>
        <v>0</v>
      </c>
      <c r="U13">
        <f>'Pro 1'!I36</f>
        <v>0</v>
      </c>
    </row>
    <row r="14" spans="2:21" x14ac:dyDescent="0.25">
      <c r="B14" s="523"/>
      <c r="C14" s="534" t="s">
        <v>382</v>
      </c>
      <c r="D14" s="535">
        <f>SUM(D11:D13)</f>
        <v>0</v>
      </c>
      <c r="E14" s="535">
        <f t="shared" ref="E14:F14" si="0">SUM(E11:E13)</f>
        <v>0</v>
      </c>
      <c r="F14" s="535">
        <f t="shared" si="0"/>
        <v>0</v>
      </c>
      <c r="G14" s="536"/>
      <c r="H14" s="534" t="s">
        <v>382</v>
      </c>
      <c r="I14" s="526"/>
      <c r="M14" t="s">
        <v>382</v>
      </c>
      <c r="R14" t="s">
        <v>382</v>
      </c>
    </row>
    <row r="15" spans="2:21" x14ac:dyDescent="0.25">
      <c r="B15" s="523"/>
      <c r="C15" s="1083" t="s">
        <v>383</v>
      </c>
      <c r="D15" s="537"/>
      <c r="E15" s="537"/>
      <c r="F15" s="537"/>
      <c r="G15" s="533"/>
      <c r="H15" s="1083" t="s">
        <v>828</v>
      </c>
      <c r="I15" s="526"/>
      <c r="M15" t="s">
        <v>383</v>
      </c>
      <c r="N15">
        <f>'Pro 1'!G25</f>
        <v>0</v>
      </c>
      <c r="O15">
        <f>'Pro 1'!H25</f>
        <v>0</v>
      </c>
      <c r="P15">
        <f>'Pro 1'!I25</f>
        <v>0</v>
      </c>
      <c r="R15" t="s">
        <v>383</v>
      </c>
      <c r="S15">
        <f>'Pro 1'!G38</f>
        <v>0</v>
      </c>
      <c r="T15">
        <f>'Pro 1'!H38</f>
        <v>0</v>
      </c>
      <c r="U15">
        <f>'Pro 1'!I38</f>
        <v>0</v>
      </c>
    </row>
    <row r="16" spans="2:21" x14ac:dyDescent="0.25">
      <c r="B16" s="523"/>
      <c r="C16" s="1083"/>
      <c r="D16" s="533"/>
      <c r="E16" s="533"/>
      <c r="F16" s="533"/>
      <c r="G16" s="533"/>
      <c r="H16" s="1083">
        <v>0</v>
      </c>
      <c r="I16" s="526"/>
    </row>
    <row r="17" spans="2:21" x14ac:dyDescent="0.25">
      <c r="B17" s="523"/>
      <c r="C17" s="519"/>
      <c r="D17" s="538"/>
      <c r="E17" s="538"/>
      <c r="F17" s="538"/>
      <c r="G17" s="538"/>
      <c r="H17" s="519"/>
      <c r="I17" s="526"/>
    </row>
    <row r="18" spans="2:21" x14ac:dyDescent="0.25">
      <c r="B18" s="499"/>
      <c r="C18" s="528" t="s">
        <v>829</v>
      </c>
      <c r="D18" s="531"/>
      <c r="E18" s="531"/>
      <c r="F18" s="531"/>
      <c r="G18" s="531"/>
      <c r="H18" s="528" t="s">
        <v>830</v>
      </c>
      <c r="I18" s="526"/>
    </row>
    <row r="19" spans="2:21" x14ac:dyDescent="0.25">
      <c r="B19" s="523"/>
      <c r="C19" s="532" t="s">
        <v>822</v>
      </c>
      <c r="D19" s="58">
        <f>IF(D$8=0,0,D11/D$8)*100</f>
        <v>0</v>
      </c>
      <c r="E19" s="58">
        <f t="shared" ref="E19:F19" si="1">IF(E$8=0,0,E11/E$8)*100</f>
        <v>0</v>
      </c>
      <c r="F19" s="58">
        <f t="shared" si="1"/>
        <v>0</v>
      </c>
      <c r="G19" s="533"/>
      <c r="H19" s="532" t="s">
        <v>823</v>
      </c>
      <c r="I19" s="526"/>
    </row>
    <row r="20" spans="2:21" x14ac:dyDescent="0.25">
      <c r="B20" s="523"/>
      <c r="C20" s="532" t="s">
        <v>824</v>
      </c>
      <c r="D20" s="58">
        <f t="shared" ref="D20:F23" si="2">IF(D$8=0,0,D12/D$8)*100</f>
        <v>0</v>
      </c>
      <c r="E20" s="58">
        <f t="shared" si="2"/>
        <v>0</v>
      </c>
      <c r="F20" s="58">
        <f t="shared" si="2"/>
        <v>0</v>
      </c>
      <c r="G20" s="533"/>
      <c r="H20" s="532" t="s">
        <v>825</v>
      </c>
      <c r="I20" s="526"/>
    </row>
    <row r="21" spans="2:21" x14ac:dyDescent="0.25">
      <c r="B21" s="523"/>
      <c r="C21" s="532" t="s">
        <v>826</v>
      </c>
      <c r="D21" s="58">
        <f t="shared" si="2"/>
        <v>0</v>
      </c>
      <c r="E21" s="58">
        <f t="shared" si="2"/>
        <v>0</v>
      </c>
      <c r="F21" s="58">
        <f t="shared" si="2"/>
        <v>0</v>
      </c>
      <c r="G21" s="533"/>
      <c r="H21" s="532" t="s">
        <v>827</v>
      </c>
      <c r="I21" s="526"/>
    </row>
    <row r="22" spans="2:21" x14ac:dyDescent="0.25">
      <c r="B22" s="539"/>
      <c r="C22" s="534" t="s">
        <v>382</v>
      </c>
      <c r="D22" s="535">
        <f t="shared" si="2"/>
        <v>0</v>
      </c>
      <c r="E22" s="535">
        <f t="shared" si="2"/>
        <v>0</v>
      </c>
      <c r="F22" s="535">
        <f t="shared" si="2"/>
        <v>0</v>
      </c>
      <c r="G22" s="536"/>
      <c r="H22" s="534" t="s">
        <v>382</v>
      </c>
      <c r="I22" s="540"/>
    </row>
    <row r="23" spans="2:21" x14ac:dyDescent="0.25">
      <c r="B23" s="523"/>
      <c r="C23" s="1083" t="s">
        <v>383</v>
      </c>
      <c r="D23" s="58">
        <f t="shared" si="2"/>
        <v>0</v>
      </c>
      <c r="E23" s="58">
        <f t="shared" si="2"/>
        <v>0</v>
      </c>
      <c r="F23" s="58">
        <f t="shared" si="2"/>
        <v>0</v>
      </c>
      <c r="G23" s="533"/>
      <c r="H23" s="1083" t="s">
        <v>828</v>
      </c>
      <c r="I23" s="526"/>
    </row>
    <row r="24" spans="2:21" x14ac:dyDescent="0.25">
      <c r="B24" s="523"/>
      <c r="C24" s="1083"/>
      <c r="D24" s="541"/>
      <c r="E24" s="541"/>
      <c r="F24" s="541"/>
      <c r="G24" s="541"/>
      <c r="H24" s="1083">
        <v>0</v>
      </c>
      <c r="I24" s="526"/>
    </row>
    <row r="25" spans="2:21" x14ac:dyDescent="0.25">
      <c r="B25" s="523"/>
      <c r="C25" s="532"/>
      <c r="D25" s="538"/>
      <c r="E25" s="538"/>
      <c r="F25" s="538"/>
      <c r="G25" s="538"/>
      <c r="H25" s="532"/>
      <c r="I25" s="526"/>
    </row>
    <row r="26" spans="2:21" x14ac:dyDescent="0.25">
      <c r="B26" s="523"/>
      <c r="C26" s="1082" t="s">
        <v>831</v>
      </c>
      <c r="D26" s="538"/>
      <c r="E26" s="538"/>
      <c r="F26" s="538"/>
      <c r="G26" s="538"/>
      <c r="H26" s="1082" t="s">
        <v>832</v>
      </c>
      <c r="I26" s="526"/>
      <c r="M26" t="s">
        <v>950</v>
      </c>
    </row>
    <row r="27" spans="2:21" x14ac:dyDescent="0.25">
      <c r="B27" s="523"/>
      <c r="C27" s="1082"/>
      <c r="D27" s="538"/>
      <c r="E27" s="538"/>
      <c r="F27" s="538"/>
      <c r="G27" s="538"/>
      <c r="H27" s="1082">
        <v>0</v>
      </c>
      <c r="I27" s="526"/>
      <c r="M27" t="s">
        <v>956</v>
      </c>
      <c r="N27">
        <v>2023</v>
      </c>
      <c r="O27">
        <v>2024</v>
      </c>
      <c r="P27">
        <v>2025</v>
      </c>
      <c r="R27" t="s">
        <v>954</v>
      </c>
      <c r="S27">
        <v>2023</v>
      </c>
      <c r="T27">
        <v>2024</v>
      </c>
      <c r="U27">
        <v>2025</v>
      </c>
    </row>
    <row r="28" spans="2:21" x14ac:dyDescent="0.25">
      <c r="B28" s="523"/>
      <c r="C28" s="532" t="s">
        <v>833</v>
      </c>
      <c r="D28" s="537"/>
      <c r="E28" s="537"/>
      <c r="F28" s="537"/>
      <c r="G28" s="533"/>
      <c r="H28" s="532" t="s">
        <v>833</v>
      </c>
      <c r="I28" s="526"/>
      <c r="M28" t="s">
        <v>833</v>
      </c>
      <c r="N28">
        <f>'Pro 2'!G30</f>
        <v>0</v>
      </c>
      <c r="O28">
        <f>'Pro 2'!H30</f>
        <v>0</v>
      </c>
      <c r="P28">
        <f>'Pro 2'!I30</f>
        <v>0</v>
      </c>
      <c r="R28" t="s">
        <v>833</v>
      </c>
      <c r="S28">
        <f>'Pro 2'!G47</f>
        <v>0</v>
      </c>
      <c r="T28">
        <f>'Pro 2'!H47</f>
        <v>0</v>
      </c>
      <c r="U28">
        <f>'Pro 2'!I47</f>
        <v>0</v>
      </c>
    </row>
    <row r="29" spans="2:21" x14ac:dyDescent="0.25">
      <c r="B29" s="523"/>
      <c r="C29" s="532" t="s">
        <v>458</v>
      </c>
      <c r="D29" s="537"/>
      <c r="E29" s="537"/>
      <c r="F29" s="537"/>
      <c r="G29" s="533"/>
      <c r="H29" s="532" t="s">
        <v>834</v>
      </c>
      <c r="I29" s="526"/>
      <c r="M29" t="s">
        <v>458</v>
      </c>
      <c r="N29">
        <f>'Pro 2'!G31/1000</f>
        <v>0</v>
      </c>
      <c r="O29">
        <f>'Pro 2'!H31/1000</f>
        <v>0</v>
      </c>
      <c r="P29">
        <f>'Pro 2'!I31/1000</f>
        <v>0</v>
      </c>
      <c r="R29" t="s">
        <v>458</v>
      </c>
      <c r="S29">
        <f>'Pro 2'!G48/1000</f>
        <v>0</v>
      </c>
      <c r="T29">
        <f>'Pro 2'!H48/1000</f>
        <v>0</v>
      </c>
      <c r="U29">
        <f>'Pro 2'!I48/1000</f>
        <v>0</v>
      </c>
    </row>
    <row r="30" spans="2:21" x14ac:dyDescent="0.25">
      <c r="B30" s="539"/>
      <c r="C30" s="542" t="s">
        <v>835</v>
      </c>
      <c r="D30" s="607">
        <f>IF(D28=0,0,D29/D28)*1000</f>
        <v>0</v>
      </c>
      <c r="E30" s="607">
        <f t="shared" ref="E30:F30" si="3">IF(E28=0,0,E29/E28)*1000</f>
        <v>0</v>
      </c>
      <c r="F30" s="607">
        <f t="shared" si="3"/>
        <v>0</v>
      </c>
      <c r="G30" s="536"/>
      <c r="H30" s="542" t="s">
        <v>836</v>
      </c>
      <c r="I30" s="540"/>
    </row>
    <row r="31" spans="2:21" x14ac:dyDescent="0.25">
      <c r="B31" s="539"/>
      <c r="C31" s="519"/>
      <c r="D31" s="536"/>
      <c r="E31" s="536"/>
      <c r="F31" s="536"/>
      <c r="G31" s="536"/>
      <c r="H31" s="519"/>
      <c r="I31" s="526"/>
      <c r="M31" t="s">
        <v>951</v>
      </c>
    </row>
    <row r="32" spans="2:21" x14ac:dyDescent="0.25">
      <c r="B32" s="523"/>
      <c r="C32" s="528" t="s">
        <v>488</v>
      </c>
      <c r="D32" s="538"/>
      <c r="E32" s="538"/>
      <c r="F32" s="538"/>
      <c r="G32" s="538"/>
      <c r="H32" s="528" t="s">
        <v>837</v>
      </c>
      <c r="I32" s="526"/>
      <c r="M32" t="s">
        <v>956</v>
      </c>
      <c r="R32" t="s">
        <v>954</v>
      </c>
    </row>
    <row r="33" spans="2:21" x14ac:dyDescent="0.25">
      <c r="B33" s="523"/>
      <c r="C33" s="532" t="s">
        <v>833</v>
      </c>
      <c r="D33" s="537"/>
      <c r="E33" s="537"/>
      <c r="F33" s="537"/>
      <c r="G33" s="533"/>
      <c r="H33" s="532" t="s">
        <v>833</v>
      </c>
      <c r="I33" s="526"/>
      <c r="M33" t="s">
        <v>833</v>
      </c>
      <c r="N33">
        <f>'Pro 2'!G47</f>
        <v>0</v>
      </c>
      <c r="O33">
        <f>'Pro 2'!H47</f>
        <v>0</v>
      </c>
      <c r="P33">
        <f>'Pro 2'!I47</f>
        <v>0</v>
      </c>
      <c r="R33" t="s">
        <v>833</v>
      </c>
      <c r="S33">
        <f>'Pro 2'!G50</f>
        <v>0</v>
      </c>
      <c r="T33">
        <f>'Pro 2'!H50</f>
        <v>0</v>
      </c>
      <c r="U33">
        <f>'Pro 2'!I50</f>
        <v>0</v>
      </c>
    </row>
    <row r="34" spans="2:21" x14ac:dyDescent="0.25">
      <c r="B34" s="523"/>
      <c r="C34" s="532" t="s">
        <v>458</v>
      </c>
      <c r="D34" s="537"/>
      <c r="E34" s="537"/>
      <c r="F34" s="537"/>
      <c r="G34" s="533"/>
      <c r="H34" s="532" t="s">
        <v>834</v>
      </c>
      <c r="I34" s="526"/>
      <c r="M34" t="s">
        <v>458</v>
      </c>
      <c r="N34">
        <f>'Pro 2'!G48/1000</f>
        <v>0</v>
      </c>
      <c r="O34">
        <f>'Pro 2'!H48/1000</f>
        <v>0</v>
      </c>
      <c r="P34">
        <f>'Pro 2'!I48/1000</f>
        <v>0</v>
      </c>
      <c r="R34" t="s">
        <v>458</v>
      </c>
      <c r="S34">
        <f>'Pro 2'!G51/1000</f>
        <v>0</v>
      </c>
      <c r="T34">
        <f>'Pro 2'!H51/1000</f>
        <v>0</v>
      </c>
      <c r="U34">
        <f>'Pro 2'!I51/1000</f>
        <v>0</v>
      </c>
    </row>
    <row r="35" spans="2:21" x14ac:dyDescent="0.25">
      <c r="B35" s="539"/>
      <c r="C35" s="534" t="s">
        <v>835</v>
      </c>
      <c r="D35" s="607">
        <f>IF(D33=0,0,D34/D33)*1000</f>
        <v>0</v>
      </c>
      <c r="E35" s="607">
        <f t="shared" ref="E35:F35" si="4">IF(E33=0,0,E34/E33)*1000</f>
        <v>0</v>
      </c>
      <c r="F35" s="607">
        <f t="shared" si="4"/>
        <v>0</v>
      </c>
      <c r="G35" s="536"/>
      <c r="H35" s="534" t="s">
        <v>836</v>
      </c>
      <c r="I35" s="540"/>
    </row>
    <row r="36" spans="2:21" x14ac:dyDescent="0.25">
      <c r="B36" s="523"/>
      <c r="C36" s="519"/>
      <c r="D36" s="538"/>
      <c r="E36" s="538"/>
      <c r="F36" s="538"/>
      <c r="G36" s="538"/>
      <c r="H36" s="519"/>
      <c r="I36" s="526"/>
    </row>
    <row r="37" spans="2:21" x14ac:dyDescent="0.25">
      <c r="B37" s="523"/>
      <c r="C37" s="528" t="s">
        <v>344</v>
      </c>
      <c r="D37" s="538"/>
      <c r="E37" s="538"/>
      <c r="F37" s="538"/>
      <c r="G37" s="538"/>
      <c r="H37" s="528" t="s">
        <v>180</v>
      </c>
      <c r="I37" s="526"/>
    </row>
    <row r="38" spans="2:21" x14ac:dyDescent="0.25">
      <c r="B38" s="523"/>
      <c r="C38" s="532" t="s">
        <v>300</v>
      </c>
      <c r="D38" s="537">
        <f>'Pro 3'!G$139</f>
        <v>0</v>
      </c>
      <c r="E38" s="537">
        <f>'Pro 3'!H$139</f>
        <v>0</v>
      </c>
      <c r="F38" s="537">
        <f>'Pro 3'!I$139</f>
        <v>0</v>
      </c>
      <c r="G38" s="533"/>
      <c r="H38" s="532" t="s">
        <v>68</v>
      </c>
      <c r="I38" s="526"/>
    </row>
    <row r="39" spans="2:21" x14ac:dyDescent="0.25">
      <c r="B39" s="523"/>
      <c r="C39" s="532" t="s">
        <v>303</v>
      </c>
      <c r="D39" s="537">
        <f>'Pro 3'!G$140</f>
        <v>0</v>
      </c>
      <c r="E39" s="537">
        <f>'Pro 3'!H$140</f>
        <v>0</v>
      </c>
      <c r="F39" s="537">
        <f>'Pro 3'!I$140</f>
        <v>0</v>
      </c>
      <c r="G39" s="533"/>
      <c r="H39" s="532" t="s">
        <v>70</v>
      </c>
      <c r="I39" s="526"/>
    </row>
    <row r="40" spans="2:21" x14ac:dyDescent="0.25">
      <c r="B40" s="539"/>
      <c r="C40" s="528" t="s">
        <v>838</v>
      </c>
      <c r="D40" s="535">
        <f>SUM(D38:D39)</f>
        <v>0</v>
      </c>
      <c r="E40" s="535">
        <f t="shared" ref="E40:F40" si="5">SUM(E38:E39)</f>
        <v>0</v>
      </c>
      <c r="F40" s="535">
        <f t="shared" si="5"/>
        <v>0</v>
      </c>
      <c r="G40" s="536"/>
      <c r="H40" s="528" t="s">
        <v>839</v>
      </c>
      <c r="I40" s="540"/>
    </row>
    <row r="41" spans="2:21" x14ac:dyDescent="0.25">
      <c r="B41" s="523"/>
      <c r="C41" s="543"/>
      <c r="D41" s="538"/>
      <c r="E41" s="538"/>
      <c r="F41" s="538"/>
      <c r="G41" s="538"/>
      <c r="H41" s="543"/>
      <c r="I41" s="526"/>
    </row>
    <row r="42" spans="2:21" x14ac:dyDescent="0.25">
      <c r="B42" s="523"/>
      <c r="C42" s="528" t="s">
        <v>840</v>
      </c>
      <c r="D42" s="538"/>
      <c r="E42" s="538"/>
      <c r="F42" s="538"/>
      <c r="G42" s="538"/>
      <c r="H42" s="528" t="s">
        <v>841</v>
      </c>
      <c r="I42" s="526"/>
    </row>
    <row r="43" spans="2:21" x14ac:dyDescent="0.25">
      <c r="B43" s="523"/>
      <c r="C43" s="532" t="s">
        <v>300</v>
      </c>
      <c r="D43" s="537">
        <f>'Pro 3'!G$145/1000</f>
        <v>0</v>
      </c>
      <c r="E43" s="537">
        <f>'Pro 3'!H$145/1000</f>
        <v>0</v>
      </c>
      <c r="F43" s="537">
        <f>'Pro 3'!I$145/1000</f>
        <v>0</v>
      </c>
      <c r="G43" s="533"/>
      <c r="H43" s="532" t="s">
        <v>68</v>
      </c>
      <c r="I43" s="526"/>
    </row>
    <row r="44" spans="2:21" x14ac:dyDescent="0.25">
      <c r="B44" s="523"/>
      <c r="C44" s="532" t="s">
        <v>303</v>
      </c>
      <c r="D44" s="537">
        <f>'Pro 3'!G$146/1000</f>
        <v>0</v>
      </c>
      <c r="E44" s="537">
        <f>'Pro 3'!H$146/1000</f>
        <v>0</v>
      </c>
      <c r="F44" s="537">
        <f>'Pro 3'!I$146/1000</f>
        <v>0</v>
      </c>
      <c r="G44" s="533"/>
      <c r="H44" s="532" t="s">
        <v>70</v>
      </c>
      <c r="I44" s="526"/>
    </row>
    <row r="45" spans="2:21" x14ac:dyDescent="0.25">
      <c r="B45" s="539"/>
      <c r="C45" s="544" t="s">
        <v>842</v>
      </c>
      <c r="D45" s="535">
        <f>SUM(D43:D44)</f>
        <v>0</v>
      </c>
      <c r="E45" s="535">
        <f t="shared" ref="E45:F45" si="6">SUM(E43:E44)</f>
        <v>0</v>
      </c>
      <c r="F45" s="535">
        <f t="shared" si="6"/>
        <v>0</v>
      </c>
      <c r="G45" s="536"/>
      <c r="H45" s="534" t="s">
        <v>843</v>
      </c>
      <c r="I45" s="540"/>
    </row>
    <row r="46" spans="2:21" x14ac:dyDescent="0.25">
      <c r="B46" s="523"/>
      <c r="C46" s="543"/>
      <c r="D46" s="533"/>
      <c r="E46" s="533"/>
      <c r="F46" s="533"/>
      <c r="G46" s="533"/>
      <c r="H46" s="543"/>
      <c r="I46" s="526"/>
    </row>
    <row r="47" spans="2:21" x14ac:dyDescent="0.25">
      <c r="B47" s="523"/>
      <c r="C47" s="528" t="s">
        <v>453</v>
      </c>
      <c r="D47" s="538"/>
      <c r="E47" s="538"/>
      <c r="F47" s="538"/>
      <c r="G47" s="538"/>
      <c r="H47" s="528" t="s">
        <v>844</v>
      </c>
      <c r="I47" s="526"/>
    </row>
    <row r="48" spans="2:21" x14ac:dyDescent="0.25">
      <c r="B48" s="523"/>
      <c r="C48" s="532" t="s">
        <v>300</v>
      </c>
      <c r="D48" s="537">
        <f>SUM('Pro 3'!G$151:G$152)/1000</f>
        <v>0</v>
      </c>
      <c r="E48" s="537">
        <f>SUM('Pro 3'!H$151:H$152)/1000</f>
        <v>0</v>
      </c>
      <c r="F48" s="537">
        <f>SUM('Pro 3'!I$151:I$152)/1000</f>
        <v>0</v>
      </c>
      <c r="G48" s="533"/>
      <c r="H48" s="532" t="s">
        <v>68</v>
      </c>
      <c r="I48" s="526"/>
    </row>
    <row r="49" spans="2:21" x14ac:dyDescent="0.25">
      <c r="B49" s="523"/>
      <c r="C49" s="532" t="s">
        <v>303</v>
      </c>
      <c r="D49" s="537">
        <f>'Pro 3'!G$153/1000</f>
        <v>0</v>
      </c>
      <c r="E49" s="537">
        <f>'Pro 3'!H$153/1000</f>
        <v>0</v>
      </c>
      <c r="F49" s="537">
        <f>'Pro 3'!I$153/1000</f>
        <v>0</v>
      </c>
      <c r="G49" s="533"/>
      <c r="H49" s="532" t="s">
        <v>70</v>
      </c>
      <c r="I49" s="526"/>
    </row>
    <row r="50" spans="2:21" x14ac:dyDescent="0.25">
      <c r="B50" s="539"/>
      <c r="C50" s="544" t="s">
        <v>454</v>
      </c>
      <c r="D50" s="535">
        <f>SUM(D48:D49)</f>
        <v>0</v>
      </c>
      <c r="E50" s="535">
        <f t="shared" ref="E50:F50" si="7">SUM(E48:E49)</f>
        <v>0</v>
      </c>
      <c r="F50" s="535">
        <f t="shared" si="7"/>
        <v>0</v>
      </c>
      <c r="G50" s="536"/>
      <c r="H50" s="534" t="s">
        <v>845</v>
      </c>
      <c r="I50" s="540"/>
    </row>
    <row r="51" spans="2:21" x14ac:dyDescent="0.25">
      <c r="B51" s="523"/>
      <c r="C51" s="532"/>
      <c r="D51" s="533"/>
      <c r="E51" s="533"/>
      <c r="F51" s="533"/>
      <c r="G51" s="533"/>
      <c r="H51" s="532"/>
      <c r="I51" s="526"/>
    </row>
    <row r="52" spans="2:21" x14ac:dyDescent="0.25">
      <c r="B52" s="523"/>
      <c r="C52" s="528" t="s">
        <v>81</v>
      </c>
      <c r="D52" s="533"/>
      <c r="E52" s="533"/>
      <c r="F52" s="533"/>
      <c r="G52" s="533"/>
      <c r="H52" s="528" t="s">
        <v>82</v>
      </c>
      <c r="I52" s="526"/>
    </row>
    <row r="53" spans="2:21" x14ac:dyDescent="0.25">
      <c r="B53" s="523"/>
      <c r="C53" s="532" t="s">
        <v>846</v>
      </c>
      <c r="D53" s="58">
        <f>IF(D38=0,0,D$14/D38)</f>
        <v>0</v>
      </c>
      <c r="E53" s="58">
        <f t="shared" ref="E53:F53" si="8">IF(E38=0,0,E$14/E38)</f>
        <v>0</v>
      </c>
      <c r="F53" s="58">
        <f t="shared" si="8"/>
        <v>0</v>
      </c>
      <c r="G53" s="533"/>
      <c r="H53" s="532" t="s">
        <v>847</v>
      </c>
      <c r="I53" s="526"/>
    </row>
    <row r="54" spans="2:21" x14ac:dyDescent="0.25">
      <c r="B54" s="523"/>
      <c r="C54" s="532" t="s">
        <v>848</v>
      </c>
      <c r="D54" s="58">
        <f>IF(D39=0,0,D$14/D39)</f>
        <v>0</v>
      </c>
      <c r="E54" s="58">
        <f t="shared" ref="E54:F54" si="9">IF(E39=0,0,E$14/E39)</f>
        <v>0</v>
      </c>
      <c r="F54" s="58">
        <f t="shared" si="9"/>
        <v>0</v>
      </c>
      <c r="G54" s="533"/>
      <c r="H54" s="532" t="s">
        <v>849</v>
      </c>
      <c r="I54" s="526"/>
    </row>
    <row r="55" spans="2:21" x14ac:dyDescent="0.25">
      <c r="B55" s="523"/>
      <c r="C55" s="543"/>
      <c r="D55" s="533"/>
      <c r="E55" s="533"/>
      <c r="F55" s="533"/>
      <c r="G55" s="533"/>
      <c r="H55" s="543"/>
      <c r="I55" s="526"/>
    </row>
    <row r="56" spans="2:21" x14ac:dyDescent="0.25">
      <c r="B56" s="523"/>
      <c r="C56" s="528" t="s">
        <v>457</v>
      </c>
      <c r="D56" s="533"/>
      <c r="E56" s="533"/>
      <c r="F56" s="533"/>
      <c r="G56" s="533"/>
      <c r="H56" s="528" t="s">
        <v>850</v>
      </c>
      <c r="I56" s="526"/>
      <c r="M56" t="s">
        <v>956</v>
      </c>
      <c r="N56">
        <v>2023</v>
      </c>
      <c r="O56">
        <v>2024</v>
      </c>
      <c r="P56">
        <v>2025</v>
      </c>
      <c r="R56" t="s">
        <v>954</v>
      </c>
      <c r="S56">
        <v>2023</v>
      </c>
      <c r="T56">
        <v>2024</v>
      </c>
      <c r="U56">
        <v>2025</v>
      </c>
    </row>
    <row r="57" spans="2:21" x14ac:dyDescent="0.25">
      <c r="B57" s="523"/>
      <c r="C57" s="532" t="s">
        <v>833</v>
      </c>
      <c r="D57" s="537">
        <f>'Pro 2'!G$36</f>
        <v>0</v>
      </c>
      <c r="E57" s="537">
        <f>'Pro 2'!H$36</f>
        <v>0</v>
      </c>
      <c r="F57" s="537">
        <f>'Pro 2'!I$36</f>
        <v>0</v>
      </c>
      <c r="G57" s="533"/>
      <c r="H57" s="532" t="s">
        <v>833</v>
      </c>
      <c r="I57" s="526"/>
      <c r="M57" t="s">
        <v>833</v>
      </c>
      <c r="N57">
        <f>'Pro 2'!G36</f>
        <v>0</v>
      </c>
      <c r="O57">
        <f>'Pro 2'!H36</f>
        <v>0</v>
      </c>
      <c r="P57">
        <f>'Pro 2'!I36</f>
        <v>0</v>
      </c>
      <c r="R57" t="s">
        <v>833</v>
      </c>
      <c r="S57">
        <f>'Pro 2'!G53</f>
        <v>0</v>
      </c>
      <c r="T57">
        <f>'Pro 2'!H53</f>
        <v>0</v>
      </c>
      <c r="U57">
        <f>'Pro 2'!I53</f>
        <v>0</v>
      </c>
    </row>
    <row r="58" spans="2:21" x14ac:dyDescent="0.25">
      <c r="B58" s="523"/>
      <c r="C58" s="532" t="s">
        <v>458</v>
      </c>
      <c r="D58" s="537">
        <f>'Pro 2'!G$37/1000</f>
        <v>0</v>
      </c>
      <c r="E58" s="537">
        <f>'Pro 2'!H$37/1000</f>
        <v>0</v>
      </c>
      <c r="F58" s="537">
        <f>'Pro 2'!I$37/1000</f>
        <v>0</v>
      </c>
      <c r="G58" s="533"/>
      <c r="H58" s="532" t="s">
        <v>834</v>
      </c>
      <c r="I58" s="526"/>
      <c r="M58" t="s">
        <v>458</v>
      </c>
      <c r="N58">
        <f>'Pro 2'!G37/1000</f>
        <v>0</v>
      </c>
      <c r="O58">
        <f>'Pro 2'!H37/1000</f>
        <v>0</v>
      </c>
      <c r="P58">
        <f>'Pro 2'!I37/1000</f>
        <v>0</v>
      </c>
      <c r="R58" t="s">
        <v>458</v>
      </c>
      <c r="S58">
        <f>'Pro 2'!G54/1000</f>
        <v>0</v>
      </c>
      <c r="T58">
        <f>'Pro 2'!H54/1000</f>
        <v>0</v>
      </c>
      <c r="U58">
        <f>'Pro 2'!I54/1000</f>
        <v>0</v>
      </c>
    </row>
    <row r="59" spans="2:21" x14ac:dyDescent="0.25">
      <c r="B59" s="539"/>
      <c r="C59" s="534" t="s">
        <v>835</v>
      </c>
      <c r="D59" s="607">
        <f>IF(D57=0,0,D58/D57)*1000</f>
        <v>0</v>
      </c>
      <c r="E59" s="607">
        <f t="shared" ref="E59:F59" si="10">IF(E57=0,0,E58/E57)*1000</f>
        <v>0</v>
      </c>
      <c r="F59" s="607">
        <f t="shared" si="10"/>
        <v>0</v>
      </c>
      <c r="G59" s="536"/>
      <c r="H59" s="534" t="s">
        <v>836</v>
      </c>
      <c r="I59" s="540"/>
    </row>
    <row r="60" spans="2:21" x14ac:dyDescent="0.25">
      <c r="B60" s="523"/>
      <c r="C60" s="543"/>
      <c r="D60" s="533"/>
      <c r="E60" s="533"/>
      <c r="F60" s="533"/>
      <c r="G60" s="533"/>
      <c r="H60" s="543"/>
      <c r="I60" s="526"/>
    </row>
    <row r="61" spans="2:21" x14ac:dyDescent="0.25">
      <c r="B61" s="545"/>
      <c r="C61" s="543"/>
      <c r="D61" s="533"/>
      <c r="E61" s="533"/>
      <c r="F61" s="533"/>
      <c r="G61" s="533"/>
      <c r="H61" s="543"/>
      <c r="I61" s="526"/>
    </row>
    <row r="62" spans="2:21" x14ac:dyDescent="0.25">
      <c r="B62" s="523"/>
      <c r="C62" s="543"/>
      <c r="D62" s="503">
        <v>2023</v>
      </c>
      <c r="E62" s="503">
        <v>2023</v>
      </c>
      <c r="F62" s="503">
        <v>2023</v>
      </c>
      <c r="G62" s="503"/>
      <c r="H62" s="543"/>
      <c r="I62" s="526"/>
    </row>
    <row r="63" spans="2:21" x14ac:dyDescent="0.25">
      <c r="B63" s="523"/>
      <c r="C63" s="528" t="s">
        <v>851</v>
      </c>
      <c r="D63" s="537">
        <f>'Pro 3'!E$406</f>
        <v>0</v>
      </c>
      <c r="E63" s="537">
        <f>'Pro 3'!F$406</f>
        <v>0</v>
      </c>
      <c r="F63" s="537">
        <f>'Pro 3'!G$406</f>
        <v>0</v>
      </c>
      <c r="G63" s="533"/>
      <c r="H63" s="528" t="s">
        <v>852</v>
      </c>
      <c r="I63" s="526"/>
    </row>
    <row r="64" spans="2:21" x14ac:dyDescent="0.25">
      <c r="B64" s="523"/>
      <c r="C64" s="528"/>
      <c r="D64" s="533"/>
      <c r="E64" s="533"/>
      <c r="F64" s="533"/>
      <c r="G64" s="533"/>
      <c r="H64" s="528"/>
      <c r="I64" s="526"/>
    </row>
    <row r="65" spans="2:9" x14ac:dyDescent="0.25">
      <c r="B65" s="523"/>
      <c r="C65" s="528"/>
      <c r="D65" s="503">
        <v>2026</v>
      </c>
      <c r="E65" s="503">
        <v>2026</v>
      </c>
      <c r="F65" s="503">
        <v>2026</v>
      </c>
      <c r="G65" s="503"/>
      <c r="H65" s="528"/>
      <c r="I65" s="526"/>
    </row>
    <row r="66" spans="2:9" x14ac:dyDescent="0.25">
      <c r="B66" s="523"/>
      <c r="C66" s="528" t="s">
        <v>853</v>
      </c>
      <c r="D66" s="537">
        <f>'Pro 3'!H$406</f>
        <v>0</v>
      </c>
      <c r="E66" s="537">
        <f>'Pro 3'!I$406</f>
        <v>0</v>
      </c>
      <c r="F66" s="537">
        <f>'Pro 3'!J$406</f>
        <v>0</v>
      </c>
      <c r="G66" s="533"/>
      <c r="H66" s="528" t="s">
        <v>854</v>
      </c>
      <c r="I66" s="526"/>
    </row>
    <row r="67" spans="2:9" x14ac:dyDescent="0.25">
      <c r="B67" s="523"/>
      <c r="C67" s="528"/>
      <c r="D67" s="533"/>
      <c r="E67" s="533"/>
      <c r="F67" s="533"/>
      <c r="G67" s="533"/>
      <c r="H67" s="528"/>
      <c r="I67" s="526"/>
    </row>
    <row r="68" spans="2:9" ht="15.75" thickBot="1" x14ac:dyDescent="0.3">
      <c r="B68" s="546"/>
      <c r="C68" s="491"/>
      <c r="D68" s="547"/>
      <c r="E68" s="547"/>
      <c r="F68" s="547"/>
      <c r="G68" s="547"/>
      <c r="H68" s="547"/>
      <c r="I68" s="548"/>
    </row>
  </sheetData>
  <sheetProtection algorithmName="SHA-512" hashValue="s/9ygPSkLxD1YJ6OSAkiTn74f6YO0PX/XoBWyfmj5EIa+GJ4PDiYE9YHTemUdcFQyR97lxq46c9UxQnOFms2rw==" saltValue="NSoCfZmQpmpkqaz2NPrFyQ==" spinCount="100000" sheet="1" objects="1" scenarios="1" selectLockedCells="1"/>
  <mergeCells count="6">
    <mergeCell ref="C26:C27"/>
    <mergeCell ref="H26:H27"/>
    <mergeCell ref="C15:C16"/>
    <mergeCell ref="H15:H16"/>
    <mergeCell ref="C23:C24"/>
    <mergeCell ref="H23: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30-1E5A-45CA-9AED-0DE78DC691B6}">
  <sheetPr>
    <tabColor rgb="FFFF0000"/>
  </sheetPr>
  <dimension ref="A1:Q30"/>
  <sheetViews>
    <sheetView workbookViewId="0"/>
  </sheetViews>
  <sheetFormatPr defaultColWidth="8" defaultRowHeight="15" x14ac:dyDescent="0.25"/>
  <cols>
    <col min="1" max="1" width="2" customWidth="1"/>
    <col min="2" max="2" width="38.5703125" customWidth="1"/>
    <col min="3" max="5" width="10" customWidth="1"/>
    <col min="6" max="6" width="2.7109375" customWidth="1"/>
    <col min="7" max="7" width="38.5703125" customWidth="1"/>
    <col min="8" max="8" width="2" customWidth="1"/>
    <col min="9" max="9" width="2.7109375" customWidth="1"/>
    <col min="10" max="10" width="4.28515625" customWidth="1"/>
    <col min="11" max="11" width="38.5703125" customWidth="1"/>
    <col min="12" max="14" width="10" customWidth="1"/>
    <col min="15" max="15" width="2.7109375" customWidth="1"/>
    <col min="16" max="16" width="38.5703125" customWidth="1"/>
    <col min="17" max="17" width="4.28515625" customWidth="1"/>
  </cols>
  <sheetData>
    <row r="1" spans="1:17" x14ac:dyDescent="0.25">
      <c r="A1" s="493"/>
      <c r="B1" s="549"/>
      <c r="C1" s="493"/>
      <c r="D1" s="493"/>
      <c r="E1" s="493"/>
      <c r="F1" s="493"/>
      <c r="G1" s="493"/>
      <c r="H1" s="493"/>
      <c r="I1" s="493"/>
      <c r="J1" s="493"/>
      <c r="K1" s="549"/>
      <c r="L1" s="493"/>
      <c r="M1" s="493"/>
      <c r="N1" s="493"/>
      <c r="O1" s="493"/>
      <c r="P1" s="493"/>
      <c r="Q1" s="493"/>
    </row>
    <row r="2" spans="1:17" ht="21" x14ac:dyDescent="0.35">
      <c r="A2" s="493"/>
      <c r="B2" s="549"/>
      <c r="C2" s="493"/>
      <c r="D2" s="493"/>
      <c r="E2" s="493"/>
      <c r="F2" s="493"/>
      <c r="G2" s="550"/>
      <c r="H2" s="493"/>
      <c r="I2" s="493"/>
      <c r="J2" s="493"/>
      <c r="K2" s="549"/>
      <c r="L2" s="493"/>
      <c r="M2" s="493"/>
      <c r="N2" s="493"/>
      <c r="O2" s="493"/>
      <c r="P2" s="493"/>
      <c r="Q2" s="493"/>
    </row>
    <row r="3" spans="1:17" ht="21" x14ac:dyDescent="0.35">
      <c r="A3" s="550"/>
      <c r="B3" s="551" t="s">
        <v>356</v>
      </c>
      <c r="C3" s="552"/>
      <c r="D3" s="552"/>
      <c r="E3" s="552"/>
      <c r="F3" s="550"/>
      <c r="G3" s="550"/>
      <c r="H3" s="550"/>
      <c r="I3" s="550"/>
      <c r="J3" s="550"/>
      <c r="K3" s="551" t="s">
        <v>41</v>
      </c>
      <c r="L3" s="552"/>
      <c r="M3" s="552"/>
      <c r="N3" s="552"/>
      <c r="O3" s="550"/>
      <c r="P3" s="550"/>
      <c r="Q3" s="550"/>
    </row>
    <row r="4" spans="1:17" x14ac:dyDescent="0.25">
      <c r="A4" s="549"/>
      <c r="B4" s="549" t="s">
        <v>463</v>
      </c>
      <c r="C4" s="553">
        <f>'Pro 1'!G$21</f>
        <v>0</v>
      </c>
      <c r="D4" s="553">
        <f>'Pro 1'!H$21</f>
        <v>0</v>
      </c>
      <c r="E4" s="553">
        <f>'Pro 1'!I$21</f>
        <v>0</v>
      </c>
      <c r="F4" s="553"/>
      <c r="G4" s="553"/>
      <c r="H4" s="549"/>
      <c r="I4" s="549"/>
      <c r="J4" s="549"/>
      <c r="K4" s="549" t="s">
        <v>463</v>
      </c>
      <c r="L4" s="553">
        <f>'Pro 1'!G$22</f>
        <v>0</v>
      </c>
      <c r="M4" s="553">
        <f>'Pro 1'!H$22</f>
        <v>0</v>
      </c>
      <c r="N4" s="553">
        <f>'Pro 1'!I$22</f>
        <v>0</v>
      </c>
      <c r="O4" s="553"/>
      <c r="P4" s="553"/>
      <c r="Q4" s="549"/>
    </row>
    <row r="5" spans="1:17" ht="15.75" thickBot="1" x14ac:dyDescent="0.3">
      <c r="A5" s="493"/>
      <c r="B5" s="493"/>
      <c r="C5" s="554"/>
      <c r="D5" s="554"/>
      <c r="E5" s="554"/>
      <c r="F5" s="493"/>
      <c r="G5" s="493"/>
      <c r="H5" s="493"/>
      <c r="I5" s="493"/>
      <c r="J5" s="493"/>
      <c r="K5" s="493"/>
      <c r="L5" s="554"/>
      <c r="M5" s="554"/>
      <c r="N5" s="554"/>
      <c r="O5" s="493"/>
      <c r="P5" s="493"/>
      <c r="Q5" s="493"/>
    </row>
    <row r="6" spans="1:17" x14ac:dyDescent="0.25">
      <c r="A6" s="495"/>
      <c r="B6" s="555"/>
      <c r="C6" s="497"/>
      <c r="D6" s="497"/>
      <c r="E6" s="497"/>
      <c r="F6" s="497"/>
      <c r="G6" s="556"/>
      <c r="H6" s="498"/>
      <c r="I6" s="493"/>
      <c r="J6" s="495"/>
      <c r="K6" s="555"/>
      <c r="L6" s="497"/>
      <c r="M6" s="497"/>
      <c r="N6" s="497"/>
      <c r="O6" s="497"/>
      <c r="P6" s="556"/>
      <c r="Q6" s="498"/>
    </row>
    <row r="7" spans="1:17" x14ac:dyDescent="0.25">
      <c r="A7" s="505"/>
      <c r="B7" s="557"/>
      <c r="C7" s="500"/>
      <c r="D7" s="500"/>
      <c r="E7" s="500"/>
      <c r="F7" s="500"/>
      <c r="G7" s="557"/>
      <c r="H7" s="558"/>
      <c r="I7" s="549"/>
      <c r="J7" s="545"/>
      <c r="K7" s="557"/>
      <c r="L7" s="500"/>
      <c r="M7" s="500"/>
      <c r="N7" s="500"/>
      <c r="O7" s="500"/>
      <c r="P7" s="557"/>
      <c r="Q7" s="558"/>
    </row>
    <row r="8" spans="1:17" x14ac:dyDescent="0.25">
      <c r="A8" s="505"/>
      <c r="B8" s="527">
        <f>Intro!E99</f>
        <v>0</v>
      </c>
      <c r="C8" s="1084" t="s">
        <v>855</v>
      </c>
      <c r="D8" s="1084"/>
      <c r="E8" s="1084"/>
      <c r="F8" s="504"/>
      <c r="G8" s="557"/>
      <c r="H8" s="558"/>
      <c r="I8" s="549"/>
      <c r="J8" s="545"/>
      <c r="K8" s="1085" t="s">
        <v>855</v>
      </c>
      <c r="L8" s="1085"/>
      <c r="M8" s="1085"/>
      <c r="N8" s="1085"/>
      <c r="O8" s="1085"/>
      <c r="P8" s="1085"/>
      <c r="Q8" s="558"/>
    </row>
    <row r="9" spans="1:17" x14ac:dyDescent="0.25">
      <c r="A9" s="505"/>
      <c r="B9" s="501"/>
      <c r="C9" s="501"/>
      <c r="D9" s="501"/>
      <c r="E9" s="501"/>
      <c r="F9" s="524"/>
      <c r="G9" s="559"/>
      <c r="H9" s="502"/>
      <c r="I9" s="493"/>
      <c r="J9" s="505"/>
      <c r="K9" s="501"/>
      <c r="L9" s="501"/>
      <c r="M9" s="501"/>
      <c r="N9" s="501"/>
      <c r="O9" s="560"/>
      <c r="P9" s="559"/>
      <c r="Q9" s="502"/>
    </row>
    <row r="10" spans="1:17" x14ac:dyDescent="0.25">
      <c r="A10" s="505"/>
      <c r="B10" s="561" t="s">
        <v>856</v>
      </c>
      <c r="C10" s="562">
        <v>2023</v>
      </c>
      <c r="D10" s="562">
        <v>2024</v>
      </c>
      <c r="E10" s="562">
        <v>2025</v>
      </c>
      <c r="F10" s="562"/>
      <c r="G10" s="563" t="s">
        <v>857</v>
      </c>
      <c r="H10" s="502"/>
      <c r="I10" s="493"/>
      <c r="J10" s="505"/>
      <c r="K10" s="561" t="s">
        <v>856</v>
      </c>
      <c r="L10" s="562">
        <v>2023</v>
      </c>
      <c r="M10" s="562">
        <v>2024</v>
      </c>
      <c r="N10" s="562">
        <v>2025</v>
      </c>
      <c r="O10" s="562"/>
      <c r="P10" s="563" t="s">
        <v>857</v>
      </c>
      <c r="Q10" s="502"/>
    </row>
    <row r="11" spans="1:17" x14ac:dyDescent="0.25">
      <c r="A11" s="564"/>
      <c r="B11" s="565"/>
      <c r="C11" s="566"/>
      <c r="D11" s="566"/>
      <c r="E11" s="566"/>
      <c r="F11" s="566"/>
      <c r="G11" s="567"/>
      <c r="H11" s="568"/>
      <c r="I11" s="569"/>
      <c r="J11" s="564"/>
      <c r="K11" s="565"/>
      <c r="L11" s="566"/>
      <c r="M11" s="566"/>
      <c r="N11" s="566"/>
      <c r="O11" s="566"/>
      <c r="P11" s="567"/>
      <c r="Q11" s="568"/>
    </row>
    <row r="12" spans="1:17" x14ac:dyDescent="0.25">
      <c r="A12" s="505"/>
      <c r="B12" s="570">
        <f>B23</f>
        <v>0</v>
      </c>
      <c r="C12" s="608">
        <f>IF(ISERROR(C23/C$4),0,(C23/C$4))*1000</f>
        <v>0</v>
      </c>
      <c r="D12" s="608">
        <f t="shared" ref="D12:E12" si="0">IF(ISERROR(D23/D$4),0,(D23/D$4))*1000</f>
        <v>0</v>
      </c>
      <c r="E12" s="608">
        <f t="shared" si="0"/>
        <v>0</v>
      </c>
      <c r="F12" s="572"/>
      <c r="G12" s="595">
        <f>G23</f>
        <v>0</v>
      </c>
      <c r="H12" s="502"/>
      <c r="I12" s="493"/>
      <c r="J12" s="505"/>
      <c r="K12" s="570">
        <f>K23</f>
        <v>0</v>
      </c>
      <c r="L12" s="571">
        <f>IF(ISERROR(L23/L$4),0,(L23/L$4))*1000</f>
        <v>0</v>
      </c>
      <c r="M12" s="571">
        <f t="shared" ref="M12:N12" si="1">IF(ISERROR(M23/M$4),0,(M23/M$4))*1000</f>
        <v>0</v>
      </c>
      <c r="N12" s="571">
        <f t="shared" si="1"/>
        <v>0</v>
      </c>
      <c r="O12" s="572"/>
      <c r="P12" s="596">
        <f>P23</f>
        <v>0</v>
      </c>
      <c r="Q12" s="502"/>
    </row>
    <row r="13" spans="1:17" x14ac:dyDescent="0.25">
      <c r="A13" s="505"/>
      <c r="B13" s="570">
        <f>B23</f>
        <v>0</v>
      </c>
      <c r="C13" s="608">
        <f t="shared" ref="C13:E15" si="2">IF(ISERROR(C24/C$4),0,(C24/C$4))*1000</f>
        <v>0</v>
      </c>
      <c r="D13" s="608">
        <f t="shared" si="2"/>
        <v>0</v>
      </c>
      <c r="E13" s="608">
        <f t="shared" si="2"/>
        <v>0</v>
      </c>
      <c r="F13" s="572"/>
      <c r="G13" s="595">
        <f>G24</f>
        <v>0</v>
      </c>
      <c r="H13" s="502"/>
      <c r="I13" s="493"/>
      <c r="J13" s="505"/>
      <c r="K13" s="570">
        <f>K24</f>
        <v>0</v>
      </c>
      <c r="L13" s="571">
        <f t="shared" ref="L13:N16" si="3">IF(ISERROR(L24/L$4),0,(L24/L$4))*1000</f>
        <v>0</v>
      </c>
      <c r="M13" s="571">
        <f t="shared" si="3"/>
        <v>0</v>
      </c>
      <c r="N13" s="571">
        <f t="shared" si="3"/>
        <v>0</v>
      </c>
      <c r="O13" s="572"/>
      <c r="P13" s="596">
        <f>P24</f>
        <v>0</v>
      </c>
      <c r="Q13" s="502"/>
    </row>
    <row r="14" spans="1:17" x14ac:dyDescent="0.25">
      <c r="A14" s="505"/>
      <c r="B14" s="570">
        <f>B23</f>
        <v>0</v>
      </c>
      <c r="C14" s="608">
        <f t="shared" si="2"/>
        <v>0</v>
      </c>
      <c r="D14" s="608">
        <f t="shared" si="2"/>
        <v>0</v>
      </c>
      <c r="E14" s="608">
        <f t="shared" si="2"/>
        <v>0</v>
      </c>
      <c r="F14" s="572"/>
      <c r="G14" s="595">
        <f>G25</f>
        <v>0</v>
      </c>
      <c r="H14" s="502"/>
      <c r="I14" s="493"/>
      <c r="J14" s="505"/>
      <c r="K14" s="570">
        <f>K25</f>
        <v>0</v>
      </c>
      <c r="L14" s="571">
        <f t="shared" si="3"/>
        <v>0</v>
      </c>
      <c r="M14" s="571">
        <f t="shared" si="3"/>
        <v>0</v>
      </c>
      <c r="N14" s="571">
        <f t="shared" si="3"/>
        <v>0</v>
      </c>
      <c r="O14" s="572"/>
      <c r="P14" s="596">
        <f>P25</f>
        <v>0</v>
      </c>
      <c r="Q14" s="502"/>
    </row>
    <row r="15" spans="1:17" ht="12.75" customHeight="1" x14ac:dyDescent="0.25">
      <c r="A15" s="505"/>
      <c r="B15" s="573" t="s">
        <v>375</v>
      </c>
      <c r="C15" s="608">
        <f t="shared" si="2"/>
        <v>0</v>
      </c>
      <c r="D15" s="608">
        <f t="shared" si="2"/>
        <v>0</v>
      </c>
      <c r="E15" s="608">
        <f t="shared" si="2"/>
        <v>0</v>
      </c>
      <c r="F15" s="572"/>
      <c r="G15" s="573" t="s">
        <v>61</v>
      </c>
      <c r="H15" s="502"/>
      <c r="I15" s="493"/>
      <c r="J15" s="505"/>
      <c r="K15" s="573" t="s">
        <v>375</v>
      </c>
      <c r="L15" s="571">
        <f t="shared" si="3"/>
        <v>0</v>
      </c>
      <c r="M15" s="571">
        <f t="shared" si="3"/>
        <v>0</v>
      </c>
      <c r="N15" s="571">
        <f t="shared" si="3"/>
        <v>0</v>
      </c>
      <c r="O15" s="572"/>
      <c r="P15" s="574" t="s">
        <v>61</v>
      </c>
      <c r="Q15" s="502"/>
    </row>
    <row r="16" spans="1:17" x14ac:dyDescent="0.25">
      <c r="A16" s="545"/>
      <c r="B16" s="500" t="s">
        <v>858</v>
      </c>
      <c r="C16" s="575">
        <f>IF(ISERROR(C27/C$4),0,(C27/C$4))*1000</f>
        <v>0</v>
      </c>
      <c r="D16" s="575">
        <f t="shared" ref="D16:E16" si="4">IF(ISERROR(D27/D$4),0,(D27/D$4))*1000</f>
        <v>0</v>
      </c>
      <c r="E16" s="575">
        <f t="shared" si="4"/>
        <v>0</v>
      </c>
      <c r="F16" s="576"/>
      <c r="G16" s="577" t="s">
        <v>858</v>
      </c>
      <c r="H16" s="558"/>
      <c r="I16" s="549"/>
      <c r="J16" s="545"/>
      <c r="K16" s="500" t="s">
        <v>858</v>
      </c>
      <c r="L16" s="575">
        <f t="shared" si="3"/>
        <v>0</v>
      </c>
      <c r="M16" s="575">
        <f t="shared" si="3"/>
        <v>0</v>
      </c>
      <c r="N16" s="575">
        <f t="shared" si="3"/>
        <v>0</v>
      </c>
      <c r="O16" s="576"/>
      <c r="P16" s="577" t="s">
        <v>858</v>
      </c>
      <c r="Q16" s="558"/>
    </row>
    <row r="17" spans="1:17" x14ac:dyDescent="0.25">
      <c r="A17" s="505"/>
      <c r="B17" s="501"/>
      <c r="C17" s="501"/>
      <c r="D17" s="501"/>
      <c r="E17" s="501"/>
      <c r="F17" s="501"/>
      <c r="G17" s="578"/>
      <c r="H17" s="502"/>
      <c r="I17" s="493"/>
      <c r="J17" s="505"/>
      <c r="K17" s="501"/>
      <c r="L17" s="501"/>
      <c r="M17" s="501"/>
      <c r="N17" s="501"/>
      <c r="O17" s="501"/>
      <c r="P17" s="578"/>
      <c r="Q17" s="502"/>
    </row>
    <row r="18" spans="1:17" x14ac:dyDescent="0.25">
      <c r="A18" s="505"/>
      <c r="B18" s="579" t="s">
        <v>859</v>
      </c>
      <c r="C18" s="501"/>
      <c r="D18" s="501"/>
      <c r="E18" s="501"/>
      <c r="F18" s="501"/>
      <c r="G18" s="501"/>
      <c r="H18" s="502"/>
      <c r="I18" s="493"/>
      <c r="J18" s="505"/>
      <c r="K18" s="579" t="s">
        <v>859</v>
      </c>
      <c r="L18" s="501"/>
      <c r="M18" s="501"/>
      <c r="N18" s="501"/>
      <c r="O18" s="501"/>
      <c r="P18" s="501"/>
      <c r="Q18" s="502"/>
    </row>
    <row r="19" spans="1:17" ht="15.75" thickBot="1" x14ac:dyDescent="0.3">
      <c r="A19" s="490"/>
      <c r="B19" s="491"/>
      <c r="C19" s="491"/>
      <c r="D19" s="491"/>
      <c r="E19" s="491"/>
      <c r="F19" s="491"/>
      <c r="G19" s="491"/>
      <c r="H19" s="492"/>
      <c r="I19" s="493"/>
      <c r="J19" s="490"/>
      <c r="K19" s="491"/>
      <c r="L19" s="491"/>
      <c r="M19" s="491"/>
      <c r="N19" s="491"/>
      <c r="O19" s="491"/>
      <c r="P19" s="491"/>
      <c r="Q19" s="492"/>
    </row>
    <row r="20" spans="1:17" x14ac:dyDescent="0.25">
      <c r="A20" s="493"/>
      <c r="B20" s="493"/>
      <c r="C20" s="493"/>
      <c r="D20" s="493"/>
      <c r="E20" s="493"/>
      <c r="F20" s="493"/>
      <c r="G20" s="493"/>
      <c r="H20" s="493"/>
      <c r="I20" s="493"/>
      <c r="J20" s="493"/>
      <c r="K20" s="493"/>
      <c r="L20" s="493"/>
      <c r="M20" s="493"/>
      <c r="N20" s="493"/>
      <c r="O20" s="493"/>
      <c r="P20" s="493"/>
      <c r="Q20" s="493"/>
    </row>
    <row r="21" spans="1:17" x14ac:dyDescent="0.25">
      <c r="A21" s="493"/>
      <c r="B21" s="493"/>
      <c r="C21" s="493"/>
      <c r="D21" s="493"/>
      <c r="E21" s="493"/>
      <c r="F21" s="493"/>
      <c r="G21" s="493"/>
      <c r="H21" s="493"/>
      <c r="I21" s="493"/>
      <c r="J21" s="493"/>
      <c r="K21" s="493"/>
      <c r="L21" s="493"/>
      <c r="M21" s="493"/>
      <c r="N21" s="493"/>
      <c r="O21" s="493"/>
      <c r="P21" s="493"/>
      <c r="Q21" s="493"/>
    </row>
    <row r="22" spans="1:17" x14ac:dyDescent="0.25">
      <c r="A22" s="493"/>
      <c r="B22" s="493"/>
      <c r="C22" s="493"/>
      <c r="D22" s="493"/>
      <c r="E22" s="493"/>
      <c r="F22" s="493"/>
      <c r="G22" s="493"/>
      <c r="H22" s="493"/>
      <c r="I22" s="493"/>
      <c r="J22" s="493"/>
      <c r="K22" s="493"/>
      <c r="L22" s="493"/>
      <c r="M22" s="493"/>
      <c r="N22" s="493"/>
      <c r="O22" s="493"/>
      <c r="P22" s="493"/>
      <c r="Q22" s="493"/>
    </row>
    <row r="23" spans="1:17" x14ac:dyDescent="0.25">
      <c r="A23" s="493"/>
      <c r="B23" s="580">
        <f>Public!D165</f>
        <v>0</v>
      </c>
      <c r="C23" s="581" t="e">
        <f>'Pro 3'!#REF!/1000</f>
        <v>#REF!</v>
      </c>
      <c r="D23" s="582" t="e">
        <f>'Pro 3'!#REF!/1000</f>
        <v>#REF!</v>
      </c>
      <c r="E23" s="583" t="e">
        <f>'Pro 3'!#REF!/1000</f>
        <v>#REF!</v>
      </c>
      <c r="F23" s="584"/>
      <c r="G23" s="594">
        <f>B23</f>
        <v>0</v>
      </c>
      <c r="H23" s="493"/>
      <c r="I23" s="493"/>
      <c r="J23" s="493"/>
      <c r="K23" s="580">
        <f>B23</f>
        <v>0</v>
      </c>
      <c r="L23" s="581" t="e">
        <f>'Pro 3'!#REF!/1000</f>
        <v>#REF!</v>
      </c>
      <c r="M23" s="582" t="e">
        <f>'Pro 3'!#REF!/1000</f>
        <v>#REF!</v>
      </c>
      <c r="N23" s="583" t="e">
        <f>'Pro 3'!#REF!/1000</f>
        <v>#REF!</v>
      </c>
      <c r="O23" s="584"/>
      <c r="P23" s="594">
        <f>K23</f>
        <v>0</v>
      </c>
      <c r="Q23" s="493"/>
    </row>
    <row r="24" spans="1:17" x14ac:dyDescent="0.25">
      <c r="A24" s="493"/>
      <c r="B24" s="580">
        <f>Public!D166</f>
        <v>0</v>
      </c>
      <c r="C24" s="585" t="e">
        <f>'Pro 3'!#REF!/1000</f>
        <v>#REF!</v>
      </c>
      <c r="D24" s="586" t="e">
        <f>'Pro 3'!#REF!/1000</f>
        <v>#REF!</v>
      </c>
      <c r="E24" s="587" t="e">
        <f>'Pro 3'!#REF!/1000</f>
        <v>#REF!</v>
      </c>
      <c r="F24" s="584"/>
      <c r="G24" s="594">
        <f>B24</f>
        <v>0</v>
      </c>
      <c r="H24" s="493"/>
      <c r="I24" s="493"/>
      <c r="J24" s="493"/>
      <c r="K24" s="580">
        <f>B24</f>
        <v>0</v>
      </c>
      <c r="L24" s="585" t="e">
        <f>'Pro 3'!#REF!/1000</f>
        <v>#REF!</v>
      </c>
      <c r="M24" s="586" t="e">
        <f>'Pro 3'!#REF!/1000</f>
        <v>#REF!</v>
      </c>
      <c r="N24" s="587" t="e">
        <f>'Pro 3'!#REF!/1000</f>
        <v>#REF!</v>
      </c>
      <c r="O24" s="584"/>
      <c r="P24" s="594">
        <f>K24</f>
        <v>0</v>
      </c>
      <c r="Q24" s="493"/>
    </row>
    <row r="25" spans="1:17" x14ac:dyDescent="0.25">
      <c r="A25" s="493"/>
      <c r="B25" s="580">
        <f>Public!D167</f>
        <v>0</v>
      </c>
      <c r="C25" s="585" t="e">
        <f>'Pro 3'!#REF!/1000</f>
        <v>#REF!</v>
      </c>
      <c r="D25" s="586" t="e">
        <f>'Pro 3'!#REF!/1000</f>
        <v>#REF!</v>
      </c>
      <c r="E25" s="587" t="e">
        <f>'Pro 3'!#REF!/1000</f>
        <v>#REF!</v>
      </c>
      <c r="F25" s="584"/>
      <c r="G25" s="594">
        <f>B25</f>
        <v>0</v>
      </c>
      <c r="H25" s="493"/>
      <c r="I25" s="493"/>
      <c r="J25" s="493"/>
      <c r="K25" s="580">
        <f>B25</f>
        <v>0</v>
      </c>
      <c r="L25" s="585" t="e">
        <f>'Pro 3'!#REF!/1000</f>
        <v>#REF!</v>
      </c>
      <c r="M25" s="586" t="e">
        <f>'Pro 3'!#REF!/1000</f>
        <v>#REF!</v>
      </c>
      <c r="N25" s="587" t="e">
        <f>'Pro 3'!#REF!/1000</f>
        <v>#REF!</v>
      </c>
      <c r="O25" s="584"/>
      <c r="P25" s="594">
        <f>K25</f>
        <v>0</v>
      </c>
      <c r="Q25" s="493"/>
    </row>
    <row r="26" spans="1:17" ht="26.25" x14ac:dyDescent="0.25">
      <c r="A26" s="493"/>
      <c r="B26" s="588" t="s">
        <v>860</v>
      </c>
      <c r="C26" s="589">
        <f>'Pro 3'!G$68/1000</f>
        <v>0</v>
      </c>
      <c r="D26" s="590">
        <f>'Pro 3'!H$68/1000</f>
        <v>0</v>
      </c>
      <c r="E26" s="591">
        <f>'Pro 3'!I$68/1000</f>
        <v>0</v>
      </c>
      <c r="F26" s="584"/>
      <c r="G26" s="584"/>
      <c r="H26" s="493"/>
      <c r="I26" s="493"/>
      <c r="J26" s="493"/>
      <c r="K26" s="588" t="s">
        <v>860</v>
      </c>
      <c r="L26" s="589">
        <f>'Pro 3'!G$88/1000</f>
        <v>0</v>
      </c>
      <c r="M26" s="590">
        <f>'Pro 3'!H$88/1000</f>
        <v>0</v>
      </c>
      <c r="N26" s="591">
        <f>'Pro 3'!I$88/1000</f>
        <v>0</v>
      </c>
      <c r="O26" s="584"/>
      <c r="P26" s="584"/>
      <c r="Q26" s="493"/>
    </row>
    <row r="27" spans="1:17" x14ac:dyDescent="0.25">
      <c r="A27" s="549"/>
      <c r="B27" s="549" t="s">
        <v>858</v>
      </c>
      <c r="C27" s="592" t="e">
        <f>SUM(C23:C26)</f>
        <v>#REF!</v>
      </c>
      <c r="D27" s="592" t="e">
        <f t="shared" ref="D27:E27" si="5">SUM(D23:D26)</f>
        <v>#REF!</v>
      </c>
      <c r="E27" s="592" t="e">
        <f t="shared" si="5"/>
        <v>#REF!</v>
      </c>
      <c r="F27" s="592"/>
      <c r="G27" s="592"/>
      <c r="H27" s="549"/>
      <c r="I27" s="549"/>
      <c r="J27" s="549"/>
      <c r="K27" s="549" t="s">
        <v>858</v>
      </c>
      <c r="L27" s="592" t="e">
        <f>SUM(L23:L26)</f>
        <v>#REF!</v>
      </c>
      <c r="M27" s="592" t="e">
        <f t="shared" ref="M27:N27" si="6">SUM(M23:M26)</f>
        <v>#REF!</v>
      </c>
      <c r="N27" s="592" t="e">
        <f t="shared" si="6"/>
        <v>#REF!</v>
      </c>
      <c r="O27" s="592"/>
      <c r="P27" s="592"/>
      <c r="Q27" s="549"/>
    </row>
    <row r="28" spans="1:17" x14ac:dyDescent="0.25">
      <c r="A28" s="493"/>
      <c r="B28" s="493"/>
      <c r="C28" s="493"/>
      <c r="D28" s="493"/>
      <c r="E28" s="493"/>
      <c r="F28" s="493"/>
      <c r="G28" s="493"/>
      <c r="H28" s="493"/>
      <c r="I28" s="493"/>
      <c r="J28" s="493"/>
      <c r="K28" s="493"/>
      <c r="L28" s="493"/>
      <c r="M28" s="493"/>
      <c r="N28" s="493"/>
      <c r="O28" s="493"/>
      <c r="P28" s="493"/>
      <c r="Q28" s="493"/>
    </row>
    <row r="29" spans="1:17" x14ac:dyDescent="0.25">
      <c r="A29" s="493"/>
      <c r="B29" s="493"/>
      <c r="C29" s="593"/>
      <c r="D29" s="593"/>
      <c r="E29" s="593"/>
      <c r="F29" s="593"/>
      <c r="G29" s="593"/>
      <c r="H29" s="493"/>
      <c r="I29" s="493"/>
      <c r="J29" s="493"/>
      <c r="K29" s="493"/>
      <c r="L29" s="593"/>
      <c r="M29" s="593"/>
      <c r="N29" s="593"/>
      <c r="O29" s="593"/>
      <c r="P29" s="593"/>
      <c r="Q29" s="493"/>
    </row>
    <row r="30" spans="1:17" x14ac:dyDescent="0.25">
      <c r="A30" s="493"/>
      <c r="B30" s="493"/>
      <c r="C30" s="549"/>
      <c r="D30" s="549"/>
      <c r="E30" s="549"/>
      <c r="F30" s="549"/>
      <c r="G30" s="549"/>
      <c r="H30" s="493"/>
      <c r="I30" s="493"/>
      <c r="J30" s="493"/>
      <c r="K30" s="493"/>
      <c r="L30" s="549"/>
      <c r="M30" s="549"/>
      <c r="N30" s="549"/>
      <c r="O30" s="549"/>
      <c r="P30" s="549"/>
      <c r="Q30" s="493"/>
    </row>
  </sheetData>
  <sheetProtection algorithmName="SHA-512" hashValue="J+FAEi1xGaBgNgaNXm0qEu9HDUbq0k55A8bTxO406Bfxx0KpoZI0JFTkKIZV5sATg+5+1+Pq12lPr6/B0sdYMg==" saltValue="pWFUqoHvRZCOAIdAbIU/PA==" spinCount="100000" sheet="1" objects="1" scenarios="1" selectLockedCells="1"/>
  <mergeCells count="2">
    <mergeCell ref="C8:E8"/>
    <mergeCell ref="K8:P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CFD-D77A-457A-A568-DC575034355D}">
  <sheetPr>
    <tabColor rgb="FFFF0000"/>
  </sheetPr>
  <dimension ref="A1:K16"/>
  <sheetViews>
    <sheetView workbookViewId="0">
      <selection activeCell="S14" sqref="S14"/>
    </sheetView>
  </sheetViews>
  <sheetFormatPr defaultRowHeight="15" x14ac:dyDescent="0.25"/>
  <cols>
    <col min="1" max="1" width="3.5703125" style="493" customWidth="1"/>
    <col min="2" max="2" width="2.85546875" style="493" customWidth="1"/>
    <col min="3" max="3" width="27" style="493" customWidth="1"/>
    <col min="4" max="9" width="14.28515625" style="493" customWidth="1"/>
    <col min="10" max="10" width="2.85546875" style="493" customWidth="1"/>
    <col min="11" max="11" width="6.28515625" style="493" customWidth="1"/>
  </cols>
  <sheetData>
    <row r="1" spans="1:11" x14ac:dyDescent="0.25">
      <c r="C1" s="549"/>
      <c r="D1" s="549"/>
      <c r="E1" s="549"/>
      <c r="F1" s="549"/>
      <c r="G1" s="549"/>
      <c r="H1" s="597" t="s">
        <v>861</v>
      </c>
      <c r="I1" s="549"/>
    </row>
    <row r="2" spans="1:11" x14ac:dyDescent="0.25">
      <c r="B2" s="549" t="s">
        <v>722</v>
      </c>
    </row>
    <row r="3" spans="1:11" x14ac:dyDescent="0.25">
      <c r="B3" s="549"/>
      <c r="D3" s="1086"/>
      <c r="E3" s="1086"/>
      <c r="F3" s="1086"/>
      <c r="G3" s="1086"/>
      <c r="H3" s="1086"/>
      <c r="I3" s="1086"/>
    </row>
    <row r="4" spans="1:11" ht="15.75" thickBot="1" x14ac:dyDescent="0.3">
      <c r="D4" s="1086"/>
      <c r="E4" s="1086"/>
      <c r="F4" s="1086"/>
      <c r="G4" s="1086"/>
      <c r="H4" s="1086"/>
      <c r="I4" s="1086"/>
    </row>
    <row r="5" spans="1:11" x14ac:dyDescent="0.25">
      <c r="B5" s="495"/>
      <c r="C5" s="497"/>
      <c r="D5" s="598"/>
      <c r="E5" s="598"/>
      <c r="F5" s="598"/>
      <c r="G5" s="598"/>
      <c r="H5" s="598"/>
      <c r="I5" s="598"/>
      <c r="J5" s="498"/>
    </row>
    <row r="6" spans="1:11" ht="77.25" x14ac:dyDescent="0.25">
      <c r="A6" s="549"/>
      <c r="B6" s="545"/>
      <c r="C6" s="503"/>
      <c r="D6" s="599" t="s">
        <v>862</v>
      </c>
      <c r="E6" s="599" t="s">
        <v>863</v>
      </c>
      <c r="F6" s="599" t="s">
        <v>864</v>
      </c>
      <c r="G6" s="599" t="s">
        <v>865</v>
      </c>
      <c r="H6" s="599" t="s">
        <v>866</v>
      </c>
      <c r="I6" s="599" t="s">
        <v>867</v>
      </c>
      <c r="J6" s="502"/>
    </row>
    <row r="7" spans="1:11" x14ac:dyDescent="0.25">
      <c r="A7" s="569"/>
      <c r="B7" s="564"/>
      <c r="C7" s="600"/>
      <c r="D7" s="601"/>
      <c r="E7" s="601"/>
      <c r="F7" s="601"/>
      <c r="G7" s="601"/>
      <c r="H7" s="601"/>
      <c r="I7" s="601"/>
      <c r="J7" s="568"/>
      <c r="K7" s="569"/>
    </row>
    <row r="8" spans="1:11" x14ac:dyDescent="0.25">
      <c r="B8" s="505"/>
      <c r="C8" s="570">
        <f>Intro!E99</f>
        <v>0</v>
      </c>
      <c r="D8" s="602" t="str">
        <f>IF(OR('Pro 4'!B22="Yes",'Pro 4'!B22="Oui"),"X","")</f>
        <v/>
      </c>
      <c r="E8" s="602" t="str">
        <f>IF(OR('Pro 4'!B32="Yes",'Pro 4'!B32="Oui"),"X","")</f>
        <v/>
      </c>
      <c r="F8" s="602" t="str">
        <f>IF(OR('Pro 4'!B42="Yes",'Pro 4'!B42="Oui"),"X","")</f>
        <v/>
      </c>
      <c r="G8" s="602" t="str">
        <f>IF(OR('Pro 4'!B52="Yes",'Pro 4'!B52="Oui"),"X","")</f>
        <v/>
      </c>
      <c r="H8" s="602" t="str">
        <f>IF(OR('Pro 4'!B62="Yes",'Pro 4'!B62="Oui"),"X","")</f>
        <v/>
      </c>
      <c r="I8" s="602" t="str">
        <f>IF(OR('Pro 4'!B72="Yes",'Pro 4'!B72="Oui"),"X","")</f>
        <v/>
      </c>
      <c r="J8" s="502"/>
    </row>
    <row r="9" spans="1:11" x14ac:dyDescent="0.25">
      <c r="B9" s="505"/>
      <c r="C9" s="501"/>
      <c r="D9" s="501"/>
      <c r="E9" s="501"/>
      <c r="F9" s="501"/>
      <c r="G9" s="501"/>
      <c r="H9" s="501"/>
      <c r="I9" s="501"/>
      <c r="J9" s="502"/>
    </row>
    <row r="10" spans="1:11" ht="64.5" x14ac:dyDescent="0.25">
      <c r="B10" s="505"/>
      <c r="C10" s="503"/>
      <c r="D10" s="599" t="s">
        <v>868</v>
      </c>
      <c r="E10" s="599" t="s">
        <v>869</v>
      </c>
      <c r="F10" s="599" t="s">
        <v>870</v>
      </c>
      <c r="G10" s="599" t="s">
        <v>871</v>
      </c>
      <c r="H10" s="599" t="s">
        <v>872</v>
      </c>
      <c r="J10" s="502"/>
    </row>
    <row r="11" spans="1:11" x14ac:dyDescent="0.25">
      <c r="B11" s="505"/>
      <c r="C11" s="600"/>
      <c r="D11" s="601"/>
      <c r="E11" s="601"/>
      <c r="F11" s="601"/>
      <c r="G11" s="601"/>
      <c r="H11" s="601"/>
      <c r="I11" s="601"/>
      <c r="J11" s="502"/>
    </row>
    <row r="12" spans="1:11" x14ac:dyDescent="0.25">
      <c r="B12" s="505"/>
      <c r="C12" s="570">
        <f>C8</f>
        <v>0</v>
      </c>
      <c r="D12" s="602" t="str">
        <f>IF(OR('Pro 4'!B82="Yes",'Pro 4'!B82="Oui"),"X","")</f>
        <v/>
      </c>
      <c r="E12" s="602" t="str">
        <f>IF(OR('Pro 4'!B92="Yes",'Pro 4'!B92="Oui"),"X","")</f>
        <v/>
      </c>
      <c r="F12" s="602" t="str">
        <f>IF(OR('Pro 4'!B102="Yes",'Pro 4'!B102="Oui"),"X","")</f>
        <v/>
      </c>
      <c r="G12" s="602" t="str">
        <f>IF(OR('Pro 4'!B112="Yes",'Pro 4'!B112="Oui"),"X","")</f>
        <v/>
      </c>
      <c r="H12" s="602" t="str">
        <f>IF(OR('Pro 4'!B122="Yes",'Pro 4'!B122="Oui"),"X","")</f>
        <v/>
      </c>
      <c r="I12" s="603"/>
      <c r="J12" s="502"/>
    </row>
    <row r="13" spans="1:11" ht="15.75" thickBot="1" x14ac:dyDescent="0.3">
      <c r="B13" s="490"/>
      <c r="C13" s="491"/>
      <c r="D13" s="491"/>
      <c r="E13" s="491"/>
      <c r="F13" s="491"/>
      <c r="G13" s="491"/>
      <c r="H13" s="491"/>
      <c r="I13" s="491"/>
      <c r="J13" s="492"/>
    </row>
    <row r="16" spans="1:11" x14ac:dyDescent="0.25">
      <c r="A16" s="604"/>
    </row>
  </sheetData>
  <sheetProtection algorithmName="SHA-512" hashValue="yMwYJE+YpEdNda6g0sWWJ0AnBf5BxsozWP8QU/rSmUb5PWtPiDLF5+vIUeERkHZjIclVcDAr/9qT28rqcRYILw==" saltValue="z0xc+34ZCearow4ZAKetOQ==" spinCount="100000" sheet="1" objects="1" scenarios="1" selectLockedCells="1"/>
  <mergeCells count="2">
    <mergeCell ref="D3:I3"/>
    <mergeCell ref="D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heetViews>
  <sheetFormatPr defaultColWidth="9.140625" defaultRowHeight="12.75" x14ac:dyDescent="0.2"/>
  <cols>
    <col min="1" max="2" width="9.140625" style="44"/>
    <col min="3" max="3" width="12.42578125" style="44" customWidth="1"/>
    <col min="4" max="4" width="57.85546875" style="44" customWidth="1"/>
    <col min="5" max="15" width="9.140625" style="44"/>
    <col min="16" max="16" width="24" style="44" customWidth="1"/>
    <col min="17" max="16384" width="9.140625" style="44"/>
  </cols>
  <sheetData>
    <row r="3" spans="4:27" x14ac:dyDescent="0.2">
      <c r="D3" s="105" t="s">
        <v>355</v>
      </c>
      <c r="E3" s="47" t="s">
        <v>356</v>
      </c>
      <c r="F3" s="47"/>
      <c r="G3" s="47"/>
      <c r="H3" s="47"/>
      <c r="I3" s="47"/>
      <c r="J3" s="47"/>
      <c r="K3" s="47" t="s">
        <v>41</v>
      </c>
      <c r="L3" s="47"/>
      <c r="M3" s="47"/>
      <c r="N3" s="47"/>
      <c r="O3" s="47"/>
      <c r="P3" s="47"/>
      <c r="Q3" s="47"/>
      <c r="R3" s="47"/>
      <c r="S3" s="48"/>
    </row>
    <row r="4" spans="4:27" x14ac:dyDescent="0.2">
      <c r="D4" s="50"/>
      <c r="E4" s="88"/>
      <c r="F4" s="88">
        <v>2022</v>
      </c>
      <c r="G4" s="88">
        <v>2023</v>
      </c>
      <c r="H4" s="88">
        <v>2024</v>
      </c>
      <c r="I4" s="88"/>
      <c r="J4" s="88"/>
      <c r="K4" s="88"/>
      <c r="L4" s="88">
        <v>2022</v>
      </c>
      <c r="M4" s="88">
        <v>2023</v>
      </c>
      <c r="N4" s="88">
        <v>2024</v>
      </c>
      <c r="O4" s="88"/>
      <c r="P4" s="88"/>
      <c r="Q4" s="88"/>
      <c r="R4" s="88"/>
      <c r="S4" s="51"/>
      <c r="Z4" s="88"/>
      <c r="AA4" s="88"/>
    </row>
    <row r="5" spans="4:27" x14ac:dyDescent="0.2">
      <c r="D5" s="50" t="s">
        <v>358</v>
      </c>
      <c r="E5" s="88"/>
      <c r="F5" s="88"/>
      <c r="G5" s="88"/>
      <c r="H5" s="88"/>
      <c r="I5" s="88"/>
      <c r="J5" s="88" t="s">
        <v>358</v>
      </c>
      <c r="K5" s="88"/>
      <c r="L5" s="88"/>
      <c r="M5" s="88"/>
      <c r="N5" s="88"/>
      <c r="O5" s="88"/>
      <c r="P5" s="88" t="s">
        <v>357</v>
      </c>
      <c r="Q5" s="88"/>
      <c r="R5" s="88"/>
      <c r="S5" s="51"/>
      <c r="Z5" s="88"/>
      <c r="AA5" s="88"/>
    </row>
    <row r="6" spans="4:27" x14ac:dyDescent="0.2">
      <c r="D6" s="50"/>
      <c r="E6" s="88"/>
      <c r="F6" s="88"/>
      <c r="G6" s="88"/>
      <c r="H6" s="88"/>
      <c r="I6" s="88"/>
      <c r="J6" s="88"/>
      <c r="K6" s="88"/>
      <c r="L6" s="88"/>
      <c r="M6" s="88"/>
      <c r="N6" s="88"/>
      <c r="O6" s="88"/>
      <c r="P6" s="88"/>
      <c r="Q6" s="88">
        <v>2022</v>
      </c>
      <c r="R6" s="88">
        <v>2023</v>
      </c>
      <c r="S6" s="51">
        <v>2024</v>
      </c>
      <c r="Z6" s="88"/>
      <c r="AA6" s="88"/>
    </row>
    <row r="7" spans="4:27" ht="13.5" thickBot="1" x14ac:dyDescent="0.25">
      <c r="D7" s="50" t="s">
        <v>360</v>
      </c>
      <c r="E7" s="88"/>
      <c r="F7" s="88"/>
      <c r="G7" s="88"/>
      <c r="H7" s="88"/>
      <c r="I7" s="88"/>
      <c r="J7" s="88" t="s">
        <v>360</v>
      </c>
      <c r="K7" s="88"/>
      <c r="L7" s="88"/>
      <c r="M7" s="88"/>
      <c r="N7" s="88"/>
      <c r="O7" s="88"/>
      <c r="P7" s="88" t="s">
        <v>359</v>
      </c>
      <c r="Q7" s="88"/>
      <c r="R7" s="88"/>
      <c r="S7" s="51"/>
      <c r="Z7" s="88"/>
      <c r="AA7" s="88"/>
    </row>
    <row r="8" spans="4:27" x14ac:dyDescent="0.2">
      <c r="D8" s="50" t="s">
        <v>361</v>
      </c>
      <c r="E8" s="88"/>
      <c r="F8" s="45" t="e">
        <f>#REF!</f>
        <v>#REF!</v>
      </c>
      <c r="G8" s="45" t="e">
        <f>#REF!</f>
        <v>#REF!</v>
      </c>
      <c r="H8" s="45" t="e">
        <f>#REF!</f>
        <v>#REF!</v>
      </c>
      <c r="I8" s="88"/>
      <c r="J8" s="88" t="s">
        <v>361</v>
      </c>
      <c r="K8" s="88"/>
      <c r="L8" s="45" t="e">
        <f>#REF!</f>
        <v>#REF!</v>
      </c>
      <c r="M8" s="45" t="e">
        <f>#REF!</f>
        <v>#REF!</v>
      </c>
      <c r="N8" s="45" t="e">
        <f>#REF!</f>
        <v>#REF!</v>
      </c>
      <c r="O8" s="88"/>
      <c r="P8" s="88" t="s">
        <v>305</v>
      </c>
      <c r="Q8" s="88" t="e">
        <f>#REF!</f>
        <v>#REF!</v>
      </c>
      <c r="R8" s="88" t="e">
        <f>#REF!</f>
        <v>#REF!</v>
      </c>
      <c r="S8" s="51" t="e">
        <f>#REF!</f>
        <v>#REF!</v>
      </c>
      <c r="Z8" s="88"/>
      <c r="AA8" s="88"/>
    </row>
    <row r="9" spans="4:27" x14ac:dyDescent="0.2">
      <c r="D9" s="50"/>
      <c r="E9" s="88"/>
      <c r="F9" s="88"/>
      <c r="G9" s="88"/>
      <c r="H9" s="88"/>
      <c r="I9" s="88"/>
      <c r="J9" s="88"/>
      <c r="K9" s="88"/>
      <c r="L9" s="88"/>
      <c r="M9" s="88"/>
      <c r="N9" s="88"/>
      <c r="O9" s="88"/>
      <c r="P9" s="88" t="s">
        <v>299</v>
      </c>
      <c r="Q9" s="88" t="e">
        <f>#REF!</f>
        <v>#REF!</v>
      </c>
      <c r="R9" s="88" t="e">
        <f>#REF!</f>
        <v>#REF!</v>
      </c>
      <c r="S9" s="51" t="e">
        <f>#REF!</f>
        <v>#REF!</v>
      </c>
      <c r="Z9" s="88"/>
      <c r="AA9" s="88"/>
    </row>
    <row r="10" spans="4:27" x14ac:dyDescent="0.2">
      <c r="D10" s="50" t="s">
        <v>359</v>
      </c>
      <c r="E10" s="88"/>
      <c r="F10" s="88"/>
      <c r="G10" s="88"/>
      <c r="H10" s="88"/>
      <c r="I10" s="88"/>
      <c r="J10" s="88" t="s">
        <v>359</v>
      </c>
      <c r="K10" s="88"/>
      <c r="L10" s="88"/>
      <c r="M10" s="88"/>
      <c r="N10" s="88"/>
      <c r="O10" s="88"/>
      <c r="P10" s="88" t="s">
        <v>362</v>
      </c>
      <c r="Q10" s="88"/>
      <c r="R10" s="88"/>
      <c r="S10" s="51"/>
      <c r="Z10" s="88"/>
      <c r="AA10" s="88"/>
    </row>
    <row r="11" spans="4:27" x14ac:dyDescent="0.2">
      <c r="D11" s="50" t="s">
        <v>125</v>
      </c>
      <c r="E11" s="88"/>
      <c r="F11" s="88" t="e">
        <f>#REF!/1000</f>
        <v>#REF!</v>
      </c>
      <c r="G11" s="88" t="e">
        <f>#REF!/1000</f>
        <v>#REF!</v>
      </c>
      <c r="H11" s="88" t="e">
        <f>#REF!/1000</f>
        <v>#REF!</v>
      </c>
      <c r="I11" s="88"/>
      <c r="J11" s="88" t="s">
        <v>125</v>
      </c>
      <c r="K11" s="88"/>
      <c r="L11" s="88" t="e">
        <f>#REF!/1000</f>
        <v>#REF!</v>
      </c>
      <c r="M11" s="88" t="e">
        <f>#REF!/1000</f>
        <v>#REF!</v>
      </c>
      <c r="N11" s="88" t="e">
        <f>#REF!/1000</f>
        <v>#REF!</v>
      </c>
      <c r="O11" s="88"/>
      <c r="P11" s="88" t="s">
        <v>302</v>
      </c>
      <c r="Q11" s="88" t="e">
        <f>#REF!</f>
        <v>#REF!</v>
      </c>
      <c r="R11" s="88" t="e">
        <f>#REF!</f>
        <v>#REF!</v>
      </c>
      <c r="S11" s="51" t="e">
        <f>#REF!</f>
        <v>#REF!</v>
      </c>
      <c r="Z11" s="88"/>
      <c r="AA11" s="88"/>
    </row>
    <row r="12" spans="4:27" x14ac:dyDescent="0.2">
      <c r="D12" s="50" t="s">
        <v>363</v>
      </c>
      <c r="E12" s="88"/>
      <c r="F12" s="88" t="e">
        <f>SUM(#REF!)/1000</f>
        <v>#REF!</v>
      </c>
      <c r="G12" s="88" t="e">
        <f>SUM(#REF!)/1000</f>
        <v>#REF!</v>
      </c>
      <c r="H12" s="88" t="e">
        <f>SUM(#REF!)/1000</f>
        <v>#REF!</v>
      </c>
      <c r="I12" s="88"/>
      <c r="J12" s="88" t="s">
        <v>363</v>
      </c>
      <c r="K12" s="88"/>
      <c r="L12" s="88" t="e">
        <f>SUM(#REF!)/1000</f>
        <v>#REF!</v>
      </c>
      <c r="M12" s="88" t="e">
        <f>SUM(#REF!)/1000</f>
        <v>#REF!</v>
      </c>
      <c r="N12" s="88" t="e">
        <f>SUM(#REF!)/1000</f>
        <v>#REF!</v>
      </c>
      <c r="O12" s="88"/>
      <c r="P12" s="88" t="s">
        <v>301</v>
      </c>
      <c r="Q12" s="88" t="e">
        <f>#REF!</f>
        <v>#REF!</v>
      </c>
      <c r="R12" s="88" t="e">
        <f>#REF!</f>
        <v>#REF!</v>
      </c>
      <c r="S12" s="51" t="e">
        <f>#REF!</f>
        <v>#REF!</v>
      </c>
      <c r="Z12" s="88"/>
      <c r="AA12" s="88"/>
    </row>
    <row r="13" spans="4:27" x14ac:dyDescent="0.2">
      <c r="D13" s="50" t="s">
        <v>364</v>
      </c>
      <c r="E13" s="88"/>
      <c r="F13" s="88" t="e">
        <f>#REF!/1000</f>
        <v>#REF!</v>
      </c>
      <c r="G13" s="88" t="e">
        <f>#REF!/1000</f>
        <v>#REF!</v>
      </c>
      <c r="H13" s="88" t="e">
        <f>#REF!/1000</f>
        <v>#REF!</v>
      </c>
      <c r="I13" s="88"/>
      <c r="J13" s="88" t="s">
        <v>364</v>
      </c>
      <c r="K13" s="88"/>
      <c r="L13" s="88" t="e">
        <f>#REF!/1000</f>
        <v>#REF!</v>
      </c>
      <c r="M13" s="88" t="e">
        <f>#REF!/1000</f>
        <v>#REF!</v>
      </c>
      <c r="N13" s="88" t="e">
        <f>#REF!/1000</f>
        <v>#REF!</v>
      </c>
      <c r="O13" s="88"/>
      <c r="P13" s="88" t="s">
        <v>365</v>
      </c>
      <c r="Q13" s="88" t="e">
        <f>#REF!</f>
        <v>#REF!</v>
      </c>
      <c r="R13" s="88" t="e">
        <f>#REF!</f>
        <v>#REF!</v>
      </c>
      <c r="S13" s="51" t="e">
        <f>#REF!</f>
        <v>#REF!</v>
      </c>
      <c r="Z13" s="88"/>
      <c r="AA13" s="88"/>
    </row>
    <row r="14" spans="4:27" ht="13.5" thickBot="1" x14ac:dyDescent="0.25">
      <c r="D14" s="50" t="s">
        <v>343</v>
      </c>
      <c r="E14" s="88"/>
      <c r="F14" s="88" t="e">
        <f>#REF!/1000</f>
        <v>#REF!</v>
      </c>
      <c r="G14" s="88" t="e">
        <f>#REF!/1000</f>
        <v>#REF!</v>
      </c>
      <c r="H14" s="88" t="e">
        <f>#REF!/1000</f>
        <v>#REF!</v>
      </c>
      <c r="I14" s="88"/>
      <c r="J14" s="88" t="s">
        <v>343</v>
      </c>
      <c r="K14" s="88"/>
      <c r="L14" s="88" t="e">
        <f>#REF!/1000</f>
        <v>#REF!</v>
      </c>
      <c r="M14" s="88" t="e">
        <f>#REF!/1000</f>
        <v>#REF!</v>
      </c>
      <c r="N14" s="88" t="e">
        <f>#REF!/1000</f>
        <v>#REF!</v>
      </c>
      <c r="O14" s="88"/>
      <c r="P14" s="88" t="s">
        <v>367</v>
      </c>
      <c r="Q14" s="46"/>
      <c r="R14" s="46"/>
      <c r="S14" s="104"/>
      <c r="Z14" s="88"/>
      <c r="AA14" s="88"/>
    </row>
    <row r="15" spans="4:27" x14ac:dyDescent="0.2">
      <c r="D15" s="50" t="s">
        <v>366</v>
      </c>
      <c r="E15" s="88"/>
      <c r="F15" s="88" t="e">
        <f>#REF!/1000</f>
        <v>#REF!</v>
      </c>
      <c r="G15" s="88" t="e">
        <f>#REF!/1000</f>
        <v>#REF!</v>
      </c>
      <c r="H15" s="88" t="e">
        <f>#REF!/1000</f>
        <v>#REF!</v>
      </c>
      <c r="I15" s="88"/>
      <c r="J15" s="88" t="s">
        <v>366</v>
      </c>
      <c r="K15" s="88"/>
      <c r="L15" s="88" t="e">
        <f>#REF!/1000</f>
        <v>#REF!</v>
      </c>
      <c r="M15" s="88" t="e">
        <f>#REF!/1000</f>
        <v>#REF!</v>
      </c>
      <c r="N15" s="88" t="e">
        <f>#REF!/1000</f>
        <v>#REF!</v>
      </c>
      <c r="O15" s="88"/>
      <c r="P15" s="88"/>
      <c r="Q15" s="88"/>
      <c r="R15" s="88"/>
      <c r="S15" s="51"/>
      <c r="Z15" s="88"/>
      <c r="AA15" s="88"/>
    </row>
    <row r="16" spans="4:27" x14ac:dyDescent="0.2">
      <c r="D16" s="50" t="s">
        <v>368</v>
      </c>
      <c r="E16" s="88"/>
      <c r="F16" s="88"/>
      <c r="G16" s="88"/>
      <c r="H16" s="88"/>
      <c r="I16" s="88"/>
      <c r="J16" s="88" t="s">
        <v>368</v>
      </c>
      <c r="K16" s="88"/>
      <c r="L16" s="88"/>
      <c r="M16" s="88"/>
      <c r="N16" s="88"/>
      <c r="O16" s="88"/>
      <c r="P16" s="88"/>
      <c r="Q16" s="88"/>
      <c r="R16" s="88"/>
      <c r="S16" s="51"/>
      <c r="Z16" s="88"/>
      <c r="AA16" s="88"/>
    </row>
    <row r="17" spans="4:27" x14ac:dyDescent="0.2">
      <c r="D17" s="50"/>
      <c r="E17" s="88"/>
      <c r="F17" s="88"/>
      <c r="G17" s="88"/>
      <c r="H17" s="88"/>
      <c r="I17" s="88"/>
      <c r="J17" s="88"/>
      <c r="K17" s="88"/>
      <c r="L17" s="88"/>
      <c r="M17" s="88"/>
      <c r="N17" s="88"/>
      <c r="O17" s="88"/>
      <c r="P17" s="88"/>
      <c r="Q17" s="88"/>
      <c r="R17" s="88"/>
      <c r="S17" s="51"/>
      <c r="Z17" s="88"/>
      <c r="AA17" s="88"/>
    </row>
    <row r="18" spans="4:27" x14ac:dyDescent="0.2">
      <c r="D18" s="50" t="s">
        <v>369</v>
      </c>
      <c r="E18" s="88"/>
      <c r="F18" s="88"/>
      <c r="G18" s="88"/>
      <c r="H18" s="88"/>
      <c r="I18" s="88"/>
      <c r="J18" s="88" t="s">
        <v>369</v>
      </c>
      <c r="K18" s="88"/>
      <c r="L18" s="88"/>
      <c r="M18" s="88"/>
      <c r="N18" s="88"/>
      <c r="O18" s="88"/>
      <c r="P18" s="88"/>
      <c r="Q18" s="88"/>
      <c r="R18" s="88"/>
      <c r="S18" s="51"/>
      <c r="Z18" s="88"/>
      <c r="AA18" s="88"/>
    </row>
    <row r="19" spans="4:27" x14ac:dyDescent="0.2">
      <c r="D19" s="50"/>
      <c r="E19" s="88"/>
      <c r="F19" s="88"/>
      <c r="G19" s="88"/>
      <c r="H19" s="88"/>
      <c r="I19" s="88"/>
      <c r="J19" s="88"/>
      <c r="K19" s="88"/>
      <c r="L19" s="88"/>
      <c r="M19" s="88"/>
      <c r="N19" s="88"/>
      <c r="O19" s="88"/>
      <c r="P19" s="88"/>
      <c r="Q19" s="88"/>
      <c r="R19" s="88"/>
      <c r="S19" s="51"/>
    </row>
    <row r="20" spans="4:27" x14ac:dyDescent="0.2">
      <c r="D20" s="50" t="s">
        <v>370</v>
      </c>
      <c r="E20" s="88"/>
      <c r="F20" s="88" t="e">
        <f>#REF!+#REF!+#REF!+#REF!</f>
        <v>#REF!</v>
      </c>
      <c r="G20" s="88" t="e">
        <f>#REF!+#REF!+#REF!+#REF!</f>
        <v>#REF!</v>
      </c>
      <c r="H20" s="88" t="e">
        <f>#REF!+#REF!+#REF!+#REF!</f>
        <v>#REF!</v>
      </c>
      <c r="I20" s="88"/>
      <c r="J20" s="88" t="s">
        <v>370</v>
      </c>
      <c r="K20" s="88"/>
      <c r="L20" s="88" t="e">
        <f>#REF!</f>
        <v>#REF!</v>
      </c>
      <c r="M20" s="88" t="e">
        <f>#REF!</f>
        <v>#REF!</v>
      </c>
      <c r="N20" s="88" t="e">
        <f>#REF!</f>
        <v>#REF!</v>
      </c>
      <c r="O20" s="88"/>
      <c r="P20" s="88"/>
      <c r="Q20" s="88"/>
      <c r="R20" s="88"/>
      <c r="S20" s="51"/>
    </row>
    <row r="21" spans="4:27" x14ac:dyDescent="0.2">
      <c r="D21" s="50"/>
      <c r="E21" s="88"/>
      <c r="F21" s="88"/>
      <c r="G21" s="88"/>
      <c r="H21" s="88"/>
      <c r="I21" s="88"/>
      <c r="J21" s="88"/>
      <c r="K21" s="88"/>
      <c r="L21" s="88"/>
      <c r="M21" s="88"/>
      <c r="N21" s="88"/>
      <c r="O21" s="88"/>
      <c r="P21" s="88"/>
      <c r="Q21" s="88"/>
      <c r="R21" s="88"/>
      <c r="S21" s="51"/>
      <c r="T21" s="88"/>
    </row>
    <row r="22" spans="4:27" x14ac:dyDescent="0.2">
      <c r="D22" s="50" t="s">
        <v>359</v>
      </c>
      <c r="E22" s="88"/>
      <c r="F22" s="88"/>
      <c r="G22" s="88"/>
      <c r="H22" s="88"/>
      <c r="I22" s="88"/>
      <c r="J22" s="88" t="s">
        <v>359</v>
      </c>
      <c r="K22" s="88"/>
      <c r="L22" s="88"/>
      <c r="M22" s="88"/>
      <c r="N22" s="88"/>
      <c r="O22" s="88"/>
      <c r="P22" s="88"/>
      <c r="Q22" s="88"/>
      <c r="R22" s="88"/>
      <c r="S22" s="51"/>
      <c r="T22" s="88"/>
    </row>
    <row r="23" spans="4:27" x14ac:dyDescent="0.2">
      <c r="D23" s="50" t="s">
        <v>305</v>
      </c>
      <c r="E23" s="88"/>
      <c r="F23" s="88" t="e">
        <f>#REF!</f>
        <v>#REF!</v>
      </c>
      <c r="G23" s="88" t="e">
        <f>#REF!</f>
        <v>#REF!</v>
      </c>
      <c r="H23" s="88" t="e">
        <f>#REF!</f>
        <v>#REF!</v>
      </c>
      <c r="I23" s="88"/>
      <c r="J23" s="88" t="s">
        <v>305</v>
      </c>
      <c r="K23" s="88"/>
      <c r="L23" s="88" t="e">
        <f>#REF!</f>
        <v>#REF!</v>
      </c>
      <c r="M23" s="88" t="e">
        <f>#REF!</f>
        <v>#REF!</v>
      </c>
      <c r="N23" s="88" t="e">
        <f>#REF!</f>
        <v>#REF!</v>
      </c>
      <c r="O23" s="88"/>
      <c r="P23" s="88"/>
      <c r="Q23" s="88"/>
      <c r="R23" s="88"/>
      <c r="S23" s="51"/>
      <c r="T23" s="88"/>
    </row>
    <row r="24" spans="4:27" x14ac:dyDescent="0.2">
      <c r="D24" s="50"/>
      <c r="E24" s="88"/>
      <c r="F24" s="88"/>
      <c r="G24" s="88"/>
      <c r="H24" s="88"/>
      <c r="I24" s="88"/>
      <c r="J24" s="88"/>
      <c r="K24" s="88"/>
      <c r="L24" s="88"/>
      <c r="M24" s="88"/>
      <c r="N24" s="88"/>
      <c r="O24" s="88"/>
      <c r="P24" s="88"/>
      <c r="Q24" s="88"/>
      <c r="R24" s="88"/>
      <c r="S24" s="51"/>
      <c r="T24" s="88"/>
    </row>
    <row r="25" spans="4:27" x14ac:dyDescent="0.2">
      <c r="D25" s="50"/>
      <c r="E25" s="88"/>
      <c r="F25" s="88"/>
      <c r="G25" s="88"/>
      <c r="H25" s="88"/>
      <c r="I25" s="88"/>
      <c r="J25" s="88"/>
      <c r="K25" s="88"/>
      <c r="L25" s="88"/>
      <c r="M25" s="88"/>
      <c r="N25" s="88"/>
      <c r="O25" s="88"/>
      <c r="P25" s="88"/>
      <c r="Q25" s="88"/>
      <c r="R25" s="88"/>
      <c r="S25" s="51"/>
      <c r="T25" s="88"/>
    </row>
    <row r="26" spans="4:27" x14ac:dyDescent="0.2">
      <c r="D26" s="50"/>
      <c r="E26" s="88"/>
      <c r="F26" s="88"/>
      <c r="G26" s="88"/>
      <c r="H26" s="88"/>
      <c r="I26" s="88"/>
      <c r="J26" s="88"/>
      <c r="K26" s="88"/>
      <c r="L26" s="88"/>
      <c r="M26" s="88"/>
      <c r="N26" s="88"/>
      <c r="O26" s="88"/>
      <c r="P26" s="88"/>
      <c r="Q26" s="88"/>
      <c r="R26" s="88"/>
      <c r="S26" s="51"/>
      <c r="T26" s="88"/>
    </row>
    <row r="27" spans="4:27" x14ac:dyDescent="0.2">
      <c r="D27" s="50" t="s">
        <v>125</v>
      </c>
      <c r="E27" s="88"/>
      <c r="F27" s="88" t="e">
        <f>#REF!</f>
        <v>#REF!</v>
      </c>
      <c r="G27" s="88" t="e">
        <f>#REF!</f>
        <v>#REF!</v>
      </c>
      <c r="H27" s="88" t="e">
        <f>#REF!</f>
        <v>#REF!</v>
      </c>
      <c r="I27" s="88"/>
      <c r="J27" s="88" t="s">
        <v>125</v>
      </c>
      <c r="K27" s="88"/>
      <c r="L27" s="88" t="e">
        <f>#REF!</f>
        <v>#REF!</v>
      </c>
      <c r="M27" s="88" t="e">
        <f>#REF!</f>
        <v>#REF!</v>
      </c>
      <c r="N27" s="88" t="e">
        <f>#REF!</f>
        <v>#REF!</v>
      </c>
      <c r="O27" s="88"/>
      <c r="P27" s="88"/>
      <c r="Q27" s="88"/>
      <c r="R27" s="88"/>
      <c r="S27" s="51"/>
      <c r="T27" s="88"/>
    </row>
    <row r="28" spans="4:27" x14ac:dyDescent="0.2">
      <c r="D28" s="50" t="s">
        <v>368</v>
      </c>
      <c r="E28" s="88"/>
      <c r="F28" s="88"/>
      <c r="G28" s="88"/>
      <c r="H28" s="88"/>
      <c r="I28" s="88"/>
      <c r="J28" s="88" t="s">
        <v>368</v>
      </c>
      <c r="K28" s="88"/>
      <c r="L28" s="88"/>
      <c r="M28" s="88"/>
      <c r="N28" s="88"/>
      <c r="O28" s="88"/>
      <c r="P28" s="88"/>
      <c r="Q28" s="88"/>
      <c r="R28" s="88"/>
      <c r="S28" s="51"/>
      <c r="T28" s="88"/>
    </row>
    <row r="29" spans="4:27" x14ac:dyDescent="0.2">
      <c r="D29" s="50" t="s">
        <v>126</v>
      </c>
      <c r="E29" s="88"/>
      <c r="F29" s="88" t="e">
        <f>#REF!</f>
        <v>#REF!</v>
      </c>
      <c r="G29" s="88" t="e">
        <f>#REF!</f>
        <v>#REF!</v>
      </c>
      <c r="H29" s="88" t="e">
        <f>#REF!</f>
        <v>#REF!</v>
      </c>
      <c r="I29" s="88"/>
      <c r="J29" s="88" t="s">
        <v>126</v>
      </c>
      <c r="K29" s="88"/>
      <c r="L29" s="88" t="e">
        <f>#REF!</f>
        <v>#REF!</v>
      </c>
      <c r="M29" s="88" t="e">
        <f>#REF!</f>
        <v>#REF!</v>
      </c>
      <c r="N29" s="88" t="e">
        <f>#REF!</f>
        <v>#REF!</v>
      </c>
      <c r="O29" s="88"/>
      <c r="P29" s="88"/>
      <c r="Q29" s="88"/>
      <c r="R29" s="88"/>
      <c r="S29" s="51"/>
      <c r="T29" s="88"/>
    </row>
    <row r="30" spans="4:27" x14ac:dyDescent="0.2">
      <c r="D30" s="50" t="s">
        <v>299</v>
      </c>
      <c r="E30" s="88"/>
      <c r="F30" s="88"/>
      <c r="G30" s="88"/>
      <c r="H30" s="88"/>
      <c r="I30" s="88"/>
      <c r="J30" s="88" t="s">
        <v>299</v>
      </c>
      <c r="K30" s="88"/>
      <c r="L30" s="88"/>
      <c r="M30" s="88"/>
      <c r="N30" s="88"/>
      <c r="O30" s="88"/>
      <c r="P30" s="88"/>
      <c r="Q30" s="88"/>
      <c r="R30" s="88"/>
      <c r="S30" s="51"/>
      <c r="T30" s="88"/>
    </row>
    <row r="31" spans="4:27" x14ac:dyDescent="0.2">
      <c r="D31" s="50" t="s">
        <v>362</v>
      </c>
      <c r="E31" s="88"/>
      <c r="F31" s="88"/>
      <c r="G31" s="88"/>
      <c r="H31" s="88"/>
      <c r="I31" s="88"/>
      <c r="J31" s="88" t="s">
        <v>362</v>
      </c>
      <c r="K31" s="88"/>
      <c r="L31" s="88"/>
      <c r="M31" s="88"/>
      <c r="N31" s="88"/>
      <c r="O31" s="88"/>
      <c r="P31" s="88"/>
      <c r="Q31" s="88"/>
      <c r="R31" s="88"/>
      <c r="S31" s="51"/>
      <c r="T31" s="88"/>
    </row>
    <row r="32" spans="4:27" x14ac:dyDescent="0.2">
      <c r="D32" s="50" t="s">
        <v>302</v>
      </c>
      <c r="E32" s="88"/>
      <c r="F32" s="88" t="e">
        <f>#REF!</f>
        <v>#REF!</v>
      </c>
      <c r="G32" s="88" t="e">
        <f>#REF!</f>
        <v>#REF!</v>
      </c>
      <c r="H32" s="88" t="e">
        <f>#REF!</f>
        <v>#REF!</v>
      </c>
      <c r="I32" s="88"/>
      <c r="J32" s="88" t="s">
        <v>302</v>
      </c>
      <c r="K32" s="88"/>
      <c r="L32" s="88" t="e">
        <f>#REF!</f>
        <v>#REF!</v>
      </c>
      <c r="M32" s="88" t="e">
        <f>#REF!</f>
        <v>#REF!</v>
      </c>
      <c r="N32" s="88" t="e">
        <f>#REF!</f>
        <v>#REF!</v>
      </c>
      <c r="O32" s="88"/>
      <c r="P32" s="88"/>
      <c r="Q32" s="88"/>
      <c r="R32" s="88"/>
      <c r="S32" s="51"/>
      <c r="T32" s="88"/>
    </row>
    <row r="33" spans="4:20" x14ac:dyDescent="0.2">
      <c r="D33" s="50" t="s">
        <v>301</v>
      </c>
      <c r="E33" s="88"/>
      <c r="F33" s="88" t="e">
        <f>#REF!</f>
        <v>#REF!</v>
      </c>
      <c r="G33" s="88" t="e">
        <f>#REF!</f>
        <v>#REF!</v>
      </c>
      <c r="H33" s="88" t="e">
        <f>#REF!</f>
        <v>#REF!</v>
      </c>
      <c r="I33" s="88"/>
      <c r="J33" s="88" t="s">
        <v>301</v>
      </c>
      <c r="K33" s="88"/>
      <c r="L33" s="88" t="e">
        <f>#REF!</f>
        <v>#REF!</v>
      </c>
      <c r="M33" s="88" t="e">
        <f>#REF!</f>
        <v>#REF!</v>
      </c>
      <c r="N33" s="88" t="e">
        <f>#REF!</f>
        <v>#REF!</v>
      </c>
      <c r="O33" s="88"/>
      <c r="P33" s="88"/>
      <c r="Q33" s="88"/>
      <c r="R33" s="88"/>
      <c r="S33" s="51"/>
      <c r="T33" s="88"/>
    </row>
    <row r="34" spans="4:20" ht="13.5" thickBot="1" x14ac:dyDescent="0.25">
      <c r="D34" s="50" t="s">
        <v>365</v>
      </c>
      <c r="E34" s="88"/>
      <c r="F34" s="46" t="e">
        <f>#REF!</f>
        <v>#REF!</v>
      </c>
      <c r="G34" s="46" t="e">
        <f>#REF!</f>
        <v>#REF!</v>
      </c>
      <c r="H34" s="46" t="e">
        <f>#REF!</f>
        <v>#REF!</v>
      </c>
      <c r="I34" s="88"/>
      <c r="J34" s="88" t="s">
        <v>365</v>
      </c>
      <c r="K34" s="88"/>
      <c r="L34" s="46" t="e">
        <f>#REF!</f>
        <v>#REF!</v>
      </c>
      <c r="M34" s="46" t="e">
        <f>#REF!</f>
        <v>#REF!</v>
      </c>
      <c r="N34" s="46" t="e">
        <f>#REF!</f>
        <v>#REF!</v>
      </c>
      <c r="O34" s="88"/>
      <c r="P34" s="88"/>
      <c r="Q34" s="88"/>
      <c r="R34" s="88"/>
      <c r="S34" s="51"/>
      <c r="T34" s="88"/>
    </row>
    <row r="35" spans="4:20" x14ac:dyDescent="0.2">
      <c r="D35" s="53" t="s">
        <v>367</v>
      </c>
      <c r="E35" s="54"/>
      <c r="F35" s="54"/>
      <c r="G35" s="54"/>
      <c r="H35" s="54"/>
      <c r="I35" s="54"/>
      <c r="J35" s="54" t="s">
        <v>367</v>
      </c>
      <c r="K35" s="54"/>
      <c r="L35" s="54"/>
      <c r="M35" s="54"/>
      <c r="N35" s="54"/>
      <c r="O35" s="54"/>
      <c r="P35" s="54"/>
      <c r="Q35" s="54"/>
      <c r="R35" s="54"/>
      <c r="S35" s="55"/>
      <c r="T35" s="88"/>
    </row>
    <row r="36" spans="4:20" x14ac:dyDescent="0.2">
      <c r="I36" s="88"/>
      <c r="R36" s="88"/>
      <c r="S36" s="88"/>
      <c r="T36" s="88"/>
    </row>
    <row r="37" spans="4:20" x14ac:dyDescent="0.2">
      <c r="D37" s="105" t="s">
        <v>371</v>
      </c>
      <c r="E37" s="47"/>
      <c r="F37" s="47">
        <v>2022</v>
      </c>
      <c r="G37" s="47">
        <v>2023</v>
      </c>
      <c r="H37" s="47">
        <v>2024</v>
      </c>
      <c r="I37" s="47"/>
      <c r="J37" s="47"/>
      <c r="K37" s="47">
        <v>2022</v>
      </c>
      <c r="L37" s="47">
        <v>2023</v>
      </c>
      <c r="M37" s="48">
        <v>2024</v>
      </c>
      <c r="R37" s="88"/>
      <c r="S37" s="88"/>
      <c r="T37" s="88"/>
    </row>
    <row r="38" spans="4:20" x14ac:dyDescent="0.2">
      <c r="D38" s="107" t="s">
        <v>479</v>
      </c>
      <c r="E38" s="106"/>
      <c r="F38" s="49" t="e">
        <f>#REF!</f>
        <v>#REF!</v>
      </c>
      <c r="G38" s="49" t="e">
        <f>#REF!</f>
        <v>#REF!</v>
      </c>
      <c r="H38" s="49" t="e">
        <f>#REF!</f>
        <v>#REF!</v>
      </c>
      <c r="I38" s="49"/>
      <c r="J38" s="88" t="s">
        <v>372</v>
      </c>
      <c r="K38" s="88" t="e">
        <f>#REF!</f>
        <v>#REF!</v>
      </c>
      <c r="L38" s="88" t="e">
        <f>#REF!</f>
        <v>#REF!</v>
      </c>
      <c r="M38" s="51" t="e">
        <f>#REF!</f>
        <v>#REF!</v>
      </c>
      <c r="R38" s="88"/>
    </row>
    <row r="39" spans="4:20" x14ac:dyDescent="0.2">
      <c r="D39" s="107" t="s">
        <v>480</v>
      </c>
      <c r="E39" s="106"/>
      <c r="F39" s="49" t="e">
        <f>#REF!</f>
        <v>#REF!</v>
      </c>
      <c r="G39" s="49" t="e">
        <f>#REF!</f>
        <v>#REF!</v>
      </c>
      <c r="H39" s="49" t="e">
        <f>#REF!</f>
        <v>#REF!</v>
      </c>
      <c r="I39" s="49"/>
      <c r="J39" s="88" t="s">
        <v>373</v>
      </c>
      <c r="K39" s="88" t="e">
        <f>#REF!</f>
        <v>#REF!</v>
      </c>
      <c r="L39" s="88" t="e">
        <f>#REF!</f>
        <v>#REF!</v>
      </c>
      <c r="M39" s="51" t="e">
        <f>#REF!</f>
        <v>#REF!</v>
      </c>
      <c r="R39" s="88"/>
    </row>
    <row r="40" spans="4:20" x14ac:dyDescent="0.2">
      <c r="D40" s="107" t="s">
        <v>481</v>
      </c>
      <c r="E40" s="106"/>
      <c r="F40" s="49" t="e">
        <f>#REF!</f>
        <v>#REF!</v>
      </c>
      <c r="G40" s="49" t="e">
        <f>#REF!</f>
        <v>#REF!</v>
      </c>
      <c r="H40" s="49" t="e">
        <f>#REF!</f>
        <v>#REF!</v>
      </c>
      <c r="I40" s="49"/>
      <c r="J40" s="88" t="s">
        <v>374</v>
      </c>
      <c r="K40" s="88" t="e">
        <f>#REF!</f>
        <v>#REF!</v>
      </c>
      <c r="L40" s="88" t="e">
        <f>#REF!</f>
        <v>#REF!</v>
      </c>
      <c r="M40" s="51" t="e">
        <f>#REF!</f>
        <v>#REF!</v>
      </c>
      <c r="R40" s="88"/>
    </row>
    <row r="41" spans="4:20" x14ac:dyDescent="0.2">
      <c r="D41" s="108" t="s">
        <v>375</v>
      </c>
      <c r="E41" s="109"/>
      <c r="F41" s="52" t="e">
        <f>#REF!</f>
        <v>#REF!</v>
      </c>
      <c r="G41" s="52" t="e">
        <f>#REF!</f>
        <v>#REF!</v>
      </c>
      <c r="H41" s="52" t="e">
        <f>#REF!</f>
        <v>#REF!</v>
      </c>
      <c r="I41" s="52"/>
      <c r="J41" s="54" t="s">
        <v>375</v>
      </c>
      <c r="K41" s="54" t="e">
        <f>#REF!</f>
        <v>#REF!</v>
      </c>
      <c r="L41" s="54" t="e">
        <f>#REF!</f>
        <v>#REF!</v>
      </c>
      <c r="M41" s="55" t="e">
        <f>#REF!</f>
        <v>#REF!</v>
      </c>
      <c r="R41" s="88"/>
    </row>
    <row r="42" spans="4:20" x14ac:dyDescent="0.2">
      <c r="I42" s="88"/>
      <c r="J42" s="88"/>
      <c r="K42" s="88"/>
      <c r="R42" s="88"/>
    </row>
    <row r="43" spans="4:20" x14ac:dyDescent="0.2">
      <c r="D43" s="105" t="s">
        <v>376</v>
      </c>
      <c r="E43" s="102">
        <v>2021</v>
      </c>
      <c r="F43" s="102">
        <v>2022</v>
      </c>
      <c r="G43" s="102">
        <v>2023</v>
      </c>
      <c r="H43" s="47"/>
      <c r="I43" s="102"/>
      <c r="J43" s="47"/>
      <c r="K43" s="102"/>
      <c r="L43" s="1089" t="s">
        <v>450</v>
      </c>
      <c r="M43" s="1089"/>
      <c r="N43" s="1089"/>
      <c r="O43" s="1089" t="s">
        <v>451</v>
      </c>
      <c r="P43" s="1089"/>
      <c r="Q43" s="1089"/>
      <c r="R43" s="1089" t="s">
        <v>452</v>
      </c>
      <c r="S43" s="1089"/>
      <c r="T43" s="1090"/>
    </row>
    <row r="44" spans="4:20" x14ac:dyDescent="0.2">
      <c r="D44" s="92"/>
      <c r="E44" s="89"/>
      <c r="F44" s="89"/>
      <c r="G44" s="89"/>
      <c r="H44" s="88"/>
      <c r="I44" s="101"/>
      <c r="J44" s="89" t="s">
        <v>444</v>
      </c>
      <c r="K44" s="89"/>
      <c r="L44" s="88">
        <v>2022</v>
      </c>
      <c r="M44" s="88">
        <v>2023</v>
      </c>
      <c r="N44" s="88">
        <v>2024</v>
      </c>
      <c r="O44" s="88">
        <v>2022</v>
      </c>
      <c r="P44" s="88">
        <v>2023</v>
      </c>
      <c r="Q44" s="88">
        <v>2024</v>
      </c>
      <c r="R44" s="88">
        <v>2022</v>
      </c>
      <c r="S44" s="88">
        <v>2023</v>
      </c>
      <c r="T44" s="51">
        <v>2024</v>
      </c>
    </row>
    <row r="45" spans="4:20" x14ac:dyDescent="0.2">
      <c r="D45" s="93" t="s">
        <v>377</v>
      </c>
      <c r="E45" s="90" t="e">
        <f>#REF!</f>
        <v>#REF!</v>
      </c>
      <c r="F45" s="90" t="e">
        <f>#REF!</f>
        <v>#REF!</v>
      </c>
      <c r="G45" s="90" t="e">
        <f>#REF!</f>
        <v>#REF!</v>
      </c>
      <c r="H45" s="88"/>
      <c r="I45" s="57"/>
      <c r="J45" s="91" t="s">
        <v>445</v>
      </c>
      <c r="K45" s="91" t="s">
        <v>446</v>
      </c>
      <c r="L45" s="88" t="e">
        <f>#REF!</f>
        <v>#REF!</v>
      </c>
      <c r="M45" s="88" t="e">
        <f>#REF!</f>
        <v>#REF!</v>
      </c>
      <c r="N45" s="88" t="e">
        <f>#REF!</f>
        <v>#REF!</v>
      </c>
      <c r="O45" s="88"/>
      <c r="P45" s="88"/>
      <c r="Q45" s="88"/>
      <c r="R45" s="88" t="e">
        <f>IF(L45=0,0,O45/L45)*1000</f>
        <v>#REF!</v>
      </c>
      <c r="S45" s="88" t="e">
        <f>IF(M45=0,0,P45/M45)*1000</f>
        <v>#REF!</v>
      </c>
      <c r="T45" s="51" t="e">
        <f>IF(N45=0,0,Q45/N45)*1000</f>
        <v>#REF!</v>
      </c>
    </row>
    <row r="46" spans="4:20" x14ac:dyDescent="0.2">
      <c r="D46" s="92"/>
      <c r="E46" s="56"/>
      <c r="F46" s="56"/>
      <c r="G46" s="56"/>
      <c r="H46" s="88"/>
      <c r="I46" s="100"/>
      <c r="J46" s="91" t="s">
        <v>445</v>
      </c>
      <c r="K46" s="91" t="s">
        <v>447</v>
      </c>
      <c r="L46" s="88" t="e">
        <f>#REF!</f>
        <v>#REF!</v>
      </c>
      <c r="M46" s="88" t="e">
        <f>#REF!</f>
        <v>#REF!</v>
      </c>
      <c r="N46" s="88" t="e">
        <f>#REF!</f>
        <v>#REF!</v>
      </c>
      <c r="O46" s="88"/>
      <c r="P46" s="88"/>
      <c r="Q46" s="88"/>
      <c r="R46" s="88" t="e">
        <f>IF(L46=0,0,O46/L46)*1000</f>
        <v>#REF!</v>
      </c>
      <c r="S46" s="88" t="e">
        <f t="shared" ref="S46:T50" si="0">IF(M46=0,0,P46/M46)*1000</f>
        <v>#REF!</v>
      </c>
      <c r="T46" s="51" t="e">
        <f t="shared" si="0"/>
        <v>#REF!</v>
      </c>
    </row>
    <row r="47" spans="4:20" x14ac:dyDescent="0.2">
      <c r="D47" s="93" t="s">
        <v>378</v>
      </c>
      <c r="E47" s="56"/>
      <c r="F47" s="56"/>
      <c r="G47" s="56"/>
      <c r="H47" s="88"/>
      <c r="I47" s="100"/>
      <c r="J47" s="91" t="s">
        <v>448</v>
      </c>
      <c r="K47" s="91" t="s">
        <v>446</v>
      </c>
      <c r="L47" s="88" t="e">
        <f>#REF!</f>
        <v>#REF!</v>
      </c>
      <c r="M47" s="88" t="e">
        <f>#REF!</f>
        <v>#REF!</v>
      </c>
      <c r="N47" s="88" t="e">
        <f>#REF!</f>
        <v>#REF!</v>
      </c>
      <c r="O47" s="88"/>
      <c r="P47" s="88"/>
      <c r="Q47" s="88"/>
      <c r="R47" s="88" t="e">
        <f>IF(L47=0,0,O47/L47)*1000</f>
        <v>#REF!</v>
      </c>
      <c r="S47" s="88" t="e">
        <f t="shared" si="0"/>
        <v>#REF!</v>
      </c>
      <c r="T47" s="51" t="e">
        <f t="shared" si="0"/>
        <v>#REF!</v>
      </c>
    </row>
    <row r="48" spans="4:20" x14ac:dyDescent="0.2">
      <c r="D48" s="94" t="s">
        <v>379</v>
      </c>
      <c r="E48" s="57"/>
      <c r="F48" s="57"/>
      <c r="G48" s="57"/>
      <c r="H48" s="88"/>
      <c r="I48" s="57"/>
      <c r="J48" s="91" t="s">
        <v>448</v>
      </c>
      <c r="K48" s="91" t="s">
        <v>447</v>
      </c>
      <c r="L48" s="88" t="e">
        <f>#REF!</f>
        <v>#REF!</v>
      </c>
      <c r="M48" s="88" t="e">
        <f>#REF!</f>
        <v>#REF!</v>
      </c>
      <c r="N48" s="88" t="e">
        <f>#REF!</f>
        <v>#REF!</v>
      </c>
      <c r="O48" s="88"/>
      <c r="P48" s="88"/>
      <c r="Q48" s="88"/>
      <c r="R48" s="88" t="e">
        <f>IF(L48=0,0,O48/L48)*1000</f>
        <v>#REF!</v>
      </c>
      <c r="S48" s="88" t="e">
        <f t="shared" si="0"/>
        <v>#REF!</v>
      </c>
      <c r="T48" s="51" t="e">
        <f t="shared" si="0"/>
        <v>#REF!</v>
      </c>
    </row>
    <row r="49" spans="4:20" x14ac:dyDescent="0.2">
      <c r="D49" s="94" t="s">
        <v>380</v>
      </c>
      <c r="E49" s="57"/>
      <c r="F49" s="57"/>
      <c r="G49" s="57"/>
      <c r="H49" s="88"/>
      <c r="I49" s="57"/>
      <c r="J49" s="91" t="s">
        <v>449</v>
      </c>
      <c r="K49" s="91" t="s">
        <v>446</v>
      </c>
      <c r="L49" s="88" t="e">
        <f>#REF!</f>
        <v>#REF!</v>
      </c>
      <c r="M49" s="88" t="e">
        <f>#REF!</f>
        <v>#REF!</v>
      </c>
      <c r="N49" s="88" t="e">
        <f>#REF!</f>
        <v>#REF!</v>
      </c>
      <c r="O49" s="88"/>
      <c r="P49" s="88"/>
      <c r="Q49" s="88"/>
      <c r="R49" s="88" t="e">
        <f>IF(L49=0,0,O49/L49)*1000</f>
        <v>#REF!</v>
      </c>
      <c r="S49" s="88" t="e">
        <f>IF(M49=0,0,P49/M49)*1000</f>
        <v>#REF!</v>
      </c>
      <c r="T49" s="51" t="e">
        <f>IF(N49=0,0,Q49/N49)*1000</f>
        <v>#REF!</v>
      </c>
    </row>
    <row r="50" spans="4:20" x14ac:dyDescent="0.2">
      <c r="D50" s="94" t="s">
        <v>381</v>
      </c>
      <c r="E50" s="58" t="e">
        <f>#REF!+#REF!</f>
        <v>#REF!</v>
      </c>
      <c r="F50" s="58" t="e">
        <f>#REF!+#REF!</f>
        <v>#REF!</v>
      </c>
      <c r="G50" s="58" t="e">
        <f>#REF!+#REF!</f>
        <v>#REF!</v>
      </c>
      <c r="H50" s="88"/>
      <c r="I50" s="61"/>
      <c r="J50" s="91" t="s">
        <v>449</v>
      </c>
      <c r="K50" s="91" t="s">
        <v>447</v>
      </c>
      <c r="L50" s="88" t="e">
        <f>#REF!</f>
        <v>#REF!</v>
      </c>
      <c r="M50" s="88" t="e">
        <f>#REF!</f>
        <v>#REF!</v>
      </c>
      <c r="N50" s="88" t="e">
        <f>#REF!</f>
        <v>#REF!</v>
      </c>
      <c r="O50" s="88"/>
      <c r="P50" s="88"/>
      <c r="Q50" s="88"/>
      <c r="R50" s="88" t="e">
        <f t="shared" ref="R50" si="1">IF(L50=0,0,O50/L50)*1000</f>
        <v>#REF!</v>
      </c>
      <c r="S50" s="88" t="e">
        <f t="shared" si="0"/>
        <v>#REF!</v>
      </c>
      <c r="T50" s="51" t="e">
        <f t="shared" si="0"/>
        <v>#REF!</v>
      </c>
    </row>
    <row r="51" spans="4:20" x14ac:dyDescent="0.2">
      <c r="D51" s="95" t="s">
        <v>382</v>
      </c>
      <c r="E51" s="59"/>
      <c r="F51" s="59"/>
      <c r="G51" s="59"/>
      <c r="H51" s="88"/>
      <c r="I51" s="61"/>
      <c r="J51" s="61"/>
      <c r="K51" s="59"/>
      <c r="L51" s="88"/>
      <c r="M51" s="88"/>
      <c r="N51" s="88"/>
      <c r="O51" s="88"/>
      <c r="P51" s="88"/>
      <c r="Q51" s="88"/>
      <c r="R51" s="88"/>
      <c r="S51" s="88"/>
      <c r="T51" s="51"/>
    </row>
    <row r="52" spans="4:20" ht="12.75" customHeight="1" x14ac:dyDescent="0.2">
      <c r="D52" s="95" t="s">
        <v>383</v>
      </c>
      <c r="E52" s="59" t="e">
        <f>#REF!</f>
        <v>#REF!</v>
      </c>
      <c r="F52" s="59" t="e">
        <f>#REF!</f>
        <v>#REF!</v>
      </c>
      <c r="G52" s="59" t="e">
        <f>#REF!</f>
        <v>#REF!</v>
      </c>
      <c r="H52" s="88"/>
      <c r="I52" s="59"/>
      <c r="J52" s="59"/>
      <c r="K52" s="59"/>
      <c r="L52" s="88"/>
      <c r="M52" s="88"/>
      <c r="N52" s="88"/>
      <c r="O52" s="88"/>
      <c r="P52" s="88"/>
      <c r="Q52" s="88"/>
      <c r="R52" s="88"/>
      <c r="S52" s="88"/>
      <c r="T52" s="51"/>
    </row>
    <row r="53" spans="4:20" x14ac:dyDescent="0.2">
      <c r="D53" s="50"/>
      <c r="E53" s="59"/>
      <c r="F53" s="59"/>
      <c r="G53" s="59"/>
      <c r="H53" s="88"/>
      <c r="I53" s="59"/>
      <c r="J53" s="59"/>
      <c r="K53" s="60"/>
      <c r="L53" s="88"/>
      <c r="M53" s="88"/>
      <c r="N53" s="88"/>
      <c r="O53" s="88"/>
      <c r="P53" s="88"/>
      <c r="Q53" s="88"/>
      <c r="R53" s="88"/>
      <c r="S53" s="88"/>
      <c r="T53" s="51"/>
    </row>
    <row r="54" spans="4:20" x14ac:dyDescent="0.2">
      <c r="D54" s="93" t="s">
        <v>384</v>
      </c>
      <c r="E54" s="60"/>
      <c r="F54" s="60"/>
      <c r="G54" s="60"/>
      <c r="H54" s="88"/>
      <c r="I54" s="60"/>
      <c r="J54" s="60"/>
      <c r="K54" s="60"/>
      <c r="L54" s="88"/>
      <c r="M54" s="88"/>
      <c r="N54" s="88"/>
      <c r="O54" s="88"/>
      <c r="P54" s="88"/>
      <c r="Q54" s="88"/>
      <c r="R54" s="88"/>
      <c r="S54" s="88"/>
      <c r="T54" s="51"/>
    </row>
    <row r="55" spans="4:20" x14ac:dyDescent="0.2">
      <c r="D55" s="94" t="s">
        <v>385</v>
      </c>
      <c r="E55" s="57"/>
      <c r="F55" s="57"/>
      <c r="G55" s="57"/>
      <c r="H55" s="88"/>
      <c r="I55" s="57"/>
      <c r="J55" s="57"/>
      <c r="K55" s="61"/>
      <c r="L55" s="88"/>
      <c r="M55" s="88"/>
      <c r="N55" s="88"/>
      <c r="O55" s="88"/>
      <c r="P55" s="88"/>
      <c r="Q55" s="88"/>
      <c r="R55" s="88"/>
      <c r="S55" s="88"/>
      <c r="T55" s="51"/>
    </row>
    <row r="56" spans="4:20" x14ac:dyDescent="0.2">
      <c r="D56" s="94" t="s">
        <v>386</v>
      </c>
      <c r="E56" s="61" t="e">
        <f>#REF!/1000</f>
        <v>#REF!</v>
      </c>
      <c r="F56" s="61" t="e">
        <f>#REF!/1000</f>
        <v>#REF!</v>
      </c>
      <c r="G56" s="61" t="e">
        <f>#REF!/1000</f>
        <v>#REF!</v>
      </c>
      <c r="H56" s="88"/>
      <c r="I56" s="61"/>
      <c r="J56" s="61"/>
      <c r="K56" s="61"/>
      <c r="L56" s="88"/>
      <c r="M56" s="88"/>
      <c r="N56" s="88"/>
      <c r="O56" s="88"/>
      <c r="P56" s="88"/>
      <c r="Q56" s="88"/>
      <c r="R56" s="88"/>
      <c r="S56" s="88"/>
      <c r="T56" s="51"/>
    </row>
    <row r="57" spans="4:20" x14ac:dyDescent="0.2">
      <c r="D57" s="95" t="s">
        <v>387</v>
      </c>
      <c r="E57" s="59"/>
      <c r="F57" s="59"/>
      <c r="G57" s="59"/>
      <c r="H57" s="88"/>
      <c r="I57" s="59"/>
      <c r="J57" s="59"/>
      <c r="K57" s="59"/>
      <c r="L57" s="88"/>
      <c r="M57" s="88"/>
      <c r="N57" s="88"/>
      <c r="O57" s="88"/>
      <c r="P57" s="88"/>
      <c r="Q57" s="88"/>
      <c r="R57" s="88"/>
      <c r="S57" s="88"/>
      <c r="T57" s="51"/>
    </row>
    <row r="58" spans="4:20" x14ac:dyDescent="0.2">
      <c r="D58" s="50"/>
      <c r="E58" s="60"/>
      <c r="F58" s="60"/>
      <c r="G58" s="60"/>
      <c r="H58" s="88"/>
      <c r="I58" s="60"/>
      <c r="J58" s="60"/>
      <c r="K58" s="59"/>
      <c r="L58" s="88"/>
      <c r="M58" s="88"/>
      <c r="N58" s="88"/>
      <c r="O58" s="88"/>
      <c r="P58" s="88"/>
      <c r="Q58" s="88"/>
      <c r="R58" s="88"/>
      <c r="S58" s="88"/>
      <c r="T58" s="51"/>
    </row>
    <row r="59" spans="4:20" x14ac:dyDescent="0.2">
      <c r="D59" s="93" t="s">
        <v>388</v>
      </c>
      <c r="E59" s="60"/>
      <c r="F59" s="60"/>
      <c r="G59" s="60"/>
      <c r="H59" s="88"/>
      <c r="I59" s="60"/>
      <c r="J59" s="60"/>
      <c r="K59" s="60"/>
      <c r="L59" s="88"/>
      <c r="M59" s="88"/>
      <c r="N59" s="88"/>
      <c r="O59" s="88"/>
      <c r="P59" s="88"/>
      <c r="Q59" s="88"/>
      <c r="R59" s="88"/>
      <c r="S59" s="88"/>
      <c r="T59" s="51"/>
    </row>
    <row r="60" spans="4:20" x14ac:dyDescent="0.2">
      <c r="D60" s="94" t="s">
        <v>389</v>
      </c>
      <c r="E60" s="61" t="e">
        <f>#REF!</f>
        <v>#REF!</v>
      </c>
      <c r="F60" s="61" t="e">
        <f>#REF!</f>
        <v>#REF!</v>
      </c>
      <c r="G60" s="61" t="e">
        <f>#REF!</f>
        <v>#REF!</v>
      </c>
      <c r="H60" s="88"/>
      <c r="I60" s="61"/>
      <c r="J60" s="61"/>
      <c r="K60" s="61"/>
      <c r="L60" s="88"/>
      <c r="M60" s="88"/>
      <c r="N60" s="88"/>
      <c r="O60" s="88"/>
      <c r="P60" s="88"/>
      <c r="Q60" s="88"/>
      <c r="R60" s="88"/>
      <c r="S60" s="88"/>
      <c r="T60" s="51"/>
    </row>
    <row r="61" spans="4:20" x14ac:dyDescent="0.2">
      <c r="D61" s="94" t="s">
        <v>390</v>
      </c>
      <c r="E61" s="61" t="e">
        <f>#REF!</f>
        <v>#REF!</v>
      </c>
      <c r="F61" s="61" t="e">
        <f>#REF!</f>
        <v>#REF!</v>
      </c>
      <c r="G61" s="61" t="e">
        <f>#REF!</f>
        <v>#REF!</v>
      </c>
      <c r="H61" s="88"/>
      <c r="I61" s="61"/>
      <c r="J61" s="61"/>
      <c r="K61" s="61"/>
      <c r="L61" s="88"/>
      <c r="M61" s="88"/>
      <c r="N61" s="88"/>
      <c r="O61" s="88"/>
      <c r="P61" s="88"/>
      <c r="Q61" s="88"/>
      <c r="R61" s="88"/>
      <c r="S61" s="88"/>
      <c r="T61" s="51"/>
    </row>
    <row r="62" spans="4:20" x14ac:dyDescent="0.2">
      <c r="D62" s="93" t="s">
        <v>391</v>
      </c>
      <c r="E62" s="59"/>
      <c r="F62" s="59"/>
      <c r="G62" s="59"/>
      <c r="H62" s="88"/>
      <c r="I62" s="59"/>
      <c r="J62" s="59"/>
      <c r="K62" s="59"/>
      <c r="L62" s="88"/>
      <c r="M62" s="88"/>
      <c r="N62" s="88"/>
      <c r="O62" s="88"/>
      <c r="P62" s="88"/>
      <c r="Q62" s="88"/>
      <c r="R62" s="88"/>
      <c r="S62" s="88"/>
      <c r="T62" s="51"/>
    </row>
    <row r="63" spans="4:20" x14ac:dyDescent="0.2">
      <c r="D63" s="94"/>
      <c r="E63" s="60"/>
      <c r="F63" s="60"/>
      <c r="G63" s="60"/>
      <c r="H63" s="88"/>
      <c r="I63" s="60"/>
      <c r="J63" s="60"/>
      <c r="K63" s="60"/>
      <c r="L63" s="88"/>
      <c r="M63" s="88"/>
      <c r="N63" s="88"/>
      <c r="O63" s="88"/>
      <c r="P63" s="88"/>
      <c r="Q63" s="88"/>
      <c r="R63" s="88"/>
      <c r="S63" s="88"/>
      <c r="T63" s="51"/>
    </row>
    <row r="64" spans="4:20" x14ac:dyDescent="0.2">
      <c r="D64" s="93" t="s">
        <v>392</v>
      </c>
      <c r="E64" s="60"/>
      <c r="F64" s="60"/>
      <c r="G64" s="60"/>
      <c r="H64" s="88"/>
      <c r="I64" s="60"/>
      <c r="J64" s="60"/>
      <c r="K64" s="60"/>
      <c r="L64" s="88"/>
      <c r="M64" s="88"/>
      <c r="N64" s="88"/>
      <c r="O64" s="88"/>
      <c r="P64" s="88"/>
      <c r="Q64" s="88"/>
      <c r="R64" s="88"/>
      <c r="S64" s="88"/>
      <c r="T64" s="51"/>
    </row>
    <row r="65" spans="4:20" x14ac:dyDescent="0.2">
      <c r="D65" s="94" t="s">
        <v>389</v>
      </c>
      <c r="E65" s="61" t="e">
        <f>#REF!/1000</f>
        <v>#REF!</v>
      </c>
      <c r="F65" s="61" t="e">
        <f>#REF!/1000</f>
        <v>#REF!</v>
      </c>
      <c r="G65" s="61" t="e">
        <f>#REF!/1000</f>
        <v>#REF!</v>
      </c>
      <c r="H65" s="88"/>
      <c r="I65" s="61"/>
      <c r="J65" s="61"/>
      <c r="K65" s="61"/>
      <c r="L65" s="88"/>
      <c r="M65" s="88"/>
      <c r="N65" s="88"/>
      <c r="O65" s="88"/>
      <c r="P65" s="88"/>
      <c r="Q65" s="88"/>
      <c r="R65" s="88"/>
      <c r="S65" s="88"/>
      <c r="T65" s="51"/>
    </row>
    <row r="66" spans="4:20" x14ac:dyDescent="0.2">
      <c r="D66" s="94" t="s">
        <v>390</v>
      </c>
      <c r="E66" s="61" t="e">
        <f>#REF!/1000</f>
        <v>#REF!</v>
      </c>
      <c r="F66" s="61" t="e">
        <f>#REF!/1000</f>
        <v>#REF!</v>
      </c>
      <c r="G66" s="61" t="e">
        <f>#REF!/1000</f>
        <v>#REF!</v>
      </c>
      <c r="H66" s="88"/>
      <c r="I66" s="61"/>
      <c r="J66" s="61"/>
      <c r="K66" s="61"/>
      <c r="L66" s="88"/>
      <c r="M66" s="88"/>
      <c r="N66" s="88"/>
      <c r="O66" s="88"/>
      <c r="P66" s="88"/>
      <c r="Q66" s="88"/>
      <c r="R66" s="88"/>
      <c r="S66" s="88"/>
      <c r="T66" s="51"/>
    </row>
    <row r="67" spans="4:20" x14ac:dyDescent="0.2">
      <c r="D67" s="96" t="s">
        <v>393</v>
      </c>
      <c r="E67" s="59"/>
      <c r="F67" s="59"/>
      <c r="G67" s="59"/>
      <c r="H67" s="88"/>
      <c r="I67" s="59"/>
      <c r="J67" s="59"/>
      <c r="K67" s="59"/>
      <c r="L67" s="88"/>
      <c r="M67" s="88"/>
      <c r="N67" s="88"/>
      <c r="O67" s="88"/>
      <c r="P67" s="88"/>
      <c r="Q67" s="88"/>
      <c r="R67" s="88"/>
      <c r="S67" s="88"/>
      <c r="T67" s="51"/>
    </row>
    <row r="68" spans="4:20" x14ac:dyDescent="0.2">
      <c r="D68" s="94"/>
      <c r="E68" s="61"/>
      <c r="F68" s="61"/>
      <c r="G68" s="61"/>
      <c r="H68" s="88"/>
      <c r="I68" s="61"/>
      <c r="J68" s="61"/>
      <c r="K68" s="60"/>
      <c r="L68" s="88"/>
      <c r="M68" s="88"/>
      <c r="N68" s="88"/>
      <c r="O68" s="88"/>
      <c r="P68" s="88"/>
      <c r="Q68" s="88"/>
      <c r="R68" s="88"/>
      <c r="S68" s="88"/>
      <c r="T68" s="51"/>
    </row>
    <row r="69" spans="4:20" x14ac:dyDescent="0.2">
      <c r="D69" s="93" t="s">
        <v>453</v>
      </c>
      <c r="E69" s="60"/>
      <c r="F69" s="60"/>
      <c r="G69" s="60"/>
      <c r="H69" s="88"/>
      <c r="I69" s="60"/>
      <c r="J69" s="60"/>
      <c r="K69" s="60"/>
      <c r="L69" s="88"/>
      <c r="M69" s="88"/>
      <c r="N69" s="88"/>
      <c r="O69" s="88"/>
      <c r="P69" s="88"/>
      <c r="Q69" s="88"/>
      <c r="R69" s="88"/>
      <c r="S69" s="88"/>
      <c r="T69" s="51"/>
    </row>
    <row r="70" spans="4:20" x14ac:dyDescent="0.2">
      <c r="D70" s="94" t="s">
        <v>300</v>
      </c>
      <c r="E70" s="61" t="e">
        <f>#REF!+#REF!</f>
        <v>#REF!</v>
      </c>
      <c r="F70" s="61" t="e">
        <f>#REF!+#REF!</f>
        <v>#REF!</v>
      </c>
      <c r="G70" s="61" t="e">
        <f>#REF!+#REF!</f>
        <v>#REF!</v>
      </c>
      <c r="H70" s="88"/>
      <c r="I70" s="60"/>
      <c r="J70" s="60"/>
      <c r="K70" s="61"/>
      <c r="L70" s="88"/>
      <c r="M70" s="88"/>
      <c r="N70" s="88"/>
      <c r="O70" s="88"/>
      <c r="P70" s="88"/>
      <c r="Q70" s="88"/>
      <c r="R70" s="88"/>
      <c r="S70" s="88"/>
      <c r="T70" s="51"/>
    </row>
    <row r="71" spans="4:20" x14ac:dyDescent="0.2">
      <c r="D71" s="94" t="s">
        <v>303</v>
      </c>
      <c r="E71" s="61" t="e">
        <f>#REF!</f>
        <v>#REF!</v>
      </c>
      <c r="F71" s="61" t="e">
        <f>#REF!</f>
        <v>#REF!</v>
      </c>
      <c r="G71" s="61" t="e">
        <f>#REF!</f>
        <v>#REF!</v>
      </c>
      <c r="H71" s="88"/>
      <c r="I71" s="60"/>
      <c r="J71" s="60"/>
      <c r="K71" s="61"/>
      <c r="L71" s="88"/>
      <c r="M71" s="88"/>
      <c r="N71" s="88"/>
      <c r="O71" s="88"/>
      <c r="P71" s="88"/>
      <c r="Q71" s="88"/>
      <c r="R71" s="88"/>
      <c r="S71" s="88"/>
      <c r="T71" s="51"/>
    </row>
    <row r="72" spans="4:20" x14ac:dyDescent="0.2">
      <c r="D72" s="97" t="s">
        <v>454</v>
      </c>
      <c r="E72" s="88"/>
      <c r="F72" s="88"/>
      <c r="G72" s="88"/>
      <c r="H72" s="88"/>
      <c r="I72" s="60"/>
      <c r="J72" s="60"/>
      <c r="K72" s="59"/>
      <c r="L72" s="88"/>
      <c r="M72" s="88"/>
      <c r="N72" s="88"/>
      <c r="O72" s="88"/>
      <c r="P72" s="88"/>
      <c r="Q72" s="88"/>
      <c r="R72" s="88"/>
      <c r="S72" s="88"/>
      <c r="T72" s="51"/>
    </row>
    <row r="73" spans="4:20" x14ac:dyDescent="0.2">
      <c r="D73" s="97"/>
      <c r="E73" s="59"/>
      <c r="F73" s="59"/>
      <c r="G73" s="59"/>
      <c r="H73" s="88"/>
      <c r="I73" s="59"/>
      <c r="J73" s="59"/>
      <c r="K73" s="61"/>
      <c r="L73" s="88"/>
      <c r="M73" s="88"/>
      <c r="N73" s="88"/>
      <c r="O73" s="88"/>
      <c r="P73" s="88"/>
      <c r="Q73" s="88"/>
      <c r="R73" s="88"/>
      <c r="S73" s="88"/>
      <c r="T73" s="51"/>
    </row>
    <row r="74" spans="4:20" x14ac:dyDescent="0.2">
      <c r="D74" s="97" t="s">
        <v>81</v>
      </c>
      <c r="E74" s="61"/>
      <c r="F74" s="61"/>
      <c r="G74" s="61"/>
      <c r="H74" s="88"/>
      <c r="I74" s="61"/>
      <c r="J74" s="61"/>
      <c r="K74" s="60"/>
      <c r="L74" s="88"/>
      <c r="M74" s="88"/>
      <c r="N74" s="88"/>
      <c r="O74" s="88"/>
      <c r="P74" s="88"/>
      <c r="Q74" s="88"/>
      <c r="R74" s="88"/>
      <c r="S74" s="88"/>
      <c r="T74" s="51"/>
    </row>
    <row r="75" spans="4:20" x14ac:dyDescent="0.2">
      <c r="D75" s="94" t="s">
        <v>455</v>
      </c>
      <c r="E75" s="61"/>
      <c r="F75" s="61"/>
      <c r="G75" s="61"/>
      <c r="H75" s="88"/>
      <c r="I75" s="61"/>
      <c r="J75" s="61"/>
      <c r="K75" s="61"/>
      <c r="L75" s="88"/>
      <c r="M75" s="88"/>
      <c r="N75" s="88"/>
      <c r="O75" s="88"/>
      <c r="P75" s="88"/>
      <c r="Q75" s="88"/>
      <c r="R75" s="88"/>
      <c r="S75" s="88"/>
      <c r="T75" s="51"/>
    </row>
    <row r="76" spans="4:20" x14ac:dyDescent="0.2">
      <c r="D76" s="103" t="s">
        <v>456</v>
      </c>
      <c r="E76" s="59"/>
      <c r="F76" s="59"/>
      <c r="G76" s="59"/>
      <c r="H76" s="88"/>
      <c r="I76" s="59"/>
      <c r="J76" s="59"/>
      <c r="K76" s="61"/>
      <c r="L76" s="88"/>
      <c r="M76" s="88"/>
      <c r="N76" s="88"/>
      <c r="O76" s="88"/>
      <c r="P76" s="88"/>
      <c r="Q76" s="88"/>
      <c r="R76" s="88"/>
      <c r="S76" s="88"/>
      <c r="T76" s="51"/>
    </row>
    <row r="77" spans="4:20" x14ac:dyDescent="0.2">
      <c r="D77" s="94"/>
      <c r="E77" s="61"/>
      <c r="F77" s="61"/>
      <c r="G77" s="61"/>
      <c r="H77" s="88"/>
      <c r="I77" s="61"/>
      <c r="J77" s="61"/>
      <c r="K77" s="61"/>
      <c r="L77" s="88"/>
      <c r="M77" s="88"/>
      <c r="N77" s="88"/>
      <c r="O77" s="88"/>
      <c r="P77" s="88"/>
      <c r="Q77" s="88"/>
      <c r="R77" s="88"/>
      <c r="S77" s="88"/>
      <c r="T77" s="51"/>
    </row>
    <row r="78" spans="4:20" x14ac:dyDescent="0.2">
      <c r="D78" s="93" t="s">
        <v>457</v>
      </c>
      <c r="E78" s="61"/>
      <c r="F78" s="61"/>
      <c r="G78" s="61"/>
      <c r="H78" s="88"/>
      <c r="I78" s="61"/>
      <c r="J78" s="61"/>
      <c r="K78" s="61"/>
      <c r="L78" s="88"/>
      <c r="M78" s="88"/>
      <c r="N78" s="88"/>
      <c r="O78" s="88"/>
      <c r="P78" s="88"/>
      <c r="Q78" s="88"/>
      <c r="R78" s="88"/>
      <c r="S78" s="88"/>
      <c r="T78" s="51"/>
    </row>
    <row r="79" spans="4:20" x14ac:dyDescent="0.2">
      <c r="D79" s="94" t="s">
        <v>385</v>
      </c>
      <c r="E79" s="61" t="e">
        <f>#REF!</f>
        <v>#REF!</v>
      </c>
      <c r="F79" s="61" t="e">
        <f>#REF!</f>
        <v>#REF!</v>
      </c>
      <c r="G79" s="61" t="e">
        <f>#REF!</f>
        <v>#REF!</v>
      </c>
      <c r="H79" s="88"/>
      <c r="I79" s="61"/>
      <c r="J79" s="61"/>
      <c r="K79" s="61"/>
      <c r="L79" s="88"/>
      <c r="M79" s="88"/>
      <c r="N79" s="88"/>
      <c r="O79" s="88"/>
      <c r="P79" s="88"/>
      <c r="Q79" s="88"/>
      <c r="R79" s="88"/>
      <c r="S79" s="88"/>
      <c r="T79" s="51"/>
    </row>
    <row r="80" spans="4:20" x14ac:dyDescent="0.2">
      <c r="D80" s="94" t="s">
        <v>458</v>
      </c>
      <c r="E80" s="61" t="e">
        <f>#REF!/1000</f>
        <v>#REF!</v>
      </c>
      <c r="F80" s="61" t="e">
        <f>#REF!/1000</f>
        <v>#REF!</v>
      </c>
      <c r="G80" s="61" t="e">
        <f>#REF!/1000</f>
        <v>#REF!</v>
      </c>
      <c r="H80" s="88"/>
      <c r="I80" s="61"/>
      <c r="J80" s="61"/>
      <c r="K80" s="59"/>
      <c r="L80" s="88"/>
      <c r="M80" s="88"/>
      <c r="N80" s="88"/>
      <c r="O80" s="88"/>
      <c r="P80" s="88"/>
      <c r="Q80" s="88"/>
      <c r="R80" s="88"/>
      <c r="S80" s="88"/>
      <c r="T80" s="51"/>
    </row>
    <row r="81" spans="1:26" x14ac:dyDescent="0.2">
      <c r="D81" s="95" t="s">
        <v>459</v>
      </c>
      <c r="E81" s="59"/>
      <c r="F81" s="59"/>
      <c r="G81" s="59"/>
      <c r="H81" s="59"/>
      <c r="I81" s="59"/>
      <c r="J81" s="59"/>
      <c r="K81" s="61"/>
      <c r="L81" s="88"/>
      <c r="M81" s="88"/>
      <c r="N81" s="88"/>
      <c r="O81" s="88"/>
      <c r="P81" s="88"/>
      <c r="Q81" s="88"/>
      <c r="R81" s="88"/>
      <c r="S81" s="88"/>
      <c r="T81" s="51"/>
    </row>
    <row r="82" spans="1:26" x14ac:dyDescent="0.2">
      <c r="D82" s="94"/>
      <c r="E82" s="61"/>
      <c r="F82" s="61"/>
      <c r="G82" s="61"/>
      <c r="H82" s="61"/>
      <c r="I82" s="61"/>
      <c r="J82" s="61"/>
      <c r="K82" s="61"/>
      <c r="L82" s="88"/>
      <c r="M82" s="88"/>
      <c r="N82" s="88"/>
      <c r="O82" s="88"/>
      <c r="P82" s="88"/>
      <c r="Q82" s="88"/>
      <c r="R82" s="88"/>
      <c r="S82" s="88"/>
      <c r="T82" s="51"/>
    </row>
    <row r="83" spans="1:26" ht="15" customHeight="1" x14ac:dyDescent="0.2">
      <c r="D83" s="94"/>
      <c r="E83" s="61"/>
      <c r="F83" s="61"/>
      <c r="G83" s="61"/>
      <c r="H83" s="1093" t="s">
        <v>394</v>
      </c>
      <c r="I83" s="1093"/>
      <c r="J83" s="1093"/>
      <c r="K83" s="61"/>
      <c r="L83" s="88"/>
      <c r="M83" s="88"/>
      <c r="N83" s="88"/>
      <c r="O83" s="88"/>
      <c r="P83" s="88"/>
      <c r="Q83" s="88"/>
      <c r="R83" s="88"/>
      <c r="S83" s="88"/>
      <c r="T83" s="51"/>
    </row>
    <row r="84" spans="1:26" x14ac:dyDescent="0.2">
      <c r="D84" s="94"/>
      <c r="E84" s="89">
        <v>2022</v>
      </c>
      <c r="F84" s="89">
        <v>2023</v>
      </c>
      <c r="G84" s="89">
        <v>2024</v>
      </c>
      <c r="H84" s="89">
        <v>2025</v>
      </c>
      <c r="I84" s="56">
        <v>2026</v>
      </c>
      <c r="J84" s="56">
        <v>2027</v>
      </c>
      <c r="K84" s="56"/>
      <c r="L84" s="88"/>
      <c r="M84" s="88"/>
      <c r="N84" s="88"/>
      <c r="O84" s="88"/>
      <c r="P84" s="88"/>
      <c r="Q84" s="88"/>
      <c r="R84" s="88"/>
      <c r="S84" s="88"/>
      <c r="T84" s="51"/>
    </row>
    <row r="85" spans="1:26" x14ac:dyDescent="0.2">
      <c r="D85" s="98" t="s">
        <v>395</v>
      </c>
      <c r="E85" s="99" t="e">
        <f>#REF!/1000</f>
        <v>#REF!</v>
      </c>
      <c r="F85" s="99" t="e">
        <f>#REF!/1000</f>
        <v>#REF!</v>
      </c>
      <c r="G85" s="99" t="e">
        <f>#REF!/1000</f>
        <v>#REF!</v>
      </c>
      <c r="H85" s="99" t="e">
        <f>#REF!/1000</f>
        <v>#REF!</v>
      </c>
      <c r="I85" s="99" t="e">
        <f>#REF!/1000</f>
        <v>#REF!</v>
      </c>
      <c r="J85" s="99" t="e">
        <f>#REF!/1000</f>
        <v>#REF!</v>
      </c>
      <c r="K85" s="99"/>
      <c r="L85" s="54"/>
      <c r="M85" s="54"/>
      <c r="N85" s="54"/>
      <c r="O85" s="54"/>
      <c r="P85" s="54"/>
      <c r="Q85" s="54"/>
      <c r="R85" s="54"/>
      <c r="S85" s="54"/>
      <c r="T85" s="55"/>
    </row>
    <row r="86" spans="1:26" x14ac:dyDescent="0.2">
      <c r="D86" s="88"/>
      <c r="E86" s="88"/>
      <c r="F86" s="88"/>
      <c r="G86" s="88"/>
      <c r="H86" s="88"/>
      <c r="I86" s="88"/>
      <c r="J86" s="88"/>
      <c r="K86" s="61"/>
    </row>
    <row r="87" spans="1:26" x14ac:dyDescent="0.2">
      <c r="D87" s="105" t="s">
        <v>396</v>
      </c>
      <c r="E87" s="47"/>
      <c r="F87" s="47"/>
      <c r="G87" s="47"/>
      <c r="H87" s="47"/>
      <c r="I87" s="47"/>
      <c r="J87" s="47"/>
      <c r="K87" s="110"/>
      <c r="L87" s="47"/>
      <c r="M87" s="47"/>
      <c r="N87" s="47"/>
      <c r="O87" s="47"/>
      <c r="P87" s="47"/>
      <c r="Q87" s="47"/>
      <c r="R87" s="47"/>
      <c r="S87" s="47"/>
      <c r="T87" s="47"/>
      <c r="U87" s="47"/>
      <c r="V87" s="47"/>
      <c r="W87" s="47"/>
      <c r="X87" s="47"/>
      <c r="Y87" s="47"/>
      <c r="Z87" s="48"/>
    </row>
    <row r="88" spans="1:26" ht="13.5" thickBot="1" x14ac:dyDescent="0.25">
      <c r="D88" s="111" t="s">
        <v>397</v>
      </c>
      <c r="E88" s="62" t="s">
        <v>398</v>
      </c>
      <c r="F88" s="62" t="s">
        <v>399</v>
      </c>
      <c r="G88" s="62" t="s">
        <v>400</v>
      </c>
      <c r="H88" s="62" t="s">
        <v>401</v>
      </c>
      <c r="I88" s="62" t="s">
        <v>402</v>
      </c>
      <c r="J88" s="62" t="s">
        <v>403</v>
      </c>
      <c r="K88" s="63" t="s">
        <v>404</v>
      </c>
      <c r="L88" s="63" t="s">
        <v>460</v>
      </c>
      <c r="M88" s="62" t="s">
        <v>405</v>
      </c>
      <c r="N88" s="62" t="s">
        <v>406</v>
      </c>
      <c r="O88" s="62" t="s">
        <v>461</v>
      </c>
      <c r="P88" s="64" t="s">
        <v>407</v>
      </c>
      <c r="Q88" s="64" t="s">
        <v>408</v>
      </c>
      <c r="R88" s="64" t="s">
        <v>409</v>
      </c>
      <c r="S88" s="64" t="s">
        <v>410</v>
      </c>
      <c r="T88" s="64" t="s">
        <v>411</v>
      </c>
      <c r="U88" s="64" t="s">
        <v>412</v>
      </c>
      <c r="V88" s="88"/>
      <c r="W88" s="88"/>
      <c r="X88" s="88">
        <v>2022</v>
      </c>
      <c r="Y88" s="88">
        <v>2023</v>
      </c>
      <c r="Z88" s="51">
        <v>2024</v>
      </c>
    </row>
    <row r="89" spans="1:26" x14ac:dyDescent="0.2">
      <c r="D89" s="112">
        <f>Intro!D99</f>
        <v>0</v>
      </c>
      <c r="E89" s="113" t="s">
        <v>413</v>
      </c>
      <c r="F89" s="113" t="s">
        <v>414</v>
      </c>
      <c r="G89" s="113" t="s">
        <v>414</v>
      </c>
      <c r="H89" s="113" t="s">
        <v>414</v>
      </c>
      <c r="I89" s="113" t="s">
        <v>415</v>
      </c>
      <c r="J89" s="113" t="s">
        <v>415</v>
      </c>
      <c r="K89" s="113"/>
      <c r="L89" s="113" t="s">
        <v>415</v>
      </c>
      <c r="M89" s="113" t="s">
        <v>417</v>
      </c>
      <c r="N89" s="113" t="s">
        <v>418</v>
      </c>
      <c r="O89" s="113" t="s">
        <v>446</v>
      </c>
      <c r="P89" s="65" t="e">
        <f>#REF!</f>
        <v>#REF!</v>
      </c>
      <c r="Q89" s="66" t="e">
        <f>#REF!</f>
        <v>#REF!</v>
      </c>
      <c r="R89" s="66" t="e">
        <f>#REF!</f>
        <v>#REF!</v>
      </c>
      <c r="S89" s="65" t="e">
        <f>#REF!</f>
        <v>#REF!</v>
      </c>
      <c r="T89" s="66" t="e">
        <f>#REF!</f>
        <v>#REF!</v>
      </c>
      <c r="U89" s="66" t="e">
        <f>#REF!</f>
        <v>#REF!</v>
      </c>
      <c r="V89" s="88"/>
      <c r="W89" s="88" t="s">
        <v>462</v>
      </c>
      <c r="X89" s="88" t="e">
        <f>#REF!*0.01</f>
        <v>#REF!</v>
      </c>
      <c r="Y89" s="88" t="e">
        <f>#REF!*0.01</f>
        <v>#REF!</v>
      </c>
      <c r="Z89" s="51" t="e">
        <f>#REF!*0.01</f>
        <v>#REF!</v>
      </c>
    </row>
    <row r="90" spans="1:26" x14ac:dyDescent="0.2">
      <c r="D90" s="114">
        <f t="shared" ref="D90:E92" si="2">D89</f>
        <v>0</v>
      </c>
      <c r="E90" s="115" t="str">
        <f t="shared" si="2"/>
        <v>1 - Producer</v>
      </c>
      <c r="F90" s="115" t="s">
        <v>414</v>
      </c>
      <c r="G90" s="115" t="s">
        <v>414</v>
      </c>
      <c r="H90" s="115" t="s">
        <v>414</v>
      </c>
      <c r="I90" s="115" t="str">
        <f t="shared" ref="I90:J92" si="3">I89</f>
        <v>DOM</v>
      </c>
      <c r="J90" s="115" t="str">
        <f t="shared" si="3"/>
        <v>DOM</v>
      </c>
      <c r="K90" s="115"/>
      <c r="L90" s="115" t="str">
        <f>L89</f>
        <v>DOM</v>
      </c>
      <c r="M90" s="115" t="s">
        <v>417</v>
      </c>
      <c r="N90" s="115" t="s">
        <v>419</v>
      </c>
      <c r="O90" s="115" t="s">
        <v>446</v>
      </c>
      <c r="P90" s="67" t="e">
        <f>#REF!</f>
        <v>#REF!</v>
      </c>
      <c r="Q90" s="115" t="e">
        <f>#REF!</f>
        <v>#REF!</v>
      </c>
      <c r="R90" s="115" t="e">
        <f>#REF!</f>
        <v>#REF!</v>
      </c>
      <c r="S90" s="67" t="e">
        <f>#REF!</f>
        <v>#REF!</v>
      </c>
      <c r="T90" s="115" t="e">
        <f>#REF!</f>
        <v>#REF!</v>
      </c>
      <c r="U90" s="115" t="e">
        <f>#REF!</f>
        <v>#REF!</v>
      </c>
      <c r="V90" s="88"/>
      <c r="W90" s="88"/>
      <c r="X90" s="88"/>
      <c r="Y90" s="88"/>
      <c r="Z90" s="51"/>
    </row>
    <row r="91" spans="1:26" x14ac:dyDescent="0.2">
      <c r="D91" s="116">
        <f t="shared" si="2"/>
        <v>0</v>
      </c>
      <c r="E91" s="117" t="str">
        <f t="shared" si="2"/>
        <v>1 - Producer</v>
      </c>
      <c r="F91" s="117" t="s">
        <v>414</v>
      </c>
      <c r="G91" s="117" t="s">
        <v>414</v>
      </c>
      <c r="H91" s="117" t="s">
        <v>414</v>
      </c>
      <c r="I91" s="117" t="str">
        <f t="shared" si="3"/>
        <v>DOM</v>
      </c>
      <c r="J91" s="117" t="str">
        <f t="shared" si="3"/>
        <v>DOM</v>
      </c>
      <c r="K91" s="117"/>
      <c r="L91" s="117" t="str">
        <f>L90</f>
        <v>DOM</v>
      </c>
      <c r="M91" s="117" t="s">
        <v>417</v>
      </c>
      <c r="N91" s="117" t="s">
        <v>418</v>
      </c>
      <c r="O91" s="117" t="s">
        <v>447</v>
      </c>
      <c r="P91" s="68" t="e">
        <f>#REF!</f>
        <v>#REF!</v>
      </c>
      <c r="Q91" s="117" t="e">
        <f>#REF!</f>
        <v>#REF!</v>
      </c>
      <c r="R91" s="117" t="e">
        <f>#REF!</f>
        <v>#REF!</v>
      </c>
      <c r="S91" s="68" t="e">
        <f>#REF!</f>
        <v>#REF!</v>
      </c>
      <c r="T91" s="117" t="e">
        <f>#REF!</f>
        <v>#REF!</v>
      </c>
      <c r="U91" s="117" t="e">
        <f>#REF!</f>
        <v>#REF!</v>
      </c>
      <c r="V91" s="88"/>
      <c r="W91" s="88"/>
      <c r="X91" s="88"/>
      <c r="Y91" s="88"/>
      <c r="Z91" s="51"/>
    </row>
    <row r="92" spans="1:26" x14ac:dyDescent="0.2">
      <c r="D92" s="118">
        <f t="shared" si="2"/>
        <v>0</v>
      </c>
      <c r="E92" s="119" t="str">
        <f t="shared" si="2"/>
        <v>1 - Producer</v>
      </c>
      <c r="F92" s="119" t="s">
        <v>414</v>
      </c>
      <c r="G92" s="119" t="s">
        <v>414</v>
      </c>
      <c r="H92" s="119" t="s">
        <v>414</v>
      </c>
      <c r="I92" s="119" t="str">
        <f t="shared" si="3"/>
        <v>DOM</v>
      </c>
      <c r="J92" s="119" t="str">
        <f t="shared" si="3"/>
        <v>DOM</v>
      </c>
      <c r="K92" s="119"/>
      <c r="L92" s="119" t="str">
        <f>L91</f>
        <v>DOM</v>
      </c>
      <c r="M92" s="119" t="s">
        <v>417</v>
      </c>
      <c r="N92" s="119" t="s">
        <v>419</v>
      </c>
      <c r="O92" s="119" t="s">
        <v>447</v>
      </c>
      <c r="P92" s="120" t="e">
        <f>#REF!</f>
        <v>#REF!</v>
      </c>
      <c r="Q92" s="119" t="e">
        <f>#REF!</f>
        <v>#REF!</v>
      </c>
      <c r="R92" s="119" t="e">
        <f>#REF!</f>
        <v>#REF!</v>
      </c>
      <c r="S92" s="120" t="e">
        <f>#REF!</f>
        <v>#REF!</v>
      </c>
      <c r="T92" s="119" t="e">
        <f>#REF!</f>
        <v>#REF!</v>
      </c>
      <c r="U92" s="119" t="e">
        <f>#REF!</f>
        <v>#REF!</v>
      </c>
      <c r="V92" s="54"/>
      <c r="W92" s="54"/>
      <c r="X92" s="54"/>
      <c r="Y92" s="54"/>
      <c r="Z92" s="55"/>
    </row>
    <row r="93" spans="1:26" x14ac:dyDescent="0.2">
      <c r="L93" s="61"/>
    </row>
    <row r="94" spans="1:26" ht="13.5" thickBot="1" x14ac:dyDescent="0.25">
      <c r="D94" s="105" t="s">
        <v>420</v>
      </c>
      <c r="E94" s="47"/>
      <c r="F94" s="47"/>
      <c r="G94" s="47"/>
      <c r="H94" s="47"/>
      <c r="I94" s="47"/>
      <c r="J94" s="47"/>
      <c r="K94" s="47"/>
      <c r="L94" s="47"/>
      <c r="M94" s="47"/>
      <c r="N94" s="48"/>
    </row>
    <row r="95" spans="1:26" ht="15" customHeight="1" x14ac:dyDescent="0.2">
      <c r="A95" s="44" t="s">
        <v>464</v>
      </c>
      <c r="D95" s="121"/>
      <c r="E95" s="69"/>
      <c r="F95" s="69"/>
      <c r="G95" s="69"/>
      <c r="H95" s="69"/>
      <c r="I95" s="1091" t="s">
        <v>463</v>
      </c>
      <c r="J95" s="1091"/>
      <c r="K95" s="1091"/>
      <c r="L95" s="1091" t="s">
        <v>465</v>
      </c>
      <c r="M95" s="1091"/>
      <c r="N95" s="1092"/>
    </row>
    <row r="96" spans="1:26" ht="12.75" customHeight="1" x14ac:dyDescent="0.2">
      <c r="D96" s="122" t="s">
        <v>397</v>
      </c>
      <c r="E96" s="123" t="s">
        <v>421</v>
      </c>
      <c r="F96" s="123" t="s">
        <v>422</v>
      </c>
      <c r="G96" s="123" t="s">
        <v>423</v>
      </c>
      <c r="H96" s="123" t="s">
        <v>424</v>
      </c>
      <c r="I96" s="124">
        <v>2022</v>
      </c>
      <c r="J96" s="124">
        <v>2023</v>
      </c>
      <c r="K96" s="124">
        <v>2024</v>
      </c>
      <c r="L96" s="124">
        <f>I96</f>
        <v>2022</v>
      </c>
      <c r="M96" s="124">
        <f>J96</f>
        <v>2023</v>
      </c>
      <c r="N96" s="125">
        <f>K96</f>
        <v>2024</v>
      </c>
    </row>
    <row r="97" spans="4:30" x14ac:dyDescent="0.2">
      <c r="D97" s="126">
        <f>D89</f>
        <v>0</v>
      </c>
      <c r="E97" s="127" t="s">
        <v>413</v>
      </c>
      <c r="F97" s="127" t="s">
        <v>356</v>
      </c>
      <c r="G97" s="127" t="s">
        <v>425</v>
      </c>
      <c r="H97" s="70" t="s">
        <v>426</v>
      </c>
      <c r="I97" s="88" t="e">
        <f>F8*L97*0.01</f>
        <v>#REF!</v>
      </c>
      <c r="J97" s="88" t="e">
        <f t="shared" ref="J97:K101" si="4">G8*M97*0.01</f>
        <v>#REF!</v>
      </c>
      <c r="K97" s="88" t="e">
        <f t="shared" si="4"/>
        <v>#REF!</v>
      </c>
      <c r="L97" s="88" t="e">
        <f>#REF!</f>
        <v>#REF!</v>
      </c>
      <c r="M97" s="88" t="e">
        <f>#REF!</f>
        <v>#REF!</v>
      </c>
      <c r="N97" s="51" t="e">
        <f>#REF!</f>
        <v>#REF!</v>
      </c>
    </row>
    <row r="98" spans="4:30" x14ac:dyDescent="0.2">
      <c r="D98" s="128">
        <f>D97</f>
        <v>0</v>
      </c>
      <c r="E98" s="129" t="s">
        <v>413</v>
      </c>
      <c r="F98" s="129" t="str">
        <f t="shared" ref="F98:F101" si="5">F97</f>
        <v>Domestic Sales</v>
      </c>
      <c r="G98" s="129" t="s">
        <v>427</v>
      </c>
      <c r="H98" s="71" t="s">
        <v>428</v>
      </c>
      <c r="I98" s="88" t="e">
        <f t="shared" ref="I98:I101" si="6">F9*L98*0.01</f>
        <v>#REF!</v>
      </c>
      <c r="J98" s="88" t="e">
        <f t="shared" si="4"/>
        <v>#REF!</v>
      </c>
      <c r="K98" s="88" t="e">
        <f t="shared" si="4"/>
        <v>#REF!</v>
      </c>
      <c r="L98" s="88" t="e">
        <f>#REF!</f>
        <v>#REF!</v>
      </c>
      <c r="M98" s="88" t="e">
        <f>#REF!</f>
        <v>#REF!</v>
      </c>
      <c r="N98" s="51" t="e">
        <f>#REF!</f>
        <v>#REF!</v>
      </c>
    </row>
    <row r="99" spans="4:30" x14ac:dyDescent="0.2">
      <c r="D99" s="128">
        <f t="shared" ref="D99:D101" si="7">D98</f>
        <v>0</v>
      </c>
      <c r="E99" s="129" t="s">
        <v>413</v>
      </c>
      <c r="F99" s="129" t="str">
        <f t="shared" si="5"/>
        <v>Domestic Sales</v>
      </c>
      <c r="G99" s="129" t="s">
        <v>429</v>
      </c>
      <c r="H99" s="71" t="s">
        <v>430</v>
      </c>
      <c r="I99" s="88" t="e">
        <f t="shared" si="6"/>
        <v>#REF!</v>
      </c>
      <c r="J99" s="88" t="e">
        <f t="shared" si="4"/>
        <v>#REF!</v>
      </c>
      <c r="K99" s="88" t="e">
        <f t="shared" si="4"/>
        <v>#REF!</v>
      </c>
      <c r="L99" s="88" t="e">
        <f>#REF!</f>
        <v>#REF!</v>
      </c>
      <c r="M99" s="88" t="e">
        <f>#REF!</f>
        <v>#REF!</v>
      </c>
      <c r="N99" s="51" t="e">
        <f>#REF!</f>
        <v>#REF!</v>
      </c>
    </row>
    <row r="100" spans="4:30" x14ac:dyDescent="0.2">
      <c r="D100" s="128">
        <f t="shared" si="7"/>
        <v>0</v>
      </c>
      <c r="E100" s="129" t="s">
        <v>413</v>
      </c>
      <c r="F100" s="129" t="str">
        <f t="shared" si="5"/>
        <v>Domestic Sales</v>
      </c>
      <c r="G100" s="129" t="s">
        <v>431</v>
      </c>
      <c r="H100" s="71" t="s">
        <v>432</v>
      </c>
      <c r="I100" s="88" t="e">
        <f t="shared" si="6"/>
        <v>#REF!</v>
      </c>
      <c r="J100" s="88" t="e">
        <f t="shared" si="4"/>
        <v>#REF!</v>
      </c>
      <c r="K100" s="88" t="e">
        <f t="shared" si="4"/>
        <v>#REF!</v>
      </c>
      <c r="L100" s="88" t="e">
        <f>#REF!</f>
        <v>#REF!</v>
      </c>
      <c r="M100" s="88" t="e">
        <f>#REF!</f>
        <v>#REF!</v>
      </c>
      <c r="N100" s="51" t="e">
        <f>#REF!</f>
        <v>#REF!</v>
      </c>
    </row>
    <row r="101" spans="4:30" x14ac:dyDescent="0.2">
      <c r="D101" s="130">
        <f t="shared" si="7"/>
        <v>0</v>
      </c>
      <c r="E101" s="131" t="s">
        <v>413</v>
      </c>
      <c r="F101" s="131" t="str">
        <f t="shared" si="5"/>
        <v>Domestic Sales</v>
      </c>
      <c r="G101" s="131" t="s">
        <v>433</v>
      </c>
      <c r="H101" s="132" t="s">
        <v>434</v>
      </c>
      <c r="I101" s="54" t="e">
        <f t="shared" si="6"/>
        <v>#REF!</v>
      </c>
      <c r="J101" s="54" t="e">
        <f t="shared" si="4"/>
        <v>#REF!</v>
      </c>
      <c r="K101" s="54" t="e">
        <f t="shared" si="4"/>
        <v>#REF!</v>
      </c>
      <c r="L101" s="54" t="e">
        <f>#REF!</f>
        <v>#REF!</v>
      </c>
      <c r="M101" s="54" t="e">
        <f>#REF!</f>
        <v>#REF!</v>
      </c>
      <c r="N101" s="55" t="e">
        <f>#REF!</f>
        <v>#REF!</v>
      </c>
    </row>
    <row r="104" spans="4:30" x14ac:dyDescent="0.2">
      <c r="D104" s="105" t="s">
        <v>466</v>
      </c>
      <c r="E104" s="47"/>
      <c r="F104" s="47"/>
      <c r="G104" s="47"/>
      <c r="H104" s="47"/>
      <c r="I104" s="47"/>
      <c r="J104" s="47"/>
      <c r="K104" s="47"/>
      <c r="L104" s="47"/>
      <c r="M104" s="47"/>
      <c r="N104" s="47"/>
      <c r="O104" s="47"/>
      <c r="P104" s="1087" t="s">
        <v>450</v>
      </c>
      <c r="Q104" s="1087"/>
      <c r="R104" s="1087"/>
      <c r="S104" s="1087"/>
      <c r="T104" s="1087"/>
      <c r="U104" s="1087"/>
      <c r="V104" s="1087"/>
      <c r="W104" s="1087" t="s">
        <v>476</v>
      </c>
      <c r="X104" s="1087"/>
      <c r="Y104" s="1087"/>
      <c r="Z104" s="1087"/>
      <c r="AA104" s="1087"/>
      <c r="AB104" s="1087"/>
      <c r="AC104" s="1087"/>
      <c r="AD104" s="1088"/>
    </row>
    <row r="105" spans="4:30" ht="25.5" x14ac:dyDescent="0.2">
      <c r="D105" s="133" t="s">
        <v>397</v>
      </c>
      <c r="E105" s="72" t="s">
        <v>398</v>
      </c>
      <c r="F105" s="72" t="s">
        <v>401</v>
      </c>
      <c r="G105" s="72" t="s">
        <v>403</v>
      </c>
      <c r="H105" s="72" t="s">
        <v>404</v>
      </c>
      <c r="I105" s="73" t="s">
        <v>467</v>
      </c>
      <c r="J105" s="73" t="s">
        <v>460</v>
      </c>
      <c r="K105" s="72" t="s">
        <v>435</v>
      </c>
      <c r="L105" s="73" t="s">
        <v>436</v>
      </c>
      <c r="M105" s="72" t="s">
        <v>437</v>
      </c>
      <c r="N105" s="73" t="s">
        <v>405</v>
      </c>
      <c r="O105" s="74" t="s">
        <v>468</v>
      </c>
      <c r="P105" s="74" t="s">
        <v>469</v>
      </c>
      <c r="Q105" s="74" t="s">
        <v>470</v>
      </c>
      <c r="R105" s="74" t="s">
        <v>471</v>
      </c>
      <c r="S105" s="74" t="s">
        <v>472</v>
      </c>
      <c r="T105" s="74" t="s">
        <v>473</v>
      </c>
      <c r="U105" s="74" t="s">
        <v>474</v>
      </c>
      <c r="V105" s="75" t="s">
        <v>475</v>
      </c>
      <c r="W105" s="74" t="s">
        <v>468</v>
      </c>
      <c r="X105" s="74" t="s">
        <v>469</v>
      </c>
      <c r="Y105" s="74" t="s">
        <v>470</v>
      </c>
      <c r="Z105" s="74" t="s">
        <v>471</v>
      </c>
      <c r="AA105" s="74" t="s">
        <v>472</v>
      </c>
      <c r="AB105" s="74" t="s">
        <v>473</v>
      </c>
      <c r="AC105" s="74" t="s">
        <v>474</v>
      </c>
      <c r="AD105" s="134" t="s">
        <v>475</v>
      </c>
    </row>
    <row r="106" spans="4:30" x14ac:dyDescent="0.2">
      <c r="D106" s="135">
        <f>D97</f>
        <v>0</v>
      </c>
      <c r="E106" s="76" t="s">
        <v>413</v>
      </c>
      <c r="F106" s="76" t="s">
        <v>438</v>
      </c>
      <c r="G106" s="76" t="s">
        <v>415</v>
      </c>
      <c r="H106" s="76" t="s">
        <v>415</v>
      </c>
      <c r="I106" s="76" t="s">
        <v>415</v>
      </c>
      <c r="J106" s="76" t="s">
        <v>415</v>
      </c>
      <c r="K106" s="77" t="s">
        <v>439</v>
      </c>
      <c r="L106" s="76" t="e">
        <f>#REF!</f>
        <v>#REF!</v>
      </c>
      <c r="M106" s="76" t="e">
        <v>#N/A</v>
      </c>
      <c r="N106" s="76" t="s">
        <v>416</v>
      </c>
      <c r="O106" s="78" t="e">
        <f>#REF!</f>
        <v>#REF!</v>
      </c>
      <c r="P106" s="78" t="e">
        <f>#REF!</f>
        <v>#REF!</v>
      </c>
      <c r="Q106" s="78" t="e">
        <f>#REF!</f>
        <v>#REF!</v>
      </c>
      <c r="R106" s="78" t="e">
        <f>#REF!</f>
        <v>#REF!</v>
      </c>
      <c r="S106" s="78" t="e">
        <f>#REF!</f>
        <v>#REF!</v>
      </c>
      <c r="T106" s="78" t="e">
        <f>#REF!</f>
        <v>#REF!</v>
      </c>
      <c r="U106" s="78" t="e">
        <f>#REF!</f>
        <v>#REF!</v>
      </c>
      <c r="V106" s="79" t="e">
        <f>#REF!</f>
        <v>#REF!</v>
      </c>
      <c r="W106" s="78" t="e">
        <f>#REF!</f>
        <v>#REF!</v>
      </c>
      <c r="X106" s="78" t="e">
        <f>#REF!</f>
        <v>#REF!</v>
      </c>
      <c r="Y106" s="78" t="e">
        <f>#REF!</f>
        <v>#REF!</v>
      </c>
      <c r="Z106" s="78" t="e">
        <f>#REF!</f>
        <v>#REF!</v>
      </c>
      <c r="AA106" s="78" t="e">
        <f>#REF!</f>
        <v>#REF!</v>
      </c>
      <c r="AB106" s="78" t="e">
        <f>#REF!</f>
        <v>#REF!</v>
      </c>
      <c r="AC106" s="78" t="e">
        <f>#REF!</f>
        <v>#REF!</v>
      </c>
      <c r="AD106" s="136" t="e">
        <f>#REF!</f>
        <v>#REF!</v>
      </c>
    </row>
    <row r="107" spans="4:30" x14ac:dyDescent="0.2">
      <c r="D107" s="137">
        <f>D106</f>
        <v>0</v>
      </c>
      <c r="E107" s="80" t="s">
        <v>413</v>
      </c>
      <c r="F107" s="80" t="s">
        <v>438</v>
      </c>
      <c r="G107" s="80" t="s">
        <v>415</v>
      </c>
      <c r="H107" s="80" t="s">
        <v>415</v>
      </c>
      <c r="I107" s="80" t="s">
        <v>415</v>
      </c>
      <c r="J107" s="80" t="str">
        <f>J106</f>
        <v>DOM</v>
      </c>
      <c r="K107" s="81" t="s">
        <v>440</v>
      </c>
      <c r="L107" s="80" t="e">
        <f>#REF!</f>
        <v>#REF!</v>
      </c>
      <c r="M107" s="80" t="e">
        <v>#N/A</v>
      </c>
      <c r="N107" s="80" t="str">
        <f t="shared" ref="N107:N110" si="8">N106</f>
        <v>Dom</v>
      </c>
      <c r="O107" s="82" t="e">
        <f>#REF!</f>
        <v>#REF!</v>
      </c>
      <c r="P107" s="82" t="e">
        <f>#REF!</f>
        <v>#REF!</v>
      </c>
      <c r="Q107" s="82" t="e">
        <f>#REF!</f>
        <v>#REF!</v>
      </c>
      <c r="R107" s="82" t="e">
        <f>#REF!</f>
        <v>#REF!</v>
      </c>
      <c r="S107" s="82" t="e">
        <f>#REF!</f>
        <v>#REF!</v>
      </c>
      <c r="T107" s="82" t="e">
        <f>#REF!</f>
        <v>#REF!</v>
      </c>
      <c r="U107" s="82" t="e">
        <f>#REF!</f>
        <v>#REF!</v>
      </c>
      <c r="V107" s="83" t="e">
        <f>#REF!</f>
        <v>#REF!</v>
      </c>
      <c r="W107" s="82" t="e">
        <f>#REF!</f>
        <v>#REF!</v>
      </c>
      <c r="X107" s="82" t="e">
        <f>#REF!</f>
        <v>#REF!</v>
      </c>
      <c r="Y107" s="82" t="e">
        <f>#REF!</f>
        <v>#REF!</v>
      </c>
      <c r="Z107" s="82" t="e">
        <f>#REF!</f>
        <v>#REF!</v>
      </c>
      <c r="AA107" s="82" t="e">
        <f>#REF!</f>
        <v>#REF!</v>
      </c>
      <c r="AB107" s="82" t="e">
        <f>#REF!</f>
        <v>#REF!</v>
      </c>
      <c r="AC107" s="82" t="e">
        <f>#REF!</f>
        <v>#REF!</v>
      </c>
      <c r="AD107" s="138" t="e">
        <f>#REF!</f>
        <v>#REF!</v>
      </c>
    </row>
    <row r="108" spans="4:30" x14ac:dyDescent="0.2">
      <c r="D108" s="137">
        <f t="shared" ref="D108:D110" si="9">D107</f>
        <v>0</v>
      </c>
      <c r="E108" s="84" t="s">
        <v>413</v>
      </c>
      <c r="F108" s="84" t="s">
        <v>438</v>
      </c>
      <c r="G108" s="84" t="s">
        <v>415</v>
      </c>
      <c r="H108" s="84" t="s">
        <v>415</v>
      </c>
      <c r="I108" s="84" t="s">
        <v>415</v>
      </c>
      <c r="J108" s="84" t="str">
        <f>J107</f>
        <v>DOM</v>
      </c>
      <c r="K108" s="85" t="s">
        <v>441</v>
      </c>
      <c r="L108" s="84" t="e">
        <f>#REF!</f>
        <v>#REF!</v>
      </c>
      <c r="M108" s="84" t="e">
        <v>#N/A</v>
      </c>
      <c r="N108" s="84" t="str">
        <f t="shared" si="8"/>
        <v>Dom</v>
      </c>
      <c r="O108" s="86" t="e">
        <f>#REF!</f>
        <v>#REF!</v>
      </c>
      <c r="P108" s="86" t="e">
        <f>#REF!</f>
        <v>#REF!</v>
      </c>
      <c r="Q108" s="86" t="e">
        <f>#REF!</f>
        <v>#REF!</v>
      </c>
      <c r="R108" s="86" t="e">
        <f>#REF!</f>
        <v>#REF!</v>
      </c>
      <c r="S108" s="86" t="e">
        <f>#REF!</f>
        <v>#REF!</v>
      </c>
      <c r="T108" s="86" t="e">
        <f>#REF!</f>
        <v>#REF!</v>
      </c>
      <c r="U108" s="86" t="e">
        <f>#REF!</f>
        <v>#REF!</v>
      </c>
      <c r="V108" s="87" t="e">
        <f>#REF!</f>
        <v>#REF!</v>
      </c>
      <c r="W108" s="86" t="e">
        <f>#REF!</f>
        <v>#REF!</v>
      </c>
      <c r="X108" s="86" t="e">
        <f>#REF!</f>
        <v>#REF!</v>
      </c>
      <c r="Y108" s="86" t="e">
        <f>#REF!</f>
        <v>#REF!</v>
      </c>
      <c r="Z108" s="86" t="e">
        <f>#REF!</f>
        <v>#REF!</v>
      </c>
      <c r="AA108" s="86" t="e">
        <f>#REF!</f>
        <v>#REF!</v>
      </c>
      <c r="AB108" s="86" t="e">
        <f>#REF!</f>
        <v>#REF!</v>
      </c>
      <c r="AC108" s="86" t="e">
        <f>#REF!</f>
        <v>#REF!</v>
      </c>
      <c r="AD108" s="139" t="e">
        <f>#REF!</f>
        <v>#REF!</v>
      </c>
    </row>
    <row r="109" spans="4:30" x14ac:dyDescent="0.2">
      <c r="D109" s="137">
        <f t="shared" si="9"/>
        <v>0</v>
      </c>
      <c r="E109" s="80" t="s">
        <v>413</v>
      </c>
      <c r="F109" s="80" t="s">
        <v>438</v>
      </c>
      <c r="G109" s="80" t="s">
        <v>415</v>
      </c>
      <c r="H109" s="80" t="s">
        <v>415</v>
      </c>
      <c r="I109" s="80" t="s">
        <v>415</v>
      </c>
      <c r="J109" s="80" t="str">
        <f>J108</f>
        <v>DOM</v>
      </c>
      <c r="K109" s="81" t="s">
        <v>442</v>
      </c>
      <c r="L109" s="80" t="e">
        <f>#REF!</f>
        <v>#REF!</v>
      </c>
      <c r="M109" s="80" t="e">
        <v>#N/A</v>
      </c>
      <c r="N109" s="80" t="str">
        <f t="shared" si="8"/>
        <v>Dom</v>
      </c>
      <c r="O109" s="82" t="e">
        <f>#REF!</f>
        <v>#REF!</v>
      </c>
      <c r="P109" s="82" t="e">
        <f>#REF!</f>
        <v>#REF!</v>
      </c>
      <c r="Q109" s="82" t="e">
        <f>#REF!</f>
        <v>#REF!</v>
      </c>
      <c r="R109" s="82" t="e">
        <f>#REF!</f>
        <v>#REF!</v>
      </c>
      <c r="S109" s="82" t="e">
        <f>#REF!</f>
        <v>#REF!</v>
      </c>
      <c r="T109" s="82" t="e">
        <f>#REF!</f>
        <v>#REF!</v>
      </c>
      <c r="U109" s="82" t="e">
        <f>#REF!</f>
        <v>#REF!</v>
      </c>
      <c r="V109" s="83" t="e">
        <f>#REF!</f>
        <v>#REF!</v>
      </c>
      <c r="W109" s="82" t="e">
        <f>#REF!</f>
        <v>#REF!</v>
      </c>
      <c r="X109" s="82" t="e">
        <f>#REF!</f>
        <v>#REF!</v>
      </c>
      <c r="Y109" s="82" t="e">
        <f>#REF!</f>
        <v>#REF!</v>
      </c>
      <c r="Z109" s="82" t="e">
        <f>#REF!</f>
        <v>#REF!</v>
      </c>
      <c r="AA109" s="82" t="e">
        <f>#REF!</f>
        <v>#REF!</v>
      </c>
      <c r="AB109" s="82" t="e">
        <f>#REF!</f>
        <v>#REF!</v>
      </c>
      <c r="AC109" s="82" t="e">
        <f>#REF!</f>
        <v>#REF!</v>
      </c>
      <c r="AD109" s="138" t="e">
        <f>#REF!</f>
        <v>#REF!</v>
      </c>
    </row>
    <row r="110" spans="4:30" x14ac:dyDescent="0.2">
      <c r="D110" s="140">
        <f t="shared" si="9"/>
        <v>0</v>
      </c>
      <c r="E110" s="141" t="s">
        <v>413</v>
      </c>
      <c r="F110" s="141" t="s">
        <v>438</v>
      </c>
      <c r="G110" s="141" t="s">
        <v>415</v>
      </c>
      <c r="H110" s="141" t="s">
        <v>415</v>
      </c>
      <c r="I110" s="141" t="s">
        <v>415</v>
      </c>
      <c r="J110" s="141" t="str">
        <f>J109</f>
        <v>DOM</v>
      </c>
      <c r="K110" s="142" t="s">
        <v>443</v>
      </c>
      <c r="L110" s="141" t="e">
        <f>#REF!</f>
        <v>#REF!</v>
      </c>
      <c r="M110" s="141" t="e">
        <v>#N/A</v>
      </c>
      <c r="N110" s="141" t="str">
        <f t="shared" si="8"/>
        <v>Dom</v>
      </c>
      <c r="O110" s="143" t="e">
        <f>#REF!</f>
        <v>#REF!</v>
      </c>
      <c r="P110" s="143" t="e">
        <f>#REF!</f>
        <v>#REF!</v>
      </c>
      <c r="Q110" s="143" t="e">
        <f>#REF!</f>
        <v>#REF!</v>
      </c>
      <c r="R110" s="143" t="e">
        <f>#REF!</f>
        <v>#REF!</v>
      </c>
      <c r="S110" s="143" t="e">
        <f>#REF!</f>
        <v>#REF!</v>
      </c>
      <c r="T110" s="143" t="e">
        <f>#REF!</f>
        <v>#REF!</v>
      </c>
      <c r="U110" s="143" t="e">
        <f>#REF!</f>
        <v>#REF!</v>
      </c>
      <c r="V110" s="144" t="e">
        <f>#REF!</f>
        <v>#REF!</v>
      </c>
      <c r="W110" s="143" t="e">
        <f>#REF!</f>
        <v>#REF!</v>
      </c>
      <c r="X110" s="143" t="e">
        <f>#REF!</f>
        <v>#REF!</v>
      </c>
      <c r="Y110" s="143" t="e">
        <f>#REF!</f>
        <v>#REF!</v>
      </c>
      <c r="Z110" s="143" t="e">
        <f>#REF!</f>
        <v>#REF!</v>
      </c>
      <c r="AA110" s="143" t="e">
        <f>#REF!</f>
        <v>#REF!</v>
      </c>
      <c r="AB110" s="143" t="e">
        <f>#REF!</f>
        <v>#REF!</v>
      </c>
      <c r="AC110" s="143" t="e">
        <f>#REF!</f>
        <v>#REF!</v>
      </c>
      <c r="AD110" s="145" t="e">
        <f>#REF!</f>
        <v>#REF!</v>
      </c>
    </row>
  </sheetData>
  <sheetProtection algorithmName="SHA-512" hashValue="z6cdMQe3VKF5o+5UNhmwU3k1srI1rqOryHdluXbUfys6foxsBNnk2MFgqff+oWydR99xOQ4qFJUJozR/i8QsJw==" saltValue="HmBxd/dSrlOfYf2bvet+8A=="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W151"/>
  <sheetViews>
    <sheetView showGridLines="0" tabSelected="1" zoomScaleNormal="100" workbookViewId="0">
      <selection activeCell="G28" sqref="G28:G29"/>
    </sheetView>
  </sheetViews>
  <sheetFormatPr defaultColWidth="9.140625" defaultRowHeight="14.25" x14ac:dyDescent="0.25"/>
  <cols>
    <col min="1" max="1" width="1.85546875" style="14" customWidth="1"/>
    <col min="2" max="12" width="14.5703125" style="23" customWidth="1"/>
    <col min="13" max="13" width="6.140625" style="1" hidden="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3" x14ac:dyDescent="0.25">
      <c r="O1" s="2" t="s">
        <v>647</v>
      </c>
      <c r="P1" s="2" t="s">
        <v>647</v>
      </c>
      <c r="Q1" s="3"/>
      <c r="R1" s="3"/>
      <c r="S1" s="3"/>
      <c r="T1" s="3"/>
      <c r="U1" s="3"/>
      <c r="V1" s="3"/>
    </row>
    <row r="2" spans="1:23" x14ac:dyDescent="0.25">
      <c r="B2" s="24" t="s">
        <v>0</v>
      </c>
      <c r="C2" s="24"/>
      <c r="O2" s="3" t="s">
        <v>127</v>
      </c>
      <c r="P2" s="3" t="s">
        <v>128</v>
      </c>
    </row>
    <row r="3" spans="1:23" x14ac:dyDescent="0.25">
      <c r="B3" s="25"/>
      <c r="C3" s="25"/>
      <c r="O3" s="8"/>
      <c r="P3" s="8"/>
    </row>
    <row r="4" spans="1:23" s="8" customFormat="1" x14ac:dyDescent="0.25">
      <c r="A4" s="15"/>
      <c r="B4" s="739" t="s">
        <v>547</v>
      </c>
      <c r="C4" s="740"/>
      <c r="D4" s="740"/>
      <c r="E4" s="740"/>
      <c r="F4" s="740"/>
      <c r="G4" s="740"/>
      <c r="H4" s="740"/>
      <c r="I4" s="740"/>
      <c r="J4" s="740"/>
      <c r="K4" s="740"/>
      <c r="L4" s="741"/>
      <c r="M4" s="20"/>
      <c r="N4" s="20"/>
      <c r="O4" s="16"/>
      <c r="P4" s="16"/>
    </row>
    <row r="5" spans="1:23" s="8" customFormat="1" x14ac:dyDescent="0.25">
      <c r="A5" s="15"/>
      <c r="B5" s="742" t="str">
        <f>Variables!B2</f>
        <v>GC-2026-001</v>
      </c>
      <c r="C5" s="743"/>
      <c r="D5" s="743"/>
      <c r="E5" s="743"/>
      <c r="F5" s="743"/>
      <c r="G5" s="743"/>
      <c r="H5" s="743"/>
      <c r="I5" s="743"/>
      <c r="J5" s="743"/>
      <c r="K5" s="743"/>
      <c r="L5" s="744"/>
      <c r="M5" s="20"/>
      <c r="N5" s="20"/>
      <c r="O5" s="16"/>
      <c r="P5" s="16"/>
    </row>
    <row r="6" spans="1:23" s="17" customFormat="1" x14ac:dyDescent="0.25">
      <c r="A6" s="15"/>
      <c r="B6" s="747" t="str">
        <f>UPPER(Variables!B3&amp;" | "&amp;Variables!C3)</f>
        <v>WOOD GOODS - ENGINEERED WOOD STORAGE FURNITURE | PRODUITS DU BOIS - MEUBLES DE RANGEMENT EN BOIS D’INGÉNIERIE</v>
      </c>
      <c r="C6" s="748"/>
      <c r="D6" s="748"/>
      <c r="E6" s="748"/>
      <c r="F6" s="748"/>
      <c r="G6" s="748"/>
      <c r="H6" s="748"/>
      <c r="I6" s="748"/>
      <c r="J6" s="748"/>
      <c r="K6" s="748"/>
      <c r="L6" s="749"/>
      <c r="M6" s="16"/>
      <c r="N6" s="16"/>
      <c r="O6" s="312" t="s">
        <v>624</v>
      </c>
      <c r="P6" s="18"/>
    </row>
    <row r="7" spans="1:23" s="9" customFormat="1" x14ac:dyDescent="0.25">
      <c r="A7" s="19"/>
      <c r="B7" s="26"/>
      <c r="C7" s="26"/>
      <c r="D7" s="27"/>
      <c r="E7" s="27"/>
      <c r="F7" s="27"/>
      <c r="G7" s="27"/>
      <c r="H7" s="27"/>
      <c r="I7" s="27"/>
      <c r="J7" s="27"/>
      <c r="K7" s="27"/>
      <c r="L7" s="27"/>
      <c r="O7" s="10"/>
      <c r="P7" s="10"/>
    </row>
    <row r="8" spans="1:23" s="8" customFormat="1" x14ac:dyDescent="0.25">
      <c r="A8" s="15"/>
      <c r="B8" s="709" t="s">
        <v>548</v>
      </c>
      <c r="C8" s="710"/>
      <c r="D8" s="710"/>
      <c r="E8" s="710"/>
      <c r="F8" s="710"/>
      <c r="G8" s="710"/>
      <c r="H8" s="710"/>
      <c r="I8" s="710"/>
      <c r="J8" s="710"/>
      <c r="K8" s="710"/>
      <c r="L8" s="711"/>
      <c r="M8" s="355" t="s">
        <v>736</v>
      </c>
      <c r="N8" s="20"/>
      <c r="O8" s="381"/>
      <c r="P8" s="382"/>
      <c r="Q8" s="383"/>
      <c r="R8" s="383"/>
      <c r="S8" s="381"/>
    </row>
    <row r="9" spans="1:23" s="11" customFormat="1" ht="14.45" customHeight="1" x14ac:dyDescent="0.25">
      <c r="A9" s="13"/>
      <c r="B9" s="28"/>
      <c r="C9" s="29"/>
      <c r="D9" s="30"/>
      <c r="E9" s="30"/>
      <c r="F9" s="30"/>
      <c r="G9" s="30"/>
      <c r="H9" s="30"/>
      <c r="I9" s="30"/>
      <c r="J9" s="30"/>
      <c r="K9" s="30"/>
      <c r="L9" s="31"/>
      <c r="O9" s="671"/>
      <c r="P9" s="671"/>
      <c r="S9" s="670"/>
      <c r="T9" s="670"/>
      <c r="U9" s="670"/>
      <c r="V9" s="670"/>
      <c r="W9" s="670"/>
    </row>
    <row r="10" spans="1:23" s="147" customFormat="1" x14ac:dyDescent="0.25">
      <c r="A10" s="225"/>
      <c r="B10" s="702" t="s">
        <v>896</v>
      </c>
      <c r="C10" s="703"/>
      <c r="D10" s="703"/>
      <c r="E10" s="703"/>
      <c r="F10" s="703"/>
      <c r="G10" s="618"/>
      <c r="H10" s="745" t="s">
        <v>897</v>
      </c>
      <c r="I10" s="745"/>
      <c r="J10" s="745"/>
      <c r="K10" s="745"/>
      <c r="L10" s="746"/>
      <c r="M10" s="257"/>
      <c r="N10" s="279"/>
      <c r="O10" s="671"/>
      <c r="P10" s="671"/>
      <c r="S10" s="670"/>
      <c r="T10" s="670"/>
      <c r="U10" s="670"/>
      <c r="V10" s="670"/>
      <c r="W10" s="670"/>
    </row>
    <row r="11" spans="1:23" s="147" customFormat="1" x14ac:dyDescent="0.25">
      <c r="A11" s="225"/>
      <c r="B11" s="702"/>
      <c r="C11" s="703"/>
      <c r="D11" s="703"/>
      <c r="E11" s="703"/>
      <c r="F11" s="703"/>
      <c r="G11" s="618"/>
      <c r="H11" s="745"/>
      <c r="I11" s="745"/>
      <c r="J11" s="745"/>
      <c r="K11" s="745"/>
      <c r="L11" s="746"/>
      <c r="M11" s="257"/>
      <c r="N11" s="279"/>
      <c r="O11" s="671"/>
      <c r="P11" s="671"/>
      <c r="S11" s="670"/>
      <c r="T11" s="670"/>
      <c r="U11" s="670"/>
      <c r="V11" s="670"/>
      <c r="W11" s="670"/>
    </row>
    <row r="12" spans="1:23" s="147" customFormat="1" x14ac:dyDescent="0.25">
      <c r="A12" s="225"/>
      <c r="B12" s="702"/>
      <c r="C12" s="703"/>
      <c r="D12" s="703"/>
      <c r="E12" s="703"/>
      <c r="F12" s="703"/>
      <c r="G12" s="618"/>
      <c r="H12" s="745"/>
      <c r="I12" s="745"/>
      <c r="J12" s="745"/>
      <c r="K12" s="745"/>
      <c r="L12" s="746"/>
      <c r="M12" s="257"/>
      <c r="N12" s="279"/>
      <c r="O12" s="671"/>
      <c r="P12" s="671"/>
      <c r="S12" s="670"/>
      <c r="T12" s="670"/>
      <c r="U12" s="670"/>
      <c r="V12" s="670"/>
      <c r="W12" s="670"/>
    </row>
    <row r="13" spans="1:23" s="147" customFormat="1" x14ac:dyDescent="0.25">
      <c r="A13" s="225"/>
      <c r="B13" s="702"/>
      <c r="C13" s="703"/>
      <c r="D13" s="703"/>
      <c r="E13" s="703"/>
      <c r="F13" s="703"/>
      <c r="G13" s="618"/>
      <c r="H13" s="745"/>
      <c r="I13" s="745"/>
      <c r="J13" s="745"/>
      <c r="K13" s="745"/>
      <c r="L13" s="746"/>
      <c r="O13" s="671"/>
      <c r="P13" s="671"/>
      <c r="S13" s="670"/>
      <c r="T13" s="670"/>
      <c r="U13" s="670"/>
      <c r="V13" s="670"/>
      <c r="W13" s="670"/>
    </row>
    <row r="14" spans="1:23" s="147" customFormat="1" x14ac:dyDescent="0.25">
      <c r="A14" s="225"/>
      <c r="B14" s="702"/>
      <c r="C14" s="703"/>
      <c r="D14" s="703"/>
      <c r="E14" s="703"/>
      <c r="F14" s="703"/>
      <c r="G14" s="618"/>
      <c r="H14" s="745"/>
      <c r="I14" s="745"/>
      <c r="J14" s="745"/>
      <c r="K14" s="745"/>
      <c r="L14" s="746"/>
      <c r="O14" s="671"/>
      <c r="P14" s="671"/>
      <c r="S14" s="670"/>
      <c r="T14" s="670"/>
      <c r="U14" s="670"/>
      <c r="V14" s="670"/>
      <c r="W14" s="670"/>
    </row>
    <row r="15" spans="1:23" s="147" customFormat="1" x14ac:dyDescent="0.25">
      <c r="A15" s="225"/>
      <c r="B15" s="702"/>
      <c r="C15" s="703"/>
      <c r="D15" s="703"/>
      <c r="E15" s="703"/>
      <c r="F15" s="703"/>
      <c r="G15" s="618"/>
      <c r="H15" s="745"/>
      <c r="I15" s="745"/>
      <c r="J15" s="745"/>
      <c r="K15" s="745"/>
      <c r="L15" s="746"/>
      <c r="O15" s="671"/>
      <c r="P15" s="671"/>
      <c r="S15" s="670"/>
      <c r="T15" s="670"/>
      <c r="U15" s="670"/>
      <c r="V15" s="670"/>
      <c r="W15" s="670"/>
    </row>
    <row r="16" spans="1:23" s="147" customFormat="1" x14ac:dyDescent="0.25">
      <c r="A16" s="225"/>
      <c r="B16" s="702"/>
      <c r="C16" s="703"/>
      <c r="D16" s="703"/>
      <c r="E16" s="703"/>
      <c r="F16" s="703"/>
      <c r="G16" s="618"/>
      <c r="H16" s="745"/>
      <c r="I16" s="745"/>
      <c r="J16" s="745"/>
      <c r="K16" s="745"/>
      <c r="L16" s="746"/>
      <c r="O16" s="671"/>
      <c r="P16" s="671"/>
      <c r="S16" s="670"/>
      <c r="T16" s="670"/>
      <c r="U16" s="670"/>
      <c r="V16" s="670"/>
      <c r="W16" s="670"/>
    </row>
    <row r="17" spans="1:23" s="147" customFormat="1" x14ac:dyDescent="0.25">
      <c r="A17" s="225"/>
      <c r="B17" s="702"/>
      <c r="C17" s="703"/>
      <c r="D17" s="703"/>
      <c r="E17" s="703"/>
      <c r="F17" s="703"/>
      <c r="G17" s="618"/>
      <c r="H17" s="745"/>
      <c r="I17" s="745"/>
      <c r="J17" s="745"/>
      <c r="K17" s="745"/>
      <c r="L17" s="746"/>
      <c r="O17" s="671"/>
      <c r="P17" s="671"/>
      <c r="S17" s="670"/>
      <c r="T17" s="670"/>
      <c r="U17" s="670"/>
      <c r="V17" s="670"/>
      <c r="W17" s="670"/>
    </row>
    <row r="18" spans="1:23" s="147" customFormat="1" x14ac:dyDescent="0.25">
      <c r="A18" s="225"/>
      <c r="B18" s="702"/>
      <c r="C18" s="703"/>
      <c r="D18" s="703"/>
      <c r="E18" s="703"/>
      <c r="F18" s="703"/>
      <c r="G18" s="618"/>
      <c r="H18" s="745"/>
      <c r="I18" s="745"/>
      <c r="J18" s="745"/>
      <c r="K18" s="745"/>
      <c r="L18" s="746"/>
      <c r="O18" s="671"/>
      <c r="P18" s="671"/>
      <c r="S18" s="670"/>
      <c r="T18" s="670"/>
      <c r="U18" s="670"/>
      <c r="V18" s="670"/>
      <c r="W18" s="670"/>
    </row>
    <row r="19" spans="1:23" s="147" customFormat="1" x14ac:dyDescent="0.25">
      <c r="A19" s="225"/>
      <c r="B19" s="702"/>
      <c r="C19" s="703"/>
      <c r="D19" s="703"/>
      <c r="E19" s="703"/>
      <c r="F19" s="703"/>
      <c r="G19" s="618"/>
      <c r="H19" s="745"/>
      <c r="I19" s="745"/>
      <c r="J19" s="745"/>
      <c r="K19" s="745"/>
      <c r="L19" s="746"/>
      <c r="O19" s="671"/>
      <c r="P19" s="671"/>
      <c r="S19" s="670"/>
      <c r="T19" s="670"/>
      <c r="U19" s="670"/>
      <c r="V19" s="670"/>
      <c r="W19" s="670"/>
    </row>
    <row r="20" spans="1:23" s="147" customFormat="1" x14ac:dyDescent="0.25">
      <c r="A20" s="225"/>
      <c r="B20" s="702"/>
      <c r="C20" s="703"/>
      <c r="D20" s="703"/>
      <c r="E20" s="703"/>
      <c r="F20" s="703"/>
      <c r="G20" s="618"/>
      <c r="H20" s="745"/>
      <c r="I20" s="745"/>
      <c r="J20" s="745"/>
      <c r="K20" s="745"/>
      <c r="L20" s="746"/>
      <c r="O20" s="671"/>
      <c r="P20" s="671"/>
      <c r="S20" s="670"/>
      <c r="T20" s="670"/>
      <c r="U20" s="670"/>
      <c r="V20" s="670"/>
      <c r="W20" s="670"/>
    </row>
    <row r="21" spans="1:23" s="147" customFormat="1" x14ac:dyDescent="0.25">
      <c r="A21" s="225"/>
      <c r="B21" s="702"/>
      <c r="C21" s="703"/>
      <c r="D21" s="703"/>
      <c r="E21" s="703"/>
      <c r="F21" s="703"/>
      <c r="G21" s="618"/>
      <c r="H21" s="745"/>
      <c r="I21" s="745"/>
      <c r="J21" s="745"/>
      <c r="K21" s="745"/>
      <c r="L21" s="746"/>
      <c r="O21" s="671"/>
      <c r="P21" s="671"/>
      <c r="S21" s="670"/>
      <c r="T21" s="670"/>
      <c r="U21" s="670"/>
      <c r="V21" s="670"/>
      <c r="W21" s="670"/>
    </row>
    <row r="22" spans="1:23" s="147" customFormat="1" x14ac:dyDescent="0.25">
      <c r="A22" s="225"/>
      <c r="B22" s="702"/>
      <c r="C22" s="703"/>
      <c r="D22" s="703"/>
      <c r="E22" s="703"/>
      <c r="F22" s="703"/>
      <c r="G22" s="618"/>
      <c r="H22" s="745"/>
      <c r="I22" s="745"/>
      <c r="J22" s="745"/>
      <c r="K22" s="745"/>
      <c r="L22" s="746"/>
      <c r="O22" s="671"/>
      <c r="P22" s="671"/>
      <c r="S22" s="670"/>
      <c r="T22" s="670"/>
      <c r="U22" s="670"/>
      <c r="V22" s="670"/>
      <c r="W22" s="670"/>
    </row>
    <row r="23" spans="1:23" s="147" customFormat="1" x14ac:dyDescent="0.25">
      <c r="A23" s="225"/>
      <c r="B23" s="702"/>
      <c r="C23" s="703"/>
      <c r="D23" s="703"/>
      <c r="E23" s="703"/>
      <c r="F23" s="703"/>
      <c r="G23" s="618"/>
      <c r="H23" s="745"/>
      <c r="I23" s="745"/>
      <c r="J23" s="745"/>
      <c r="K23" s="745"/>
      <c r="L23" s="746"/>
      <c r="O23" s="671"/>
      <c r="P23" s="671"/>
      <c r="S23" s="670"/>
      <c r="T23" s="670"/>
      <c r="U23" s="670"/>
      <c r="V23" s="670"/>
      <c r="W23" s="670"/>
    </row>
    <row r="24" spans="1:23" s="147" customFormat="1" x14ac:dyDescent="0.25">
      <c r="A24" s="225"/>
      <c r="B24" s="191"/>
      <c r="C24" s="192"/>
      <c r="D24" s="192"/>
      <c r="E24" s="192"/>
      <c r="F24" s="192"/>
      <c r="G24" s="192"/>
      <c r="H24" s="192"/>
      <c r="I24" s="192"/>
      <c r="J24" s="192"/>
      <c r="K24" s="192"/>
      <c r="L24" s="193"/>
      <c r="O24" s="671"/>
      <c r="P24" s="671"/>
      <c r="S24" s="670"/>
      <c r="T24" s="670"/>
      <c r="U24" s="670"/>
      <c r="V24" s="670"/>
      <c r="W24" s="670"/>
    </row>
    <row r="25" spans="1:23" s="9" customFormat="1" x14ac:dyDescent="0.25">
      <c r="A25" s="19"/>
      <c r="B25" s="26"/>
      <c r="C25" s="26"/>
      <c r="D25" s="27"/>
      <c r="E25" s="27"/>
      <c r="F25" s="27"/>
      <c r="G25" s="27"/>
      <c r="H25" s="27"/>
      <c r="I25" s="27"/>
      <c r="J25" s="27"/>
      <c r="K25" s="27"/>
      <c r="L25" s="27"/>
      <c r="O25" s="10"/>
      <c r="P25" s="10"/>
      <c r="S25" s="670"/>
      <c r="T25" s="670"/>
      <c r="U25" s="670"/>
      <c r="V25" s="670"/>
      <c r="W25" s="670"/>
    </row>
    <row r="26" spans="1:23" s="8" customFormat="1" x14ac:dyDescent="0.25">
      <c r="A26" s="15"/>
      <c r="B26" s="709" t="s">
        <v>549</v>
      </c>
      <c r="C26" s="710"/>
      <c r="D26" s="710"/>
      <c r="E26" s="710"/>
      <c r="F26" s="710"/>
      <c r="G26" s="710"/>
      <c r="H26" s="710"/>
      <c r="I26" s="710"/>
      <c r="J26" s="710"/>
      <c r="K26" s="710"/>
      <c r="L26" s="711"/>
      <c r="M26" s="20"/>
      <c r="N26" s="20"/>
      <c r="O26" s="16"/>
      <c r="P26" s="16"/>
    </row>
    <row r="27" spans="1:23" s="11" customFormat="1" x14ac:dyDescent="0.25">
      <c r="A27" s="13"/>
      <c r="B27" s="28"/>
      <c r="C27" s="29"/>
      <c r="D27" s="30"/>
      <c r="E27" s="30"/>
      <c r="F27" s="30"/>
      <c r="G27" s="30"/>
      <c r="H27" s="30"/>
      <c r="I27" s="30"/>
      <c r="J27" s="30"/>
      <c r="K27" s="30"/>
      <c r="L27" s="31"/>
    </row>
    <row r="28" spans="1:23" s="11" customFormat="1" x14ac:dyDescent="0.25">
      <c r="A28" s="13"/>
      <c r="B28" s="680" t="s">
        <v>261</v>
      </c>
      <c r="C28" s="681"/>
      <c r="D28" s="681"/>
      <c r="E28" s="681"/>
      <c r="F28" s="681"/>
      <c r="G28" s="684" t="s">
        <v>128</v>
      </c>
      <c r="H28" s="682" t="s">
        <v>328</v>
      </c>
      <c r="I28" s="682"/>
      <c r="J28" s="682"/>
      <c r="K28" s="682"/>
      <c r="L28" s="683"/>
      <c r="O28" s="12"/>
    </row>
    <row r="29" spans="1:23" s="11" customFormat="1" x14ac:dyDescent="0.25">
      <c r="A29" s="13"/>
      <c r="B29" s="680"/>
      <c r="C29" s="681"/>
      <c r="D29" s="681"/>
      <c r="E29" s="681"/>
      <c r="F29" s="681"/>
      <c r="G29" s="685"/>
      <c r="H29" s="682"/>
      <c r="I29" s="682"/>
      <c r="J29" s="682"/>
      <c r="K29" s="682"/>
      <c r="L29" s="683"/>
      <c r="O29" s="12"/>
    </row>
    <row r="30" spans="1:23" s="147" customFormat="1" x14ac:dyDescent="0.25">
      <c r="A30" s="225"/>
      <c r="B30" s="191"/>
      <c r="C30" s="192"/>
      <c r="D30" s="192"/>
      <c r="E30" s="192"/>
      <c r="F30" s="192"/>
      <c r="G30" s="192"/>
      <c r="H30" s="192"/>
      <c r="I30" s="192"/>
      <c r="J30" s="192"/>
      <c r="K30" s="192"/>
      <c r="L30" s="193"/>
    </row>
    <row r="31" spans="1:23" s="9" customFormat="1" x14ac:dyDescent="0.25">
      <c r="A31" s="19"/>
      <c r="B31" s="26"/>
      <c r="C31" s="26"/>
      <c r="D31" s="27"/>
      <c r="E31" s="27"/>
      <c r="F31" s="27"/>
      <c r="G31" s="27"/>
      <c r="H31" s="27"/>
      <c r="I31" s="27"/>
      <c r="J31" s="27"/>
      <c r="K31" s="27"/>
      <c r="L31" s="27"/>
      <c r="O31" s="10"/>
      <c r="P31" s="10"/>
    </row>
    <row r="32" spans="1:23" s="8" customFormat="1" x14ac:dyDescent="0.25">
      <c r="A32" s="15"/>
      <c r="B32" s="709" t="str">
        <f>IF(Intro!$G$28="English",O32,P32)</f>
        <v>LA DÉFINITION "DES MARCHANDISES"</v>
      </c>
      <c r="C32" s="710" t="str">
        <f>UPPER(IF(Intro!$G$28="English",P32,Q32))</f>
        <v/>
      </c>
      <c r="D32" s="710" t="str">
        <f>UPPER(IF(Intro!$G$28="English",Q32,R32))</f>
        <v/>
      </c>
      <c r="E32" s="710" t="str">
        <f>UPPER(IF(Intro!$G$28="English",R32,S32))</f>
        <v/>
      </c>
      <c r="F32" s="710"/>
      <c r="G32" s="710" t="str">
        <f>UPPER(IF(Intro!$G$28="English",S32,T32))</f>
        <v/>
      </c>
      <c r="H32" s="710" t="str">
        <f>UPPER(IF(Intro!$G$28="English",T32,U32))</f>
        <v/>
      </c>
      <c r="I32" s="710" t="str">
        <f>UPPER(IF(Intro!$G$28="English",U32,V32))</f>
        <v/>
      </c>
      <c r="J32" s="710" t="str">
        <f>UPPER(IF(Intro!$G$28="English",V32,W32))</f>
        <v/>
      </c>
      <c r="K32" s="710" t="str">
        <f>UPPER(IF(Intro!$G$28="English",W32,X32))</f>
        <v/>
      </c>
      <c r="L32" s="711" t="str">
        <f>UPPER(IF(Intro!$G$28="English",X32,Y32))</f>
        <v/>
      </c>
      <c r="M32" s="9"/>
      <c r="N32" s="20"/>
      <c r="O32" s="231" t="s">
        <v>550</v>
      </c>
      <c r="P32" s="231" t="s">
        <v>551</v>
      </c>
    </row>
    <row r="33" spans="1:16" s="11" customFormat="1" x14ac:dyDescent="0.25">
      <c r="A33" s="13"/>
      <c r="B33" s="28"/>
      <c r="C33" s="29"/>
      <c r="D33" s="30"/>
      <c r="E33" s="30"/>
      <c r="F33" s="30"/>
      <c r="G33" s="30"/>
      <c r="H33" s="30"/>
      <c r="I33" s="30"/>
      <c r="J33" s="30"/>
      <c r="K33" s="30"/>
      <c r="L33" s="31"/>
    </row>
    <row r="34" spans="1:16" s="147" customFormat="1" ht="14.1" customHeight="1" x14ac:dyDescent="0.25">
      <c r="A34" s="225"/>
      <c r="B34" s="702" t="str">
        <f>IF(Intro!$G$28="English",O34,P34)</f>
        <v>Les références aux « marchandises » dans ce questionnaire font référence à :</v>
      </c>
      <c r="C34" s="703"/>
      <c r="D34" s="703"/>
      <c r="E34" s="703"/>
      <c r="F34" s="703"/>
      <c r="G34" s="703"/>
      <c r="H34" s="703"/>
      <c r="I34" s="703"/>
      <c r="J34" s="703"/>
      <c r="K34" s="703"/>
      <c r="L34" s="704"/>
      <c r="O34" s="147" t="s">
        <v>282</v>
      </c>
      <c r="P34" s="147" t="s">
        <v>283</v>
      </c>
    </row>
    <row r="35" spans="1:16" s="147" customFormat="1" x14ac:dyDescent="0.25">
      <c r="A35" s="225"/>
      <c r="B35" s="702"/>
      <c r="C35" s="703"/>
      <c r="D35" s="703"/>
      <c r="E35" s="703"/>
      <c r="F35" s="703"/>
      <c r="G35" s="703"/>
      <c r="H35" s="703"/>
      <c r="I35" s="703"/>
      <c r="J35" s="703"/>
      <c r="K35" s="703"/>
      <c r="L35" s="704"/>
    </row>
    <row r="36" spans="1:16" s="147" customFormat="1" ht="14.1" customHeight="1" x14ac:dyDescent="0.25">
      <c r="A36" s="225"/>
      <c r="B36" s="185"/>
      <c r="C36" s="686" t="str">
        <f>IF(Intro!$G$28="English",Variables!B16,Variables!C16)</f>
        <v>Meubles en bois destinés à des usages domestiques, utilisés en tout ou en partie à des fins de rangement, et non destinés à être installés de façon permanente, constitués substantiellement ou entièrement de bois d’ingénierie, notamment les panneaux de particules, les panneaux de fibres de moyenne densité, les panneaux de fibres de haute densité ou autres panneaux en bois composite; qu’ils soient assemblés ou non, notamment les meubles prêts-à-assembler; qu’ils soient finis ou non, et qu’ils soient plaqués, enveloppés, enduits, peints, laqués ou autrement finis, notamment avec du papier mélaminé, du papier décoratif, du stratifié thermofusionné, du stratifié haute pression, de la feuille métallique ou du polymère, OPP, PVC ou autres revêtements; et qu’ils soient vendus ou expédiés en ensembles ou avec des composants non ligneux.
Ces marchandises sont généralement fabriquées selon des procédés similaires et avec les mêmes intrants de matériaux ligneux, à l’aide des mêmes machines et lignes de production, par la même main‑d’œuvre et dans les mêmes installations. Ils partagent des méthodes de construction, des matériaux et des procédés de finition qui se distinguent surtout par leur design et leur taille plutôt que par leur fonction fondamentale ou leur technologie de production. Ils occupent un même marché et sont distribués par les mêmes canaux.
La catégorie comprend notamment les meubles domestiques tels que les meubles à caissons prêts-à-assembler ou entièrement assemblés, notamment les garde‑robes, placards, commodes, chiffonniers, tables de nuit, lits et composants de lits, meubles télé, consoles, enfilades, buffets, crédences, bibliothèques, unités de rangement ou étagères, bureaux, tables avec tiroirs ou espace de rangement, tables basses avec tiroirs ou espace de rangement, tables d’appoint avec tiroirs ou espace de rangement, armoires de rangement et articles de mobilier similaires, ainsi que leurs sous‑ensembles.
Les marchandises peuvent être finies en surface ou non et peuvent être plaquées, enveloppées, enduites, peintes, laquées ou autrement finies, entre autres avec du papier mélaminé, du papier décoratif, du stratifié thermofusionné, du stratifié haute pression, de la feuille métallique ou du polymère, de l’OPP, du PVC ou d’autres revêtements.
Les marchandises peuvent être vendues avec ou sans composantes non ligneuses, notamment des fixations, des vis, des goujons, des excentriques, des supports, des charnières, des glissières, des rails, des poignées, des boutons, des pieds, des bases, des cadres métalliques, du verre, des miroirs, des composants en plastique ou d’autres articles de quincaillerie ou des garnitures, qu’ils soient emballés séparément ou déjà installés. La catégorie inclut ces marchandises, qu’elles soient emballées en kits plats ou prêts-à-assembler ou vendues comme meubles complets, et qu’elles soient ou non fournies avec instructions d’assemblage, outils ou pièces accessoires.
Il est entendu que les marchandises visées comprennent les articles et composants de mobilier produits au moyen de procédés courants de fabrication de bois d’ingénierie, notamment la découpe de panneaux, l’usinage CNC, le perçage, le fraisage, le rainurage, l’usinage d’alésages, le placage de chants, la finition, la préparation en kits et l’emballage.
Il est entendu que les marchandises visées ne comprennent pas les meubles de rangement entièrement composés de bois massif.</v>
      </c>
      <c r="D36" s="687"/>
      <c r="E36" s="687"/>
      <c r="F36" s="687"/>
      <c r="G36" s="687"/>
      <c r="H36" s="687"/>
      <c r="I36" s="687"/>
      <c r="J36" s="687"/>
      <c r="K36" s="688"/>
      <c r="L36" s="179"/>
    </row>
    <row r="37" spans="1:16" s="147" customFormat="1" x14ac:dyDescent="0.25">
      <c r="A37" s="225"/>
      <c r="B37" s="185"/>
      <c r="C37" s="689"/>
      <c r="D37" s="690"/>
      <c r="E37" s="690"/>
      <c r="F37" s="690"/>
      <c r="G37" s="690"/>
      <c r="H37" s="690"/>
      <c r="I37" s="690"/>
      <c r="J37" s="690"/>
      <c r="K37" s="691"/>
      <c r="L37" s="337"/>
    </row>
    <row r="38" spans="1:16" s="147" customFormat="1" x14ac:dyDescent="0.25">
      <c r="A38" s="225"/>
      <c r="B38" s="185"/>
      <c r="C38" s="689"/>
      <c r="D38" s="690"/>
      <c r="E38" s="690"/>
      <c r="F38" s="690"/>
      <c r="G38" s="690"/>
      <c r="H38" s="690"/>
      <c r="I38" s="690"/>
      <c r="J38" s="690"/>
      <c r="K38" s="691"/>
      <c r="L38" s="337"/>
    </row>
    <row r="39" spans="1:16" s="147" customFormat="1" x14ac:dyDescent="0.25">
      <c r="A39" s="225"/>
      <c r="B39" s="185"/>
      <c r="C39" s="689"/>
      <c r="D39" s="690"/>
      <c r="E39" s="690"/>
      <c r="F39" s="690"/>
      <c r="G39" s="690"/>
      <c r="H39" s="690"/>
      <c r="I39" s="690"/>
      <c r="J39" s="690"/>
      <c r="K39" s="691"/>
      <c r="L39" s="337"/>
    </row>
    <row r="40" spans="1:16" s="147" customFormat="1" x14ac:dyDescent="0.25">
      <c r="A40" s="225"/>
      <c r="B40" s="185"/>
      <c r="C40" s="689"/>
      <c r="D40" s="690"/>
      <c r="E40" s="690"/>
      <c r="F40" s="690"/>
      <c r="G40" s="690"/>
      <c r="H40" s="690"/>
      <c r="I40" s="690"/>
      <c r="J40" s="690"/>
      <c r="K40" s="691"/>
      <c r="L40" s="337"/>
    </row>
    <row r="41" spans="1:16" s="147" customFormat="1" x14ac:dyDescent="0.25">
      <c r="A41" s="225"/>
      <c r="B41" s="185"/>
      <c r="C41" s="689"/>
      <c r="D41" s="690"/>
      <c r="E41" s="690"/>
      <c r="F41" s="690"/>
      <c r="G41" s="690"/>
      <c r="H41" s="690"/>
      <c r="I41" s="690"/>
      <c r="J41" s="690"/>
      <c r="K41" s="691"/>
      <c r="L41" s="650"/>
    </row>
    <row r="42" spans="1:16" s="147" customFormat="1" x14ac:dyDescent="0.25">
      <c r="A42" s="225"/>
      <c r="B42" s="185"/>
      <c r="C42" s="689"/>
      <c r="D42" s="690"/>
      <c r="E42" s="690"/>
      <c r="F42" s="690"/>
      <c r="G42" s="690"/>
      <c r="H42" s="690"/>
      <c r="I42" s="690"/>
      <c r="J42" s="690"/>
      <c r="K42" s="691"/>
      <c r="L42" s="650"/>
    </row>
    <row r="43" spans="1:16" s="147" customFormat="1" x14ac:dyDescent="0.25">
      <c r="A43" s="225"/>
      <c r="B43" s="185"/>
      <c r="C43" s="689"/>
      <c r="D43" s="690"/>
      <c r="E43" s="690"/>
      <c r="F43" s="690"/>
      <c r="G43" s="690"/>
      <c r="H43" s="690"/>
      <c r="I43" s="690"/>
      <c r="J43" s="690"/>
      <c r="K43" s="691"/>
      <c r="L43" s="650"/>
    </row>
    <row r="44" spans="1:16" s="147" customFormat="1" x14ac:dyDescent="0.25">
      <c r="A44" s="225"/>
      <c r="B44" s="185"/>
      <c r="C44" s="689"/>
      <c r="D44" s="690"/>
      <c r="E44" s="690"/>
      <c r="F44" s="690"/>
      <c r="G44" s="690"/>
      <c r="H44" s="690"/>
      <c r="I44" s="690"/>
      <c r="J44" s="690"/>
      <c r="K44" s="691"/>
      <c r="L44" s="650"/>
    </row>
    <row r="45" spans="1:16" s="147" customFormat="1" x14ac:dyDescent="0.25">
      <c r="A45" s="225"/>
      <c r="B45" s="185"/>
      <c r="C45" s="689"/>
      <c r="D45" s="690"/>
      <c r="E45" s="690"/>
      <c r="F45" s="690"/>
      <c r="G45" s="690"/>
      <c r="H45" s="690"/>
      <c r="I45" s="690"/>
      <c r="J45" s="690"/>
      <c r="K45" s="691"/>
      <c r="L45" s="650"/>
    </row>
    <row r="46" spans="1:16" s="147" customFormat="1" x14ac:dyDescent="0.25">
      <c r="A46" s="225"/>
      <c r="B46" s="185"/>
      <c r="C46" s="689"/>
      <c r="D46" s="690"/>
      <c r="E46" s="690"/>
      <c r="F46" s="690"/>
      <c r="G46" s="690"/>
      <c r="H46" s="690"/>
      <c r="I46" s="690"/>
      <c r="J46" s="690"/>
      <c r="K46" s="691"/>
      <c r="L46" s="650"/>
    </row>
    <row r="47" spans="1:16" s="147" customFormat="1" x14ac:dyDescent="0.25">
      <c r="A47" s="225"/>
      <c r="B47" s="185"/>
      <c r="C47" s="689"/>
      <c r="D47" s="690"/>
      <c r="E47" s="690"/>
      <c r="F47" s="690"/>
      <c r="G47" s="690"/>
      <c r="H47" s="690"/>
      <c r="I47" s="690"/>
      <c r="J47" s="690"/>
      <c r="K47" s="691"/>
      <c r="L47" s="650"/>
    </row>
    <row r="48" spans="1:16" s="147" customFormat="1" x14ac:dyDescent="0.25">
      <c r="A48" s="225"/>
      <c r="B48" s="185"/>
      <c r="C48" s="689"/>
      <c r="D48" s="690"/>
      <c r="E48" s="690"/>
      <c r="F48" s="690"/>
      <c r="G48" s="690"/>
      <c r="H48" s="690"/>
      <c r="I48" s="690"/>
      <c r="J48" s="690"/>
      <c r="K48" s="691"/>
      <c r="L48" s="650"/>
    </row>
    <row r="49" spans="1:12" s="147" customFormat="1" x14ac:dyDescent="0.25">
      <c r="A49" s="225"/>
      <c r="B49" s="185"/>
      <c r="C49" s="689"/>
      <c r="D49" s="690"/>
      <c r="E49" s="690"/>
      <c r="F49" s="690"/>
      <c r="G49" s="690"/>
      <c r="H49" s="690"/>
      <c r="I49" s="690"/>
      <c r="J49" s="690"/>
      <c r="K49" s="691"/>
      <c r="L49" s="650"/>
    </row>
    <row r="50" spans="1:12" s="147" customFormat="1" x14ac:dyDescent="0.25">
      <c r="A50" s="225"/>
      <c r="B50" s="185"/>
      <c r="C50" s="689"/>
      <c r="D50" s="690"/>
      <c r="E50" s="690"/>
      <c r="F50" s="690"/>
      <c r="G50" s="690"/>
      <c r="H50" s="690"/>
      <c r="I50" s="690"/>
      <c r="J50" s="690"/>
      <c r="K50" s="691"/>
      <c r="L50" s="650"/>
    </row>
    <row r="51" spans="1:12" s="147" customFormat="1" x14ac:dyDescent="0.25">
      <c r="A51" s="225"/>
      <c r="B51" s="185"/>
      <c r="C51" s="689"/>
      <c r="D51" s="690"/>
      <c r="E51" s="690"/>
      <c r="F51" s="690"/>
      <c r="G51" s="690"/>
      <c r="H51" s="690"/>
      <c r="I51" s="690"/>
      <c r="J51" s="690"/>
      <c r="K51" s="691"/>
      <c r="L51" s="650"/>
    </row>
    <row r="52" spans="1:12" s="147" customFormat="1" x14ac:dyDescent="0.25">
      <c r="A52" s="225"/>
      <c r="B52" s="185"/>
      <c r="C52" s="689"/>
      <c r="D52" s="690"/>
      <c r="E52" s="690"/>
      <c r="F52" s="690"/>
      <c r="G52" s="690"/>
      <c r="H52" s="690"/>
      <c r="I52" s="690"/>
      <c r="J52" s="690"/>
      <c r="K52" s="691"/>
      <c r="L52" s="650"/>
    </row>
    <row r="53" spans="1:12" s="147" customFormat="1" x14ac:dyDescent="0.25">
      <c r="A53" s="225"/>
      <c r="B53" s="185"/>
      <c r="C53" s="689"/>
      <c r="D53" s="690"/>
      <c r="E53" s="690"/>
      <c r="F53" s="690"/>
      <c r="G53" s="690"/>
      <c r="H53" s="690"/>
      <c r="I53" s="690"/>
      <c r="J53" s="690"/>
      <c r="K53" s="691"/>
      <c r="L53" s="650"/>
    </row>
    <row r="54" spans="1:12" s="147" customFormat="1" x14ac:dyDescent="0.25">
      <c r="A54" s="225"/>
      <c r="B54" s="185"/>
      <c r="C54" s="689"/>
      <c r="D54" s="690"/>
      <c r="E54" s="690"/>
      <c r="F54" s="690"/>
      <c r="G54" s="690"/>
      <c r="H54" s="690"/>
      <c r="I54" s="690"/>
      <c r="J54" s="690"/>
      <c r="K54" s="691"/>
      <c r="L54" s="650"/>
    </row>
    <row r="55" spans="1:12" s="147" customFormat="1" x14ac:dyDescent="0.25">
      <c r="A55" s="225"/>
      <c r="B55" s="185"/>
      <c r="C55" s="689"/>
      <c r="D55" s="690"/>
      <c r="E55" s="690"/>
      <c r="F55" s="690"/>
      <c r="G55" s="690"/>
      <c r="H55" s="690"/>
      <c r="I55" s="690"/>
      <c r="J55" s="690"/>
      <c r="K55" s="691"/>
      <c r="L55" s="650"/>
    </row>
    <row r="56" spans="1:12" s="147" customFormat="1" x14ac:dyDescent="0.25">
      <c r="A56" s="225"/>
      <c r="B56" s="185"/>
      <c r="C56" s="689"/>
      <c r="D56" s="690"/>
      <c r="E56" s="690"/>
      <c r="F56" s="690"/>
      <c r="G56" s="690"/>
      <c r="H56" s="690"/>
      <c r="I56" s="690"/>
      <c r="J56" s="690"/>
      <c r="K56" s="691"/>
      <c r="L56" s="650"/>
    </row>
    <row r="57" spans="1:12" s="147" customFormat="1" x14ac:dyDescent="0.25">
      <c r="A57" s="225"/>
      <c r="B57" s="185"/>
      <c r="C57" s="689"/>
      <c r="D57" s="690"/>
      <c r="E57" s="690"/>
      <c r="F57" s="690"/>
      <c r="G57" s="690"/>
      <c r="H57" s="690"/>
      <c r="I57" s="690"/>
      <c r="J57" s="690"/>
      <c r="K57" s="691"/>
      <c r="L57" s="650"/>
    </row>
    <row r="58" spans="1:12" s="147" customFormat="1" x14ac:dyDescent="0.25">
      <c r="A58" s="225"/>
      <c r="B58" s="185"/>
      <c r="C58" s="689"/>
      <c r="D58" s="690"/>
      <c r="E58" s="690"/>
      <c r="F58" s="690"/>
      <c r="G58" s="690"/>
      <c r="H58" s="690"/>
      <c r="I58" s="690"/>
      <c r="J58" s="690"/>
      <c r="K58" s="691"/>
      <c r="L58" s="650"/>
    </row>
    <row r="59" spans="1:12" s="147" customFormat="1" x14ac:dyDescent="0.25">
      <c r="A59" s="225"/>
      <c r="B59" s="185"/>
      <c r="C59" s="689"/>
      <c r="D59" s="690"/>
      <c r="E59" s="690"/>
      <c r="F59" s="690"/>
      <c r="G59" s="690"/>
      <c r="H59" s="690"/>
      <c r="I59" s="690"/>
      <c r="J59" s="690"/>
      <c r="K59" s="691"/>
      <c r="L59" s="650"/>
    </row>
    <row r="60" spans="1:12" s="147" customFormat="1" x14ac:dyDescent="0.25">
      <c r="A60" s="225"/>
      <c r="B60" s="185"/>
      <c r="C60" s="689"/>
      <c r="D60" s="690"/>
      <c r="E60" s="690"/>
      <c r="F60" s="690"/>
      <c r="G60" s="690"/>
      <c r="H60" s="690"/>
      <c r="I60" s="690"/>
      <c r="J60" s="690"/>
      <c r="K60" s="691"/>
      <c r="L60" s="337"/>
    </row>
    <row r="61" spans="1:12" s="147" customFormat="1" x14ac:dyDescent="0.25">
      <c r="A61" s="225"/>
      <c r="B61" s="185"/>
      <c r="C61" s="689"/>
      <c r="D61" s="690"/>
      <c r="E61" s="690"/>
      <c r="F61" s="690"/>
      <c r="G61" s="690"/>
      <c r="H61" s="690"/>
      <c r="I61" s="690"/>
      <c r="J61" s="690"/>
      <c r="K61" s="691"/>
      <c r="L61" s="337"/>
    </row>
    <row r="62" spans="1:12" s="147" customFormat="1" x14ac:dyDescent="0.25">
      <c r="A62" s="225"/>
      <c r="B62" s="185"/>
      <c r="C62" s="689"/>
      <c r="D62" s="690"/>
      <c r="E62" s="690"/>
      <c r="F62" s="690"/>
      <c r="G62" s="690"/>
      <c r="H62" s="690"/>
      <c r="I62" s="690"/>
      <c r="J62" s="690"/>
      <c r="K62" s="691"/>
      <c r="L62" s="337"/>
    </row>
    <row r="63" spans="1:12" s="147" customFormat="1" x14ac:dyDescent="0.25">
      <c r="A63" s="225"/>
      <c r="B63" s="185"/>
      <c r="C63" s="689"/>
      <c r="D63" s="690"/>
      <c r="E63" s="690"/>
      <c r="F63" s="690"/>
      <c r="G63" s="690"/>
      <c r="H63" s="690"/>
      <c r="I63" s="690"/>
      <c r="J63" s="690"/>
      <c r="K63" s="691"/>
      <c r="L63" s="337"/>
    </row>
    <row r="64" spans="1:12" s="147" customFormat="1" x14ac:dyDescent="0.25">
      <c r="A64" s="225"/>
      <c r="B64" s="185"/>
      <c r="C64" s="689"/>
      <c r="D64" s="690"/>
      <c r="E64" s="690"/>
      <c r="F64" s="690"/>
      <c r="G64" s="690"/>
      <c r="H64" s="690"/>
      <c r="I64" s="690"/>
      <c r="J64" s="690"/>
      <c r="K64" s="691"/>
      <c r="L64" s="337"/>
    </row>
    <row r="65" spans="1:16" s="147" customFormat="1" x14ac:dyDescent="0.25">
      <c r="A65" s="225"/>
      <c r="B65" s="185"/>
      <c r="C65" s="689"/>
      <c r="D65" s="690"/>
      <c r="E65" s="690"/>
      <c r="F65" s="690"/>
      <c r="G65" s="690"/>
      <c r="H65" s="690"/>
      <c r="I65" s="690"/>
      <c r="J65" s="690"/>
      <c r="K65" s="691"/>
      <c r="L65" s="337"/>
    </row>
    <row r="66" spans="1:16" s="147" customFormat="1" x14ac:dyDescent="0.25">
      <c r="A66" s="225"/>
      <c r="B66" s="185"/>
      <c r="C66" s="689"/>
      <c r="D66" s="690"/>
      <c r="E66" s="690"/>
      <c r="F66" s="690"/>
      <c r="G66" s="690"/>
      <c r="H66" s="690"/>
      <c r="I66" s="690"/>
      <c r="J66" s="690"/>
      <c r="K66" s="691"/>
      <c r="L66" s="241"/>
    </row>
    <row r="67" spans="1:16" s="147" customFormat="1" x14ac:dyDescent="0.25">
      <c r="A67" s="225"/>
      <c r="B67" s="185"/>
      <c r="C67" s="689"/>
      <c r="D67" s="690"/>
      <c r="E67" s="690"/>
      <c r="F67" s="690"/>
      <c r="G67" s="690"/>
      <c r="H67" s="690"/>
      <c r="I67" s="690"/>
      <c r="J67" s="690"/>
      <c r="K67" s="691"/>
      <c r="L67" s="241"/>
    </row>
    <row r="68" spans="1:16" s="147" customFormat="1" x14ac:dyDescent="0.25">
      <c r="A68" s="225"/>
      <c r="B68" s="185"/>
      <c r="C68" s="692"/>
      <c r="D68" s="693"/>
      <c r="E68" s="693"/>
      <c r="F68" s="693"/>
      <c r="G68" s="693"/>
      <c r="H68" s="693"/>
      <c r="I68" s="693"/>
      <c r="J68" s="693"/>
      <c r="K68" s="694"/>
      <c r="L68" s="241"/>
    </row>
    <row r="69" spans="1:16" s="147" customFormat="1" x14ac:dyDescent="0.25">
      <c r="A69" s="225"/>
      <c r="B69" s="702"/>
      <c r="C69" s="703"/>
      <c r="D69" s="703"/>
      <c r="E69" s="703"/>
      <c r="F69" s="703"/>
      <c r="G69" s="703"/>
      <c r="H69" s="703"/>
      <c r="I69" s="703"/>
      <c r="J69" s="703"/>
      <c r="K69" s="703"/>
      <c r="L69" s="704"/>
    </row>
    <row r="70" spans="1:16" s="147" customFormat="1" ht="14.1" customHeight="1" x14ac:dyDescent="0.25">
      <c r="A70" s="225"/>
      <c r="B70" s="702" t="str">
        <f>IF(Intro!$G$28="English",O70,P70)</f>
        <v>Pour plus de détails, consultez l’onglet « Info ».</v>
      </c>
      <c r="C70" s="703"/>
      <c r="D70" s="703"/>
      <c r="E70" s="703"/>
      <c r="F70" s="703"/>
      <c r="G70" s="703"/>
      <c r="H70" s="703"/>
      <c r="I70" s="703"/>
      <c r="J70" s="703"/>
      <c r="K70" s="703"/>
      <c r="L70" s="704"/>
      <c r="O70" s="147" t="s">
        <v>318</v>
      </c>
      <c r="P70" s="147" t="s">
        <v>323</v>
      </c>
    </row>
    <row r="71" spans="1:16" s="147" customFormat="1" x14ac:dyDescent="0.25">
      <c r="A71" s="225"/>
      <c r="B71" s="191"/>
      <c r="C71" s="192"/>
      <c r="D71" s="192"/>
      <c r="E71" s="192"/>
      <c r="F71" s="192"/>
      <c r="G71" s="192"/>
      <c r="H71" s="192"/>
      <c r="I71" s="192"/>
      <c r="J71" s="192"/>
      <c r="K71" s="192"/>
      <c r="L71" s="193"/>
    </row>
    <row r="72" spans="1:16" s="9" customFormat="1" x14ac:dyDescent="0.25">
      <c r="A72" s="19"/>
      <c r="B72" s="26"/>
      <c r="C72" s="26"/>
      <c r="D72" s="27"/>
      <c r="E72" s="27"/>
      <c r="F72" s="27"/>
      <c r="G72" s="27"/>
      <c r="H72" s="27"/>
      <c r="I72" s="27"/>
      <c r="J72" s="27"/>
      <c r="K72" s="27"/>
      <c r="L72" s="27"/>
      <c r="O72" s="10"/>
      <c r="P72" s="10"/>
    </row>
    <row r="73" spans="1:16" s="8" customFormat="1" x14ac:dyDescent="0.25">
      <c r="A73" s="15"/>
      <c r="B73" s="709" t="str">
        <f>IF(Intro!$G$28="English",O73,P73)</f>
        <v>DEVEZ-VOUS REMPLIR CE QUESTIONNAIRE?</v>
      </c>
      <c r="C73" s="710"/>
      <c r="D73" s="710"/>
      <c r="E73" s="710"/>
      <c r="F73" s="710"/>
      <c r="G73" s="710"/>
      <c r="H73" s="710"/>
      <c r="I73" s="710"/>
      <c r="J73" s="710"/>
      <c r="K73" s="710"/>
      <c r="L73" s="711"/>
      <c r="M73" s="20"/>
      <c r="N73" s="20"/>
      <c r="O73" s="158" t="s">
        <v>552</v>
      </c>
      <c r="P73" s="158" t="s">
        <v>608</v>
      </c>
    </row>
    <row r="74" spans="1:16" s="11" customFormat="1" x14ac:dyDescent="0.25">
      <c r="A74" s="13"/>
      <c r="B74" s="28"/>
      <c r="C74" s="29"/>
      <c r="D74" s="30"/>
      <c r="E74" s="30"/>
      <c r="F74" s="30"/>
      <c r="G74" s="30"/>
      <c r="H74" s="30"/>
      <c r="I74" s="30"/>
      <c r="J74" s="30"/>
      <c r="K74" s="30"/>
      <c r="L74" s="31"/>
    </row>
    <row r="75" spans="1:16" s="147" customFormat="1" ht="14.1" customHeight="1" x14ac:dyDescent="0.25">
      <c r="A75" s="225"/>
      <c r="B75" s="702" t="str">
        <f>IF(Intro!$G$28="English",O75,P75)</f>
        <v>Précisez les activités de votre entreprise relatives aux marchandises définies ci-dessus, depuis le 1er janvier 2023:</v>
      </c>
      <c r="C75" s="703"/>
      <c r="D75" s="703"/>
      <c r="E75" s="703"/>
      <c r="F75" s="703"/>
      <c r="G75" s="703"/>
      <c r="H75" s="703"/>
      <c r="I75" s="703"/>
      <c r="J75" s="703"/>
      <c r="K75" s="703"/>
      <c r="L75" s="704"/>
      <c r="O75" s="147" t="str">
        <f>"Specify your firm’s activities with respect to the goods defined above since January 1, "&amp;Variables!B6&amp;":"</f>
        <v>Specify your firm’s activities with respect to the goods defined above since January 1, 2023:</v>
      </c>
      <c r="P75" s="147" t="str">
        <f>"Précisez les activités de votre entreprise relatives aux marchandises définies ci-dessus, depuis le 1er janvier "&amp;Variables!C6&amp;":"</f>
        <v>Précisez les activités de votre entreprise relatives aux marchandises définies ci-dessus, depuis le 1er janvier 2023:</v>
      </c>
    </row>
    <row r="76" spans="1:16" s="147" customFormat="1" x14ac:dyDescent="0.25">
      <c r="A76" s="225"/>
      <c r="B76" s="185"/>
      <c r="C76" s="186"/>
      <c r="D76" s="186"/>
      <c r="E76" s="186"/>
      <c r="F76" s="186"/>
      <c r="G76" s="186"/>
      <c r="H76" s="186"/>
      <c r="I76" s="186"/>
      <c r="J76" s="186"/>
      <c r="K76" s="186"/>
      <c r="L76" s="187"/>
    </row>
    <row r="77" spans="1:16" s="147" customFormat="1" x14ac:dyDescent="0.25">
      <c r="A77" s="225"/>
      <c r="B77" s="185"/>
      <c r="C77" s="186"/>
      <c r="D77" s="705" t="str">
        <f>IF(Intro!$G$28="English",O77,P77)</f>
        <v>Sélectionnez oui ou non</v>
      </c>
      <c r="E77" s="705"/>
      <c r="F77" s="706" t="s">
        <v>553</v>
      </c>
      <c r="G77" s="707"/>
      <c r="H77" s="707"/>
      <c r="I77" s="707"/>
      <c r="J77" s="707"/>
      <c r="K77" s="707"/>
      <c r="L77" s="708"/>
      <c r="O77" s="147" t="s">
        <v>296</v>
      </c>
      <c r="P77" s="147" t="s">
        <v>598</v>
      </c>
    </row>
    <row r="78" spans="1:16" s="11" customFormat="1" x14ac:dyDescent="0.25">
      <c r="A78" s="13"/>
      <c r="B78" s="672" t="str">
        <f>IF(Intro!$G$28="English",O78,P78)</f>
        <v>Produit les marchandises</v>
      </c>
      <c r="C78" s="673"/>
      <c r="D78" s="695"/>
      <c r="E78" s="695"/>
      <c r="F78" s="696" t="str">
        <f>IF(D78="Yes",O79,IF(D78="Oui",P79,IF(D78="No",O80,IF(D78="Non",P80,""))))</f>
        <v/>
      </c>
      <c r="G78" s="697"/>
      <c r="H78" s="697"/>
      <c r="I78" s="697"/>
      <c r="J78" s="697"/>
      <c r="K78" s="697"/>
      <c r="L78" s="698"/>
      <c r="O78" s="12" t="s">
        <v>508</v>
      </c>
      <c r="P78" s="11" t="s">
        <v>509</v>
      </c>
    </row>
    <row r="79" spans="1:16" s="11" customFormat="1" x14ac:dyDescent="0.25">
      <c r="A79" s="13"/>
      <c r="B79" s="672"/>
      <c r="C79" s="673"/>
      <c r="D79" s="695"/>
      <c r="E79" s="695"/>
      <c r="F79" s="699"/>
      <c r="G79" s="700"/>
      <c r="H79" s="700"/>
      <c r="I79" s="700"/>
      <c r="J79" s="700"/>
      <c r="K79" s="700"/>
      <c r="L79" s="701"/>
      <c r="O79" s="11" t="str">
        <f>"Complete all tabs in this questionnaire and submit it by "&amp;Variables!B11&amp;"."</f>
        <v>Complete all tabs in this questionnaire and submit it by June 5, 2026.</v>
      </c>
      <c r="P79" s="11" t="str">
        <f>"Remplissez tous les onglets de ce questionnaire et soumettez-le avant le "&amp;Variables!C11&amp;"."</f>
        <v>Remplissez tous les onglets de ce questionnaire et soumettez-le avant le 5 juin 2026.</v>
      </c>
    </row>
    <row r="80" spans="1:16" s="11" customFormat="1" x14ac:dyDescent="0.25">
      <c r="A80" s="13"/>
      <c r="B80" s="672" t="str">
        <f>IF(Intro!$G$28="English",O81,P81)</f>
        <v>Importe les marchandises de n’importe quel pays en tant qu’importateur officiel</v>
      </c>
      <c r="C80" s="673"/>
      <c r="D80" s="695"/>
      <c r="E80" s="695"/>
      <c r="F80" s="696" t="str">
        <f>IF(D80="Yes",O82,IF(D80="Oui",P82,IF(D80="No",O83,IF(D80="Non",P83,""))))</f>
        <v/>
      </c>
      <c r="G80" s="697"/>
      <c r="H80" s="697"/>
      <c r="I80" s="697"/>
      <c r="J80" s="697"/>
      <c r="K80" s="697"/>
      <c r="L80" s="698"/>
      <c r="O80" s="11" t="str">
        <f>"Complete this tab only and submit it by "&amp;Variables!B11&amp;"."</f>
        <v>Complete this tab only and submit it by June 5, 2026.</v>
      </c>
      <c r="P80" s="11" t="str">
        <f>"Remplissez uniquement cet onglet et soumettez-le avant le "&amp;Variables!C11&amp;"."</f>
        <v>Remplissez uniquement cet onglet et soumettez-le avant le 5 juin 2026.</v>
      </c>
    </row>
    <row r="81" spans="1:16" s="11" customFormat="1" x14ac:dyDescent="0.25">
      <c r="A81" s="13"/>
      <c r="B81" s="672"/>
      <c r="C81" s="673"/>
      <c r="D81" s="695"/>
      <c r="E81" s="695"/>
      <c r="F81" s="730"/>
      <c r="G81" s="731"/>
      <c r="H81" s="731"/>
      <c r="I81" s="731"/>
      <c r="J81" s="731"/>
      <c r="K81" s="731"/>
      <c r="L81" s="732"/>
      <c r="O81" s="12" t="s">
        <v>510</v>
      </c>
      <c r="P81" s="11" t="s">
        <v>618</v>
      </c>
    </row>
    <row r="82" spans="1:16" s="11" customFormat="1" x14ac:dyDescent="0.25">
      <c r="A82" s="13"/>
      <c r="B82" s="672"/>
      <c r="C82" s="673"/>
      <c r="D82" s="695"/>
      <c r="E82" s="695"/>
      <c r="F82" s="730"/>
      <c r="G82" s="731"/>
      <c r="H82" s="731"/>
      <c r="I82" s="731"/>
      <c r="J82" s="731"/>
      <c r="K82" s="731"/>
      <c r="L82" s="732"/>
      <c r="O82"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June 5, 2026. If completing both an Importers’ and Producers’ questionnaire, it is not necessary to respond twice to questions that are repeated in both questionnaires.</v>
      </c>
      <c r="P82"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5 juin 2026. Si vous remplissez à la fois un questionnaire à l'intention des importateurs et un autre à l'intention des producteurs, il n’est pas nécessaire de répondre deux fois aux questions qui se répètent dans les deux questionnaires.</v>
      </c>
    </row>
    <row r="83" spans="1:16" s="11" customFormat="1" x14ac:dyDescent="0.25">
      <c r="A83" s="13"/>
      <c r="B83" s="672"/>
      <c r="C83" s="673"/>
      <c r="D83" s="695"/>
      <c r="E83" s="695"/>
      <c r="F83" s="699"/>
      <c r="G83" s="700"/>
      <c r="H83" s="700"/>
      <c r="I83" s="700"/>
      <c r="J83" s="700"/>
      <c r="K83" s="700"/>
      <c r="L83" s="701"/>
      <c r="O83" s="11" t="s">
        <v>554</v>
      </c>
      <c r="P83" s="11" t="s">
        <v>554</v>
      </c>
    </row>
    <row r="84" spans="1:16" s="146" customFormat="1" x14ac:dyDescent="0.25">
      <c r="A84" s="37"/>
      <c r="B84" s="161"/>
      <c r="C84" s="162"/>
      <c r="D84" s="163"/>
      <c r="E84" s="163"/>
      <c r="F84" s="163"/>
      <c r="G84" s="163"/>
      <c r="H84" s="163"/>
      <c r="I84" s="163"/>
      <c r="J84" s="163"/>
      <c r="K84" s="163"/>
      <c r="L84" s="164"/>
    </row>
    <row r="85" spans="1:16" s="8" customFormat="1" x14ac:dyDescent="0.25">
      <c r="A85" s="15"/>
      <c r="B85" s="709" t="str">
        <f>IF(Intro!$G$28="English",O85,P85)</f>
        <v>DATE D’ÉCHÉANCE DU QUESTIONNAIRE</v>
      </c>
      <c r="C85" s="710"/>
      <c r="D85" s="710"/>
      <c r="E85" s="710"/>
      <c r="F85" s="710"/>
      <c r="G85" s="710"/>
      <c r="H85" s="710"/>
      <c r="I85" s="710"/>
      <c r="J85" s="710"/>
      <c r="K85" s="710"/>
      <c r="L85" s="711"/>
      <c r="M85" s="9"/>
      <c r="N85" s="20"/>
      <c r="O85" s="16" t="s">
        <v>1</v>
      </c>
      <c r="P85" s="16" t="s">
        <v>324</v>
      </c>
    </row>
    <row r="86" spans="1:16" s="11" customFormat="1" x14ac:dyDescent="0.25">
      <c r="A86" s="13"/>
      <c r="B86" s="28"/>
      <c r="C86" s="29"/>
      <c r="D86" s="30"/>
      <c r="E86" s="30"/>
      <c r="F86" s="30"/>
      <c r="G86" s="30"/>
      <c r="H86" s="30"/>
      <c r="I86" s="30"/>
      <c r="J86" s="30"/>
      <c r="K86" s="30"/>
      <c r="L86" s="31"/>
    </row>
    <row r="87" spans="1:16" s="147" customFormat="1" ht="14.1" customHeight="1" x14ac:dyDescent="0.25">
      <c r="A87" s="225"/>
      <c r="B87" s="185"/>
      <c r="D87" s="733" t="str">
        <f>IF(Intro!$G$28="English",Variables!B11,Variables!C11)</f>
        <v>5 juin 2026</v>
      </c>
      <c r="E87" s="734"/>
      <c r="F87" s="734"/>
      <c r="G87" s="734"/>
      <c r="H87" s="734"/>
      <c r="I87" s="734"/>
      <c r="J87" s="735"/>
      <c r="K87" s="30"/>
      <c r="L87" s="226"/>
      <c r="O87" s="159"/>
      <c r="P87" s="159"/>
    </row>
    <row r="88" spans="1:16" s="147" customFormat="1" ht="14.1" customHeight="1" x14ac:dyDescent="0.25">
      <c r="A88" s="225"/>
      <c r="B88" s="185"/>
      <c r="D88" s="736"/>
      <c r="E88" s="737"/>
      <c r="F88" s="737"/>
      <c r="G88" s="737"/>
      <c r="H88" s="737"/>
      <c r="I88" s="737"/>
      <c r="J88" s="738"/>
      <c r="K88" s="30"/>
      <c r="L88" s="226"/>
      <c r="O88" s="159"/>
      <c r="P88" s="159"/>
    </row>
    <row r="89" spans="1:16" s="147" customFormat="1" x14ac:dyDescent="0.25">
      <c r="A89" s="225"/>
      <c r="B89" s="191"/>
      <c r="C89" s="192"/>
      <c r="D89" s="192"/>
      <c r="E89" s="192"/>
      <c r="F89" s="192"/>
      <c r="G89" s="192"/>
      <c r="H89" s="192"/>
      <c r="I89" s="192"/>
      <c r="J89" s="192"/>
      <c r="K89" s="192"/>
      <c r="L89" s="193"/>
    </row>
    <row r="90" spans="1:16" s="9" customFormat="1" x14ac:dyDescent="0.25">
      <c r="A90" s="19"/>
      <c r="B90" s="26"/>
      <c r="C90" s="26"/>
      <c r="D90" s="27"/>
      <c r="E90" s="27"/>
      <c r="F90" s="27"/>
      <c r="G90" s="27"/>
      <c r="H90" s="27"/>
      <c r="I90" s="27"/>
      <c r="J90" s="27"/>
      <c r="K90" s="27"/>
      <c r="L90" s="27"/>
      <c r="O90" s="10"/>
      <c r="P90" s="10"/>
    </row>
    <row r="91" spans="1:16" s="8" customFormat="1" x14ac:dyDescent="0.25">
      <c r="A91" s="15"/>
      <c r="B91" s="709" t="str">
        <f>IF(Intro!$G$28="English",O91,P91)</f>
        <v>QUESTIONNAIRE NON REMPLI</v>
      </c>
      <c r="C91" s="710"/>
      <c r="D91" s="710"/>
      <c r="E91" s="710"/>
      <c r="F91" s="710"/>
      <c r="G91" s="710"/>
      <c r="H91" s="710"/>
      <c r="I91" s="710"/>
      <c r="J91" s="710"/>
      <c r="K91" s="710"/>
      <c r="L91" s="711"/>
      <c r="M91" s="9"/>
      <c r="N91" s="20"/>
      <c r="O91" s="231" t="s">
        <v>555</v>
      </c>
      <c r="P91" s="231" t="s">
        <v>556</v>
      </c>
    </row>
    <row r="92" spans="1:16" s="11" customFormat="1" x14ac:dyDescent="0.25">
      <c r="A92" s="13"/>
      <c r="B92" s="28"/>
      <c r="C92" s="29"/>
      <c r="D92" s="30"/>
      <c r="E92" s="30"/>
      <c r="F92" s="30"/>
      <c r="G92" s="30"/>
      <c r="H92" s="30"/>
      <c r="I92" s="30"/>
      <c r="J92" s="30"/>
      <c r="K92" s="30"/>
      <c r="L92" s="31"/>
    </row>
    <row r="93" spans="1:16" s="147" customFormat="1" ht="14.1" customHeight="1" x14ac:dyDescent="0.25">
      <c r="A93" s="225"/>
      <c r="B93" s="702" t="str">
        <f>IF(Intro!$G$28="English",O93,P93)</f>
        <v>Si le questionnaire n’est pas rempli dans les délais impartis, le Tribunal peut rendre une ordonnance de production, aux termes de l’article  17 de la Loi sur le Tribunal canadien du commerce extérieur, afin d’exiger la production d’une réponse au questionnaire.</v>
      </c>
      <c r="C93" s="703"/>
      <c r="D93" s="703"/>
      <c r="E93" s="703"/>
      <c r="F93" s="703"/>
      <c r="G93" s="703"/>
      <c r="H93" s="703"/>
      <c r="I93" s="703"/>
      <c r="J93" s="703"/>
      <c r="K93" s="703"/>
      <c r="L93" s="704"/>
      <c r="O93" s="147" t="s">
        <v>263</v>
      </c>
      <c r="P93" s="147" t="s">
        <v>327</v>
      </c>
    </row>
    <row r="94" spans="1:16" s="147" customFormat="1" x14ac:dyDescent="0.25">
      <c r="A94" s="225"/>
      <c r="B94" s="702"/>
      <c r="C94" s="703"/>
      <c r="D94" s="703"/>
      <c r="E94" s="703"/>
      <c r="F94" s="703"/>
      <c r="G94" s="703"/>
      <c r="H94" s="703"/>
      <c r="I94" s="703"/>
      <c r="J94" s="703"/>
      <c r="K94" s="703"/>
      <c r="L94" s="704"/>
    </row>
    <row r="95" spans="1:16" s="147" customFormat="1" x14ac:dyDescent="0.25">
      <c r="A95" s="225"/>
      <c r="B95" s="191"/>
      <c r="C95" s="192"/>
      <c r="D95" s="192"/>
      <c r="E95" s="192"/>
      <c r="F95" s="192"/>
      <c r="G95" s="192"/>
      <c r="H95" s="192"/>
      <c r="I95" s="192"/>
      <c r="J95" s="192"/>
      <c r="K95" s="192"/>
      <c r="L95" s="193"/>
    </row>
    <row r="96" spans="1:16" s="9" customFormat="1" x14ac:dyDescent="0.25">
      <c r="A96" s="19"/>
      <c r="B96" s="26"/>
      <c r="C96" s="26"/>
      <c r="D96" s="27"/>
      <c r="E96" s="27"/>
      <c r="F96" s="27"/>
      <c r="G96" s="27"/>
      <c r="H96" s="27"/>
      <c r="I96" s="27"/>
      <c r="J96" s="27"/>
      <c r="K96" s="27"/>
      <c r="L96" s="27"/>
      <c r="O96" s="10"/>
      <c r="P96" s="10"/>
    </row>
    <row r="97" spans="1:16" x14ac:dyDescent="0.25">
      <c r="B97" s="709" t="str">
        <f>IF(Intro!$G$28="English",O97,P97)</f>
        <v>RENSEIGNEMENTS SUR L’ENTREPRISE</v>
      </c>
      <c r="C97" s="710"/>
      <c r="D97" s="710"/>
      <c r="E97" s="710"/>
      <c r="F97" s="710"/>
      <c r="G97" s="710"/>
      <c r="H97" s="710"/>
      <c r="I97" s="710"/>
      <c r="J97" s="710"/>
      <c r="K97" s="710"/>
      <c r="L97" s="711"/>
      <c r="M97" s="147"/>
      <c r="O97" s="2" t="s">
        <v>5</v>
      </c>
      <c r="P97" s="2" t="s">
        <v>6</v>
      </c>
    </row>
    <row r="98" spans="1:16" s="11" customFormat="1" x14ac:dyDescent="0.25">
      <c r="A98" s="13"/>
      <c r="B98" s="28"/>
      <c r="C98" s="29"/>
      <c r="D98" s="30"/>
      <c r="E98" s="30"/>
      <c r="F98" s="30"/>
      <c r="G98" s="30"/>
      <c r="H98" s="30"/>
      <c r="I98" s="30"/>
      <c r="J98" s="30"/>
      <c r="K98" s="30"/>
      <c r="L98" s="31"/>
    </row>
    <row r="99" spans="1:16" s="11" customFormat="1" x14ac:dyDescent="0.25">
      <c r="A99" s="13"/>
      <c r="B99" s="672" t="str">
        <f>IF(Intro!$G$28="English",O99,P99)</f>
        <v>Dénomination sociale (en français et en anglais, le cas échéant)</v>
      </c>
      <c r="C99" s="673"/>
      <c r="D99" s="673"/>
      <c r="E99" s="674"/>
      <c r="F99" s="675"/>
      <c r="G99" s="675"/>
      <c r="H99" s="675"/>
      <c r="I99" s="675"/>
      <c r="J99" s="675"/>
      <c r="K99" s="675"/>
      <c r="L99" s="676"/>
      <c r="O99" s="12" t="s">
        <v>319</v>
      </c>
      <c r="P99" s="11" t="s">
        <v>320</v>
      </c>
    </row>
    <row r="100" spans="1:16" s="11" customFormat="1" x14ac:dyDescent="0.25">
      <c r="A100" s="13"/>
      <c r="B100" s="672"/>
      <c r="C100" s="673"/>
      <c r="D100" s="673"/>
      <c r="E100" s="677"/>
      <c r="F100" s="678"/>
      <c r="G100" s="678"/>
      <c r="H100" s="678"/>
      <c r="I100" s="678"/>
      <c r="J100" s="678"/>
      <c r="K100" s="678"/>
      <c r="L100" s="679"/>
      <c r="O100" s="12"/>
    </row>
    <row r="101" spans="1:16" s="11" customFormat="1" x14ac:dyDescent="0.25">
      <c r="A101" s="13"/>
      <c r="B101" s="672" t="str">
        <f>IF(Intro!$G$28="English",O101,P101)</f>
        <v>Adresse de l’entreprise</v>
      </c>
      <c r="C101" s="673"/>
      <c r="D101" s="673"/>
      <c r="E101" s="674"/>
      <c r="F101" s="675"/>
      <c r="G101" s="675"/>
      <c r="H101" s="675"/>
      <c r="I101" s="675"/>
      <c r="J101" s="675"/>
      <c r="K101" s="675"/>
      <c r="L101" s="676"/>
      <c r="O101" s="12" t="s">
        <v>7</v>
      </c>
      <c r="P101" s="11" t="s">
        <v>325</v>
      </c>
    </row>
    <row r="102" spans="1:16" s="11" customFormat="1" x14ac:dyDescent="0.25">
      <c r="A102" s="13"/>
      <c r="B102" s="672"/>
      <c r="C102" s="673"/>
      <c r="D102" s="673"/>
      <c r="E102" s="677"/>
      <c r="F102" s="678"/>
      <c r="G102" s="678"/>
      <c r="H102" s="678"/>
      <c r="I102" s="678"/>
      <c r="J102" s="678"/>
      <c r="K102" s="678"/>
      <c r="L102" s="679"/>
      <c r="O102" s="12"/>
    </row>
    <row r="103" spans="1:16" s="11" customFormat="1" x14ac:dyDescent="0.25">
      <c r="A103" s="13"/>
      <c r="B103" s="672" t="str">
        <f>IF(Intro!$G$28="English",O103,P103)</f>
        <v>Adresse du site Web</v>
      </c>
      <c r="C103" s="673"/>
      <c r="D103" s="673"/>
      <c r="E103" s="674"/>
      <c r="F103" s="675"/>
      <c r="G103" s="675"/>
      <c r="H103" s="675"/>
      <c r="I103" s="675"/>
      <c r="J103" s="675"/>
      <c r="K103" s="675"/>
      <c r="L103" s="676"/>
      <c r="O103" s="12" t="s">
        <v>9</v>
      </c>
      <c r="P103" s="11" t="s">
        <v>10</v>
      </c>
    </row>
    <row r="104" spans="1:16" s="11" customFormat="1" x14ac:dyDescent="0.25">
      <c r="A104" s="13"/>
      <c r="B104" s="672"/>
      <c r="C104" s="673"/>
      <c r="D104" s="673"/>
      <c r="E104" s="677"/>
      <c r="F104" s="678"/>
      <c r="G104" s="678"/>
      <c r="H104" s="678"/>
      <c r="I104" s="678"/>
      <c r="J104" s="678"/>
      <c r="K104" s="678"/>
      <c r="L104" s="679"/>
      <c r="O104" s="12"/>
    </row>
    <row r="105" spans="1:16" s="11" customFormat="1" x14ac:dyDescent="0.25">
      <c r="A105" s="13"/>
      <c r="B105" s="152"/>
      <c r="C105" s="153"/>
      <c r="D105" s="154"/>
      <c r="E105" s="154"/>
      <c r="F105" s="154"/>
      <c r="G105" s="154"/>
      <c r="H105" s="154"/>
      <c r="I105" s="154"/>
      <c r="J105" s="154"/>
      <c r="K105" s="154"/>
      <c r="L105" s="155"/>
    </row>
    <row r="106" spans="1:16" s="147" customFormat="1" x14ac:dyDescent="0.25">
      <c r="A106" s="225"/>
      <c r="B106" s="242" t="str">
        <f>IF(Intro!$G$28="English",O106,P106)</f>
        <v>Si votre entreprise possède plusieurs sites, installations ou points de vente, soumettez une réponse consolidée au questionnaire.</v>
      </c>
      <c r="C106" s="240"/>
      <c r="D106" s="240"/>
      <c r="E106" s="240"/>
      <c r="F106" s="240"/>
      <c r="G106" s="240"/>
      <c r="H106" s="240"/>
      <c r="I106" s="240"/>
      <c r="J106" s="240"/>
      <c r="K106" s="240"/>
      <c r="L106" s="241"/>
      <c r="O106" s="147" t="s">
        <v>297</v>
      </c>
      <c r="P106" s="147" t="s">
        <v>321</v>
      </c>
    </row>
    <row r="107" spans="1:16" s="11" customFormat="1" x14ac:dyDescent="0.25">
      <c r="A107" s="13"/>
      <c r="B107" s="718" t="str">
        <f>IF(Intro!$G$28="English",O107,P107)</f>
        <v>Fournissez les noms et adresses des autres emplacements, installations et points de vente au Canada au nom desquels votre entreprise répond.</v>
      </c>
      <c r="C107" s="719"/>
      <c r="D107" s="719"/>
      <c r="E107" s="674"/>
      <c r="F107" s="675"/>
      <c r="G107" s="675"/>
      <c r="H107" s="675"/>
      <c r="I107" s="675"/>
      <c r="J107" s="675"/>
      <c r="K107" s="675"/>
      <c r="L107" s="676"/>
      <c r="M107" s="147"/>
      <c r="O107" s="12" t="s">
        <v>11</v>
      </c>
      <c r="P107" s="11" t="s">
        <v>322</v>
      </c>
    </row>
    <row r="108" spans="1:16" s="11" customFormat="1" x14ac:dyDescent="0.25">
      <c r="A108" s="13"/>
      <c r="B108" s="720"/>
      <c r="C108" s="721"/>
      <c r="D108" s="721"/>
      <c r="E108" s="724"/>
      <c r="F108" s="725"/>
      <c r="G108" s="725"/>
      <c r="H108" s="725"/>
      <c r="I108" s="725"/>
      <c r="J108" s="725"/>
      <c r="K108" s="725"/>
      <c r="L108" s="726"/>
      <c r="M108" s="147"/>
      <c r="O108" s="12"/>
    </row>
    <row r="109" spans="1:16" s="11" customFormat="1" x14ac:dyDescent="0.25">
      <c r="A109" s="13"/>
      <c r="B109" s="720"/>
      <c r="C109" s="721"/>
      <c r="D109" s="721"/>
      <c r="E109" s="724"/>
      <c r="F109" s="725"/>
      <c r="G109" s="725"/>
      <c r="H109" s="725"/>
      <c r="I109" s="725"/>
      <c r="J109" s="725"/>
      <c r="K109" s="725"/>
      <c r="L109" s="726"/>
      <c r="M109" s="147"/>
      <c r="O109" s="12"/>
    </row>
    <row r="110" spans="1:16" s="11" customFormat="1" x14ac:dyDescent="0.25">
      <c r="A110" s="13"/>
      <c r="B110" s="720"/>
      <c r="C110" s="721"/>
      <c r="D110" s="721"/>
      <c r="E110" s="724"/>
      <c r="F110" s="725"/>
      <c r="G110" s="725"/>
      <c r="H110" s="725"/>
      <c r="I110" s="725"/>
      <c r="J110" s="725"/>
      <c r="K110" s="725"/>
      <c r="L110" s="726"/>
      <c r="M110" s="147"/>
      <c r="O110" s="12"/>
    </row>
    <row r="111" spans="1:16" s="11" customFormat="1" x14ac:dyDescent="0.25">
      <c r="A111" s="13"/>
      <c r="B111" s="720"/>
      <c r="C111" s="721"/>
      <c r="D111" s="721"/>
      <c r="E111" s="724"/>
      <c r="F111" s="725"/>
      <c r="G111" s="725"/>
      <c r="H111" s="725"/>
      <c r="I111" s="725"/>
      <c r="J111" s="725"/>
      <c r="K111" s="725"/>
      <c r="L111" s="726"/>
      <c r="M111" s="147"/>
      <c r="O111" s="12"/>
    </row>
    <row r="112" spans="1:16" s="11" customFormat="1" x14ac:dyDescent="0.25">
      <c r="A112" s="13"/>
      <c r="B112" s="720"/>
      <c r="C112" s="721"/>
      <c r="D112" s="721"/>
      <c r="E112" s="724"/>
      <c r="F112" s="725"/>
      <c r="G112" s="725"/>
      <c r="H112" s="725"/>
      <c r="I112" s="725"/>
      <c r="J112" s="725"/>
      <c r="K112" s="725"/>
      <c r="L112" s="726"/>
      <c r="M112" s="147"/>
      <c r="O112" s="12"/>
    </row>
    <row r="113" spans="1:16" s="11" customFormat="1" x14ac:dyDescent="0.25">
      <c r="A113" s="13"/>
      <c r="B113" s="720"/>
      <c r="C113" s="721"/>
      <c r="D113" s="721"/>
      <c r="E113" s="724"/>
      <c r="F113" s="725"/>
      <c r="G113" s="725"/>
      <c r="H113" s="725"/>
      <c r="I113" s="725"/>
      <c r="J113" s="725"/>
      <c r="K113" s="725"/>
      <c r="L113" s="726"/>
      <c r="M113" s="147"/>
      <c r="O113" s="12"/>
    </row>
    <row r="114" spans="1:16" s="11" customFormat="1" x14ac:dyDescent="0.25">
      <c r="A114" s="13"/>
      <c r="B114" s="720"/>
      <c r="C114" s="721"/>
      <c r="D114" s="721"/>
      <c r="E114" s="724"/>
      <c r="F114" s="725"/>
      <c r="G114" s="725"/>
      <c r="H114" s="725"/>
      <c r="I114" s="725"/>
      <c r="J114" s="725"/>
      <c r="K114" s="725"/>
      <c r="L114" s="726"/>
      <c r="M114" s="147"/>
      <c r="O114" s="12"/>
    </row>
    <row r="115" spans="1:16" s="11" customFormat="1" x14ac:dyDescent="0.25">
      <c r="A115" s="13"/>
      <c r="B115" s="720"/>
      <c r="C115" s="721"/>
      <c r="D115" s="721"/>
      <c r="E115" s="724"/>
      <c r="F115" s="725"/>
      <c r="G115" s="725"/>
      <c r="H115" s="725"/>
      <c r="I115" s="725"/>
      <c r="J115" s="725"/>
      <c r="K115" s="725"/>
      <c r="L115" s="726"/>
      <c r="M115" s="147"/>
      <c r="O115" s="12"/>
    </row>
    <row r="116" spans="1:16" s="11" customFormat="1" x14ac:dyDescent="0.25">
      <c r="A116" s="13"/>
      <c r="B116" s="722"/>
      <c r="C116" s="723"/>
      <c r="D116" s="723"/>
      <c r="E116" s="677"/>
      <c r="F116" s="678"/>
      <c r="G116" s="678"/>
      <c r="H116" s="678"/>
      <c r="I116" s="678"/>
      <c r="J116" s="678"/>
      <c r="K116" s="678"/>
      <c r="L116" s="679"/>
      <c r="M116" s="147"/>
      <c r="O116" s="12"/>
    </row>
    <row r="117" spans="1:16" s="147" customFormat="1" x14ac:dyDescent="0.25">
      <c r="A117" s="225"/>
      <c r="B117" s="191"/>
      <c r="C117" s="192"/>
      <c r="D117" s="192"/>
      <c r="E117" s="192"/>
      <c r="F117" s="192"/>
      <c r="G117" s="192"/>
      <c r="H117" s="192"/>
      <c r="I117" s="192"/>
      <c r="J117" s="192"/>
      <c r="K117" s="192"/>
      <c r="L117" s="193"/>
    </row>
    <row r="119" spans="1:16" x14ac:dyDescent="0.25">
      <c r="B119" s="709" t="str">
        <f>IF(Intro!$G$28="English",O119,P119)</f>
        <v>ATTESTATION</v>
      </c>
      <c r="C119" s="710"/>
      <c r="D119" s="710"/>
      <c r="E119" s="710"/>
      <c r="F119" s="710"/>
      <c r="G119" s="710"/>
      <c r="H119" s="710"/>
      <c r="I119" s="710"/>
      <c r="J119" s="710"/>
      <c r="K119" s="710"/>
      <c r="L119" s="711"/>
      <c r="M119" s="147"/>
      <c r="O119" s="2" t="s">
        <v>3</v>
      </c>
      <c r="P119" s="2" t="s">
        <v>4</v>
      </c>
    </row>
    <row r="120" spans="1:16" s="11" customFormat="1" x14ac:dyDescent="0.25">
      <c r="A120" s="13"/>
      <c r="B120" s="28"/>
      <c r="C120" s="29"/>
      <c r="D120" s="30"/>
      <c r="E120" s="30"/>
      <c r="F120" s="30"/>
      <c r="G120" s="30"/>
      <c r="H120" s="30"/>
      <c r="I120" s="30"/>
      <c r="J120" s="30"/>
      <c r="K120" s="30"/>
      <c r="L120" s="31"/>
    </row>
    <row r="121" spans="1:16" s="147" customFormat="1" ht="14.1" customHeight="1" x14ac:dyDescent="0.25">
      <c r="A121" s="225"/>
      <c r="B121" s="727" t="str">
        <f>IF(Intro!$G$28="English",O121,P121)</f>
        <v>Le soussigné déclare que, pour autant qu’il sache, les renseignements fournis aux présentes sont complets et exacts.</v>
      </c>
      <c r="C121" s="728"/>
      <c r="D121" s="728"/>
      <c r="E121" s="728"/>
      <c r="F121" s="728"/>
      <c r="G121" s="728"/>
      <c r="H121" s="728"/>
      <c r="I121" s="728"/>
      <c r="J121" s="728"/>
      <c r="K121" s="728"/>
      <c r="L121" s="729"/>
      <c r="O121" s="147" t="s">
        <v>592</v>
      </c>
      <c r="P121" s="147" t="s">
        <v>593</v>
      </c>
    </row>
    <row r="122" spans="1:16" s="147" customFormat="1" x14ac:dyDescent="0.25">
      <c r="A122" s="225"/>
      <c r="B122" s="185"/>
      <c r="C122" s="186"/>
      <c r="D122" s="186"/>
      <c r="E122" s="186"/>
      <c r="F122" s="186"/>
      <c r="G122" s="186"/>
      <c r="H122" s="186"/>
      <c r="I122" s="186"/>
      <c r="J122" s="186"/>
      <c r="K122" s="186"/>
      <c r="L122" s="187"/>
    </row>
    <row r="123" spans="1:16" s="11" customFormat="1" x14ac:dyDescent="0.25">
      <c r="A123" s="13"/>
      <c r="B123" s="672" t="str">
        <f>IF(Intro!$G$28="English",O123,P123)</f>
        <v>Nom du représentant autorisé</v>
      </c>
      <c r="C123" s="673"/>
      <c r="D123" s="673"/>
      <c r="E123" s="674"/>
      <c r="F123" s="675"/>
      <c r="G123" s="675"/>
      <c r="H123" s="675"/>
      <c r="I123" s="675"/>
      <c r="J123" s="675"/>
      <c r="K123" s="675"/>
      <c r="L123" s="676"/>
      <c r="O123" s="12" t="s">
        <v>12</v>
      </c>
      <c r="P123" s="11" t="s">
        <v>13</v>
      </c>
    </row>
    <row r="124" spans="1:16" s="11" customFormat="1" x14ac:dyDescent="0.25">
      <c r="A124" s="13"/>
      <c r="B124" s="672"/>
      <c r="C124" s="673"/>
      <c r="D124" s="673"/>
      <c r="E124" s="677"/>
      <c r="F124" s="678"/>
      <c r="G124" s="678"/>
      <c r="H124" s="678"/>
      <c r="I124" s="678"/>
      <c r="J124" s="678"/>
      <c r="K124" s="678"/>
      <c r="L124" s="679"/>
      <c r="O124" s="12"/>
    </row>
    <row r="125" spans="1:16" s="11" customFormat="1" x14ac:dyDescent="0.25">
      <c r="A125" s="13"/>
      <c r="B125" s="672" t="str">
        <f>IF(Intro!$G$28="English",O125,P125)</f>
        <v>Titre du représentant autorisé</v>
      </c>
      <c r="C125" s="673"/>
      <c r="D125" s="673"/>
      <c r="E125" s="674"/>
      <c r="F125" s="675"/>
      <c r="G125" s="675"/>
      <c r="H125" s="675"/>
      <c r="I125" s="675"/>
      <c r="J125" s="675"/>
      <c r="K125" s="675"/>
      <c r="L125" s="676"/>
      <c r="O125" s="12" t="s">
        <v>14</v>
      </c>
      <c r="P125" s="11" t="s">
        <v>15</v>
      </c>
    </row>
    <row r="126" spans="1:16" s="11" customFormat="1" x14ac:dyDescent="0.25">
      <c r="A126" s="13"/>
      <c r="B126" s="672"/>
      <c r="C126" s="673"/>
      <c r="D126" s="673"/>
      <c r="E126" s="677"/>
      <c r="F126" s="678"/>
      <c r="G126" s="678"/>
      <c r="H126" s="678"/>
      <c r="I126" s="678"/>
      <c r="J126" s="678"/>
      <c r="K126" s="678"/>
      <c r="L126" s="679"/>
      <c r="O126" s="12"/>
    </row>
    <row r="127" spans="1:16" s="11" customFormat="1" x14ac:dyDescent="0.25">
      <c r="A127" s="13"/>
      <c r="B127" s="672" t="str">
        <f>IF(Intro!$G$28="English",O127,P127)</f>
        <v>Adresse courriel</v>
      </c>
      <c r="C127" s="673"/>
      <c r="D127" s="673"/>
      <c r="E127" s="674"/>
      <c r="F127" s="675"/>
      <c r="G127" s="675"/>
      <c r="H127" s="675"/>
      <c r="I127" s="675"/>
      <c r="J127" s="675"/>
      <c r="K127" s="675"/>
      <c r="L127" s="676"/>
      <c r="O127" s="12" t="s">
        <v>106</v>
      </c>
      <c r="P127" s="11" t="s">
        <v>354</v>
      </c>
    </row>
    <row r="128" spans="1:16" s="11" customFormat="1" x14ac:dyDescent="0.25">
      <c r="A128" s="13"/>
      <c r="B128" s="672"/>
      <c r="C128" s="673"/>
      <c r="D128" s="673"/>
      <c r="E128" s="677"/>
      <c r="F128" s="678"/>
      <c r="G128" s="678"/>
      <c r="H128" s="678"/>
      <c r="I128" s="678"/>
      <c r="J128" s="678"/>
      <c r="K128" s="678"/>
      <c r="L128" s="679"/>
      <c r="O128" s="12"/>
    </row>
    <row r="129" spans="1:16" s="11" customFormat="1" x14ac:dyDescent="0.25">
      <c r="A129" s="13"/>
      <c r="B129" s="672" t="str">
        <f>IF(Intro!$G$28="English",O129,P129)</f>
        <v>Téléphone</v>
      </c>
      <c r="C129" s="673"/>
      <c r="D129" s="673"/>
      <c r="E129" s="674"/>
      <c r="F129" s="675"/>
      <c r="G129" s="675"/>
      <c r="H129" s="675"/>
      <c r="I129" s="675"/>
      <c r="J129" s="675"/>
      <c r="K129" s="675"/>
      <c r="L129" s="676"/>
      <c r="O129" s="12" t="s">
        <v>16</v>
      </c>
      <c r="P129" s="11" t="s">
        <v>17</v>
      </c>
    </row>
    <row r="130" spans="1:16" s="11" customFormat="1" x14ac:dyDescent="0.25">
      <c r="A130" s="13"/>
      <c r="B130" s="672"/>
      <c r="C130" s="673"/>
      <c r="D130" s="673"/>
      <c r="E130" s="677"/>
      <c r="F130" s="678"/>
      <c r="G130" s="678"/>
      <c r="H130" s="678"/>
      <c r="I130" s="678"/>
      <c r="J130" s="678"/>
      <c r="K130" s="678"/>
      <c r="L130" s="679"/>
      <c r="O130" s="12"/>
    </row>
    <row r="131" spans="1:16" s="11" customFormat="1" x14ac:dyDescent="0.25">
      <c r="A131" s="13"/>
      <c r="B131" s="672" t="s">
        <v>107</v>
      </c>
      <c r="C131" s="673"/>
      <c r="D131" s="673"/>
      <c r="E131" s="712"/>
      <c r="F131" s="713"/>
      <c r="G131" s="713"/>
      <c r="H131" s="713"/>
      <c r="I131" s="713"/>
      <c r="J131" s="713"/>
      <c r="K131" s="713"/>
      <c r="L131" s="714"/>
      <c r="M131" s="147"/>
      <c r="O131" s="12"/>
    </row>
    <row r="132" spans="1:16" s="11" customFormat="1" x14ac:dyDescent="0.25">
      <c r="A132" s="13"/>
      <c r="B132" s="672"/>
      <c r="C132" s="673"/>
      <c r="D132" s="673"/>
      <c r="E132" s="715"/>
      <c r="F132" s="716"/>
      <c r="G132" s="716"/>
      <c r="H132" s="716"/>
      <c r="I132" s="716"/>
      <c r="J132" s="716"/>
      <c r="K132" s="716"/>
      <c r="L132" s="717"/>
      <c r="M132" s="147"/>
      <c r="O132" s="12"/>
    </row>
    <row r="133" spans="1:16" s="147" customFormat="1" x14ac:dyDescent="0.25">
      <c r="A133" s="225"/>
      <c r="B133" s="185"/>
      <c r="C133" s="186"/>
      <c r="D133" s="186"/>
      <c r="E133" s="186"/>
      <c r="F133" s="186"/>
      <c r="G133" s="186"/>
      <c r="H133" s="186"/>
      <c r="I133" s="186"/>
      <c r="J133" s="186"/>
      <c r="K133" s="186"/>
      <c r="L133" s="187"/>
    </row>
    <row r="134" spans="1:16" s="11" customFormat="1" ht="21" customHeight="1" x14ac:dyDescent="0.25">
      <c r="A134" s="13"/>
      <c r="B134" s="750" t="str">
        <f>IF(Intro!$G$28="English",O134,P134)</f>
        <v>Je comprends que le fait de cocher cette case constitue ma signature juridiquement contraignante.</v>
      </c>
      <c r="C134" s="751"/>
      <c r="D134" s="751"/>
      <c r="E134" s="751"/>
      <c r="F134" s="751"/>
      <c r="G134" s="751"/>
      <c r="H134" s="751"/>
      <c r="I134" s="752"/>
      <c r="J134" s="243"/>
      <c r="K134" s="150"/>
      <c r="L134" s="151"/>
      <c r="O134" s="12" t="s">
        <v>97</v>
      </c>
      <c r="P134" s="11" t="s">
        <v>98</v>
      </c>
    </row>
    <row r="135" spans="1:16" s="147" customFormat="1" x14ac:dyDescent="0.25">
      <c r="A135" s="225"/>
      <c r="B135" s="191"/>
      <c r="C135" s="192"/>
      <c r="D135" s="192"/>
      <c r="E135" s="192"/>
      <c r="F135" s="192"/>
      <c r="G135" s="192"/>
      <c r="H135" s="192"/>
      <c r="I135" s="192"/>
      <c r="J135" s="192"/>
      <c r="K135" s="192"/>
      <c r="L135" s="193"/>
    </row>
    <row r="136" spans="1:16" s="9" customFormat="1" x14ac:dyDescent="0.25">
      <c r="A136" s="19"/>
      <c r="B136" s="26"/>
      <c r="C136" s="26"/>
      <c r="D136" s="27"/>
      <c r="E136" s="27"/>
      <c r="F136" s="27"/>
      <c r="G136" s="27"/>
      <c r="H136" s="27"/>
      <c r="I136" s="27"/>
      <c r="J136" s="27"/>
      <c r="K136" s="27"/>
      <c r="L136" s="27"/>
      <c r="O136" s="10"/>
      <c r="P136" s="10"/>
    </row>
    <row r="137" spans="1:16" s="8" customFormat="1" x14ac:dyDescent="0.25">
      <c r="A137" s="15"/>
      <c r="B137" s="709" t="str">
        <f>IF(Intro!$G$28="English",O137,P137)</f>
        <v>TRANSMISSION DU QUESTIONNAIRE REMPLI</v>
      </c>
      <c r="C137" s="710"/>
      <c r="D137" s="710"/>
      <c r="E137" s="710"/>
      <c r="F137" s="710"/>
      <c r="G137" s="710"/>
      <c r="H137" s="710"/>
      <c r="I137" s="710"/>
      <c r="J137" s="710"/>
      <c r="K137" s="710"/>
      <c r="L137" s="711"/>
      <c r="M137" s="9"/>
      <c r="N137" s="20"/>
      <c r="O137" s="16" t="s">
        <v>104</v>
      </c>
      <c r="P137" s="16" t="s">
        <v>105</v>
      </c>
    </row>
    <row r="138" spans="1:16" s="11" customFormat="1" x14ac:dyDescent="0.25">
      <c r="A138" s="13"/>
      <c r="B138" s="28"/>
      <c r="C138" s="29"/>
      <c r="D138" s="30"/>
      <c r="E138" s="30"/>
      <c r="F138" s="30"/>
      <c r="G138" s="30"/>
      <c r="H138" s="30"/>
      <c r="I138" s="30"/>
      <c r="J138" s="30"/>
      <c r="K138" s="30"/>
      <c r="L138" s="31"/>
    </row>
    <row r="139" spans="1:16" s="147" customFormat="1" ht="14.1" customHeight="1" x14ac:dyDescent="0.25">
      <c r="A139" s="225"/>
      <c r="B139" s="702" t="str">
        <f>IF(Intro!$G$28="English",O139,P139)</f>
        <v>Veuillez retourner le questionnaire rempli en utilisant l’une des options suivantes :</v>
      </c>
      <c r="C139" s="703"/>
      <c r="D139" s="703"/>
      <c r="E139" s="703"/>
      <c r="F139" s="703"/>
      <c r="G139" s="703"/>
      <c r="H139" s="703"/>
      <c r="I139" s="703"/>
      <c r="J139" s="703"/>
      <c r="K139" s="703"/>
      <c r="L139" s="704"/>
      <c r="O139" s="147" t="s">
        <v>267</v>
      </c>
      <c r="P139" s="147" t="s">
        <v>2</v>
      </c>
    </row>
    <row r="140" spans="1:16" s="147" customFormat="1" ht="14.1" customHeight="1" x14ac:dyDescent="0.25">
      <c r="A140" s="225"/>
      <c r="B140" s="756" t="str">
        <f>IF($G$28="English",HYPERLINK("https://e-filing-depot-electronique.citt-tcce.gc.ca/submitNonRegisteredUser-eng.aspx","1. Secure E-filing service;"),IF($G$28="Français",HYPERLINK("https://e-filing-depot-electronique.citt-tcce.gc.ca/submitNonRegisteredUser-fra.aspx?","1. Service sécurisé de dépôt électronique;"),""))</f>
        <v>1. Service sécurisé de dépôt électronique;</v>
      </c>
      <c r="C140" s="757"/>
      <c r="D140" s="757"/>
      <c r="E140" s="757"/>
      <c r="F140" s="757"/>
      <c r="G140" s="757"/>
      <c r="H140" s="757"/>
      <c r="I140" s="757"/>
      <c r="J140" s="757"/>
      <c r="K140" s="757"/>
      <c r="L140" s="758"/>
    </row>
    <row r="141" spans="1:16" s="147" customFormat="1" ht="14.1" customHeight="1" x14ac:dyDescent="0.25">
      <c r="A141" s="225"/>
      <c r="B141" s="753" t="str">
        <f>IF(Intro!$G$28="English",O141,P141)</f>
        <v>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v>
      </c>
      <c r="C141" s="754"/>
      <c r="D141" s="754"/>
      <c r="E141" s="754"/>
      <c r="F141" s="754"/>
      <c r="G141" s="754"/>
      <c r="H141" s="754"/>
      <c r="I141" s="754"/>
      <c r="J141" s="754"/>
      <c r="K141" s="754"/>
      <c r="L141" s="755"/>
      <c r="O141" s="147" t="s">
        <v>295</v>
      </c>
      <c r="P141" s="147" t="s">
        <v>326</v>
      </c>
    </row>
    <row r="142" spans="1:16" s="147" customFormat="1" x14ac:dyDescent="0.25">
      <c r="A142" s="225"/>
      <c r="B142" s="753"/>
      <c r="C142" s="754"/>
      <c r="D142" s="754"/>
      <c r="E142" s="754"/>
      <c r="F142" s="754"/>
      <c r="G142" s="754"/>
      <c r="H142" s="754"/>
      <c r="I142" s="754"/>
      <c r="J142" s="754"/>
      <c r="K142" s="754"/>
      <c r="L142" s="755"/>
    </row>
    <row r="143" spans="1:16" s="147" customFormat="1" ht="14.1" customHeight="1" x14ac:dyDescent="0.25">
      <c r="A143" s="225"/>
      <c r="B143" s="727" t="str">
        <f>IF(Intro!$G$28="English",O143,P143)</f>
        <v>2. Par courriel à l’adresse tcce-citt@tribunal.gc.ca si vous acceptez les risques connexes et vous transmettez des renseignements qui sont ceux de votre entreprise seulement.</v>
      </c>
      <c r="C143" s="728"/>
      <c r="D143" s="728"/>
      <c r="E143" s="728"/>
      <c r="F143" s="728"/>
      <c r="G143" s="728"/>
      <c r="H143" s="728"/>
      <c r="I143" s="728"/>
      <c r="J143" s="728"/>
      <c r="K143" s="728"/>
      <c r="L143" s="729"/>
      <c r="O143" s="147" t="s">
        <v>478</v>
      </c>
      <c r="P143" s="147" t="s">
        <v>594</v>
      </c>
    </row>
    <row r="144" spans="1:16" s="147" customFormat="1" x14ac:dyDescent="0.25">
      <c r="A144" s="225"/>
      <c r="B144" s="191"/>
      <c r="C144" s="192"/>
      <c r="D144" s="192"/>
      <c r="E144" s="192"/>
      <c r="F144" s="192"/>
      <c r="G144" s="192"/>
      <c r="H144" s="192"/>
      <c r="I144" s="192"/>
      <c r="J144" s="192"/>
      <c r="K144" s="192"/>
      <c r="L144" s="193"/>
    </row>
    <row r="146" spans="1:16" s="8" customFormat="1" x14ac:dyDescent="0.25">
      <c r="A146" s="15"/>
      <c r="B146" s="709" t="s">
        <v>557</v>
      </c>
      <c r="C146" s="710"/>
      <c r="D146" s="710"/>
      <c r="E146" s="710"/>
      <c r="F146" s="710"/>
      <c r="G146" s="710"/>
      <c r="H146" s="710"/>
      <c r="I146" s="710"/>
      <c r="J146" s="710"/>
      <c r="K146" s="710"/>
      <c r="L146" s="711"/>
      <c r="M146" s="9"/>
      <c r="N146" s="20"/>
      <c r="O146" s="16"/>
      <c r="P146" s="16"/>
    </row>
    <row r="147" spans="1:16" s="11" customFormat="1" x14ac:dyDescent="0.25">
      <c r="A147" s="13"/>
      <c r="B147" s="28"/>
      <c r="C147" s="29"/>
      <c r="D147" s="30"/>
      <c r="E147" s="30"/>
      <c r="F147" s="30"/>
      <c r="G147" s="30"/>
      <c r="H147" s="30"/>
      <c r="I147" s="30"/>
      <c r="J147" s="30"/>
      <c r="K147" s="30"/>
      <c r="L147" s="31"/>
    </row>
    <row r="148" spans="1:16" s="147" customFormat="1" ht="14.1" customHeight="1" x14ac:dyDescent="0.25">
      <c r="A148" s="225"/>
      <c r="B148" s="702" t="str">
        <f>IF(Intro!$G$28="English",O148,P148)</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48" s="703"/>
      <c r="D148" s="703"/>
      <c r="E148" s="703"/>
      <c r="F148" s="703"/>
      <c r="G148" s="703"/>
      <c r="H148" s="703"/>
      <c r="I148" s="703"/>
      <c r="J148" s="703"/>
      <c r="K148" s="703"/>
      <c r="L148" s="704"/>
      <c r="O148" s="364" t="s">
        <v>749</v>
      </c>
      <c r="P148" s="364" t="s">
        <v>750</v>
      </c>
    </row>
    <row r="149" spans="1:16" s="147" customFormat="1" x14ac:dyDescent="0.25">
      <c r="A149" s="225"/>
      <c r="B149" s="702"/>
      <c r="C149" s="703"/>
      <c r="D149" s="703"/>
      <c r="E149" s="703"/>
      <c r="F149" s="703"/>
      <c r="G149" s="703"/>
      <c r="H149" s="703"/>
      <c r="I149" s="703"/>
      <c r="J149" s="703"/>
      <c r="K149" s="703"/>
      <c r="L149" s="704"/>
    </row>
    <row r="150" spans="1:16" s="11" customFormat="1" ht="14.1" customHeight="1" x14ac:dyDescent="0.25">
      <c r="A150" s="13"/>
      <c r="B150" s="702"/>
      <c r="C150" s="703"/>
      <c r="D150" s="703"/>
      <c r="E150" s="703"/>
      <c r="F150" s="703"/>
      <c r="G150" s="703"/>
      <c r="H150" s="703"/>
      <c r="I150" s="703"/>
      <c r="J150" s="703"/>
      <c r="K150" s="703"/>
      <c r="L150" s="704"/>
      <c r="N150" s="359"/>
      <c r="O150" s="12"/>
    </row>
    <row r="151" spans="1:16" s="147" customFormat="1" x14ac:dyDescent="0.25">
      <c r="A151" s="225"/>
      <c r="B151" s="191"/>
      <c r="C151" s="192"/>
      <c r="D151" s="192"/>
      <c r="E151" s="192"/>
      <c r="F151" s="192"/>
      <c r="G151" s="192"/>
      <c r="H151" s="192"/>
      <c r="I151" s="192"/>
      <c r="J151" s="192"/>
      <c r="K151" s="192"/>
      <c r="L151" s="193"/>
    </row>
  </sheetData>
  <sheetProtection algorithmName="SHA-512" hashValue="13Rs/tw10Dn71bcfm+AILguLOi29oaT8jcf8N3N12Qm1hTlL2+wQMcQl+TX+NgPA7njG5fAqXpEMJFojrubpCw==" saltValue="WNb30rdoRvYUHVZv8q2qKg==" spinCount="100000" sheet="1" objects="1" scenarios="1" selectLockedCells="1"/>
  <mergeCells count="61">
    <mergeCell ref="B143:L143"/>
    <mergeCell ref="B141:L142"/>
    <mergeCell ref="B140:L140"/>
    <mergeCell ref="B139:L139"/>
    <mergeCell ref="B137:L137"/>
    <mergeCell ref="B146:L146"/>
    <mergeCell ref="B148:L150"/>
    <mergeCell ref="B129:D130"/>
    <mergeCell ref="B131:D132"/>
    <mergeCell ref="B4:L4"/>
    <mergeCell ref="B5:L5"/>
    <mergeCell ref="B70:L70"/>
    <mergeCell ref="B8:L8"/>
    <mergeCell ref="B32:L32"/>
    <mergeCell ref="B34:L34"/>
    <mergeCell ref="B26:L26"/>
    <mergeCell ref="B10:F23"/>
    <mergeCell ref="H10:L23"/>
    <mergeCell ref="B97:L97"/>
    <mergeCell ref="B6:L6"/>
    <mergeCell ref="B134:I134"/>
    <mergeCell ref="B125:D126"/>
    <mergeCell ref="D80:E83"/>
    <mergeCell ref="F80:L83"/>
    <mergeCell ref="D87:J88"/>
    <mergeCell ref="B93:L94"/>
    <mergeCell ref="B80:C83"/>
    <mergeCell ref="B85:L85"/>
    <mergeCell ref="B91:L91"/>
    <mergeCell ref="B73:L73"/>
    <mergeCell ref="E131:L132"/>
    <mergeCell ref="E129:L130"/>
    <mergeCell ref="B119:L119"/>
    <mergeCell ref="B99:D100"/>
    <mergeCell ref="E99:L100"/>
    <mergeCell ref="B101:D102"/>
    <mergeCell ref="B103:D104"/>
    <mergeCell ref="E103:L104"/>
    <mergeCell ref="E101:L102"/>
    <mergeCell ref="B107:D116"/>
    <mergeCell ref="E107:L116"/>
    <mergeCell ref="B121:L121"/>
    <mergeCell ref="B123:D124"/>
    <mergeCell ref="E123:L124"/>
    <mergeCell ref="E125:L126"/>
    <mergeCell ref="S9:W25"/>
    <mergeCell ref="O9:P24"/>
    <mergeCell ref="B127:D128"/>
    <mergeCell ref="E127:L128"/>
    <mergeCell ref="B28:F29"/>
    <mergeCell ref="H28:L29"/>
    <mergeCell ref="G28:G29"/>
    <mergeCell ref="C36:K68"/>
    <mergeCell ref="B78:C79"/>
    <mergeCell ref="D78:E79"/>
    <mergeCell ref="F78:L79"/>
    <mergeCell ref="B35:L35"/>
    <mergeCell ref="B69:L69"/>
    <mergeCell ref="B75:L75"/>
    <mergeCell ref="D77:E77"/>
    <mergeCell ref="F77:L77"/>
  </mergeCells>
  <dataValidations count="2">
    <dataValidation type="list" allowBlank="1" showInputMessage="1" showErrorMessage="1" sqref="J134" xr:uid="{EB39B09B-D0F1-436F-B804-013D0C460A66}">
      <formula1>"X"</formula1>
    </dataValidation>
    <dataValidation type="list" allowBlank="1" showInputMessage="1" showErrorMessage="1" sqref="G28"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72" min="1" max="11" man="1"/>
    <brk id="96" min="1" max="11" man="1"/>
  </rowBreaks>
  <ignoredErrors>
    <ignoredError sqref="B140"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Variables!$D$56:$D$57</xm:f>
          </x14:formula1>
          <xm:sqref>D78:E83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56"/>
  <sheetViews>
    <sheetView showGridLines="0" zoomScaleNormal="10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647</v>
      </c>
      <c r="P1" s="2" t="s">
        <v>647</v>
      </c>
    </row>
    <row r="2" spans="1:16" x14ac:dyDescent="0.25">
      <c r="B2" s="24" t="s">
        <v>0</v>
      </c>
      <c r="C2" s="24"/>
      <c r="D2" s="24"/>
      <c r="O2" s="3" t="s">
        <v>127</v>
      </c>
      <c r="P2" s="3" t="s">
        <v>128</v>
      </c>
    </row>
    <row r="3" spans="1:16" x14ac:dyDescent="0.25">
      <c r="B3" s="25"/>
      <c r="C3" s="25"/>
      <c r="D3" s="25"/>
      <c r="O3" s="8" t="s">
        <v>0</v>
      </c>
      <c r="P3" s="8" t="s">
        <v>0</v>
      </c>
    </row>
    <row r="4" spans="1:16" s="8" customFormat="1" x14ac:dyDescent="0.25">
      <c r="A4" s="15"/>
      <c r="B4" s="739" t="str">
        <f>IF(Intro!$G$28="English",O4,P4)</f>
        <v>QUESTIONNAIRE À L’INTENTION DES PRODUCTEURS</v>
      </c>
      <c r="C4" s="740"/>
      <c r="D4" s="740"/>
      <c r="E4" s="740"/>
      <c r="F4" s="740"/>
      <c r="G4" s="740"/>
      <c r="H4" s="740"/>
      <c r="I4" s="740"/>
      <c r="J4" s="740"/>
      <c r="K4" s="740"/>
      <c r="L4" s="741"/>
      <c r="M4" s="20"/>
      <c r="N4" s="20"/>
      <c r="O4" s="16" t="s">
        <v>558</v>
      </c>
      <c r="P4" s="232" t="s">
        <v>559</v>
      </c>
    </row>
    <row r="5" spans="1:16" s="8" customFormat="1" x14ac:dyDescent="0.25">
      <c r="A5" s="15"/>
      <c r="B5" s="742" t="str">
        <f>Intro!B5</f>
        <v>GC-2026-001</v>
      </c>
      <c r="C5" s="743"/>
      <c r="D5" s="743"/>
      <c r="E5" s="743"/>
      <c r="F5" s="743"/>
      <c r="G5" s="743"/>
      <c r="H5" s="743"/>
      <c r="I5" s="743"/>
      <c r="J5" s="743"/>
      <c r="K5" s="743"/>
      <c r="L5" s="744"/>
      <c r="M5" s="20"/>
      <c r="N5" s="20"/>
      <c r="O5" s="16"/>
      <c r="P5" s="16"/>
    </row>
    <row r="6" spans="1:16" s="17" customFormat="1" x14ac:dyDescent="0.25">
      <c r="A6" s="15"/>
      <c r="B6" s="747" t="str">
        <f>UPPER(IF(Intro!$G$28="English",Variables!B3,Variables!C3))</f>
        <v>PRODUITS DU BOIS - MEUBLES DE RANGEMENT EN BOIS D’INGÉNIERIE</v>
      </c>
      <c r="C6" s="748"/>
      <c r="D6" s="748"/>
      <c r="E6" s="748"/>
      <c r="F6" s="748"/>
      <c r="G6" s="748"/>
      <c r="H6" s="748"/>
      <c r="I6" s="748"/>
      <c r="J6" s="748"/>
      <c r="K6" s="748"/>
      <c r="L6" s="749"/>
      <c r="M6" s="16"/>
      <c r="N6" s="16"/>
      <c r="O6" s="18"/>
      <c r="P6" s="18"/>
    </row>
    <row r="7" spans="1:16" s="9" customFormat="1" x14ac:dyDescent="0.25">
      <c r="A7" s="19"/>
      <c r="B7" s="26"/>
      <c r="C7" s="26"/>
      <c r="D7" s="26"/>
      <c r="E7" s="27"/>
      <c r="F7" s="27"/>
      <c r="G7" s="27"/>
      <c r="H7" s="27"/>
      <c r="I7" s="27"/>
      <c r="J7" s="27"/>
      <c r="K7" s="27"/>
      <c r="L7" s="27"/>
      <c r="O7" s="10"/>
      <c r="P7" s="10"/>
    </row>
    <row r="8" spans="1:16" s="8" customFormat="1" x14ac:dyDescent="0.25">
      <c r="A8" s="15"/>
      <c r="B8" s="709" t="str">
        <f>IF(Intro!$G$28="English",O8,P8)</f>
        <v>APERÇU DU QUESTIONNAIRE</v>
      </c>
      <c r="C8" s="710"/>
      <c r="D8" s="710" t="str">
        <f>UPPER(IF(Intro!$G$28="English",P8,Q8))</f>
        <v/>
      </c>
      <c r="E8" s="710" t="str">
        <f>UPPER(IF(Intro!$G$28="English",Q8,R8))</f>
        <v/>
      </c>
      <c r="F8" s="710" t="str">
        <f>UPPER(IF(Intro!$G$28="English",R8,S8))</f>
        <v/>
      </c>
      <c r="G8" s="710" t="str">
        <f>UPPER(IF(Intro!$G$28="English",S8,T8))</f>
        <v/>
      </c>
      <c r="H8" s="710" t="str">
        <f>UPPER(IF(Intro!$G$28="English",T8,U8))</f>
        <v/>
      </c>
      <c r="I8" s="710" t="str">
        <f>UPPER(IF(Intro!$G$28="English",U8,V8))</f>
        <v/>
      </c>
      <c r="J8" s="710" t="str">
        <f>UPPER(IF(Intro!$G$28="English",V8,W8))</f>
        <v/>
      </c>
      <c r="K8" s="710" t="str">
        <f>UPPER(IF(Intro!$G$28="English",W8,X8))</f>
        <v/>
      </c>
      <c r="L8" s="711" t="str">
        <f>UPPER(IF(Intro!$G$28="English",X8,Y8))</f>
        <v/>
      </c>
      <c r="M8" s="9"/>
      <c r="N8" s="20"/>
      <c r="O8" s="232" t="s">
        <v>560</v>
      </c>
      <c r="P8" s="232" t="s">
        <v>561</v>
      </c>
    </row>
    <row r="9" spans="1:16" s="11" customFormat="1" x14ac:dyDescent="0.25">
      <c r="A9" s="13"/>
      <c r="B9" s="28"/>
      <c r="C9" s="29"/>
      <c r="D9" s="29"/>
      <c r="E9" s="30"/>
      <c r="F9" s="30"/>
      <c r="G9" s="30"/>
      <c r="H9" s="30"/>
      <c r="I9" s="30"/>
      <c r="J9" s="30"/>
      <c r="K9" s="30"/>
      <c r="L9" s="31"/>
    </row>
    <row r="10" spans="1:16" s="147" customFormat="1" x14ac:dyDescent="0.25">
      <c r="A10" s="225"/>
      <c r="B10" s="702" t="str">
        <f>IF(Intro!$G$28="English",O10,P10)</f>
        <v xml:space="preserve">Le présent questionnaire est divisé en deux parties :
</v>
      </c>
      <c r="C10" s="703"/>
      <c r="D10" s="703"/>
      <c r="E10" s="703"/>
      <c r="F10" s="703"/>
      <c r="G10" s="703"/>
      <c r="H10" s="703"/>
      <c r="I10" s="703"/>
      <c r="J10" s="703"/>
      <c r="K10" s="703"/>
      <c r="L10" s="704"/>
      <c r="O10" s="147" t="s">
        <v>265</v>
      </c>
      <c r="P10" s="147" t="s">
        <v>266</v>
      </c>
    </row>
    <row r="11" spans="1:16" s="147" customFormat="1" x14ac:dyDescent="0.25">
      <c r="A11" s="225"/>
      <c r="B11" s="176"/>
      <c r="C11" s="177"/>
      <c r="D11" s="177"/>
      <c r="E11" s="177"/>
      <c r="F11" s="177"/>
      <c r="G11" s="177"/>
      <c r="H11" s="177"/>
      <c r="I11" s="177"/>
      <c r="J11" s="177"/>
      <c r="K11" s="177"/>
      <c r="L11" s="178"/>
    </row>
    <row r="12" spans="1:16" s="147" customFormat="1" x14ac:dyDescent="0.25">
      <c r="A12" s="225"/>
      <c r="B12" s="702" t="str">
        <f>IF(Intro!$G$28="English",O12,P12)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703"/>
      <c r="D12" s="703"/>
      <c r="E12" s="703"/>
      <c r="F12" s="703"/>
      <c r="G12" s="703"/>
      <c r="H12" s="703"/>
      <c r="I12" s="703"/>
      <c r="J12" s="703"/>
      <c r="K12" s="703"/>
      <c r="L12" s="704"/>
      <c r="O12" s="147" t="s">
        <v>268</v>
      </c>
      <c r="P12" s="147" t="s">
        <v>269</v>
      </c>
    </row>
    <row r="13" spans="1:16" s="147" customFormat="1" x14ac:dyDescent="0.25">
      <c r="A13" s="225"/>
      <c r="B13" s="702"/>
      <c r="C13" s="703"/>
      <c r="D13" s="703"/>
      <c r="E13" s="703"/>
      <c r="F13" s="703"/>
      <c r="G13" s="703"/>
      <c r="H13" s="703"/>
      <c r="I13" s="703"/>
      <c r="J13" s="703"/>
      <c r="K13" s="703"/>
      <c r="L13" s="704"/>
    </row>
    <row r="14" spans="1:16" s="147" customFormat="1" x14ac:dyDescent="0.25">
      <c r="A14" s="225"/>
      <c r="B14" s="176"/>
      <c r="C14" s="177"/>
      <c r="D14" s="177"/>
      <c r="E14" s="177"/>
      <c r="F14" s="177"/>
      <c r="G14" s="177"/>
      <c r="H14" s="177"/>
      <c r="I14" s="177"/>
      <c r="J14" s="177"/>
      <c r="K14" s="177"/>
      <c r="L14" s="178"/>
    </row>
    <row r="15" spans="1:16" s="147" customFormat="1" x14ac:dyDescent="0.25">
      <c r="A15" s="225"/>
      <c r="B15" s="702" t="str">
        <f>IF(Intro!$G$28="English",O15,P15)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703"/>
      <c r="D15" s="703"/>
      <c r="E15" s="703"/>
      <c r="F15" s="703"/>
      <c r="G15" s="703"/>
      <c r="H15" s="703"/>
      <c r="I15" s="703"/>
      <c r="J15" s="703"/>
      <c r="K15" s="703"/>
      <c r="L15" s="704"/>
      <c r="O15" s="147" t="s">
        <v>270</v>
      </c>
      <c r="P15" s="147" t="s">
        <v>271</v>
      </c>
    </row>
    <row r="16" spans="1:16" s="147" customFormat="1" x14ac:dyDescent="0.25">
      <c r="A16" s="225"/>
      <c r="B16" s="702"/>
      <c r="C16" s="703"/>
      <c r="D16" s="703"/>
      <c r="E16" s="703"/>
      <c r="F16" s="703"/>
      <c r="G16" s="703"/>
      <c r="H16" s="703"/>
      <c r="I16" s="703"/>
      <c r="J16" s="703"/>
      <c r="K16" s="703"/>
      <c r="L16" s="704"/>
    </row>
    <row r="17" spans="1:16" s="147" customFormat="1" x14ac:dyDescent="0.25">
      <c r="A17" s="225"/>
      <c r="B17" s="191"/>
      <c r="C17" s="192"/>
      <c r="D17" s="192"/>
      <c r="E17" s="192"/>
      <c r="F17" s="192"/>
      <c r="G17" s="192"/>
      <c r="H17" s="192"/>
      <c r="I17" s="192"/>
      <c r="J17" s="192"/>
      <c r="K17" s="192"/>
      <c r="L17" s="193"/>
    </row>
    <row r="18" spans="1:16" s="9" customFormat="1" x14ac:dyDescent="0.25">
      <c r="A18" s="19"/>
      <c r="B18" s="26"/>
      <c r="C18" s="26"/>
      <c r="D18" s="26"/>
      <c r="E18" s="27"/>
      <c r="F18" s="27"/>
      <c r="G18" s="27"/>
      <c r="H18" s="27"/>
      <c r="I18" s="27"/>
      <c r="J18" s="27"/>
      <c r="K18" s="27"/>
      <c r="L18" s="27"/>
      <c r="O18" s="10"/>
      <c r="P18" s="10"/>
    </row>
    <row r="19" spans="1:16" s="236" customFormat="1" x14ac:dyDescent="0.25">
      <c r="A19" s="234"/>
      <c r="B19" s="759" t="str">
        <f>(IF(Intro!$G$28="English",O19,P19))</f>
        <v>GLOSSAIRE</v>
      </c>
      <c r="C19" s="760"/>
      <c r="D19" s="760" t="s">
        <v>586</v>
      </c>
      <c r="E19" s="760" t="s">
        <v>591</v>
      </c>
      <c r="F19" s="760" t="s">
        <v>591</v>
      </c>
      <c r="G19" s="760" t="s">
        <v>591</v>
      </c>
      <c r="H19" s="760" t="s">
        <v>591</v>
      </c>
      <c r="I19" s="760" t="s">
        <v>591</v>
      </c>
      <c r="J19" s="760" t="s">
        <v>591</v>
      </c>
      <c r="K19" s="760" t="s">
        <v>591</v>
      </c>
      <c r="L19" s="761" t="s">
        <v>591</v>
      </c>
      <c r="M19" s="169"/>
      <c r="N19" s="235"/>
      <c r="O19" s="231" t="s">
        <v>585</v>
      </c>
      <c r="P19" s="231" t="s">
        <v>586</v>
      </c>
    </row>
    <row r="20" spans="1:16" s="146" customFormat="1" x14ac:dyDescent="0.25">
      <c r="A20" s="37"/>
      <c r="B20" s="764" t="str">
        <f>IF(Intro!$G$28="English",O20,P20)</f>
        <v>Coût des marchandises fabriquées</v>
      </c>
      <c r="C20" s="765"/>
      <c r="D20" s="771" t="str">
        <f>IF(Intro!$G$28="English",O21,P21)</f>
        <v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v>
      </c>
      <c r="E20" s="789"/>
      <c r="F20" s="789"/>
      <c r="G20" s="789"/>
      <c r="H20" s="789"/>
      <c r="I20" s="789"/>
      <c r="J20" s="789"/>
      <c r="K20" s="789"/>
      <c r="L20" s="773"/>
      <c r="O20" s="146" t="s">
        <v>298</v>
      </c>
      <c r="P20" s="146" t="s">
        <v>214</v>
      </c>
    </row>
    <row r="21" spans="1:16" s="146" customFormat="1" x14ac:dyDescent="0.25">
      <c r="A21" s="37"/>
      <c r="B21" s="764"/>
      <c r="C21" s="765"/>
      <c r="D21" s="771"/>
      <c r="E21" s="772"/>
      <c r="F21" s="772"/>
      <c r="G21" s="772"/>
      <c r="H21" s="772"/>
      <c r="I21" s="772"/>
      <c r="J21" s="772"/>
      <c r="K21" s="772"/>
      <c r="L21" s="773"/>
      <c r="O21" s="146" t="s">
        <v>655</v>
      </c>
      <c r="P21" s="146" t="s">
        <v>656</v>
      </c>
    </row>
    <row r="22" spans="1:16" s="146" customFormat="1" x14ac:dyDescent="0.25">
      <c r="A22" s="37"/>
      <c r="B22" s="766"/>
      <c r="C22" s="767"/>
      <c r="D22" s="774"/>
      <c r="E22" s="775"/>
      <c r="F22" s="775"/>
      <c r="G22" s="775"/>
      <c r="H22" s="775"/>
      <c r="I22" s="775"/>
      <c r="J22" s="775"/>
      <c r="K22" s="775"/>
      <c r="L22" s="776"/>
    </row>
    <row r="23" spans="1:16" s="146" customFormat="1" x14ac:dyDescent="0.25">
      <c r="A23" s="37"/>
      <c r="B23" s="762" t="str">
        <f>IF(Intro!$G$28="English",O23,P23)</f>
        <v>Coût des marchandises vendues</v>
      </c>
      <c r="C23" s="763"/>
      <c r="D23" s="768" t="str">
        <f>IF(Intro!$G$28="English",O24,P24)</f>
        <v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v>
      </c>
      <c r="E23" s="769"/>
      <c r="F23" s="769"/>
      <c r="G23" s="769"/>
      <c r="H23" s="769"/>
      <c r="I23" s="769"/>
      <c r="J23" s="769"/>
      <c r="K23" s="769"/>
      <c r="L23" s="770"/>
      <c r="O23" s="146" t="s">
        <v>299</v>
      </c>
      <c r="P23" s="146" t="s">
        <v>50</v>
      </c>
    </row>
    <row r="24" spans="1:16" s="146" customFormat="1" x14ac:dyDescent="0.25">
      <c r="A24" s="37"/>
      <c r="B24" s="764"/>
      <c r="C24" s="765"/>
      <c r="D24" s="771"/>
      <c r="E24" s="772"/>
      <c r="F24" s="772"/>
      <c r="G24" s="772"/>
      <c r="H24" s="772"/>
      <c r="I24" s="772"/>
      <c r="J24" s="772"/>
      <c r="K24" s="772"/>
      <c r="L24" s="773"/>
      <c r="O24" s="146" t="s">
        <v>312</v>
      </c>
      <c r="P24" s="146" t="s">
        <v>620</v>
      </c>
    </row>
    <row r="25" spans="1:16" s="146" customFormat="1" x14ac:dyDescent="0.25">
      <c r="A25" s="37"/>
      <c r="B25" s="764"/>
      <c r="C25" s="765"/>
      <c r="D25" s="771"/>
      <c r="E25" s="772"/>
      <c r="F25" s="772"/>
      <c r="G25" s="772"/>
      <c r="H25" s="772"/>
      <c r="I25" s="772"/>
      <c r="J25" s="772"/>
      <c r="K25" s="772"/>
      <c r="L25" s="773"/>
    </row>
    <row r="26" spans="1:16" s="146" customFormat="1" x14ac:dyDescent="0.25">
      <c r="A26" s="37"/>
      <c r="B26" s="766"/>
      <c r="C26" s="767"/>
      <c r="D26" s="774"/>
      <c r="E26" s="775"/>
      <c r="F26" s="775"/>
      <c r="G26" s="775"/>
      <c r="H26" s="775"/>
      <c r="I26" s="775"/>
      <c r="J26" s="775"/>
      <c r="K26" s="775"/>
      <c r="L26" s="776"/>
    </row>
    <row r="27" spans="1:16" s="146" customFormat="1" x14ac:dyDescent="0.25">
      <c r="A27" s="37"/>
      <c r="B27" s="762" t="str">
        <f>IF(Intro!$G$28="English",O27,P27)</f>
        <v>Coûts de livraison</v>
      </c>
      <c r="C27" s="763"/>
      <c r="D27" s="768" t="str">
        <f>IF(Intro!$G$28="English",O28,P28)</f>
        <v>Le fret, manutention et assurance, engagés par votre entreprise à partir du point d’expédition direct au Canada, et qui sont compris dans le prix de vente, ou une estimation des coûts de livraison engagés par vos clients.</v>
      </c>
      <c r="E27" s="769"/>
      <c r="F27" s="769"/>
      <c r="G27" s="769"/>
      <c r="H27" s="769"/>
      <c r="I27" s="769"/>
      <c r="J27" s="769"/>
      <c r="K27" s="769"/>
      <c r="L27" s="770"/>
      <c r="O27" s="146" t="s">
        <v>650</v>
      </c>
      <c r="P27" s="146" t="s">
        <v>651</v>
      </c>
    </row>
    <row r="28" spans="1:16" s="146" customFormat="1" x14ac:dyDescent="0.25">
      <c r="A28" s="37"/>
      <c r="B28" s="764"/>
      <c r="C28" s="765"/>
      <c r="D28" s="771"/>
      <c r="E28" s="772"/>
      <c r="F28" s="772"/>
      <c r="G28" s="772"/>
      <c r="H28" s="772"/>
      <c r="I28" s="772"/>
      <c r="J28" s="772"/>
      <c r="K28" s="772"/>
      <c r="L28" s="773"/>
      <c r="O28" s="146" t="s">
        <v>652</v>
      </c>
      <c r="P28" s="158" t="s">
        <v>653</v>
      </c>
    </row>
    <row r="29" spans="1:16" s="146" customFormat="1" x14ac:dyDescent="0.25">
      <c r="A29" s="37"/>
      <c r="B29" s="766"/>
      <c r="C29" s="767"/>
      <c r="D29" s="774"/>
      <c r="E29" s="775"/>
      <c r="F29" s="775"/>
      <c r="G29" s="775"/>
      <c r="H29" s="775"/>
      <c r="I29" s="775"/>
      <c r="J29" s="775"/>
      <c r="K29" s="775"/>
      <c r="L29" s="776"/>
    </row>
    <row r="30" spans="1:16" s="146" customFormat="1" x14ac:dyDescent="0.25">
      <c r="A30" s="37"/>
      <c r="B30" s="762" t="str">
        <f>IF(Intro!$G$28="English",O30,P30)</f>
        <v>L’emploi direct</v>
      </c>
      <c r="C30" s="763"/>
      <c r="D30" s="768" t="str">
        <f>IF(Intro!$G$28="English",O31,P31)</f>
        <v>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30" s="769"/>
      <c r="F30" s="769"/>
      <c r="G30" s="769"/>
      <c r="H30" s="769"/>
      <c r="I30" s="769"/>
      <c r="J30" s="769"/>
      <c r="K30" s="769"/>
      <c r="L30" s="770"/>
      <c r="O30" s="146" t="s">
        <v>300</v>
      </c>
      <c r="P30" s="146" t="s">
        <v>307</v>
      </c>
    </row>
    <row r="31" spans="1:16" s="146" customFormat="1" x14ac:dyDescent="0.25">
      <c r="A31" s="37"/>
      <c r="B31" s="764"/>
      <c r="C31" s="765"/>
      <c r="D31" s="771"/>
      <c r="E31" s="772"/>
      <c r="F31" s="772"/>
      <c r="G31" s="772"/>
      <c r="H31" s="772"/>
      <c r="I31" s="772"/>
      <c r="J31" s="772"/>
      <c r="K31" s="772"/>
      <c r="L31" s="773"/>
      <c r="O31" s="146" t="s">
        <v>658</v>
      </c>
      <c r="P31" s="146" t="s">
        <v>657</v>
      </c>
    </row>
    <row r="32" spans="1:16" s="146" customFormat="1" x14ac:dyDescent="0.25">
      <c r="A32" s="37"/>
      <c r="B32" s="764"/>
      <c r="C32" s="765"/>
      <c r="D32" s="771"/>
      <c r="E32" s="772"/>
      <c r="F32" s="772"/>
      <c r="G32" s="772"/>
      <c r="H32" s="772"/>
      <c r="I32" s="772"/>
      <c r="J32" s="772"/>
      <c r="K32" s="772"/>
      <c r="L32" s="773"/>
    </row>
    <row r="33" spans="1:18" s="146" customFormat="1" x14ac:dyDescent="0.25">
      <c r="A33" s="37"/>
      <c r="B33" s="766"/>
      <c r="C33" s="767"/>
      <c r="D33" s="774"/>
      <c r="E33" s="775"/>
      <c r="F33" s="775"/>
      <c r="G33" s="775"/>
      <c r="H33" s="775"/>
      <c r="I33" s="775"/>
      <c r="J33" s="775"/>
      <c r="K33" s="775"/>
      <c r="L33" s="776"/>
    </row>
    <row r="34" spans="1:18" s="146" customFormat="1" x14ac:dyDescent="0.25">
      <c r="A34" s="37"/>
      <c r="B34" s="762" t="str">
        <f>IF(Intro!$G$28="English",O34,P34)</f>
        <v>Charges financières</v>
      </c>
      <c r="C34" s="763"/>
      <c r="D34" s="768" t="str">
        <f>IF(Intro!$G$28="English",O35,P35)</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34" s="769"/>
      <c r="F34" s="769"/>
      <c r="G34" s="769"/>
      <c r="H34" s="769"/>
      <c r="I34" s="769"/>
      <c r="J34" s="769"/>
      <c r="K34" s="769"/>
      <c r="L34" s="770"/>
      <c r="O34" s="146" t="s">
        <v>301</v>
      </c>
      <c r="P34" s="146" t="s">
        <v>56</v>
      </c>
    </row>
    <row r="35" spans="1:18" s="146" customFormat="1" x14ac:dyDescent="0.25">
      <c r="A35" s="37"/>
      <c r="B35" s="764"/>
      <c r="C35" s="765"/>
      <c r="D35" s="771"/>
      <c r="E35" s="772"/>
      <c r="F35" s="772"/>
      <c r="G35" s="772"/>
      <c r="H35" s="772"/>
      <c r="I35" s="772"/>
      <c r="J35" s="772"/>
      <c r="K35" s="772"/>
      <c r="L35" s="773"/>
      <c r="O35" s="146" t="s">
        <v>329</v>
      </c>
      <c r="P35" s="146" t="s">
        <v>313</v>
      </c>
    </row>
    <row r="36" spans="1:18" s="146" customFormat="1" x14ac:dyDescent="0.25">
      <c r="A36" s="37"/>
      <c r="B36" s="766"/>
      <c r="C36" s="767"/>
      <c r="D36" s="774"/>
      <c r="E36" s="775"/>
      <c r="F36" s="775"/>
      <c r="G36" s="775"/>
      <c r="H36" s="775"/>
      <c r="I36" s="775"/>
      <c r="J36" s="775"/>
      <c r="K36" s="775"/>
      <c r="L36" s="776"/>
    </row>
    <row r="37" spans="1:18" s="146" customFormat="1" x14ac:dyDescent="0.25">
      <c r="A37" s="37"/>
      <c r="B37" s="762" t="str">
        <f>IF(Intro!$G$28="English",O37,P37)</f>
        <v>Frais généraux, de vente et d'administration</v>
      </c>
      <c r="C37" s="763"/>
      <c r="D37" s="768" t="str">
        <f>IF(Intro!$G$28="English",O38,P38)</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37" s="769"/>
      <c r="F37" s="769"/>
      <c r="G37" s="769"/>
      <c r="H37" s="769"/>
      <c r="I37" s="769"/>
      <c r="J37" s="769"/>
      <c r="K37" s="769"/>
      <c r="L37" s="770"/>
      <c r="O37" s="146" t="s">
        <v>302</v>
      </c>
      <c r="P37" s="146" t="s">
        <v>308</v>
      </c>
    </row>
    <row r="38" spans="1:18" s="146" customFormat="1" x14ac:dyDescent="0.25">
      <c r="A38" s="37"/>
      <c r="B38" s="764"/>
      <c r="C38" s="765"/>
      <c r="D38" s="771"/>
      <c r="E38" s="772"/>
      <c r="F38" s="772"/>
      <c r="G38" s="772"/>
      <c r="H38" s="772"/>
      <c r="I38" s="772"/>
      <c r="J38" s="772"/>
      <c r="K38" s="772"/>
      <c r="L38" s="773"/>
      <c r="O38" s="146" t="s">
        <v>330</v>
      </c>
      <c r="P38" s="146" t="s">
        <v>314</v>
      </c>
    </row>
    <row r="39" spans="1:18" s="146" customFormat="1" x14ac:dyDescent="0.25">
      <c r="A39" s="37"/>
      <c r="B39" s="764"/>
      <c r="C39" s="765"/>
      <c r="D39" s="771"/>
      <c r="E39" s="772"/>
      <c r="F39" s="772"/>
      <c r="G39" s="772"/>
      <c r="H39" s="772"/>
      <c r="I39" s="772"/>
      <c r="J39" s="772"/>
      <c r="K39" s="772"/>
      <c r="L39" s="773"/>
    </row>
    <row r="40" spans="1:18" s="146" customFormat="1" x14ac:dyDescent="0.25">
      <c r="A40" s="37"/>
      <c r="B40" s="766"/>
      <c r="C40" s="767"/>
      <c r="D40" s="774"/>
      <c r="E40" s="775"/>
      <c r="F40" s="775"/>
      <c r="G40" s="775"/>
      <c r="H40" s="775"/>
      <c r="I40" s="775"/>
      <c r="J40" s="775"/>
      <c r="K40" s="775"/>
      <c r="L40" s="776"/>
    </row>
    <row r="41" spans="1:18" s="146" customFormat="1" x14ac:dyDescent="0.25">
      <c r="A41" s="37"/>
      <c r="B41" s="762" t="str">
        <f>IF(Intro!$G$28="English",O41,P41)</f>
        <v>L'emploi indirect</v>
      </c>
      <c r="C41" s="763"/>
      <c r="D41" s="768" t="str">
        <f>IF(Intro!$G$28="English",O42,P42)</f>
        <v>Les coûts de main-d'œuvre du personnel des usines, comme les surveillants, les chefs d’usine et les préposés au contrôle de la qualité, mais exclus le personnel de vente et d’administration.</v>
      </c>
      <c r="E41" s="769"/>
      <c r="F41" s="769"/>
      <c r="G41" s="769"/>
      <c r="H41" s="769"/>
      <c r="I41" s="769"/>
      <c r="J41" s="769"/>
      <c r="K41" s="769"/>
      <c r="L41" s="770"/>
      <c r="O41" s="146" t="s">
        <v>303</v>
      </c>
      <c r="P41" s="146" t="s">
        <v>309</v>
      </c>
    </row>
    <row r="42" spans="1:18" s="146" customFormat="1" x14ac:dyDescent="0.25">
      <c r="A42" s="37"/>
      <c r="B42" s="764"/>
      <c r="C42" s="765"/>
      <c r="D42" s="771"/>
      <c r="E42" s="772"/>
      <c r="F42" s="772"/>
      <c r="G42" s="772"/>
      <c r="H42" s="772"/>
      <c r="I42" s="772"/>
      <c r="J42" s="772"/>
      <c r="K42" s="772"/>
      <c r="L42" s="773"/>
      <c r="O42" s="146" t="s">
        <v>659</v>
      </c>
      <c r="P42" s="146" t="s">
        <v>660</v>
      </c>
    </row>
    <row r="43" spans="1:18" s="146" customFormat="1" x14ac:dyDescent="0.25">
      <c r="A43" s="37"/>
      <c r="B43" s="766"/>
      <c r="C43" s="767"/>
      <c r="D43" s="774"/>
      <c r="E43" s="775"/>
      <c r="F43" s="775"/>
      <c r="G43" s="775"/>
      <c r="H43" s="775"/>
      <c r="I43" s="775"/>
      <c r="J43" s="775"/>
      <c r="K43" s="775"/>
      <c r="L43" s="776"/>
    </row>
    <row r="44" spans="1:18" s="146" customFormat="1" x14ac:dyDescent="0.25">
      <c r="A44" s="37"/>
      <c r="B44" s="762" t="str">
        <f>IF(Intro!$G$28="English",O44,P44)</f>
        <v>Valeur de vente nette rendue</v>
      </c>
      <c r="C44" s="763"/>
      <c r="D44" s="768" t="str">
        <f>IF(Intro!$G$28="English",O45,P45)</f>
        <v>La valeur de vos ventes après déduction des escomptes au comptant, des remises sur quantité et des escomptes reportés, des rabais, des taxes, des ristournes et des primes, qu’ils soient indiqués ou non sur la facture. Incluez le coût de livraison.</v>
      </c>
      <c r="E44" s="769"/>
      <c r="F44" s="769"/>
      <c r="G44" s="769"/>
      <c r="H44" s="769"/>
      <c r="I44" s="769"/>
      <c r="J44" s="769"/>
      <c r="K44" s="769"/>
      <c r="L44" s="770"/>
      <c r="O44" s="146" t="s">
        <v>304</v>
      </c>
      <c r="P44" s="146" t="s">
        <v>310</v>
      </c>
    </row>
    <row r="45" spans="1:18" s="146" customFormat="1" x14ac:dyDescent="0.25">
      <c r="A45" s="37"/>
      <c r="B45" s="764"/>
      <c r="C45" s="765"/>
      <c r="D45" s="771"/>
      <c r="E45" s="772"/>
      <c r="F45" s="772"/>
      <c r="G45" s="772"/>
      <c r="H45" s="772"/>
      <c r="I45" s="772"/>
      <c r="J45" s="772"/>
      <c r="K45" s="772"/>
      <c r="L45" s="773"/>
      <c r="O45" s="146" t="s">
        <v>654</v>
      </c>
      <c r="P45" s="158" t="s">
        <v>562</v>
      </c>
      <c r="R45" s="158"/>
    </row>
    <row r="46" spans="1:18" s="146" customFormat="1" x14ac:dyDescent="0.25">
      <c r="A46" s="37"/>
      <c r="B46" s="766"/>
      <c r="C46" s="767"/>
      <c r="D46" s="774"/>
      <c r="E46" s="775"/>
      <c r="F46" s="775"/>
      <c r="G46" s="775"/>
      <c r="H46" s="775"/>
      <c r="I46" s="775"/>
      <c r="J46" s="775"/>
      <c r="K46" s="775"/>
      <c r="L46" s="776"/>
      <c r="R46" s="158"/>
    </row>
    <row r="47" spans="1:18" s="146" customFormat="1" x14ac:dyDescent="0.25">
      <c r="A47" s="37"/>
      <c r="B47" s="762" t="str">
        <f>IF(Intro!$G$28="English",O47,P47)</f>
        <v>Valeur de vente nette</v>
      </c>
      <c r="C47" s="763"/>
      <c r="D47" s="768" t="str">
        <f>IF(Intro!$G$28="English",O48,P48)</f>
        <v>La valeur de vos ventes après déduction des retours, rabais pour marchandises endommagées ou manquantes et tous rabais, escomptes et incitatifs offerts.</v>
      </c>
      <c r="E47" s="769"/>
      <c r="F47" s="769"/>
      <c r="G47" s="769"/>
      <c r="H47" s="769"/>
      <c r="I47" s="769"/>
      <c r="J47" s="769"/>
      <c r="K47" s="769"/>
      <c r="L47" s="770"/>
      <c r="O47" s="146" t="s">
        <v>305</v>
      </c>
      <c r="P47" s="146" t="s">
        <v>72</v>
      </c>
    </row>
    <row r="48" spans="1:18" s="146" customFormat="1" x14ac:dyDescent="0.25">
      <c r="A48" s="37"/>
      <c r="B48" s="764"/>
      <c r="C48" s="765"/>
      <c r="D48" s="771"/>
      <c r="E48" s="772"/>
      <c r="F48" s="772"/>
      <c r="G48" s="772"/>
      <c r="H48" s="772"/>
      <c r="I48" s="772"/>
      <c r="J48" s="772"/>
      <c r="K48" s="772"/>
      <c r="L48" s="773"/>
      <c r="O48" s="146" t="s">
        <v>563</v>
      </c>
      <c r="P48" s="146" t="s">
        <v>564</v>
      </c>
    </row>
    <row r="49" spans="1:16" s="146" customFormat="1" x14ac:dyDescent="0.25">
      <c r="A49" s="37"/>
      <c r="B49" s="762" t="str">
        <f>IF(Intro!$G$28="English",O49,P49)</f>
        <v xml:space="preserve">La capacité pratique des usines
</v>
      </c>
      <c r="C49" s="763"/>
      <c r="D49" s="768" t="str">
        <f>IF(Intro!$G$28="English",O50,P50)</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49" s="769"/>
      <c r="F49" s="769"/>
      <c r="G49" s="769"/>
      <c r="H49" s="769"/>
      <c r="I49" s="769"/>
      <c r="J49" s="769"/>
      <c r="K49" s="769"/>
      <c r="L49" s="770"/>
      <c r="O49" s="146" t="s">
        <v>306</v>
      </c>
      <c r="P49" s="146" t="s">
        <v>311</v>
      </c>
    </row>
    <row r="50" spans="1:16" s="146" customFormat="1" x14ac:dyDescent="0.25">
      <c r="A50" s="37"/>
      <c r="B50" s="764"/>
      <c r="C50" s="765"/>
      <c r="D50" s="771"/>
      <c r="E50" s="789"/>
      <c r="F50" s="789"/>
      <c r="G50" s="789"/>
      <c r="H50" s="789"/>
      <c r="I50" s="789"/>
      <c r="J50" s="789"/>
      <c r="K50" s="789"/>
      <c r="L50" s="773"/>
      <c r="M50" s="158"/>
      <c r="O50" s="146" t="s">
        <v>524</v>
      </c>
      <c r="P50" s="146" t="s">
        <v>607</v>
      </c>
    </row>
    <row r="51" spans="1:16" s="146" customFormat="1" x14ac:dyDescent="0.25">
      <c r="A51" s="37"/>
      <c r="B51" s="764"/>
      <c r="C51" s="765"/>
      <c r="D51" s="771"/>
      <c r="E51" s="789"/>
      <c r="F51" s="789"/>
      <c r="G51" s="789"/>
      <c r="H51" s="789"/>
      <c r="I51" s="789"/>
      <c r="J51" s="789"/>
      <c r="K51" s="789"/>
      <c r="L51" s="773"/>
      <c r="M51" s="158"/>
    </row>
    <row r="52" spans="1:16" s="146" customFormat="1" x14ac:dyDescent="0.25">
      <c r="A52" s="37"/>
      <c r="B52" s="764"/>
      <c r="C52" s="765"/>
      <c r="D52" s="771"/>
      <c r="E52" s="789"/>
      <c r="F52" s="789"/>
      <c r="G52" s="789"/>
      <c r="H52" s="789"/>
      <c r="I52" s="789"/>
      <c r="J52" s="789"/>
      <c r="K52" s="789"/>
      <c r="L52" s="773"/>
      <c r="M52" s="158"/>
    </row>
    <row r="53" spans="1:16" s="146" customFormat="1" x14ac:dyDescent="0.25">
      <c r="A53" s="37"/>
      <c r="B53" s="777" t="str">
        <f>IF(Intro!$G$28="English",O53,P53)</f>
        <v>Entreprises affiliées</v>
      </c>
      <c r="C53" s="778"/>
      <c r="D53" s="783" t="str">
        <f>IF(Intro!$G$28="English",O54,P54)</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53" s="783"/>
      <c r="F53" s="783"/>
      <c r="G53" s="783"/>
      <c r="H53" s="783"/>
      <c r="I53" s="783"/>
      <c r="J53" s="783"/>
      <c r="K53" s="783"/>
      <c r="L53" s="784"/>
      <c r="O53" s="146" t="s">
        <v>525</v>
      </c>
      <c r="P53" s="146" t="s">
        <v>526</v>
      </c>
    </row>
    <row r="54" spans="1:16" s="146" customFormat="1" x14ac:dyDescent="0.25">
      <c r="A54" s="37"/>
      <c r="B54" s="779"/>
      <c r="C54" s="780"/>
      <c r="D54" s="785"/>
      <c r="E54" s="785"/>
      <c r="F54" s="785"/>
      <c r="G54" s="785"/>
      <c r="H54" s="785"/>
      <c r="I54" s="785"/>
      <c r="J54" s="785"/>
      <c r="K54" s="785"/>
      <c r="L54" s="786"/>
      <c r="O54" s="146" t="s">
        <v>522</v>
      </c>
      <c r="P54" s="146" t="s">
        <v>523</v>
      </c>
    </row>
    <row r="55" spans="1:16" s="146" customFormat="1" x14ac:dyDescent="0.25">
      <c r="A55" s="37"/>
      <c r="B55" s="779"/>
      <c r="C55" s="780"/>
      <c r="D55" s="785"/>
      <c r="E55" s="785"/>
      <c r="F55" s="785"/>
      <c r="G55" s="785"/>
      <c r="H55" s="785"/>
      <c r="I55" s="785"/>
      <c r="J55" s="785"/>
      <c r="K55" s="785"/>
      <c r="L55" s="786"/>
    </row>
    <row r="56" spans="1:16" s="146" customFormat="1" x14ac:dyDescent="0.25">
      <c r="A56" s="37"/>
      <c r="B56" s="781"/>
      <c r="C56" s="782"/>
      <c r="D56" s="787"/>
      <c r="E56" s="787"/>
      <c r="F56" s="787"/>
      <c r="G56" s="787"/>
      <c r="H56" s="787"/>
      <c r="I56" s="787"/>
      <c r="J56" s="787"/>
      <c r="K56" s="787"/>
      <c r="L56" s="788"/>
    </row>
  </sheetData>
  <sheetProtection algorithmName="SHA-512" hashValue="TrzUZM4vcwU9rkMeGeazaCOPonhFbsGF25GwaT1b7CJbgKcnffL6JfbLNJAV4GpGoXxmkFTLW4htnMsae2wtrg==" saltValue="vl86v48Px4KEVoaRAexa5A==" spinCount="100000" sheet="1" objects="1" scenarios="1" selectLockedCells="1"/>
  <mergeCells count="30">
    <mergeCell ref="B53:C56"/>
    <mergeCell ref="D53:L56"/>
    <mergeCell ref="B20:C22"/>
    <mergeCell ref="D20:L22"/>
    <mergeCell ref="B23:C26"/>
    <mergeCell ref="D23:L26"/>
    <mergeCell ref="B30:C33"/>
    <mergeCell ref="D30:L33"/>
    <mergeCell ref="B27:C29"/>
    <mergeCell ref="D27:L29"/>
    <mergeCell ref="B34:C36"/>
    <mergeCell ref="D34:L36"/>
    <mergeCell ref="B47:C48"/>
    <mergeCell ref="D47:L48"/>
    <mergeCell ref="B49:C52"/>
    <mergeCell ref="D49:L52"/>
    <mergeCell ref="B37:C40"/>
    <mergeCell ref="D37:L40"/>
    <mergeCell ref="B41:C43"/>
    <mergeCell ref="D41:L43"/>
    <mergeCell ref="B44:C46"/>
    <mergeCell ref="D44:L46"/>
    <mergeCell ref="B12:L13"/>
    <mergeCell ref="B15:L16"/>
    <mergeCell ref="B19:L19"/>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P413"/>
  <sheetViews>
    <sheetView showGridLines="0" zoomScale="99" zoomScaleNormal="99"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13.28515625" style="314" customWidth="1"/>
    <col min="15" max="16" width="15.5703125" style="17" hidden="1" customWidth="1"/>
    <col min="17" max="17" width="9.140625" style="2" customWidth="1"/>
    <col min="18" max="16384" width="9.140625" style="2"/>
  </cols>
  <sheetData>
    <row r="1" spans="1:16" x14ac:dyDescent="0.25">
      <c r="O1" s="2" t="s">
        <v>647</v>
      </c>
      <c r="P1" s="2" t="s">
        <v>647</v>
      </c>
    </row>
    <row r="2" spans="1:16" x14ac:dyDescent="0.25">
      <c r="B2" s="24" t="s">
        <v>0</v>
      </c>
      <c r="C2" s="24"/>
      <c r="D2" s="24"/>
      <c r="O2" s="3" t="s">
        <v>127</v>
      </c>
      <c r="P2" s="3" t="s">
        <v>128</v>
      </c>
    </row>
    <row r="3" spans="1:16" x14ac:dyDescent="0.25">
      <c r="B3" s="25"/>
      <c r="C3" s="25"/>
      <c r="D3" s="25"/>
      <c r="O3" s="8"/>
      <c r="P3" s="8"/>
    </row>
    <row r="4" spans="1:16" s="8" customFormat="1" x14ac:dyDescent="0.25">
      <c r="A4" s="15"/>
      <c r="B4" s="739" t="str">
        <f>Info!B4</f>
        <v>QUESTIONNAIRE À L’INTENTION DES PRODUCTEURS</v>
      </c>
      <c r="C4" s="740"/>
      <c r="D4" s="740"/>
      <c r="E4" s="740"/>
      <c r="F4" s="740"/>
      <c r="G4" s="740"/>
      <c r="H4" s="740"/>
      <c r="I4" s="740"/>
      <c r="J4" s="740"/>
      <c r="K4" s="740"/>
      <c r="L4" s="741"/>
      <c r="M4" s="6"/>
      <c r="N4" s="313"/>
      <c r="O4" s="16"/>
      <c r="P4" s="16"/>
    </row>
    <row r="5" spans="1:16" s="8" customFormat="1" x14ac:dyDescent="0.25">
      <c r="A5" s="15"/>
      <c r="B5" s="742" t="str">
        <f>Info!B5</f>
        <v>GC-2026-001</v>
      </c>
      <c r="C5" s="743"/>
      <c r="D5" s="743"/>
      <c r="E5" s="743"/>
      <c r="F5" s="743"/>
      <c r="G5" s="743"/>
      <c r="H5" s="743"/>
      <c r="I5" s="743"/>
      <c r="J5" s="743"/>
      <c r="K5" s="743"/>
      <c r="L5" s="744"/>
      <c r="M5" s="6"/>
      <c r="N5" s="313"/>
      <c r="O5" s="16"/>
      <c r="P5" s="16"/>
    </row>
    <row r="6" spans="1:16" s="17" customFormat="1" x14ac:dyDescent="0.25">
      <c r="A6" s="15"/>
      <c r="B6" s="742" t="str">
        <f>Info!B6</f>
        <v>PRODUITS DU BOIS - MEUBLES DE RANGEMENT EN BOIS D’INGÉNIERIE</v>
      </c>
      <c r="C6" s="743"/>
      <c r="D6" s="743"/>
      <c r="E6" s="743"/>
      <c r="F6" s="743"/>
      <c r="G6" s="743"/>
      <c r="H6" s="743"/>
      <c r="I6" s="743"/>
      <c r="J6" s="743"/>
      <c r="K6" s="743"/>
      <c r="L6" s="744"/>
      <c r="M6" s="16"/>
      <c r="N6" s="316"/>
      <c r="O6" s="18"/>
      <c r="P6" s="18"/>
    </row>
    <row r="7" spans="1:16" s="17" customFormat="1" x14ac:dyDescent="0.25">
      <c r="A7" s="15"/>
      <c r="B7" s="277"/>
      <c r="C7" s="32"/>
      <c r="D7" s="32"/>
      <c r="E7" s="32"/>
      <c r="F7" s="32"/>
      <c r="G7" s="32"/>
      <c r="H7" s="32"/>
      <c r="I7" s="32"/>
      <c r="J7" s="32"/>
      <c r="K7" s="32"/>
      <c r="L7" s="278"/>
      <c r="M7" s="16"/>
      <c r="N7" s="316"/>
      <c r="O7" s="5"/>
    </row>
    <row r="8" spans="1:16" s="17" customFormat="1" x14ac:dyDescent="0.25">
      <c r="A8" s="15"/>
      <c r="B8" s="820" t="str">
        <f>IF(Intro!$G$28="English",O8,P8)</f>
        <v>Les questions suivantes font référence aux marchandises comme définies dans la description du produit de l'onglet Intro.</v>
      </c>
      <c r="C8" s="821"/>
      <c r="D8" s="821"/>
      <c r="E8" s="821"/>
      <c r="F8" s="821"/>
      <c r="G8" s="821"/>
      <c r="H8" s="821"/>
      <c r="I8" s="821"/>
      <c r="J8" s="821"/>
      <c r="K8" s="821"/>
      <c r="L8" s="822"/>
      <c r="M8" s="16"/>
      <c r="N8" s="316"/>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820" t="str">
        <f>IF(Intro!$G$28="English",O9,P9)</f>
        <v>Des informations sur le produit et un glossaire de termes sont disponibles dans l'onglet Info.</v>
      </c>
      <c r="C9" s="821"/>
      <c r="D9" s="821"/>
      <c r="E9" s="821"/>
      <c r="F9" s="821"/>
      <c r="G9" s="821"/>
      <c r="H9" s="821"/>
      <c r="I9" s="821"/>
      <c r="J9" s="821"/>
      <c r="K9" s="821"/>
      <c r="L9" s="822"/>
      <c r="M9" s="16"/>
      <c r="N9" s="316"/>
      <c r="O9" s="18" t="s">
        <v>137</v>
      </c>
      <c r="P9" s="17" t="s">
        <v>138</v>
      </c>
    </row>
    <row r="10" spans="1:16" s="17" customFormat="1" x14ac:dyDescent="0.25">
      <c r="A10" s="15"/>
      <c r="B10" s="823" t="str">
        <f>IF(Intro!$G$28="English",O10,P10)</f>
        <v>Utilisez l'onglet AddPub si vous avez besoin de plus d'espace.</v>
      </c>
      <c r="C10" s="824"/>
      <c r="D10" s="824"/>
      <c r="E10" s="824"/>
      <c r="F10" s="824"/>
      <c r="G10" s="824"/>
      <c r="H10" s="824"/>
      <c r="I10" s="824"/>
      <c r="J10" s="824"/>
      <c r="K10" s="824"/>
      <c r="L10" s="825"/>
      <c r="M10" s="16"/>
      <c r="N10" s="316"/>
      <c r="O10" s="18" t="s">
        <v>232</v>
      </c>
      <c r="P10" s="18" t="s">
        <v>233</v>
      </c>
    </row>
    <row r="11" spans="1:16" s="9" customFormat="1" x14ac:dyDescent="0.25">
      <c r="A11" s="19"/>
      <c r="B11" s="26"/>
      <c r="C11" s="26"/>
      <c r="D11" s="26"/>
      <c r="E11" s="27"/>
      <c r="F11" s="27"/>
      <c r="G11" s="27"/>
      <c r="H11" s="27"/>
      <c r="I11" s="27"/>
      <c r="J11" s="27"/>
      <c r="K11" s="27"/>
      <c r="L11" s="27"/>
      <c r="N11" s="317"/>
      <c r="O11" s="10"/>
      <c r="P11" s="10"/>
    </row>
    <row r="12" spans="1:16" x14ac:dyDescent="0.25">
      <c r="B12" s="709" t="str">
        <f>IF(Intro!$G$28="English",O12,P12)</f>
        <v>INFORMATIONS GÉNÉRALES SUR L'ENTREPRISE</v>
      </c>
      <c r="C12" s="710"/>
      <c r="D12" s="710"/>
      <c r="E12" s="710"/>
      <c r="F12" s="710"/>
      <c r="G12" s="710"/>
      <c r="H12" s="710"/>
      <c r="I12" s="710"/>
      <c r="J12" s="710"/>
      <c r="K12" s="710"/>
      <c r="L12" s="711"/>
      <c r="M12" s="172"/>
      <c r="O12" s="233" t="s">
        <v>565</v>
      </c>
      <c r="P12" s="233" t="s">
        <v>566</v>
      </c>
    </row>
    <row r="13" spans="1:16" x14ac:dyDescent="0.25">
      <c r="B13" s="799" t="s">
        <v>20</v>
      </c>
      <c r="C13" s="800"/>
      <c r="D13" s="800"/>
      <c r="E13" s="800"/>
      <c r="F13" s="800"/>
      <c r="G13" s="800"/>
      <c r="H13" s="800"/>
      <c r="I13" s="800"/>
      <c r="J13" s="800"/>
      <c r="K13" s="800"/>
      <c r="L13" s="801"/>
      <c r="M13" s="2"/>
      <c r="N13" s="322"/>
    </row>
    <row r="14" spans="1:16" s="11" customFormat="1" x14ac:dyDescent="0.25">
      <c r="A14" s="13"/>
      <c r="B14" s="28"/>
      <c r="C14" s="29"/>
      <c r="D14" s="29"/>
      <c r="E14" s="30"/>
      <c r="F14" s="30"/>
      <c r="G14" s="30"/>
      <c r="H14" s="30"/>
      <c r="I14" s="30"/>
      <c r="J14" s="30"/>
      <c r="K14" s="30"/>
      <c r="L14" s="31"/>
      <c r="N14" s="318"/>
      <c r="O14" s="9"/>
      <c r="P14" s="9"/>
    </row>
    <row r="15" spans="1:16" s="11" customFormat="1" x14ac:dyDescent="0.25">
      <c r="A15" s="13"/>
      <c r="B15" s="702" t="str">
        <f>IF(Intro!$G$28="English",O15,P15)</f>
        <v>Donnez un bref historique de votre entreprise, en insistant plus particulièrement sur les activités entourant les marchandises.</v>
      </c>
      <c r="C15" s="703"/>
      <c r="D15" s="703"/>
      <c r="E15" s="703"/>
      <c r="F15" s="703"/>
      <c r="G15" s="703"/>
      <c r="H15" s="703"/>
      <c r="I15" s="703"/>
      <c r="J15" s="703"/>
      <c r="K15" s="703"/>
      <c r="L15" s="704"/>
      <c r="N15" s="318"/>
      <c r="O15" s="167" t="s">
        <v>108</v>
      </c>
      <c r="P15" s="9" t="s">
        <v>109</v>
      </c>
    </row>
    <row r="16" spans="1:16" s="172" customFormat="1" x14ac:dyDescent="0.25">
      <c r="A16" s="188"/>
      <c r="B16" s="204"/>
      <c r="C16" s="205"/>
      <c r="D16" s="205"/>
      <c r="E16" s="205"/>
      <c r="F16" s="205"/>
      <c r="G16" s="205"/>
      <c r="H16" s="205"/>
      <c r="I16" s="205"/>
      <c r="J16" s="205"/>
      <c r="K16" s="205"/>
      <c r="L16" s="190"/>
      <c r="N16" s="319"/>
      <c r="O16" s="168"/>
      <c r="P16" s="168"/>
    </row>
    <row r="17" spans="1:16" s="3" customFormat="1" x14ac:dyDescent="0.25">
      <c r="A17" s="14"/>
      <c r="B17" s="790"/>
      <c r="C17" s="791"/>
      <c r="D17" s="791"/>
      <c r="E17" s="791"/>
      <c r="F17" s="791"/>
      <c r="G17" s="791"/>
      <c r="H17" s="791"/>
      <c r="I17" s="791"/>
      <c r="J17" s="791"/>
      <c r="K17" s="791"/>
      <c r="L17" s="792"/>
      <c r="M17" s="172"/>
      <c r="N17" s="314"/>
      <c r="O17" s="166"/>
      <c r="P17" s="166"/>
    </row>
    <row r="18" spans="1:16" s="3" customFormat="1" x14ac:dyDescent="0.25">
      <c r="A18" s="14"/>
      <c r="B18" s="790"/>
      <c r="C18" s="791"/>
      <c r="D18" s="791"/>
      <c r="E18" s="791"/>
      <c r="F18" s="791"/>
      <c r="G18" s="791"/>
      <c r="H18" s="791"/>
      <c r="I18" s="791"/>
      <c r="J18" s="791"/>
      <c r="K18" s="791"/>
      <c r="L18" s="792"/>
      <c r="M18" s="172"/>
      <c r="N18" s="314"/>
      <c r="O18" s="166"/>
      <c r="P18" s="166"/>
    </row>
    <row r="19" spans="1:16" s="3" customFormat="1" x14ac:dyDescent="0.25">
      <c r="A19" s="14"/>
      <c r="B19" s="790"/>
      <c r="C19" s="791"/>
      <c r="D19" s="791"/>
      <c r="E19" s="791"/>
      <c r="F19" s="791"/>
      <c r="G19" s="791"/>
      <c r="H19" s="791"/>
      <c r="I19" s="791"/>
      <c r="J19" s="791"/>
      <c r="K19" s="791"/>
      <c r="L19" s="792"/>
      <c r="M19" s="172"/>
      <c r="N19" s="314"/>
      <c r="O19" s="166"/>
      <c r="P19" s="166"/>
    </row>
    <row r="20" spans="1:16" s="3" customFormat="1" x14ac:dyDescent="0.25">
      <c r="A20" s="14"/>
      <c r="B20" s="790"/>
      <c r="C20" s="791"/>
      <c r="D20" s="791"/>
      <c r="E20" s="791"/>
      <c r="F20" s="791"/>
      <c r="G20" s="791"/>
      <c r="H20" s="791"/>
      <c r="I20" s="791"/>
      <c r="J20" s="791"/>
      <c r="K20" s="791"/>
      <c r="L20" s="792"/>
      <c r="M20" s="172"/>
      <c r="N20" s="314"/>
      <c r="O20" s="166"/>
      <c r="P20" s="166"/>
    </row>
    <row r="21" spans="1:16" s="3" customFormat="1" x14ac:dyDescent="0.25">
      <c r="A21" s="14"/>
      <c r="B21" s="790"/>
      <c r="C21" s="791"/>
      <c r="D21" s="791"/>
      <c r="E21" s="791"/>
      <c r="F21" s="791"/>
      <c r="G21" s="791"/>
      <c r="H21" s="791"/>
      <c r="I21" s="791"/>
      <c r="J21" s="791"/>
      <c r="K21" s="791"/>
      <c r="L21" s="792"/>
      <c r="M21" s="172"/>
      <c r="N21" s="314"/>
      <c r="O21" s="166"/>
      <c r="P21" s="166"/>
    </row>
    <row r="22" spans="1:16" s="3" customFormat="1" x14ac:dyDescent="0.25">
      <c r="A22" s="14"/>
      <c r="B22" s="790"/>
      <c r="C22" s="791"/>
      <c r="D22" s="791"/>
      <c r="E22" s="791"/>
      <c r="F22" s="791"/>
      <c r="G22" s="791"/>
      <c r="H22" s="791"/>
      <c r="I22" s="791"/>
      <c r="J22" s="791"/>
      <c r="K22" s="791"/>
      <c r="L22" s="792"/>
      <c r="M22" s="172"/>
      <c r="N22" s="314"/>
      <c r="O22" s="166"/>
      <c r="P22" s="166"/>
    </row>
    <row r="23" spans="1:16" s="3" customFormat="1" x14ac:dyDescent="0.25">
      <c r="A23" s="14"/>
      <c r="B23" s="790"/>
      <c r="C23" s="791"/>
      <c r="D23" s="791"/>
      <c r="E23" s="791"/>
      <c r="F23" s="791"/>
      <c r="G23" s="791"/>
      <c r="H23" s="791"/>
      <c r="I23" s="791"/>
      <c r="J23" s="791"/>
      <c r="K23" s="791"/>
      <c r="L23" s="792"/>
      <c r="M23" s="172"/>
      <c r="N23" s="314"/>
      <c r="O23" s="166"/>
      <c r="P23" s="166"/>
    </row>
    <row r="24" spans="1:16" s="3" customFormat="1" x14ac:dyDescent="0.25">
      <c r="A24" s="14"/>
      <c r="B24" s="790"/>
      <c r="C24" s="791"/>
      <c r="D24" s="791"/>
      <c r="E24" s="791"/>
      <c r="F24" s="791"/>
      <c r="G24" s="791"/>
      <c r="H24" s="791"/>
      <c r="I24" s="791"/>
      <c r="J24" s="791"/>
      <c r="K24" s="791"/>
      <c r="L24" s="792"/>
      <c r="M24" s="172"/>
      <c r="N24" s="314"/>
      <c r="O24" s="166"/>
      <c r="P24" s="166"/>
    </row>
    <row r="25" spans="1:16" s="172" customFormat="1" x14ac:dyDescent="0.25">
      <c r="A25" s="188"/>
      <c r="B25" s="207"/>
      <c r="C25" s="208"/>
      <c r="D25" s="208"/>
      <c r="E25" s="208"/>
      <c r="F25" s="208"/>
      <c r="G25" s="208"/>
      <c r="H25" s="208"/>
      <c r="I25" s="208"/>
      <c r="J25" s="208"/>
      <c r="K25" s="208"/>
      <c r="L25" s="206"/>
      <c r="N25" s="319"/>
      <c r="O25" s="168"/>
      <c r="P25" s="168"/>
    </row>
    <row r="26" spans="1:16" s="3" customFormat="1" x14ac:dyDescent="0.25">
      <c r="A26" s="14"/>
      <c r="B26" s="796" t="s">
        <v>21</v>
      </c>
      <c r="C26" s="797"/>
      <c r="D26" s="797"/>
      <c r="E26" s="797"/>
      <c r="F26" s="797"/>
      <c r="G26" s="797"/>
      <c r="H26" s="797"/>
      <c r="I26" s="797"/>
      <c r="J26" s="797"/>
      <c r="K26" s="797"/>
      <c r="L26" s="798"/>
      <c r="M26" s="200"/>
      <c r="N26" s="314"/>
      <c r="O26" s="166"/>
      <c r="P26" s="166"/>
    </row>
    <row r="27" spans="1:16" s="172" customFormat="1" x14ac:dyDescent="0.25">
      <c r="A27" s="188"/>
      <c r="B27" s="204"/>
      <c r="C27" s="205"/>
      <c r="D27" s="205"/>
      <c r="E27" s="205"/>
      <c r="F27" s="205"/>
      <c r="G27" s="205"/>
      <c r="H27" s="205"/>
      <c r="I27" s="205"/>
      <c r="J27" s="205"/>
      <c r="K27" s="205"/>
      <c r="L27" s="190"/>
      <c r="N27" s="319"/>
      <c r="O27" s="168"/>
      <c r="P27" s="168"/>
    </row>
    <row r="28" spans="1:16" s="172" customFormat="1" x14ac:dyDescent="0.25">
      <c r="A28" s="188"/>
      <c r="B28" s="727" t="str">
        <f>IF(Intro!$G$28="English",O28,P28)</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8" s="728"/>
      <c r="D28" s="728"/>
      <c r="E28" s="728"/>
      <c r="F28" s="728"/>
      <c r="G28" s="728"/>
      <c r="H28" s="728"/>
      <c r="I28" s="728"/>
      <c r="J28" s="728"/>
      <c r="K28" s="728"/>
      <c r="L28" s="729"/>
      <c r="N28" s="319"/>
      <c r="O28" s="146" t="s">
        <v>527</v>
      </c>
      <c r="P28" s="146" t="s">
        <v>528</v>
      </c>
    </row>
    <row r="29" spans="1:16" s="172" customFormat="1" x14ac:dyDescent="0.25">
      <c r="A29" s="188"/>
      <c r="B29" s="727"/>
      <c r="C29" s="728"/>
      <c r="D29" s="728"/>
      <c r="E29" s="728"/>
      <c r="F29" s="728"/>
      <c r="G29" s="728"/>
      <c r="H29" s="728"/>
      <c r="I29" s="728"/>
      <c r="J29" s="728"/>
      <c r="K29" s="728"/>
      <c r="L29" s="729"/>
      <c r="N29" s="319"/>
      <c r="O29" s="168" t="s">
        <v>22</v>
      </c>
      <c r="P29" s="168" t="s">
        <v>23</v>
      </c>
    </row>
    <row r="30" spans="1:16" s="172" customFormat="1" x14ac:dyDescent="0.25">
      <c r="A30" s="188"/>
      <c r="B30" s="727"/>
      <c r="C30" s="728"/>
      <c r="D30" s="728"/>
      <c r="E30" s="728"/>
      <c r="F30" s="728"/>
      <c r="G30" s="728"/>
      <c r="H30" s="728"/>
      <c r="I30" s="728"/>
      <c r="J30" s="728"/>
      <c r="K30" s="728"/>
      <c r="L30" s="729"/>
      <c r="N30" s="319"/>
      <c r="O30" s="168" t="s">
        <v>7</v>
      </c>
      <c r="P30" s="168" t="s">
        <v>8</v>
      </c>
    </row>
    <row r="31" spans="1:16" s="172" customFormat="1" x14ac:dyDescent="0.25">
      <c r="A31" s="188"/>
      <c r="B31" s="204"/>
      <c r="C31" s="205"/>
      <c r="D31" s="205"/>
      <c r="E31" s="205"/>
      <c r="F31" s="205"/>
      <c r="G31" s="205"/>
      <c r="H31" s="205"/>
      <c r="I31" s="205"/>
      <c r="J31" s="205"/>
      <c r="K31" s="205"/>
      <c r="L31" s="190"/>
      <c r="N31" s="319"/>
      <c r="O31" s="168" t="s">
        <v>331</v>
      </c>
      <c r="P31" s="168" t="s">
        <v>621</v>
      </c>
    </row>
    <row r="32" spans="1:16" s="11" customFormat="1" x14ac:dyDescent="0.25">
      <c r="A32" s="13"/>
      <c r="B32" s="175"/>
      <c r="C32" s="818" t="str">
        <f>IF(Intro!$G$28="English",O29,P29)</f>
        <v xml:space="preserve">Dénomination sociale de l'entreprise </v>
      </c>
      <c r="D32" s="818"/>
      <c r="E32" s="818" t="str">
        <f>IF(Intro!$G$28="English",O30,P30)</f>
        <v>Adresse de l'entreprise</v>
      </c>
      <c r="F32" s="818"/>
      <c r="G32" s="818" t="str">
        <f>IF(Intro!$G$28="English",O31,P31)</f>
        <v>Type d'affiliation</v>
      </c>
      <c r="H32" s="818"/>
      <c r="I32" s="818"/>
      <c r="J32" s="818" t="str">
        <f>IF(Intro!$G$28="English",O32,P32)</f>
        <v>Rôle dans l'industrie</v>
      </c>
      <c r="K32" s="818"/>
      <c r="L32" s="819"/>
      <c r="N32" s="318"/>
      <c r="O32" s="168" t="s">
        <v>24</v>
      </c>
      <c r="P32" s="168" t="s">
        <v>25</v>
      </c>
    </row>
    <row r="33" spans="1:16" s="11" customFormat="1" x14ac:dyDescent="0.25">
      <c r="A33" s="13"/>
      <c r="B33" s="175"/>
      <c r="C33" s="818"/>
      <c r="D33" s="818"/>
      <c r="E33" s="818"/>
      <c r="F33" s="818"/>
      <c r="G33" s="818"/>
      <c r="H33" s="818"/>
      <c r="I33" s="818"/>
      <c r="J33" s="818"/>
      <c r="K33" s="818"/>
      <c r="L33" s="819"/>
      <c r="N33" s="318"/>
    </row>
    <row r="34" spans="1:16" s="147" customFormat="1" x14ac:dyDescent="0.25">
      <c r="A34" s="184"/>
      <c r="B34" s="808">
        <v>1</v>
      </c>
      <c r="C34" s="805"/>
      <c r="D34" s="805"/>
      <c r="E34" s="805"/>
      <c r="F34" s="805"/>
      <c r="G34" s="805"/>
      <c r="H34" s="805"/>
      <c r="I34" s="805"/>
      <c r="J34" s="805"/>
      <c r="K34" s="805"/>
      <c r="L34" s="812"/>
      <c r="N34" s="320"/>
      <c r="O34" s="168"/>
      <c r="P34" s="168"/>
    </row>
    <row r="35" spans="1:16" s="147" customFormat="1" x14ac:dyDescent="0.25">
      <c r="A35" s="184"/>
      <c r="B35" s="808"/>
      <c r="C35" s="805"/>
      <c r="D35" s="805"/>
      <c r="E35" s="805"/>
      <c r="F35" s="805"/>
      <c r="G35" s="805"/>
      <c r="H35" s="805"/>
      <c r="I35" s="805"/>
      <c r="J35" s="805"/>
      <c r="K35" s="805"/>
      <c r="L35" s="812"/>
      <c r="N35" s="320"/>
    </row>
    <row r="36" spans="1:16" s="147" customFormat="1" x14ac:dyDescent="0.25">
      <c r="A36" s="184"/>
      <c r="B36" s="808">
        <v>2</v>
      </c>
      <c r="C36" s="805"/>
      <c r="D36" s="805"/>
      <c r="E36" s="805"/>
      <c r="F36" s="805"/>
      <c r="G36" s="805"/>
      <c r="H36" s="805"/>
      <c r="I36" s="805"/>
      <c r="J36" s="805"/>
      <c r="K36" s="805"/>
      <c r="L36" s="812"/>
      <c r="N36" s="320"/>
    </row>
    <row r="37" spans="1:16" s="147" customFormat="1" x14ac:dyDescent="0.25">
      <c r="A37" s="184"/>
      <c r="B37" s="808"/>
      <c r="C37" s="805"/>
      <c r="D37" s="805"/>
      <c r="E37" s="805"/>
      <c r="F37" s="805"/>
      <c r="G37" s="805"/>
      <c r="H37" s="805"/>
      <c r="I37" s="805"/>
      <c r="J37" s="805"/>
      <c r="K37" s="805"/>
      <c r="L37" s="812"/>
      <c r="N37" s="320"/>
    </row>
    <row r="38" spans="1:16" s="147" customFormat="1" x14ac:dyDescent="0.25">
      <c r="A38" s="184"/>
      <c r="B38" s="808">
        <v>3</v>
      </c>
      <c r="C38" s="805"/>
      <c r="D38" s="805"/>
      <c r="E38" s="805"/>
      <c r="F38" s="805"/>
      <c r="G38" s="805"/>
      <c r="H38" s="805"/>
      <c r="I38" s="805"/>
      <c r="J38" s="805"/>
      <c r="K38" s="805"/>
      <c r="L38" s="812"/>
      <c r="N38" s="320"/>
    </row>
    <row r="39" spans="1:16" s="147" customFormat="1" x14ac:dyDescent="0.25">
      <c r="A39" s="184"/>
      <c r="B39" s="808"/>
      <c r="C39" s="805"/>
      <c r="D39" s="805"/>
      <c r="E39" s="805"/>
      <c r="F39" s="805"/>
      <c r="G39" s="805"/>
      <c r="H39" s="805"/>
      <c r="I39" s="805"/>
      <c r="J39" s="805"/>
      <c r="K39" s="805"/>
      <c r="L39" s="812"/>
      <c r="N39" s="320"/>
      <c r="O39" s="168"/>
      <c r="P39" s="168"/>
    </row>
    <row r="40" spans="1:16" s="147" customFormat="1" x14ac:dyDescent="0.25">
      <c r="A40" s="184"/>
      <c r="B40" s="808">
        <v>4</v>
      </c>
      <c r="C40" s="805"/>
      <c r="D40" s="805"/>
      <c r="E40" s="805"/>
      <c r="F40" s="805"/>
      <c r="G40" s="805"/>
      <c r="H40" s="805"/>
      <c r="I40" s="805"/>
      <c r="J40" s="805"/>
      <c r="K40" s="805"/>
      <c r="L40" s="812"/>
      <c r="N40" s="320"/>
    </row>
    <row r="41" spans="1:16" s="147" customFormat="1" x14ac:dyDescent="0.25">
      <c r="A41" s="184"/>
      <c r="B41" s="808"/>
      <c r="C41" s="805"/>
      <c r="D41" s="805"/>
      <c r="E41" s="805"/>
      <c r="F41" s="805"/>
      <c r="G41" s="805"/>
      <c r="H41" s="805"/>
      <c r="I41" s="805"/>
      <c r="J41" s="805"/>
      <c r="K41" s="805"/>
      <c r="L41" s="812"/>
      <c r="N41" s="320"/>
    </row>
    <row r="42" spans="1:16" s="147" customFormat="1" x14ac:dyDescent="0.25">
      <c r="A42" s="184"/>
      <c r="B42" s="808">
        <v>5</v>
      </c>
      <c r="C42" s="805"/>
      <c r="D42" s="805"/>
      <c r="E42" s="805"/>
      <c r="F42" s="805"/>
      <c r="G42" s="805"/>
      <c r="H42" s="805"/>
      <c r="I42" s="805"/>
      <c r="J42" s="805"/>
      <c r="K42" s="805"/>
      <c r="L42" s="812"/>
      <c r="N42" s="320"/>
      <c r="O42" s="168"/>
      <c r="P42" s="168"/>
    </row>
    <row r="43" spans="1:16" s="147" customFormat="1" x14ac:dyDescent="0.25">
      <c r="A43" s="184"/>
      <c r="B43" s="808"/>
      <c r="C43" s="805"/>
      <c r="D43" s="805"/>
      <c r="E43" s="805"/>
      <c r="F43" s="805"/>
      <c r="G43" s="805"/>
      <c r="H43" s="805"/>
      <c r="I43" s="805"/>
      <c r="J43" s="805"/>
      <c r="K43" s="805"/>
      <c r="L43" s="812"/>
      <c r="N43" s="320"/>
      <c r="O43" s="168"/>
      <c r="P43" s="168"/>
    </row>
    <row r="44" spans="1:16" s="147" customFormat="1" x14ac:dyDescent="0.25">
      <c r="A44" s="184"/>
      <c r="B44" s="808">
        <v>6</v>
      </c>
      <c r="C44" s="805"/>
      <c r="D44" s="805"/>
      <c r="E44" s="805"/>
      <c r="F44" s="805"/>
      <c r="G44" s="805"/>
      <c r="H44" s="805"/>
      <c r="I44" s="805"/>
      <c r="J44" s="805"/>
      <c r="K44" s="805"/>
      <c r="L44" s="812"/>
      <c r="N44" s="320"/>
      <c r="O44" s="168"/>
      <c r="P44" s="168"/>
    </row>
    <row r="45" spans="1:16" s="147" customFormat="1" x14ac:dyDescent="0.25">
      <c r="A45" s="184"/>
      <c r="B45" s="808"/>
      <c r="C45" s="805"/>
      <c r="D45" s="805"/>
      <c r="E45" s="805"/>
      <c r="F45" s="805"/>
      <c r="G45" s="805"/>
      <c r="H45" s="805"/>
      <c r="I45" s="805"/>
      <c r="J45" s="805"/>
      <c r="K45" s="805"/>
      <c r="L45" s="812"/>
      <c r="N45" s="320"/>
      <c r="O45" s="168"/>
      <c r="P45" s="168"/>
    </row>
    <row r="46" spans="1:16" s="147" customFormat="1" x14ac:dyDescent="0.25">
      <c r="A46" s="184"/>
      <c r="B46" s="808">
        <v>7</v>
      </c>
      <c r="C46" s="805"/>
      <c r="D46" s="805"/>
      <c r="E46" s="805"/>
      <c r="F46" s="805"/>
      <c r="G46" s="805"/>
      <c r="H46" s="805"/>
      <c r="I46" s="805"/>
      <c r="J46" s="805"/>
      <c r="K46" s="805"/>
      <c r="L46" s="812"/>
      <c r="N46" s="320"/>
      <c r="O46" s="168"/>
      <c r="P46" s="168"/>
    </row>
    <row r="47" spans="1:16" s="147" customFormat="1" x14ac:dyDescent="0.25">
      <c r="A47" s="184"/>
      <c r="B47" s="808"/>
      <c r="C47" s="805"/>
      <c r="D47" s="805"/>
      <c r="E47" s="805"/>
      <c r="F47" s="805"/>
      <c r="G47" s="805"/>
      <c r="H47" s="805"/>
      <c r="I47" s="805"/>
      <c r="J47" s="805"/>
      <c r="K47" s="805"/>
      <c r="L47" s="812"/>
      <c r="N47" s="320"/>
      <c r="O47" s="168"/>
      <c r="P47" s="168"/>
    </row>
    <row r="48" spans="1:16" s="147" customFormat="1" x14ac:dyDescent="0.25">
      <c r="A48" s="184"/>
      <c r="B48" s="808">
        <v>8</v>
      </c>
      <c r="C48" s="805"/>
      <c r="D48" s="805"/>
      <c r="E48" s="805"/>
      <c r="F48" s="805"/>
      <c r="G48" s="805"/>
      <c r="H48" s="805"/>
      <c r="I48" s="805"/>
      <c r="J48" s="805"/>
      <c r="K48" s="805"/>
      <c r="L48" s="812"/>
      <c r="N48" s="320"/>
      <c r="O48" s="168"/>
      <c r="P48" s="168"/>
    </row>
    <row r="49" spans="1:16" s="147" customFormat="1" x14ac:dyDescent="0.25">
      <c r="A49" s="184"/>
      <c r="B49" s="808"/>
      <c r="C49" s="805"/>
      <c r="D49" s="805"/>
      <c r="E49" s="805"/>
      <c r="F49" s="805"/>
      <c r="G49" s="805"/>
      <c r="H49" s="805"/>
      <c r="I49" s="805"/>
      <c r="J49" s="805"/>
      <c r="K49" s="805"/>
      <c r="L49" s="812"/>
      <c r="N49" s="320"/>
      <c r="O49" s="168"/>
      <c r="P49" s="168"/>
    </row>
    <row r="50" spans="1:16" s="147" customFormat="1" x14ac:dyDescent="0.25">
      <c r="A50" s="184"/>
      <c r="B50" s="808">
        <v>9</v>
      </c>
      <c r="C50" s="805"/>
      <c r="D50" s="805"/>
      <c r="E50" s="805"/>
      <c r="F50" s="805"/>
      <c r="G50" s="805"/>
      <c r="H50" s="805"/>
      <c r="I50" s="805"/>
      <c r="J50" s="805"/>
      <c r="K50" s="805"/>
      <c r="L50" s="812"/>
      <c r="N50" s="320"/>
      <c r="O50" s="168"/>
      <c r="P50" s="168"/>
    </row>
    <row r="51" spans="1:16" s="147" customFormat="1" x14ac:dyDescent="0.25">
      <c r="A51" s="184"/>
      <c r="B51" s="808"/>
      <c r="C51" s="805"/>
      <c r="D51" s="805"/>
      <c r="E51" s="805"/>
      <c r="F51" s="805"/>
      <c r="G51" s="805"/>
      <c r="H51" s="805"/>
      <c r="I51" s="805"/>
      <c r="J51" s="805"/>
      <c r="K51" s="805"/>
      <c r="L51" s="812"/>
      <c r="N51" s="320"/>
      <c r="O51" s="168"/>
      <c r="P51" s="168"/>
    </row>
    <row r="52" spans="1:16" s="147" customFormat="1" x14ac:dyDescent="0.25">
      <c r="A52" s="184"/>
      <c r="B52" s="808">
        <v>10</v>
      </c>
      <c r="C52" s="805"/>
      <c r="D52" s="805"/>
      <c r="E52" s="805"/>
      <c r="F52" s="805"/>
      <c r="G52" s="805"/>
      <c r="H52" s="805"/>
      <c r="I52" s="805"/>
      <c r="J52" s="805"/>
      <c r="K52" s="805"/>
      <c r="L52" s="812"/>
      <c r="N52" s="320"/>
      <c r="O52" s="168"/>
      <c r="P52" s="168"/>
    </row>
    <row r="53" spans="1:16" s="147" customFormat="1" x14ac:dyDescent="0.25">
      <c r="A53" s="184"/>
      <c r="B53" s="808"/>
      <c r="C53" s="805"/>
      <c r="D53" s="805"/>
      <c r="E53" s="805"/>
      <c r="F53" s="805"/>
      <c r="G53" s="805"/>
      <c r="H53" s="805"/>
      <c r="I53" s="805"/>
      <c r="J53" s="805"/>
      <c r="K53" s="805"/>
      <c r="L53" s="812"/>
      <c r="N53" s="320"/>
      <c r="O53" s="168"/>
      <c r="P53" s="168"/>
    </row>
    <row r="54" spans="1:16" s="172" customFormat="1" x14ac:dyDescent="0.25">
      <c r="A54" s="188"/>
      <c r="B54" s="207"/>
      <c r="C54" s="208"/>
      <c r="D54" s="208"/>
      <c r="E54" s="208"/>
      <c r="F54" s="208"/>
      <c r="G54" s="208"/>
      <c r="H54" s="208"/>
      <c r="I54" s="208"/>
      <c r="J54" s="208"/>
      <c r="K54" s="208"/>
      <c r="L54" s="206"/>
      <c r="N54" s="319"/>
      <c r="O54" s="168"/>
      <c r="P54" s="168"/>
    </row>
    <row r="55" spans="1:16" s="3" customFormat="1" x14ac:dyDescent="0.25">
      <c r="A55" s="14"/>
      <c r="B55" s="796" t="s">
        <v>26</v>
      </c>
      <c r="C55" s="797"/>
      <c r="D55" s="797"/>
      <c r="E55" s="797"/>
      <c r="F55" s="797"/>
      <c r="G55" s="797"/>
      <c r="H55" s="797"/>
      <c r="I55" s="797"/>
      <c r="J55" s="797"/>
      <c r="K55" s="797"/>
      <c r="L55" s="798"/>
      <c r="M55" s="200"/>
      <c r="N55" s="314"/>
      <c r="O55" s="166"/>
      <c r="P55" s="166"/>
    </row>
    <row r="56" spans="1:16" s="172" customFormat="1" x14ac:dyDescent="0.25">
      <c r="A56" s="188"/>
      <c r="B56" s="204"/>
      <c r="C56" s="205"/>
      <c r="D56" s="205"/>
      <c r="E56" s="205"/>
      <c r="F56" s="205"/>
      <c r="G56" s="205"/>
      <c r="H56" s="205"/>
      <c r="I56" s="205"/>
      <c r="J56" s="205"/>
      <c r="K56" s="205"/>
      <c r="L56" s="190"/>
      <c r="N56" s="319"/>
      <c r="O56" s="168"/>
      <c r="P56" s="168"/>
    </row>
    <row r="57" spans="1:16" s="172" customFormat="1" x14ac:dyDescent="0.25">
      <c r="A57" s="188"/>
      <c r="B57" s="702" t="str">
        <f>IF(Intro!$G$28="English",O57,P57)</f>
        <v>Fournissez des détails sur tout changement dans la propriété majoritaire de votre entreprise depuis le 1er janvier 2023.</v>
      </c>
      <c r="C57" s="703"/>
      <c r="D57" s="703"/>
      <c r="E57" s="703"/>
      <c r="F57" s="703"/>
      <c r="G57" s="703"/>
      <c r="H57" s="703"/>
      <c r="I57" s="703"/>
      <c r="J57" s="703"/>
      <c r="K57" s="703"/>
      <c r="L57" s="704"/>
      <c r="N57" s="319"/>
      <c r="O57" s="168" t="str">
        <f>"Provide details of any change of majority ownership of your firm since January 1, "&amp;Variables!B6&amp;"."</f>
        <v>Provide details of any change of majority ownership of your firm since January 1, 2023.</v>
      </c>
      <c r="P57" s="168"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72" customFormat="1" x14ac:dyDescent="0.25">
      <c r="A58" s="188"/>
      <c r="B58" s="204"/>
      <c r="C58" s="205"/>
      <c r="D58" s="205"/>
      <c r="E58" s="205"/>
      <c r="F58" s="205"/>
      <c r="G58" s="205"/>
      <c r="H58" s="205"/>
      <c r="I58" s="205"/>
      <c r="J58" s="205"/>
      <c r="K58" s="205"/>
      <c r="L58" s="190"/>
      <c r="N58" s="319"/>
      <c r="O58" s="168"/>
      <c r="P58" s="168"/>
    </row>
    <row r="59" spans="1:16" s="3" customFormat="1" x14ac:dyDescent="0.25">
      <c r="A59" s="14"/>
      <c r="B59" s="790"/>
      <c r="C59" s="791"/>
      <c r="D59" s="791"/>
      <c r="E59" s="791"/>
      <c r="F59" s="791"/>
      <c r="G59" s="791"/>
      <c r="H59" s="791"/>
      <c r="I59" s="791"/>
      <c r="J59" s="791"/>
      <c r="K59" s="791"/>
      <c r="L59" s="792"/>
      <c r="M59" s="172"/>
      <c r="N59" s="314"/>
      <c r="O59" s="166"/>
      <c r="P59" s="166"/>
    </row>
    <row r="60" spans="1:16" s="3" customFormat="1" x14ac:dyDescent="0.25">
      <c r="A60" s="14"/>
      <c r="B60" s="790"/>
      <c r="C60" s="791"/>
      <c r="D60" s="791"/>
      <c r="E60" s="791"/>
      <c r="F60" s="791"/>
      <c r="G60" s="791"/>
      <c r="H60" s="791"/>
      <c r="I60" s="791"/>
      <c r="J60" s="791"/>
      <c r="K60" s="791"/>
      <c r="L60" s="792"/>
      <c r="M60" s="172"/>
      <c r="N60" s="314"/>
      <c r="O60" s="166"/>
      <c r="P60" s="166"/>
    </row>
    <row r="61" spans="1:16" s="3" customFormat="1" x14ac:dyDescent="0.25">
      <c r="A61" s="14"/>
      <c r="B61" s="790"/>
      <c r="C61" s="791"/>
      <c r="D61" s="791"/>
      <c r="E61" s="791"/>
      <c r="F61" s="791"/>
      <c r="G61" s="791"/>
      <c r="H61" s="791"/>
      <c r="I61" s="791"/>
      <c r="J61" s="791"/>
      <c r="K61" s="791"/>
      <c r="L61" s="792"/>
      <c r="M61" s="172"/>
      <c r="N61" s="314"/>
      <c r="O61" s="166"/>
      <c r="P61" s="166"/>
    </row>
    <row r="62" spans="1:16" s="3" customFormat="1" x14ac:dyDescent="0.25">
      <c r="A62" s="14"/>
      <c r="B62" s="790"/>
      <c r="C62" s="791"/>
      <c r="D62" s="791"/>
      <c r="E62" s="791"/>
      <c r="F62" s="791"/>
      <c r="G62" s="791"/>
      <c r="H62" s="791"/>
      <c r="I62" s="791"/>
      <c r="J62" s="791"/>
      <c r="K62" s="791"/>
      <c r="L62" s="792"/>
      <c r="M62" s="172"/>
      <c r="N62" s="314"/>
      <c r="O62" s="166"/>
      <c r="P62" s="166"/>
    </row>
    <row r="63" spans="1:16" s="3" customFormat="1" x14ac:dyDescent="0.25">
      <c r="A63" s="14"/>
      <c r="B63" s="790"/>
      <c r="C63" s="791"/>
      <c r="D63" s="791"/>
      <c r="E63" s="791"/>
      <c r="F63" s="791"/>
      <c r="G63" s="791"/>
      <c r="H63" s="791"/>
      <c r="I63" s="791"/>
      <c r="J63" s="791"/>
      <c r="K63" s="791"/>
      <c r="L63" s="792"/>
      <c r="M63" s="172"/>
      <c r="N63" s="314"/>
      <c r="O63" s="166"/>
      <c r="P63" s="166"/>
    </row>
    <row r="64" spans="1:16" s="3" customFormat="1" x14ac:dyDescent="0.25">
      <c r="A64" s="14"/>
      <c r="B64" s="790"/>
      <c r="C64" s="791"/>
      <c r="D64" s="791"/>
      <c r="E64" s="791"/>
      <c r="F64" s="791"/>
      <c r="G64" s="791"/>
      <c r="H64" s="791"/>
      <c r="I64" s="791"/>
      <c r="J64" s="791"/>
      <c r="K64" s="791"/>
      <c r="L64" s="792"/>
      <c r="M64" s="172"/>
      <c r="N64" s="314"/>
      <c r="O64" s="166"/>
      <c r="P64" s="166"/>
    </row>
    <row r="65" spans="1:16" s="3" customFormat="1" x14ac:dyDescent="0.25">
      <c r="A65" s="14"/>
      <c r="B65" s="790"/>
      <c r="C65" s="791"/>
      <c r="D65" s="791"/>
      <c r="E65" s="791"/>
      <c r="F65" s="791"/>
      <c r="G65" s="791"/>
      <c r="H65" s="791"/>
      <c r="I65" s="791"/>
      <c r="J65" s="791"/>
      <c r="K65" s="791"/>
      <c r="L65" s="792"/>
      <c r="M65" s="172"/>
      <c r="N65" s="314"/>
      <c r="O65" s="166"/>
      <c r="P65" s="166"/>
    </row>
    <row r="66" spans="1:16" s="3" customFormat="1" x14ac:dyDescent="0.25">
      <c r="A66" s="14"/>
      <c r="B66" s="790"/>
      <c r="C66" s="791"/>
      <c r="D66" s="791"/>
      <c r="E66" s="791"/>
      <c r="F66" s="791"/>
      <c r="G66" s="791"/>
      <c r="H66" s="791"/>
      <c r="I66" s="791"/>
      <c r="J66" s="791"/>
      <c r="K66" s="791"/>
      <c r="L66" s="792"/>
      <c r="M66" s="172"/>
      <c r="N66" s="314"/>
      <c r="O66" s="166"/>
      <c r="P66" s="166"/>
    </row>
    <row r="67" spans="1:16" s="172" customFormat="1" x14ac:dyDescent="0.25">
      <c r="A67" s="188"/>
      <c r="B67" s="207"/>
      <c r="C67" s="208"/>
      <c r="D67" s="208"/>
      <c r="E67" s="208"/>
      <c r="F67" s="208"/>
      <c r="G67" s="208"/>
      <c r="H67" s="208"/>
      <c r="I67" s="208"/>
      <c r="J67" s="208"/>
      <c r="K67" s="208"/>
      <c r="L67" s="206"/>
      <c r="N67" s="319"/>
      <c r="O67" s="168"/>
      <c r="P67" s="168"/>
    </row>
    <row r="68" spans="1:16" s="3" customFormat="1" x14ac:dyDescent="0.25">
      <c r="A68" s="14"/>
      <c r="B68" s="796" t="s">
        <v>27</v>
      </c>
      <c r="C68" s="797"/>
      <c r="D68" s="797"/>
      <c r="E68" s="797"/>
      <c r="F68" s="797"/>
      <c r="G68" s="797"/>
      <c r="H68" s="797"/>
      <c r="I68" s="797"/>
      <c r="J68" s="797"/>
      <c r="K68" s="797"/>
      <c r="L68" s="798"/>
      <c r="M68" s="200"/>
      <c r="N68" s="322"/>
      <c r="O68" s="166"/>
      <c r="P68" s="166"/>
    </row>
    <row r="69" spans="1:16" s="172" customFormat="1" x14ac:dyDescent="0.25">
      <c r="A69" s="188"/>
      <c r="B69" s="204"/>
      <c r="C69" s="205"/>
      <c r="D69" s="205"/>
      <c r="E69" s="205"/>
      <c r="F69" s="205"/>
      <c r="G69" s="205"/>
      <c r="H69" s="205"/>
      <c r="I69" s="205"/>
      <c r="J69" s="205"/>
      <c r="K69" s="205"/>
      <c r="L69" s="190"/>
      <c r="N69" s="319"/>
      <c r="O69" s="168"/>
      <c r="P69" s="168"/>
    </row>
    <row r="70" spans="1:16" s="172" customFormat="1" x14ac:dyDescent="0.25">
      <c r="A70" s="188"/>
      <c r="B70" s="702" t="str">
        <f>IF(Intro!$G$28="English",O70,P70)</f>
        <v>Si votre entreprise est cotée en bourse, précisez quelle bourse et le symbole boursier.</v>
      </c>
      <c r="C70" s="703"/>
      <c r="D70" s="703"/>
      <c r="E70" s="703"/>
      <c r="F70" s="703"/>
      <c r="G70" s="703"/>
      <c r="H70" s="703"/>
      <c r="I70" s="703"/>
      <c r="J70" s="703"/>
      <c r="K70" s="703"/>
      <c r="L70" s="704"/>
      <c r="N70" s="319"/>
      <c r="O70" s="168" t="s">
        <v>110</v>
      </c>
      <c r="P70" s="168" t="s">
        <v>111</v>
      </c>
    </row>
    <row r="71" spans="1:16" s="172" customFormat="1" x14ac:dyDescent="0.25">
      <c r="A71" s="188"/>
      <c r="B71" s="204"/>
      <c r="C71" s="205"/>
      <c r="D71" s="205"/>
      <c r="E71" s="205"/>
      <c r="F71" s="205"/>
      <c r="G71" s="205"/>
      <c r="H71" s="205"/>
      <c r="I71" s="205"/>
      <c r="J71" s="205"/>
      <c r="K71" s="205"/>
      <c r="L71" s="190"/>
      <c r="N71" s="319"/>
      <c r="O71" s="168"/>
      <c r="P71" s="168"/>
    </row>
    <row r="72" spans="1:16" s="3" customFormat="1" x14ac:dyDescent="0.25">
      <c r="A72" s="14"/>
      <c r="B72" s="790"/>
      <c r="C72" s="791"/>
      <c r="D72" s="791"/>
      <c r="E72" s="791"/>
      <c r="F72" s="791"/>
      <c r="G72" s="791"/>
      <c r="H72" s="791"/>
      <c r="I72" s="791"/>
      <c r="J72" s="791"/>
      <c r="K72" s="791"/>
      <c r="L72" s="792"/>
      <c r="M72" s="172"/>
      <c r="N72" s="314"/>
      <c r="O72" s="166"/>
      <c r="P72" s="166"/>
    </row>
    <row r="73" spans="1:16" s="3" customFormat="1" x14ac:dyDescent="0.25">
      <c r="A73" s="14"/>
      <c r="B73" s="790"/>
      <c r="C73" s="791"/>
      <c r="D73" s="791"/>
      <c r="E73" s="791"/>
      <c r="F73" s="791"/>
      <c r="G73" s="791"/>
      <c r="H73" s="791"/>
      <c r="I73" s="791"/>
      <c r="J73" s="791"/>
      <c r="K73" s="791"/>
      <c r="L73" s="792"/>
      <c r="M73" s="172"/>
      <c r="N73" s="314"/>
      <c r="O73" s="166"/>
      <c r="P73" s="166"/>
    </row>
    <row r="74" spans="1:16" s="3" customFormat="1" x14ac:dyDescent="0.25">
      <c r="A74" s="14"/>
      <c r="B74" s="790"/>
      <c r="C74" s="791"/>
      <c r="D74" s="791"/>
      <c r="E74" s="791"/>
      <c r="F74" s="791"/>
      <c r="G74" s="791"/>
      <c r="H74" s="791"/>
      <c r="I74" s="791"/>
      <c r="J74" s="791"/>
      <c r="K74" s="791"/>
      <c r="L74" s="792"/>
      <c r="M74" s="172"/>
      <c r="N74" s="314"/>
      <c r="O74" s="166"/>
      <c r="P74" s="166"/>
    </row>
    <row r="75" spans="1:16" s="3" customFormat="1" x14ac:dyDescent="0.25">
      <c r="A75" s="14"/>
      <c r="B75" s="790"/>
      <c r="C75" s="791"/>
      <c r="D75" s="791"/>
      <c r="E75" s="791"/>
      <c r="F75" s="791"/>
      <c r="G75" s="791"/>
      <c r="H75" s="791"/>
      <c r="I75" s="791"/>
      <c r="J75" s="791"/>
      <c r="K75" s="791"/>
      <c r="L75" s="792"/>
      <c r="M75" s="172"/>
      <c r="N75" s="314"/>
      <c r="O75" s="166"/>
      <c r="P75" s="166"/>
    </row>
    <row r="76" spans="1:16" s="3" customFormat="1" x14ac:dyDescent="0.25">
      <c r="A76" s="14"/>
      <c r="B76" s="790"/>
      <c r="C76" s="791"/>
      <c r="D76" s="791"/>
      <c r="E76" s="791"/>
      <c r="F76" s="791"/>
      <c r="G76" s="791"/>
      <c r="H76" s="791"/>
      <c r="I76" s="791"/>
      <c r="J76" s="791"/>
      <c r="K76" s="791"/>
      <c r="L76" s="792"/>
      <c r="M76" s="172"/>
      <c r="N76" s="314"/>
      <c r="O76" s="166"/>
      <c r="P76" s="166"/>
    </row>
    <row r="77" spans="1:16" s="3" customFormat="1" x14ac:dyDescent="0.25">
      <c r="A77" s="14"/>
      <c r="B77" s="790"/>
      <c r="C77" s="791"/>
      <c r="D77" s="791"/>
      <c r="E77" s="791"/>
      <c r="F77" s="791"/>
      <c r="G77" s="791"/>
      <c r="H77" s="791"/>
      <c r="I77" s="791"/>
      <c r="J77" s="791"/>
      <c r="K77" s="791"/>
      <c r="L77" s="792"/>
      <c r="M77" s="172"/>
      <c r="N77" s="314"/>
      <c r="O77" s="166"/>
      <c r="P77" s="166"/>
    </row>
    <row r="78" spans="1:16" s="3" customFormat="1" x14ac:dyDescent="0.25">
      <c r="A78" s="14"/>
      <c r="B78" s="790"/>
      <c r="C78" s="791"/>
      <c r="D78" s="791"/>
      <c r="E78" s="791"/>
      <c r="F78" s="791"/>
      <c r="G78" s="791"/>
      <c r="H78" s="791"/>
      <c r="I78" s="791"/>
      <c r="J78" s="791"/>
      <c r="K78" s="791"/>
      <c r="L78" s="792"/>
      <c r="M78" s="172"/>
      <c r="N78" s="314"/>
      <c r="O78" s="166"/>
      <c r="P78" s="166"/>
    </row>
    <row r="79" spans="1:16" s="3" customFormat="1" x14ac:dyDescent="0.25">
      <c r="A79" s="14"/>
      <c r="B79" s="790"/>
      <c r="C79" s="791"/>
      <c r="D79" s="791"/>
      <c r="E79" s="791"/>
      <c r="F79" s="791"/>
      <c r="G79" s="791"/>
      <c r="H79" s="791"/>
      <c r="I79" s="791"/>
      <c r="J79" s="791"/>
      <c r="K79" s="791"/>
      <c r="L79" s="792"/>
      <c r="M79" s="172"/>
      <c r="N79" s="314"/>
      <c r="O79" s="166"/>
      <c r="P79" s="166"/>
    </row>
    <row r="80" spans="1:16" s="172" customFormat="1" x14ac:dyDescent="0.25">
      <c r="A80" s="188"/>
      <c r="B80" s="207"/>
      <c r="C80" s="208"/>
      <c r="D80" s="208"/>
      <c r="E80" s="208"/>
      <c r="F80" s="208"/>
      <c r="G80" s="208"/>
      <c r="H80" s="208"/>
      <c r="I80" s="208"/>
      <c r="J80" s="208"/>
      <c r="K80" s="208"/>
      <c r="L80" s="206"/>
      <c r="N80" s="319"/>
      <c r="O80" s="168"/>
      <c r="P80" s="168"/>
    </row>
    <row r="81" spans="1:16" s="3" customFormat="1" x14ac:dyDescent="0.25">
      <c r="A81" s="14"/>
      <c r="B81" s="796" t="s">
        <v>28</v>
      </c>
      <c r="C81" s="797"/>
      <c r="D81" s="797"/>
      <c r="E81" s="797"/>
      <c r="F81" s="797"/>
      <c r="G81" s="797"/>
      <c r="H81" s="797"/>
      <c r="I81" s="797"/>
      <c r="J81" s="797"/>
      <c r="K81" s="797"/>
      <c r="L81" s="798"/>
      <c r="M81" s="200"/>
      <c r="N81" s="314"/>
      <c r="O81" s="166"/>
      <c r="P81" s="166"/>
    </row>
    <row r="82" spans="1:16" s="172" customFormat="1" x14ac:dyDescent="0.25">
      <c r="A82" s="188"/>
      <c r="B82" s="204"/>
      <c r="C82" s="205"/>
      <c r="D82" s="205"/>
      <c r="E82" s="205"/>
      <c r="F82" s="205"/>
      <c r="G82" s="205"/>
      <c r="H82" s="205"/>
      <c r="I82" s="205"/>
      <c r="J82" s="205"/>
      <c r="K82" s="205"/>
      <c r="L82" s="190"/>
      <c r="N82" s="319"/>
      <c r="O82" s="168"/>
      <c r="P82" s="168"/>
    </row>
    <row r="83" spans="1:16" s="172" customFormat="1" x14ac:dyDescent="0.25">
      <c r="A83" s="188"/>
      <c r="B83" s="793" t="str">
        <f>IF(Intro!$G$28="English",O83,P83)</f>
        <v>Si votre entreprise publie un rapport annuel à l’intention de ses actionnaires, fournissez une copie électronique pour chaque année depuis le 1er janvier 2023.</v>
      </c>
      <c r="C83" s="794"/>
      <c r="D83" s="794"/>
      <c r="E83" s="794"/>
      <c r="F83" s="794"/>
      <c r="G83" s="794"/>
      <c r="H83" s="794"/>
      <c r="I83" s="794"/>
      <c r="J83" s="794"/>
      <c r="K83" s="794"/>
      <c r="L83" s="795"/>
      <c r="N83" s="319"/>
      <c r="O83" s="168" t="str">
        <f>"If your firm publishes an annual report to shareholders, provide an electronic copy for each year since January 1, "&amp;Variables!B6&amp;"."</f>
        <v>If your firm publishes an annual report to shareholders, provide an electronic copy for each year since January 1, 2023.</v>
      </c>
      <c r="P83" s="168"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72" customFormat="1" x14ac:dyDescent="0.25">
      <c r="A84" s="188"/>
      <c r="B84" s="207"/>
      <c r="C84" s="208"/>
      <c r="D84" s="208"/>
      <c r="E84" s="208"/>
      <c r="F84" s="208"/>
      <c r="G84" s="208"/>
      <c r="H84" s="208"/>
      <c r="I84" s="208"/>
      <c r="J84" s="208"/>
      <c r="K84" s="208"/>
      <c r="L84" s="206"/>
      <c r="N84" s="319"/>
      <c r="O84" s="168"/>
      <c r="P84" s="168"/>
    </row>
    <row r="85" spans="1:16" s="9" customFormat="1" x14ac:dyDescent="0.25">
      <c r="A85" s="19"/>
      <c r="B85" s="26"/>
      <c r="C85" s="26"/>
      <c r="D85" s="26"/>
      <c r="E85" s="27"/>
      <c r="F85" s="27"/>
      <c r="G85" s="27"/>
      <c r="H85" s="27"/>
      <c r="I85" s="27"/>
      <c r="J85" s="27"/>
      <c r="K85" s="27"/>
      <c r="L85" s="27"/>
      <c r="N85" s="317"/>
      <c r="O85" s="10"/>
      <c r="P85" s="10"/>
    </row>
    <row r="86" spans="1:16" x14ac:dyDescent="0.25">
      <c r="B86" s="709" t="str">
        <f>IF(Intro!$G$28="English",O86,P86)</f>
        <v>PRODUCTION ET CAPACITÉ</v>
      </c>
      <c r="C86" s="710"/>
      <c r="D86" s="710"/>
      <c r="E86" s="710"/>
      <c r="F86" s="710"/>
      <c r="G86" s="710"/>
      <c r="H86" s="710"/>
      <c r="I86" s="710"/>
      <c r="J86" s="710"/>
      <c r="K86" s="710"/>
      <c r="L86" s="711"/>
      <c r="M86" s="172"/>
      <c r="O86" s="237" t="s">
        <v>567</v>
      </c>
      <c r="P86" s="237" t="s">
        <v>568</v>
      </c>
    </row>
    <row r="87" spans="1:16" s="3" customFormat="1" x14ac:dyDescent="0.25">
      <c r="A87" s="14"/>
      <c r="B87" s="796" t="s">
        <v>30</v>
      </c>
      <c r="C87" s="797"/>
      <c r="D87" s="797"/>
      <c r="E87" s="797"/>
      <c r="F87" s="797"/>
      <c r="G87" s="797"/>
      <c r="H87" s="797"/>
      <c r="I87" s="797"/>
      <c r="J87" s="797"/>
      <c r="K87" s="797"/>
      <c r="L87" s="798"/>
      <c r="M87" s="200"/>
      <c r="N87" s="314"/>
      <c r="O87" s="166"/>
      <c r="P87" s="166"/>
    </row>
    <row r="88" spans="1:16" s="172" customFormat="1" x14ac:dyDescent="0.25">
      <c r="A88" s="188"/>
      <c r="B88" s="204"/>
      <c r="C88" s="205"/>
      <c r="D88" s="205"/>
      <c r="E88" s="205"/>
      <c r="F88" s="205"/>
      <c r="G88" s="205"/>
      <c r="H88" s="205"/>
      <c r="I88" s="205"/>
      <c r="J88" s="205"/>
      <c r="K88" s="205"/>
      <c r="L88" s="190"/>
      <c r="N88" s="319"/>
      <c r="O88" s="168"/>
      <c r="P88" s="168"/>
    </row>
    <row r="89" spans="1:16" s="172" customFormat="1" x14ac:dyDescent="0.25">
      <c r="A89" s="188"/>
      <c r="B89" s="793" t="str">
        <f>IF(Intro!$G$28="English",O89,P89)</f>
        <v>Fournissez les renseignements suivants associés à la production canadienne de tous les produits de votre entreprise.</v>
      </c>
      <c r="C89" s="794"/>
      <c r="D89" s="794"/>
      <c r="E89" s="794"/>
      <c r="F89" s="794"/>
      <c r="G89" s="794"/>
      <c r="H89" s="794"/>
      <c r="I89" s="794"/>
      <c r="J89" s="794"/>
      <c r="K89" s="794"/>
      <c r="L89" s="795"/>
      <c r="N89" s="319"/>
      <c r="O89" s="168" t="s">
        <v>234</v>
      </c>
      <c r="P89" s="168" t="s">
        <v>235</v>
      </c>
    </row>
    <row r="90" spans="1:16" s="172" customFormat="1" x14ac:dyDescent="0.25">
      <c r="A90" s="188"/>
      <c r="B90" s="204"/>
      <c r="C90" s="205"/>
      <c r="D90" s="205"/>
      <c r="E90" s="205"/>
      <c r="F90" s="205"/>
      <c r="G90" s="205"/>
      <c r="H90" s="205"/>
      <c r="I90" s="205"/>
      <c r="J90" s="205"/>
      <c r="K90" s="205"/>
      <c r="L90" s="190"/>
      <c r="N90" s="319"/>
    </row>
    <row r="91" spans="1:16" s="11" customFormat="1" ht="14.25" customHeight="1" x14ac:dyDescent="0.25">
      <c r="A91" s="13"/>
      <c r="B91" s="254"/>
      <c r="C91" s="806" t="str">
        <f>IF(Intro!$G$28="English",O91,P91)</f>
        <v xml:space="preserve">Dénomination sociale et emplacement de l'établissement </v>
      </c>
      <c r="D91" s="806"/>
      <c r="E91" s="806" t="str">
        <f>IF(Intro!$G$28="English",O92,P92)</f>
        <v>Expliquez si cette installation produit les marchandises destinées au marché canadien et/ou au marché d'exportation</v>
      </c>
      <c r="F91" s="806"/>
      <c r="G91" s="806" t="str">
        <f>IF(Intro!$G$28="English",O93,P93)</f>
        <v>Description et spécifications des marchandises produites</v>
      </c>
      <c r="H91" s="806"/>
      <c r="I91" s="806" t="str">
        <f>IF(Intro!$G$28="English",O95,P95)</f>
        <v>Quels autres produits, le cas échéant, pourraient être fabriqués à l’aide du même outillage utilisé pour la production des marchandises?</v>
      </c>
      <c r="J91" s="806"/>
      <c r="K91" s="671"/>
      <c r="L91" s="807"/>
      <c r="N91" s="318"/>
      <c r="O91" s="168" t="s">
        <v>29</v>
      </c>
      <c r="P91" s="168" t="s">
        <v>112</v>
      </c>
    </row>
    <row r="92" spans="1:16" s="11" customFormat="1" x14ac:dyDescent="0.25">
      <c r="A92" s="13"/>
      <c r="B92" s="254"/>
      <c r="C92" s="806"/>
      <c r="D92" s="806"/>
      <c r="E92" s="806"/>
      <c r="F92" s="806"/>
      <c r="G92" s="806"/>
      <c r="H92" s="806"/>
      <c r="I92" s="806"/>
      <c r="J92" s="806"/>
      <c r="K92" s="671"/>
      <c r="L92" s="807"/>
      <c r="N92" s="318"/>
      <c r="O92" s="168" t="s">
        <v>518</v>
      </c>
      <c r="P92" s="168" t="s">
        <v>517</v>
      </c>
    </row>
    <row r="93" spans="1:16" s="11" customFormat="1" x14ac:dyDescent="0.25">
      <c r="A93" s="13"/>
      <c r="B93" s="254"/>
      <c r="C93" s="806"/>
      <c r="D93" s="806"/>
      <c r="E93" s="806"/>
      <c r="F93" s="806"/>
      <c r="G93" s="806"/>
      <c r="H93" s="806"/>
      <c r="I93" s="806"/>
      <c r="J93" s="806"/>
      <c r="K93" s="671"/>
      <c r="L93" s="807"/>
      <c r="N93" s="318"/>
      <c r="O93" s="168" t="s">
        <v>284</v>
      </c>
      <c r="P93" s="168" t="s">
        <v>285</v>
      </c>
    </row>
    <row r="94" spans="1:16" s="11" customFormat="1" x14ac:dyDescent="0.25">
      <c r="A94" s="13"/>
      <c r="B94" s="254"/>
      <c r="C94" s="806"/>
      <c r="D94" s="806"/>
      <c r="E94" s="806"/>
      <c r="F94" s="806"/>
      <c r="G94" s="806"/>
      <c r="H94" s="806"/>
      <c r="I94" s="806"/>
      <c r="J94" s="806"/>
      <c r="K94" s="671"/>
      <c r="L94" s="807"/>
      <c r="N94" s="318"/>
      <c r="O94" s="168" t="s">
        <v>287</v>
      </c>
      <c r="P94" s="168" t="s">
        <v>286</v>
      </c>
    </row>
    <row r="95" spans="1:16" s="11" customFormat="1" x14ac:dyDescent="0.25">
      <c r="A95" s="13"/>
      <c r="B95" s="254"/>
      <c r="C95" s="806"/>
      <c r="D95" s="806"/>
      <c r="E95" s="806"/>
      <c r="F95" s="806"/>
      <c r="G95" s="806"/>
      <c r="H95" s="806"/>
      <c r="I95" s="806"/>
      <c r="J95" s="806"/>
      <c r="K95" s="671"/>
      <c r="L95" s="807"/>
      <c r="N95" s="318"/>
      <c r="O95" s="168" t="s">
        <v>32</v>
      </c>
      <c r="P95" s="168" t="s">
        <v>99</v>
      </c>
    </row>
    <row r="96" spans="1:16" s="11" customFormat="1" x14ac:dyDescent="0.25">
      <c r="A96" s="13"/>
      <c r="B96" s="254"/>
      <c r="C96" s="806"/>
      <c r="D96" s="806"/>
      <c r="E96" s="806"/>
      <c r="F96" s="806"/>
      <c r="G96" s="806"/>
      <c r="H96" s="806"/>
      <c r="I96" s="806"/>
      <c r="J96" s="806"/>
      <c r="K96" s="671"/>
      <c r="L96" s="807"/>
      <c r="N96" s="318"/>
      <c r="O96" s="168"/>
      <c r="P96" s="168"/>
    </row>
    <row r="97" spans="1:14" s="147" customFormat="1" x14ac:dyDescent="0.25">
      <c r="A97" s="184"/>
      <c r="B97" s="808">
        <v>1</v>
      </c>
      <c r="C97" s="809"/>
      <c r="D97" s="805"/>
      <c r="E97" s="805"/>
      <c r="F97" s="805"/>
      <c r="G97" s="805"/>
      <c r="H97" s="805"/>
      <c r="I97" s="805"/>
      <c r="J97" s="805"/>
      <c r="K97" s="810"/>
      <c r="L97" s="811"/>
      <c r="N97" s="320"/>
    </row>
    <row r="98" spans="1:14" s="147" customFormat="1" x14ac:dyDescent="0.25">
      <c r="A98" s="184"/>
      <c r="B98" s="808"/>
      <c r="C98" s="809"/>
      <c r="D98" s="805"/>
      <c r="E98" s="805"/>
      <c r="F98" s="805"/>
      <c r="G98" s="805"/>
      <c r="H98" s="805"/>
      <c r="I98" s="805"/>
      <c r="J98" s="805"/>
      <c r="K98" s="810"/>
      <c r="L98" s="811"/>
      <c r="N98" s="320"/>
    </row>
    <row r="99" spans="1:14" s="147" customFormat="1" x14ac:dyDescent="0.25">
      <c r="A99" s="184"/>
      <c r="B99" s="808"/>
      <c r="C99" s="809"/>
      <c r="D99" s="805"/>
      <c r="E99" s="805"/>
      <c r="F99" s="805"/>
      <c r="G99" s="805"/>
      <c r="H99" s="805"/>
      <c r="I99" s="805"/>
      <c r="J99" s="805"/>
      <c r="K99" s="810"/>
      <c r="L99" s="811"/>
      <c r="N99" s="320"/>
    </row>
    <row r="100" spans="1:14" s="147" customFormat="1" x14ac:dyDescent="0.25">
      <c r="A100" s="184"/>
      <c r="B100" s="808"/>
      <c r="C100" s="809"/>
      <c r="D100" s="805"/>
      <c r="E100" s="805"/>
      <c r="F100" s="805"/>
      <c r="G100" s="805"/>
      <c r="H100" s="805"/>
      <c r="I100" s="805"/>
      <c r="J100" s="805"/>
      <c r="K100" s="810"/>
      <c r="L100" s="811"/>
      <c r="N100" s="320"/>
    </row>
    <row r="101" spans="1:14" s="147" customFormat="1" x14ac:dyDescent="0.25">
      <c r="A101" s="184"/>
      <c r="B101" s="808"/>
      <c r="C101" s="809"/>
      <c r="D101" s="805"/>
      <c r="E101" s="805"/>
      <c r="F101" s="805"/>
      <c r="G101" s="805"/>
      <c r="H101" s="805"/>
      <c r="I101" s="805"/>
      <c r="J101" s="805"/>
      <c r="K101" s="810"/>
      <c r="L101" s="811"/>
      <c r="N101" s="320"/>
    </row>
    <row r="102" spans="1:14" s="147" customFormat="1" x14ac:dyDescent="0.25">
      <c r="A102" s="184"/>
      <c r="B102" s="808"/>
      <c r="C102" s="809"/>
      <c r="D102" s="805"/>
      <c r="E102" s="805"/>
      <c r="F102" s="805"/>
      <c r="G102" s="805"/>
      <c r="H102" s="805"/>
      <c r="I102" s="805"/>
      <c r="J102" s="805"/>
      <c r="K102" s="810"/>
      <c r="L102" s="811"/>
      <c r="N102" s="320"/>
    </row>
    <row r="103" spans="1:14" s="147" customFormat="1" x14ac:dyDescent="0.25">
      <c r="A103" s="184"/>
      <c r="B103" s="808"/>
      <c r="C103" s="809"/>
      <c r="D103" s="805"/>
      <c r="E103" s="805"/>
      <c r="F103" s="805"/>
      <c r="G103" s="805"/>
      <c r="H103" s="805"/>
      <c r="I103" s="805"/>
      <c r="J103" s="805"/>
      <c r="K103" s="810"/>
      <c r="L103" s="811"/>
      <c r="N103" s="320"/>
    </row>
    <row r="104" spans="1:14" s="147" customFormat="1" x14ac:dyDescent="0.25">
      <c r="A104" s="184"/>
      <c r="B104" s="808"/>
      <c r="C104" s="809"/>
      <c r="D104" s="805"/>
      <c r="E104" s="805"/>
      <c r="F104" s="805"/>
      <c r="G104" s="805"/>
      <c r="H104" s="805"/>
      <c r="I104" s="805"/>
      <c r="J104" s="805"/>
      <c r="K104" s="810"/>
      <c r="L104" s="811"/>
      <c r="N104" s="320"/>
    </row>
    <row r="105" spans="1:14" s="147" customFormat="1" x14ac:dyDescent="0.25">
      <c r="A105" s="184"/>
      <c r="B105" s="808"/>
      <c r="C105" s="809"/>
      <c r="D105" s="805"/>
      <c r="E105" s="805"/>
      <c r="F105" s="805"/>
      <c r="G105" s="805"/>
      <c r="H105" s="805"/>
      <c r="I105" s="805"/>
      <c r="J105" s="805"/>
      <c r="K105" s="810"/>
      <c r="L105" s="811"/>
      <c r="N105" s="320"/>
    </row>
    <row r="106" spans="1:14" s="147" customFormat="1" x14ac:dyDescent="0.25">
      <c r="A106" s="184"/>
      <c r="B106" s="808"/>
      <c r="C106" s="809"/>
      <c r="D106" s="805"/>
      <c r="E106" s="805"/>
      <c r="F106" s="805"/>
      <c r="G106" s="805"/>
      <c r="H106" s="805"/>
      <c r="I106" s="805"/>
      <c r="J106" s="805"/>
      <c r="K106" s="810"/>
      <c r="L106" s="811"/>
      <c r="N106" s="320"/>
    </row>
    <row r="107" spans="1:14" s="147" customFormat="1" x14ac:dyDescent="0.25">
      <c r="A107" s="184"/>
      <c r="B107" s="808">
        <v>2</v>
      </c>
      <c r="C107" s="809"/>
      <c r="D107" s="805"/>
      <c r="E107" s="805"/>
      <c r="F107" s="805"/>
      <c r="G107" s="805"/>
      <c r="H107" s="805"/>
      <c r="I107" s="805"/>
      <c r="J107" s="805"/>
      <c r="K107" s="810"/>
      <c r="L107" s="811"/>
      <c r="N107" s="320"/>
    </row>
    <row r="108" spans="1:14" s="147" customFormat="1" x14ac:dyDescent="0.25">
      <c r="A108" s="184"/>
      <c r="B108" s="808"/>
      <c r="C108" s="809"/>
      <c r="D108" s="805"/>
      <c r="E108" s="805"/>
      <c r="F108" s="805"/>
      <c r="G108" s="805"/>
      <c r="H108" s="805"/>
      <c r="I108" s="805"/>
      <c r="J108" s="805"/>
      <c r="K108" s="810"/>
      <c r="L108" s="811"/>
      <c r="N108" s="320"/>
    </row>
    <row r="109" spans="1:14" s="147" customFormat="1" x14ac:dyDescent="0.25">
      <c r="A109" s="184"/>
      <c r="B109" s="808"/>
      <c r="C109" s="809"/>
      <c r="D109" s="805"/>
      <c r="E109" s="805"/>
      <c r="F109" s="805"/>
      <c r="G109" s="805"/>
      <c r="H109" s="805"/>
      <c r="I109" s="805"/>
      <c r="J109" s="805"/>
      <c r="K109" s="810"/>
      <c r="L109" s="811"/>
      <c r="N109" s="320"/>
    </row>
    <row r="110" spans="1:14" s="147" customFormat="1" x14ac:dyDescent="0.25">
      <c r="A110" s="184"/>
      <c r="B110" s="808"/>
      <c r="C110" s="809"/>
      <c r="D110" s="805"/>
      <c r="E110" s="805"/>
      <c r="F110" s="805"/>
      <c r="G110" s="805"/>
      <c r="H110" s="805"/>
      <c r="I110" s="805"/>
      <c r="J110" s="805"/>
      <c r="K110" s="810"/>
      <c r="L110" s="811"/>
      <c r="N110" s="320"/>
    </row>
    <row r="111" spans="1:14" s="147" customFormat="1" x14ac:dyDescent="0.25">
      <c r="A111" s="184"/>
      <c r="B111" s="808"/>
      <c r="C111" s="809"/>
      <c r="D111" s="805"/>
      <c r="E111" s="805"/>
      <c r="F111" s="805"/>
      <c r="G111" s="805"/>
      <c r="H111" s="805"/>
      <c r="I111" s="805"/>
      <c r="J111" s="805"/>
      <c r="K111" s="810"/>
      <c r="L111" s="811"/>
      <c r="N111" s="320"/>
    </row>
    <row r="112" spans="1:14" s="147" customFormat="1" x14ac:dyDescent="0.25">
      <c r="A112" s="184"/>
      <c r="B112" s="808"/>
      <c r="C112" s="809"/>
      <c r="D112" s="805"/>
      <c r="E112" s="805"/>
      <c r="F112" s="805"/>
      <c r="G112" s="805"/>
      <c r="H112" s="805"/>
      <c r="I112" s="805"/>
      <c r="J112" s="805"/>
      <c r="K112" s="810"/>
      <c r="L112" s="811"/>
      <c r="N112" s="320"/>
    </row>
    <row r="113" spans="1:14" s="147" customFormat="1" x14ac:dyDescent="0.25">
      <c r="A113" s="184"/>
      <c r="B113" s="808"/>
      <c r="C113" s="809"/>
      <c r="D113" s="805"/>
      <c r="E113" s="805"/>
      <c r="F113" s="805"/>
      <c r="G113" s="805"/>
      <c r="H113" s="805"/>
      <c r="I113" s="805"/>
      <c r="J113" s="805"/>
      <c r="K113" s="810"/>
      <c r="L113" s="811"/>
      <c r="N113" s="320"/>
    </row>
    <row r="114" spans="1:14" s="147" customFormat="1" x14ac:dyDescent="0.25">
      <c r="A114" s="184"/>
      <c r="B114" s="808"/>
      <c r="C114" s="809"/>
      <c r="D114" s="805"/>
      <c r="E114" s="805"/>
      <c r="F114" s="805"/>
      <c r="G114" s="805"/>
      <c r="H114" s="805"/>
      <c r="I114" s="805"/>
      <c r="J114" s="805"/>
      <c r="K114" s="810"/>
      <c r="L114" s="811"/>
      <c r="N114" s="320"/>
    </row>
    <row r="115" spans="1:14" s="147" customFormat="1" x14ac:dyDescent="0.25">
      <c r="A115" s="184"/>
      <c r="B115" s="808"/>
      <c r="C115" s="809"/>
      <c r="D115" s="805"/>
      <c r="E115" s="805"/>
      <c r="F115" s="805"/>
      <c r="G115" s="805"/>
      <c r="H115" s="805"/>
      <c r="I115" s="805"/>
      <c r="J115" s="805"/>
      <c r="K115" s="810"/>
      <c r="L115" s="811"/>
      <c r="N115" s="320"/>
    </row>
    <row r="116" spans="1:14" s="147" customFormat="1" x14ac:dyDescent="0.25">
      <c r="A116" s="184"/>
      <c r="B116" s="808"/>
      <c r="C116" s="809"/>
      <c r="D116" s="805"/>
      <c r="E116" s="805"/>
      <c r="F116" s="805"/>
      <c r="G116" s="805"/>
      <c r="H116" s="805"/>
      <c r="I116" s="805"/>
      <c r="J116" s="805"/>
      <c r="K116" s="810"/>
      <c r="L116" s="811"/>
      <c r="N116" s="320"/>
    </row>
    <row r="117" spans="1:14" s="147" customFormat="1" x14ac:dyDescent="0.25">
      <c r="A117" s="184"/>
      <c r="B117" s="808">
        <v>3</v>
      </c>
      <c r="C117" s="809"/>
      <c r="D117" s="805"/>
      <c r="E117" s="805"/>
      <c r="F117" s="805"/>
      <c r="G117" s="805"/>
      <c r="H117" s="805"/>
      <c r="I117" s="805"/>
      <c r="J117" s="805"/>
      <c r="K117" s="810"/>
      <c r="L117" s="811"/>
      <c r="N117" s="320"/>
    </row>
    <row r="118" spans="1:14" s="147" customFormat="1" x14ac:dyDescent="0.25">
      <c r="A118" s="184"/>
      <c r="B118" s="808"/>
      <c r="C118" s="809"/>
      <c r="D118" s="805"/>
      <c r="E118" s="805"/>
      <c r="F118" s="805"/>
      <c r="G118" s="805"/>
      <c r="H118" s="805"/>
      <c r="I118" s="805"/>
      <c r="J118" s="805"/>
      <c r="K118" s="810"/>
      <c r="L118" s="811"/>
      <c r="N118" s="320"/>
    </row>
    <row r="119" spans="1:14" s="147" customFormat="1" x14ac:dyDescent="0.25">
      <c r="A119" s="184"/>
      <c r="B119" s="808"/>
      <c r="C119" s="809"/>
      <c r="D119" s="805"/>
      <c r="E119" s="805"/>
      <c r="F119" s="805"/>
      <c r="G119" s="805"/>
      <c r="H119" s="805"/>
      <c r="I119" s="805"/>
      <c r="J119" s="805"/>
      <c r="K119" s="810"/>
      <c r="L119" s="811"/>
      <c r="N119" s="320"/>
    </row>
    <row r="120" spans="1:14" s="147" customFormat="1" x14ac:dyDescent="0.25">
      <c r="A120" s="184"/>
      <c r="B120" s="808"/>
      <c r="C120" s="809"/>
      <c r="D120" s="805"/>
      <c r="E120" s="805"/>
      <c r="F120" s="805"/>
      <c r="G120" s="805"/>
      <c r="H120" s="805"/>
      <c r="I120" s="805"/>
      <c r="J120" s="805"/>
      <c r="K120" s="810"/>
      <c r="L120" s="811"/>
      <c r="N120" s="320"/>
    </row>
    <row r="121" spans="1:14" s="147" customFormat="1" x14ac:dyDescent="0.25">
      <c r="A121" s="184"/>
      <c r="B121" s="808"/>
      <c r="C121" s="809"/>
      <c r="D121" s="805"/>
      <c r="E121" s="805"/>
      <c r="F121" s="805"/>
      <c r="G121" s="805"/>
      <c r="H121" s="805"/>
      <c r="I121" s="805"/>
      <c r="J121" s="805"/>
      <c r="K121" s="810"/>
      <c r="L121" s="811"/>
      <c r="N121" s="320"/>
    </row>
    <row r="122" spans="1:14" s="147" customFormat="1" x14ac:dyDescent="0.25">
      <c r="A122" s="184"/>
      <c r="B122" s="808"/>
      <c r="C122" s="809"/>
      <c r="D122" s="805"/>
      <c r="E122" s="805"/>
      <c r="F122" s="805"/>
      <c r="G122" s="805"/>
      <c r="H122" s="805"/>
      <c r="I122" s="805"/>
      <c r="J122" s="805"/>
      <c r="K122" s="810"/>
      <c r="L122" s="811"/>
      <c r="N122" s="320"/>
    </row>
    <row r="123" spans="1:14" s="147" customFormat="1" x14ac:dyDescent="0.25">
      <c r="A123" s="184"/>
      <c r="B123" s="808"/>
      <c r="C123" s="809"/>
      <c r="D123" s="805"/>
      <c r="E123" s="805"/>
      <c r="F123" s="805"/>
      <c r="G123" s="805"/>
      <c r="H123" s="805"/>
      <c r="I123" s="805"/>
      <c r="J123" s="805"/>
      <c r="K123" s="810"/>
      <c r="L123" s="811"/>
      <c r="N123" s="320"/>
    </row>
    <row r="124" spans="1:14" s="147" customFormat="1" x14ac:dyDescent="0.25">
      <c r="A124" s="184"/>
      <c r="B124" s="808"/>
      <c r="C124" s="809"/>
      <c r="D124" s="805"/>
      <c r="E124" s="805"/>
      <c r="F124" s="805"/>
      <c r="G124" s="805"/>
      <c r="H124" s="805"/>
      <c r="I124" s="805"/>
      <c r="J124" s="805"/>
      <c r="K124" s="810"/>
      <c r="L124" s="811"/>
      <c r="N124" s="320"/>
    </row>
    <row r="125" spans="1:14" s="147" customFormat="1" x14ac:dyDescent="0.25">
      <c r="A125" s="184"/>
      <c r="B125" s="808"/>
      <c r="C125" s="809"/>
      <c r="D125" s="805"/>
      <c r="E125" s="805"/>
      <c r="F125" s="805"/>
      <c r="G125" s="805"/>
      <c r="H125" s="805"/>
      <c r="I125" s="805"/>
      <c r="J125" s="805"/>
      <c r="K125" s="810"/>
      <c r="L125" s="811"/>
      <c r="N125" s="320"/>
    </row>
    <row r="126" spans="1:14" s="147" customFormat="1" x14ac:dyDescent="0.25">
      <c r="A126" s="184"/>
      <c r="B126" s="808"/>
      <c r="C126" s="809"/>
      <c r="D126" s="805"/>
      <c r="E126" s="805"/>
      <c r="F126" s="805"/>
      <c r="G126" s="805"/>
      <c r="H126" s="805"/>
      <c r="I126" s="805"/>
      <c r="J126" s="805"/>
      <c r="K126" s="810"/>
      <c r="L126" s="811"/>
      <c r="N126" s="320"/>
    </row>
    <row r="127" spans="1:14" s="147" customFormat="1" x14ac:dyDescent="0.25">
      <c r="A127" s="184"/>
      <c r="B127" s="808">
        <v>4</v>
      </c>
      <c r="C127" s="809"/>
      <c r="D127" s="805"/>
      <c r="E127" s="805"/>
      <c r="F127" s="805"/>
      <c r="G127" s="805"/>
      <c r="H127" s="805"/>
      <c r="I127" s="805"/>
      <c r="J127" s="805"/>
      <c r="K127" s="810"/>
      <c r="L127" s="811"/>
      <c r="N127" s="320"/>
    </row>
    <row r="128" spans="1:14" s="147" customFormat="1" x14ac:dyDescent="0.25">
      <c r="A128" s="184"/>
      <c r="B128" s="808"/>
      <c r="C128" s="809"/>
      <c r="D128" s="805"/>
      <c r="E128" s="805"/>
      <c r="F128" s="805"/>
      <c r="G128" s="805"/>
      <c r="H128" s="805"/>
      <c r="I128" s="805"/>
      <c r="J128" s="805"/>
      <c r="K128" s="810"/>
      <c r="L128" s="811"/>
      <c r="N128" s="320"/>
    </row>
    <row r="129" spans="1:14" s="147" customFormat="1" x14ac:dyDescent="0.25">
      <c r="A129" s="184"/>
      <c r="B129" s="808"/>
      <c r="C129" s="809"/>
      <c r="D129" s="805"/>
      <c r="E129" s="805"/>
      <c r="F129" s="805"/>
      <c r="G129" s="805"/>
      <c r="H129" s="805"/>
      <c r="I129" s="805"/>
      <c r="J129" s="805"/>
      <c r="K129" s="810"/>
      <c r="L129" s="811"/>
      <c r="N129" s="320"/>
    </row>
    <row r="130" spans="1:14" s="147" customFormat="1" x14ac:dyDescent="0.25">
      <c r="A130" s="184"/>
      <c r="B130" s="808"/>
      <c r="C130" s="809"/>
      <c r="D130" s="805"/>
      <c r="E130" s="805"/>
      <c r="F130" s="805"/>
      <c r="G130" s="805"/>
      <c r="H130" s="805"/>
      <c r="I130" s="805"/>
      <c r="J130" s="805"/>
      <c r="K130" s="810"/>
      <c r="L130" s="811"/>
      <c r="N130" s="320"/>
    </row>
    <row r="131" spans="1:14" s="147" customFormat="1" x14ac:dyDescent="0.25">
      <c r="A131" s="184"/>
      <c r="B131" s="808"/>
      <c r="C131" s="809"/>
      <c r="D131" s="805"/>
      <c r="E131" s="805"/>
      <c r="F131" s="805"/>
      <c r="G131" s="805"/>
      <c r="H131" s="805"/>
      <c r="I131" s="805"/>
      <c r="J131" s="805"/>
      <c r="K131" s="810"/>
      <c r="L131" s="811"/>
      <c r="N131" s="320"/>
    </row>
    <row r="132" spans="1:14" s="147" customFormat="1" x14ac:dyDescent="0.25">
      <c r="A132" s="184"/>
      <c r="B132" s="808"/>
      <c r="C132" s="809"/>
      <c r="D132" s="805"/>
      <c r="E132" s="805"/>
      <c r="F132" s="805"/>
      <c r="G132" s="805"/>
      <c r="H132" s="805"/>
      <c r="I132" s="805"/>
      <c r="J132" s="805"/>
      <c r="K132" s="810"/>
      <c r="L132" s="811"/>
      <c r="N132" s="320"/>
    </row>
    <row r="133" spans="1:14" s="147" customFormat="1" x14ac:dyDescent="0.25">
      <c r="A133" s="184"/>
      <c r="B133" s="808"/>
      <c r="C133" s="809"/>
      <c r="D133" s="805"/>
      <c r="E133" s="805"/>
      <c r="F133" s="805"/>
      <c r="G133" s="805"/>
      <c r="H133" s="805"/>
      <c r="I133" s="805"/>
      <c r="J133" s="805"/>
      <c r="K133" s="810"/>
      <c r="L133" s="811"/>
      <c r="N133" s="320"/>
    </row>
    <row r="134" spans="1:14" s="147" customFormat="1" x14ac:dyDescent="0.25">
      <c r="A134" s="184"/>
      <c r="B134" s="808"/>
      <c r="C134" s="809"/>
      <c r="D134" s="805"/>
      <c r="E134" s="805"/>
      <c r="F134" s="805"/>
      <c r="G134" s="805"/>
      <c r="H134" s="805"/>
      <c r="I134" s="805"/>
      <c r="J134" s="805"/>
      <c r="K134" s="810"/>
      <c r="L134" s="811"/>
      <c r="N134" s="320"/>
    </row>
    <row r="135" spans="1:14" s="147" customFormat="1" x14ac:dyDescent="0.25">
      <c r="A135" s="184"/>
      <c r="B135" s="808"/>
      <c r="C135" s="809"/>
      <c r="D135" s="805"/>
      <c r="E135" s="805"/>
      <c r="F135" s="805"/>
      <c r="G135" s="805"/>
      <c r="H135" s="805"/>
      <c r="I135" s="805"/>
      <c r="J135" s="805"/>
      <c r="K135" s="810"/>
      <c r="L135" s="811"/>
      <c r="N135" s="320"/>
    </row>
    <row r="136" spans="1:14" s="147" customFormat="1" x14ac:dyDescent="0.25">
      <c r="A136" s="184"/>
      <c r="B136" s="808"/>
      <c r="C136" s="809"/>
      <c r="D136" s="805"/>
      <c r="E136" s="805"/>
      <c r="F136" s="805"/>
      <c r="G136" s="805"/>
      <c r="H136" s="805"/>
      <c r="I136" s="805"/>
      <c r="J136" s="805"/>
      <c r="K136" s="810"/>
      <c r="L136" s="811"/>
      <c r="N136" s="320"/>
    </row>
    <row r="137" spans="1:14" s="147" customFormat="1" x14ac:dyDescent="0.25">
      <c r="A137" s="184"/>
      <c r="B137" s="808">
        <v>5</v>
      </c>
      <c r="C137" s="809"/>
      <c r="D137" s="805"/>
      <c r="E137" s="805"/>
      <c r="F137" s="805"/>
      <c r="G137" s="805"/>
      <c r="H137" s="805"/>
      <c r="I137" s="805"/>
      <c r="J137" s="805"/>
      <c r="K137" s="810"/>
      <c r="L137" s="811"/>
      <c r="N137" s="320"/>
    </row>
    <row r="138" spans="1:14" s="147" customFormat="1" x14ac:dyDescent="0.25">
      <c r="A138" s="184"/>
      <c r="B138" s="808"/>
      <c r="C138" s="809"/>
      <c r="D138" s="805"/>
      <c r="E138" s="805"/>
      <c r="F138" s="805"/>
      <c r="G138" s="805"/>
      <c r="H138" s="805"/>
      <c r="I138" s="805"/>
      <c r="J138" s="805"/>
      <c r="K138" s="810"/>
      <c r="L138" s="811"/>
      <c r="N138" s="320"/>
    </row>
    <row r="139" spans="1:14" s="147" customFormat="1" x14ac:dyDescent="0.25">
      <c r="A139" s="184"/>
      <c r="B139" s="808"/>
      <c r="C139" s="809"/>
      <c r="D139" s="805"/>
      <c r="E139" s="805"/>
      <c r="F139" s="805"/>
      <c r="G139" s="805"/>
      <c r="H139" s="805"/>
      <c r="I139" s="805"/>
      <c r="J139" s="805"/>
      <c r="K139" s="810"/>
      <c r="L139" s="811"/>
      <c r="N139" s="320"/>
    </row>
    <row r="140" spans="1:14" s="147" customFormat="1" x14ac:dyDescent="0.25">
      <c r="A140" s="184"/>
      <c r="B140" s="808"/>
      <c r="C140" s="809"/>
      <c r="D140" s="805"/>
      <c r="E140" s="805"/>
      <c r="F140" s="805"/>
      <c r="G140" s="805"/>
      <c r="H140" s="805"/>
      <c r="I140" s="805"/>
      <c r="J140" s="805"/>
      <c r="K140" s="810"/>
      <c r="L140" s="811"/>
      <c r="N140" s="320"/>
    </row>
    <row r="141" spans="1:14" s="147" customFormat="1" x14ac:dyDescent="0.25">
      <c r="A141" s="184"/>
      <c r="B141" s="808"/>
      <c r="C141" s="809"/>
      <c r="D141" s="805"/>
      <c r="E141" s="805"/>
      <c r="F141" s="805"/>
      <c r="G141" s="805"/>
      <c r="H141" s="805"/>
      <c r="I141" s="805"/>
      <c r="J141" s="805"/>
      <c r="K141" s="810"/>
      <c r="L141" s="811"/>
      <c r="N141" s="320"/>
    </row>
    <row r="142" spans="1:14" s="147" customFormat="1" x14ac:dyDescent="0.25">
      <c r="A142" s="184"/>
      <c r="B142" s="808"/>
      <c r="C142" s="809"/>
      <c r="D142" s="805"/>
      <c r="E142" s="805"/>
      <c r="F142" s="805"/>
      <c r="G142" s="805"/>
      <c r="H142" s="805"/>
      <c r="I142" s="805"/>
      <c r="J142" s="805"/>
      <c r="K142" s="810"/>
      <c r="L142" s="811"/>
      <c r="N142" s="320"/>
    </row>
    <row r="143" spans="1:14" s="147" customFormat="1" x14ac:dyDescent="0.25">
      <c r="A143" s="184"/>
      <c r="B143" s="808"/>
      <c r="C143" s="809"/>
      <c r="D143" s="805"/>
      <c r="E143" s="805"/>
      <c r="F143" s="805"/>
      <c r="G143" s="805"/>
      <c r="H143" s="805"/>
      <c r="I143" s="805"/>
      <c r="J143" s="805"/>
      <c r="K143" s="810"/>
      <c r="L143" s="811"/>
      <c r="N143" s="320"/>
    </row>
    <row r="144" spans="1:14" s="147" customFormat="1" x14ac:dyDescent="0.25">
      <c r="A144" s="184"/>
      <c r="B144" s="808"/>
      <c r="C144" s="809"/>
      <c r="D144" s="805"/>
      <c r="E144" s="805"/>
      <c r="F144" s="805"/>
      <c r="G144" s="805"/>
      <c r="H144" s="805"/>
      <c r="I144" s="805"/>
      <c r="J144" s="805"/>
      <c r="K144" s="810"/>
      <c r="L144" s="811"/>
      <c r="N144" s="320"/>
    </row>
    <row r="145" spans="1:16" s="147" customFormat="1" x14ac:dyDescent="0.25">
      <c r="A145" s="184"/>
      <c r="B145" s="808"/>
      <c r="C145" s="809"/>
      <c r="D145" s="805"/>
      <c r="E145" s="805"/>
      <c r="F145" s="805"/>
      <c r="G145" s="805"/>
      <c r="H145" s="805"/>
      <c r="I145" s="805"/>
      <c r="J145" s="805"/>
      <c r="K145" s="810"/>
      <c r="L145" s="811"/>
      <c r="N145" s="320"/>
    </row>
    <row r="146" spans="1:16" s="147" customFormat="1" x14ac:dyDescent="0.25">
      <c r="A146" s="184"/>
      <c r="B146" s="808"/>
      <c r="C146" s="809"/>
      <c r="D146" s="805"/>
      <c r="E146" s="805"/>
      <c r="F146" s="805"/>
      <c r="G146" s="805"/>
      <c r="H146" s="805"/>
      <c r="I146" s="805"/>
      <c r="J146" s="805"/>
      <c r="K146" s="810"/>
      <c r="L146" s="811"/>
      <c r="N146" s="320"/>
    </row>
    <row r="147" spans="1:16" s="172" customFormat="1" x14ac:dyDescent="0.25">
      <c r="A147" s="188"/>
      <c r="B147" s="207"/>
      <c r="C147" s="208"/>
      <c r="D147" s="208"/>
      <c r="E147" s="208"/>
      <c r="F147" s="208"/>
      <c r="G147" s="208"/>
      <c r="H147" s="208"/>
      <c r="I147" s="208"/>
      <c r="J147" s="208"/>
      <c r="K147" s="208"/>
      <c r="L147" s="206"/>
      <c r="N147" s="319"/>
      <c r="O147" s="168"/>
      <c r="P147" s="168"/>
    </row>
    <row r="148" spans="1:16" s="3" customFormat="1" x14ac:dyDescent="0.25">
      <c r="A148" s="14"/>
      <c r="B148" s="796" t="s">
        <v>31</v>
      </c>
      <c r="C148" s="797"/>
      <c r="D148" s="797"/>
      <c r="E148" s="797"/>
      <c r="F148" s="797"/>
      <c r="G148" s="797"/>
      <c r="H148" s="797"/>
      <c r="I148" s="797"/>
      <c r="J148" s="797"/>
      <c r="K148" s="797"/>
      <c r="L148" s="798"/>
      <c r="M148" s="200"/>
      <c r="N148" s="314"/>
      <c r="O148" s="166"/>
      <c r="P148" s="166"/>
    </row>
    <row r="149" spans="1:16" s="172" customFormat="1" x14ac:dyDescent="0.25">
      <c r="A149" s="188"/>
      <c r="B149" s="204"/>
      <c r="C149" s="205"/>
      <c r="D149" s="205"/>
      <c r="E149" s="205"/>
      <c r="F149" s="205"/>
      <c r="G149" s="205"/>
      <c r="H149" s="205"/>
      <c r="I149" s="205"/>
      <c r="J149" s="205"/>
      <c r="K149" s="205"/>
      <c r="L149" s="190"/>
      <c r="N149" s="319"/>
      <c r="O149" s="168"/>
      <c r="P149" s="168"/>
    </row>
    <row r="150" spans="1:16" s="172" customFormat="1" x14ac:dyDescent="0.25">
      <c r="A150" s="188"/>
      <c r="B150" s="793" t="str">
        <f>IF(Intro!$G$28="English",O150,P150)</f>
        <v>Décrivez les processus de production de votre entreprise pour les marchandises.</v>
      </c>
      <c r="C150" s="794"/>
      <c r="D150" s="794"/>
      <c r="E150" s="794"/>
      <c r="F150" s="794"/>
      <c r="G150" s="794"/>
      <c r="H150" s="794"/>
      <c r="I150" s="794"/>
      <c r="J150" s="794"/>
      <c r="K150" s="794"/>
      <c r="L150" s="795"/>
      <c r="N150" s="319"/>
      <c r="O150" s="168" t="s">
        <v>938</v>
      </c>
      <c r="P150" s="168" t="s">
        <v>939</v>
      </c>
    </row>
    <row r="151" spans="1:16" s="172" customFormat="1" x14ac:dyDescent="0.25">
      <c r="A151" s="188"/>
      <c r="B151" s="204"/>
      <c r="C151" s="205"/>
      <c r="D151" s="205"/>
      <c r="E151" s="205"/>
      <c r="F151" s="205"/>
      <c r="G151" s="205"/>
      <c r="H151" s="205"/>
      <c r="I151" s="205"/>
      <c r="J151" s="205"/>
      <c r="K151" s="205"/>
      <c r="L151" s="190"/>
      <c r="N151" s="319"/>
      <c r="O151" s="168"/>
      <c r="P151" s="168"/>
    </row>
    <row r="152" spans="1:16" s="3" customFormat="1" x14ac:dyDescent="0.25">
      <c r="A152" s="14"/>
      <c r="B152" s="790"/>
      <c r="C152" s="791"/>
      <c r="D152" s="791"/>
      <c r="E152" s="791"/>
      <c r="F152" s="791"/>
      <c r="G152" s="791"/>
      <c r="H152" s="791"/>
      <c r="I152" s="791"/>
      <c r="J152" s="791"/>
      <c r="K152" s="791"/>
      <c r="L152" s="792"/>
      <c r="M152" s="172"/>
      <c r="N152" s="314"/>
      <c r="O152" s="166"/>
      <c r="P152" s="166"/>
    </row>
    <row r="153" spans="1:16" s="3" customFormat="1" x14ac:dyDescent="0.25">
      <c r="A153" s="14"/>
      <c r="B153" s="790"/>
      <c r="C153" s="791"/>
      <c r="D153" s="791"/>
      <c r="E153" s="791"/>
      <c r="F153" s="791"/>
      <c r="G153" s="791"/>
      <c r="H153" s="791"/>
      <c r="I153" s="791"/>
      <c r="J153" s="791"/>
      <c r="K153" s="791"/>
      <c r="L153" s="792"/>
      <c r="M153" s="172"/>
      <c r="N153" s="314"/>
      <c r="O153" s="166"/>
      <c r="P153" s="166"/>
    </row>
    <row r="154" spans="1:16" s="3" customFormat="1" x14ac:dyDescent="0.25">
      <c r="A154" s="14"/>
      <c r="B154" s="790"/>
      <c r="C154" s="791"/>
      <c r="D154" s="791"/>
      <c r="E154" s="791"/>
      <c r="F154" s="791"/>
      <c r="G154" s="791"/>
      <c r="H154" s="791"/>
      <c r="I154" s="791"/>
      <c r="J154" s="791"/>
      <c r="K154" s="791"/>
      <c r="L154" s="792"/>
      <c r="M154" s="172"/>
      <c r="N154" s="314"/>
      <c r="O154" s="166"/>
      <c r="P154" s="166"/>
    </row>
    <row r="155" spans="1:16" s="3" customFormat="1" x14ac:dyDescent="0.25">
      <c r="A155" s="14"/>
      <c r="B155" s="790"/>
      <c r="C155" s="791"/>
      <c r="D155" s="791"/>
      <c r="E155" s="791"/>
      <c r="F155" s="791"/>
      <c r="G155" s="791"/>
      <c r="H155" s="791"/>
      <c r="I155" s="791"/>
      <c r="J155" s="791"/>
      <c r="K155" s="791"/>
      <c r="L155" s="792"/>
      <c r="M155" s="172"/>
      <c r="N155" s="314"/>
      <c r="O155" s="166"/>
      <c r="P155" s="166"/>
    </row>
    <row r="156" spans="1:16" s="3" customFormat="1" x14ac:dyDescent="0.25">
      <c r="A156" s="14"/>
      <c r="B156" s="790"/>
      <c r="C156" s="791"/>
      <c r="D156" s="791"/>
      <c r="E156" s="791"/>
      <c r="F156" s="791"/>
      <c r="G156" s="791"/>
      <c r="H156" s="791"/>
      <c r="I156" s="791"/>
      <c r="J156" s="791"/>
      <c r="K156" s="791"/>
      <c r="L156" s="792"/>
      <c r="M156" s="172"/>
      <c r="N156" s="314"/>
      <c r="O156" s="166"/>
      <c r="P156" s="166"/>
    </row>
    <row r="157" spans="1:16" s="3" customFormat="1" x14ac:dyDescent="0.25">
      <c r="A157" s="14"/>
      <c r="B157" s="790"/>
      <c r="C157" s="791"/>
      <c r="D157" s="791"/>
      <c r="E157" s="791"/>
      <c r="F157" s="791"/>
      <c r="G157" s="791"/>
      <c r="H157" s="791"/>
      <c r="I157" s="791"/>
      <c r="J157" s="791"/>
      <c r="K157" s="791"/>
      <c r="L157" s="792"/>
      <c r="M157" s="172"/>
      <c r="N157" s="314"/>
      <c r="O157" s="166"/>
      <c r="P157" s="166"/>
    </row>
    <row r="158" spans="1:16" s="3" customFormat="1" x14ac:dyDescent="0.25">
      <c r="A158" s="14"/>
      <c r="B158" s="790"/>
      <c r="C158" s="791"/>
      <c r="D158" s="791"/>
      <c r="E158" s="791"/>
      <c r="F158" s="791"/>
      <c r="G158" s="791"/>
      <c r="H158" s="791"/>
      <c r="I158" s="791"/>
      <c r="J158" s="791"/>
      <c r="K158" s="791"/>
      <c r="L158" s="792"/>
      <c r="M158" s="172"/>
      <c r="N158" s="314"/>
      <c r="O158" s="166"/>
      <c r="P158" s="166"/>
    </row>
    <row r="159" spans="1:16" s="3" customFormat="1" x14ac:dyDescent="0.25">
      <c r="A159" s="14"/>
      <c r="B159" s="790"/>
      <c r="C159" s="791"/>
      <c r="D159" s="791"/>
      <c r="E159" s="791"/>
      <c r="F159" s="791"/>
      <c r="G159" s="791"/>
      <c r="H159" s="791"/>
      <c r="I159" s="791"/>
      <c r="J159" s="791"/>
      <c r="K159" s="791"/>
      <c r="L159" s="792"/>
      <c r="M159" s="172"/>
      <c r="N159" s="314"/>
      <c r="O159" s="166"/>
      <c r="P159" s="166"/>
    </row>
    <row r="160" spans="1:16" s="172" customFormat="1" x14ac:dyDescent="0.25">
      <c r="A160" s="188"/>
      <c r="B160" s="207"/>
      <c r="C160" s="208"/>
      <c r="D160" s="208"/>
      <c r="E160" s="208"/>
      <c r="F160" s="208"/>
      <c r="G160" s="208"/>
      <c r="H160" s="208"/>
      <c r="I160" s="208"/>
      <c r="J160" s="208"/>
      <c r="K160" s="208"/>
      <c r="L160" s="206"/>
      <c r="N160" s="319"/>
      <c r="O160" s="168"/>
      <c r="P160" s="168"/>
    </row>
    <row r="161" spans="1:16" s="3" customFormat="1" x14ac:dyDescent="0.25">
      <c r="A161" s="13"/>
      <c r="B161" s="796" t="s">
        <v>33</v>
      </c>
      <c r="C161" s="797"/>
      <c r="D161" s="797"/>
      <c r="E161" s="797"/>
      <c r="F161" s="797"/>
      <c r="G161" s="797"/>
      <c r="H161" s="797"/>
      <c r="I161" s="797"/>
      <c r="J161" s="797"/>
      <c r="K161" s="797"/>
      <c r="L161" s="798"/>
      <c r="M161" s="200"/>
      <c r="N161" s="314"/>
    </row>
    <row r="162" spans="1:16" s="147" customFormat="1" x14ac:dyDescent="0.25">
      <c r="A162" s="184"/>
      <c r="B162" s="185"/>
      <c r="C162" s="186"/>
      <c r="D162" s="186"/>
      <c r="E162" s="186"/>
      <c r="F162" s="186"/>
      <c r="G162" s="186"/>
      <c r="H162" s="186"/>
      <c r="I162" s="186"/>
      <c r="J162" s="186"/>
      <c r="K162" s="186"/>
      <c r="L162" s="187"/>
      <c r="N162" s="320"/>
    </row>
    <row r="163" spans="1:16" s="11" customFormat="1" x14ac:dyDescent="0.25">
      <c r="A163" s="13"/>
      <c r="B163" s="702" t="str">
        <f>IF(Intro!$G$28="English",O163,P163)</f>
        <v>Énumérez les trois principales matières directes utilisées dans la production des marchandises par votre entreprise, en fonction de leur valeur.</v>
      </c>
      <c r="C163" s="703"/>
      <c r="D163" s="703"/>
      <c r="E163" s="703"/>
      <c r="F163" s="703"/>
      <c r="G163" s="703"/>
      <c r="H163" s="703"/>
      <c r="I163" s="703"/>
      <c r="J163" s="703"/>
      <c r="K163" s="703"/>
      <c r="L163" s="704"/>
      <c r="N163" s="318"/>
      <c r="O163" s="12" t="s">
        <v>168</v>
      </c>
      <c r="P163" s="11" t="s">
        <v>169</v>
      </c>
    </row>
    <row r="164" spans="1:16" s="11" customFormat="1" x14ac:dyDescent="0.25">
      <c r="A164" s="13"/>
      <c r="B164" s="176"/>
      <c r="C164" s="177"/>
      <c r="D164" s="29"/>
      <c r="E164" s="30"/>
      <c r="F164" s="30"/>
      <c r="G164" s="30"/>
      <c r="H164" s="30"/>
      <c r="I164" s="30"/>
      <c r="J164" s="30"/>
      <c r="K164" s="30"/>
      <c r="L164" s="31"/>
      <c r="N164" s="318"/>
      <c r="O164" s="12"/>
    </row>
    <row r="165" spans="1:16" s="11" customFormat="1" x14ac:dyDescent="0.25">
      <c r="A165" s="13"/>
      <c r="B165" s="813" t="str">
        <f>IF(Intro!$G$28="English",O165,P165)</f>
        <v>La matière directe utilisée 1</v>
      </c>
      <c r="C165" s="814"/>
      <c r="D165" s="815"/>
      <c r="E165" s="816"/>
      <c r="F165" s="816"/>
      <c r="G165" s="816"/>
      <c r="H165" s="816"/>
      <c r="I165" s="816"/>
      <c r="J165" s="816"/>
      <c r="K165" s="816"/>
      <c r="L165" s="817"/>
      <c r="N165" s="318"/>
      <c r="O165" s="12" t="s">
        <v>170</v>
      </c>
      <c r="P165" s="11" t="s">
        <v>171</v>
      </c>
    </row>
    <row r="166" spans="1:16" s="11" customFormat="1" x14ac:dyDescent="0.25">
      <c r="A166" s="13"/>
      <c r="B166" s="813" t="str">
        <f>IF(Intro!$G$28="English",O166,P166)</f>
        <v>La matière directe utilisée 2</v>
      </c>
      <c r="C166" s="814"/>
      <c r="D166" s="815"/>
      <c r="E166" s="816"/>
      <c r="F166" s="816"/>
      <c r="G166" s="816"/>
      <c r="H166" s="816"/>
      <c r="I166" s="816"/>
      <c r="J166" s="816"/>
      <c r="K166" s="816"/>
      <c r="L166" s="817"/>
      <c r="N166" s="318"/>
      <c r="O166" s="12" t="s">
        <v>172</v>
      </c>
      <c r="P166" s="11" t="s">
        <v>173</v>
      </c>
    </row>
    <row r="167" spans="1:16" s="11" customFormat="1" x14ac:dyDescent="0.25">
      <c r="A167" s="13"/>
      <c r="B167" s="813" t="str">
        <f>IF(Intro!$G$28="English",O167,P167)</f>
        <v>La matière directe utilisée 3</v>
      </c>
      <c r="C167" s="814"/>
      <c r="D167" s="815"/>
      <c r="E167" s="816"/>
      <c r="F167" s="816"/>
      <c r="G167" s="816"/>
      <c r="H167" s="816"/>
      <c r="I167" s="816"/>
      <c r="J167" s="816"/>
      <c r="K167" s="816"/>
      <c r="L167" s="817"/>
      <c r="N167" s="318"/>
      <c r="O167" s="12" t="s">
        <v>174</v>
      </c>
      <c r="P167" s="11" t="s">
        <v>175</v>
      </c>
    </row>
    <row r="168" spans="1:16" s="11" customFormat="1" x14ac:dyDescent="0.25">
      <c r="A168" s="13"/>
      <c r="B168" s="176"/>
      <c r="C168" s="177"/>
      <c r="D168" s="29"/>
      <c r="E168" s="30"/>
      <c r="F168" s="30"/>
      <c r="G168" s="30"/>
      <c r="H168" s="30"/>
      <c r="I168" s="30"/>
      <c r="J168" s="30"/>
      <c r="K168" s="30"/>
      <c r="L168" s="31"/>
      <c r="N168" s="318"/>
      <c r="O168" s="12"/>
    </row>
    <row r="169" spans="1:16" s="3" customFormat="1" x14ac:dyDescent="0.25">
      <c r="A169" s="14"/>
      <c r="B169" s="796" t="s">
        <v>34</v>
      </c>
      <c r="C169" s="797"/>
      <c r="D169" s="797"/>
      <c r="E169" s="797"/>
      <c r="F169" s="797"/>
      <c r="G169" s="797"/>
      <c r="H169" s="797"/>
      <c r="I169" s="797"/>
      <c r="J169" s="797"/>
      <c r="K169" s="797"/>
      <c r="L169" s="798"/>
      <c r="M169" s="200"/>
      <c r="N169" s="314"/>
      <c r="O169" s="166"/>
      <c r="P169" s="166"/>
    </row>
    <row r="170" spans="1:16" s="172" customFormat="1" x14ac:dyDescent="0.25">
      <c r="A170" s="188"/>
      <c r="B170" s="204"/>
      <c r="C170" s="205"/>
      <c r="D170" s="205"/>
      <c r="E170" s="205"/>
      <c r="F170" s="205"/>
      <c r="G170" s="205"/>
      <c r="H170" s="205"/>
      <c r="I170" s="205"/>
      <c r="J170" s="205"/>
      <c r="K170" s="205"/>
      <c r="L170" s="190"/>
      <c r="N170" s="319"/>
      <c r="O170" s="168"/>
      <c r="P170" s="168"/>
    </row>
    <row r="171" spans="1:16" s="172" customFormat="1" x14ac:dyDescent="0.25">
      <c r="A171" s="188"/>
      <c r="B171" s="793" t="str">
        <f>IF(Intro!$G$28="English",O171,P171)</f>
        <v>Quelles publications ou indices votre entreprise utilise-t-elle pour suivre les prix des matières directes utilisées dans la production des marchandises?</v>
      </c>
      <c r="C171" s="794"/>
      <c r="D171" s="794"/>
      <c r="E171" s="794"/>
      <c r="F171" s="794"/>
      <c r="G171" s="794"/>
      <c r="H171" s="794"/>
      <c r="I171" s="794"/>
      <c r="J171" s="794"/>
      <c r="K171" s="794"/>
      <c r="L171" s="795"/>
      <c r="N171" s="319"/>
      <c r="O171" s="168" t="s">
        <v>332</v>
      </c>
      <c r="P171" s="168" t="s">
        <v>333</v>
      </c>
    </row>
    <row r="172" spans="1:16" s="172" customFormat="1" x14ac:dyDescent="0.25">
      <c r="A172" s="188"/>
      <c r="B172" s="204"/>
      <c r="C172" s="205"/>
      <c r="D172" s="205"/>
      <c r="E172" s="205"/>
      <c r="F172" s="205"/>
      <c r="G172" s="205"/>
      <c r="H172" s="205"/>
      <c r="I172" s="205"/>
      <c r="J172" s="205"/>
      <c r="K172" s="205"/>
      <c r="L172" s="190"/>
      <c r="N172" s="319"/>
      <c r="O172" s="168"/>
      <c r="P172" s="168"/>
    </row>
    <row r="173" spans="1:16" s="3" customFormat="1" x14ac:dyDescent="0.25">
      <c r="A173" s="14"/>
      <c r="B173" s="790"/>
      <c r="C173" s="791"/>
      <c r="D173" s="791"/>
      <c r="E173" s="791"/>
      <c r="F173" s="791"/>
      <c r="G173" s="791"/>
      <c r="H173" s="791"/>
      <c r="I173" s="791"/>
      <c r="J173" s="791"/>
      <c r="K173" s="791"/>
      <c r="L173" s="792"/>
      <c r="M173" s="172"/>
      <c r="N173" s="314"/>
      <c r="O173" s="166"/>
      <c r="P173" s="166"/>
    </row>
    <row r="174" spans="1:16" s="3" customFormat="1" x14ac:dyDescent="0.25">
      <c r="A174" s="14"/>
      <c r="B174" s="790"/>
      <c r="C174" s="791"/>
      <c r="D174" s="791"/>
      <c r="E174" s="791"/>
      <c r="F174" s="791"/>
      <c r="G174" s="791"/>
      <c r="H174" s="791"/>
      <c r="I174" s="791"/>
      <c r="J174" s="791"/>
      <c r="K174" s="791"/>
      <c r="L174" s="792"/>
      <c r="M174" s="172"/>
      <c r="N174" s="314"/>
      <c r="O174" s="166"/>
      <c r="P174" s="166"/>
    </row>
    <row r="175" spans="1:16" s="3" customFormat="1" x14ac:dyDescent="0.25">
      <c r="A175" s="14"/>
      <c r="B175" s="790"/>
      <c r="C175" s="791"/>
      <c r="D175" s="791"/>
      <c r="E175" s="791"/>
      <c r="F175" s="791"/>
      <c r="G175" s="791"/>
      <c r="H175" s="791"/>
      <c r="I175" s="791"/>
      <c r="J175" s="791"/>
      <c r="K175" s="791"/>
      <c r="L175" s="792"/>
      <c r="M175" s="172"/>
      <c r="N175" s="314"/>
      <c r="O175" s="166"/>
      <c r="P175" s="166"/>
    </row>
    <row r="176" spans="1:16" s="3" customFormat="1" x14ac:dyDescent="0.25">
      <c r="A176" s="14"/>
      <c r="B176" s="790"/>
      <c r="C176" s="791"/>
      <c r="D176" s="791"/>
      <c r="E176" s="791"/>
      <c r="F176" s="791"/>
      <c r="G176" s="791"/>
      <c r="H176" s="791"/>
      <c r="I176" s="791"/>
      <c r="J176" s="791"/>
      <c r="K176" s="791"/>
      <c r="L176" s="792"/>
      <c r="M176" s="172"/>
      <c r="N176" s="314"/>
      <c r="O176" s="166"/>
      <c r="P176" s="166"/>
    </row>
    <row r="177" spans="1:16" s="3" customFormat="1" x14ac:dyDescent="0.25">
      <c r="A177" s="14"/>
      <c r="B177" s="790"/>
      <c r="C177" s="791"/>
      <c r="D177" s="791"/>
      <c r="E177" s="791"/>
      <c r="F177" s="791"/>
      <c r="G177" s="791"/>
      <c r="H177" s="791"/>
      <c r="I177" s="791"/>
      <c r="J177" s="791"/>
      <c r="K177" s="791"/>
      <c r="L177" s="792"/>
      <c r="M177" s="172"/>
      <c r="N177" s="314"/>
      <c r="O177" s="166"/>
      <c r="P177" s="166"/>
    </row>
    <row r="178" spans="1:16" s="3" customFormat="1" x14ac:dyDescent="0.25">
      <c r="A178" s="14"/>
      <c r="B178" s="790"/>
      <c r="C178" s="791"/>
      <c r="D178" s="791"/>
      <c r="E178" s="791"/>
      <c r="F178" s="791"/>
      <c r="G178" s="791"/>
      <c r="H178" s="791"/>
      <c r="I178" s="791"/>
      <c r="J178" s="791"/>
      <c r="K178" s="791"/>
      <c r="L178" s="792"/>
      <c r="M178" s="172"/>
      <c r="N178" s="314"/>
      <c r="O178" s="166"/>
      <c r="P178" s="166"/>
    </row>
    <row r="179" spans="1:16" s="3" customFormat="1" x14ac:dyDescent="0.25">
      <c r="A179" s="14"/>
      <c r="B179" s="790"/>
      <c r="C179" s="791"/>
      <c r="D179" s="791"/>
      <c r="E179" s="791"/>
      <c r="F179" s="791"/>
      <c r="G179" s="791"/>
      <c r="H179" s="791"/>
      <c r="I179" s="791"/>
      <c r="J179" s="791"/>
      <c r="K179" s="791"/>
      <c r="L179" s="792"/>
      <c r="M179" s="172"/>
      <c r="N179" s="314"/>
      <c r="O179" s="166"/>
      <c r="P179" s="166"/>
    </row>
    <row r="180" spans="1:16" s="3" customFormat="1" x14ac:dyDescent="0.25">
      <c r="A180" s="14"/>
      <c r="B180" s="790"/>
      <c r="C180" s="791"/>
      <c r="D180" s="791"/>
      <c r="E180" s="791"/>
      <c r="F180" s="791"/>
      <c r="G180" s="791"/>
      <c r="H180" s="791"/>
      <c r="I180" s="791"/>
      <c r="J180" s="791"/>
      <c r="K180" s="791"/>
      <c r="L180" s="792"/>
      <c r="M180" s="172"/>
      <c r="N180" s="314"/>
      <c r="O180" s="166"/>
      <c r="P180" s="166"/>
    </row>
    <row r="181" spans="1:16" s="172" customFormat="1" x14ac:dyDescent="0.25">
      <c r="A181" s="188"/>
      <c r="B181" s="207"/>
      <c r="C181" s="208"/>
      <c r="D181" s="208"/>
      <c r="E181" s="208"/>
      <c r="F181" s="208"/>
      <c r="G181" s="208"/>
      <c r="H181" s="208"/>
      <c r="I181" s="208"/>
      <c r="J181" s="208"/>
      <c r="K181" s="208"/>
      <c r="L181" s="206"/>
      <c r="N181" s="319"/>
      <c r="O181" s="168"/>
      <c r="P181" s="168"/>
    </row>
    <row r="182" spans="1:16" s="3" customFormat="1" x14ac:dyDescent="0.25">
      <c r="A182" s="14"/>
      <c r="B182" s="796" t="s">
        <v>35</v>
      </c>
      <c r="C182" s="797"/>
      <c r="D182" s="797"/>
      <c r="E182" s="797"/>
      <c r="F182" s="797"/>
      <c r="G182" s="797"/>
      <c r="H182" s="797"/>
      <c r="I182" s="797"/>
      <c r="J182" s="797"/>
      <c r="K182" s="797"/>
      <c r="L182" s="798"/>
      <c r="M182" s="200"/>
      <c r="N182" s="322"/>
      <c r="O182" s="166"/>
      <c r="P182" s="166"/>
    </row>
    <row r="183" spans="1:16" s="172" customFormat="1" x14ac:dyDescent="0.25">
      <c r="A183" s="188"/>
      <c r="B183" s="204"/>
      <c r="C183" s="205"/>
      <c r="D183" s="205"/>
      <c r="E183" s="205"/>
      <c r="F183" s="205"/>
      <c r="G183" s="205"/>
      <c r="H183" s="205"/>
      <c r="I183" s="205"/>
      <c r="J183" s="205"/>
      <c r="K183" s="205"/>
      <c r="L183" s="190"/>
      <c r="N183" s="319"/>
      <c r="O183" s="168"/>
      <c r="P183" s="168"/>
    </row>
    <row r="184" spans="1:16" s="172" customFormat="1" x14ac:dyDescent="0.25">
      <c r="A184" s="188"/>
      <c r="B184" s="793" t="str">
        <f>IF(Intro!$G$28="English",O184,P184)</f>
        <v>Fournissez des détails si votre entreprise a modifié la gamme de marchandises qu'elle produit depuis le 1er janvier 2023.</v>
      </c>
      <c r="C184" s="794"/>
      <c r="D184" s="794"/>
      <c r="E184" s="794"/>
      <c r="F184" s="794"/>
      <c r="G184" s="794"/>
      <c r="H184" s="794"/>
      <c r="I184" s="794"/>
      <c r="J184" s="794"/>
      <c r="K184" s="794"/>
      <c r="L184" s="795"/>
      <c r="N184" s="319"/>
      <c r="O184" s="168" t="str">
        <f>"Provide details if your firm has changed the product mix of the goods produced since January 1, "&amp;Variables!B6&amp;"."</f>
        <v>Provide details if your firm has changed the product mix of the goods produced since January 1, 2023.</v>
      </c>
      <c r="P184" s="168"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172" customFormat="1" x14ac:dyDescent="0.25">
      <c r="A185" s="188"/>
      <c r="B185" s="204"/>
      <c r="C185" s="205"/>
      <c r="D185" s="205"/>
      <c r="E185" s="205"/>
      <c r="F185" s="205"/>
      <c r="G185" s="205"/>
      <c r="H185" s="205"/>
      <c r="I185" s="205"/>
      <c r="J185" s="205"/>
      <c r="K185" s="205"/>
      <c r="L185" s="190"/>
      <c r="N185" s="319"/>
      <c r="O185" s="168"/>
      <c r="P185" s="168"/>
    </row>
    <row r="186" spans="1:16" s="3" customFormat="1" x14ac:dyDescent="0.25">
      <c r="A186" s="14"/>
      <c r="B186" s="790"/>
      <c r="C186" s="791"/>
      <c r="D186" s="791"/>
      <c r="E186" s="791"/>
      <c r="F186" s="791"/>
      <c r="G186" s="791"/>
      <c r="H186" s="791"/>
      <c r="I186" s="791"/>
      <c r="J186" s="791"/>
      <c r="K186" s="791"/>
      <c r="L186" s="792"/>
      <c r="M186" s="172"/>
      <c r="N186" s="314"/>
      <c r="O186" s="166"/>
      <c r="P186" s="166"/>
    </row>
    <row r="187" spans="1:16" s="3" customFormat="1" x14ac:dyDescent="0.25">
      <c r="A187" s="14"/>
      <c r="B187" s="790"/>
      <c r="C187" s="791"/>
      <c r="D187" s="791"/>
      <c r="E187" s="791"/>
      <c r="F187" s="791"/>
      <c r="G187" s="791"/>
      <c r="H187" s="791"/>
      <c r="I187" s="791"/>
      <c r="J187" s="791"/>
      <c r="K187" s="791"/>
      <c r="L187" s="792"/>
      <c r="M187" s="172"/>
      <c r="N187" s="314"/>
      <c r="O187" s="166"/>
      <c r="P187" s="166"/>
    </row>
    <row r="188" spans="1:16" s="3" customFormat="1" x14ac:dyDescent="0.25">
      <c r="A188" s="14"/>
      <c r="B188" s="790"/>
      <c r="C188" s="791"/>
      <c r="D188" s="791"/>
      <c r="E188" s="791"/>
      <c r="F188" s="791"/>
      <c r="G188" s="791"/>
      <c r="H188" s="791"/>
      <c r="I188" s="791"/>
      <c r="J188" s="791"/>
      <c r="K188" s="791"/>
      <c r="L188" s="792"/>
      <c r="M188" s="172"/>
      <c r="N188" s="314"/>
      <c r="O188" s="166"/>
      <c r="P188" s="166"/>
    </row>
    <row r="189" spans="1:16" s="3" customFormat="1" x14ac:dyDescent="0.25">
      <c r="A189" s="14"/>
      <c r="B189" s="790"/>
      <c r="C189" s="791"/>
      <c r="D189" s="791"/>
      <c r="E189" s="791"/>
      <c r="F189" s="791"/>
      <c r="G189" s="791"/>
      <c r="H189" s="791"/>
      <c r="I189" s="791"/>
      <c r="J189" s="791"/>
      <c r="K189" s="791"/>
      <c r="L189" s="792"/>
      <c r="M189" s="172"/>
      <c r="N189" s="314"/>
      <c r="O189" s="166"/>
      <c r="P189" s="166"/>
    </row>
    <row r="190" spans="1:16" s="3" customFormat="1" x14ac:dyDescent="0.25">
      <c r="A190" s="14"/>
      <c r="B190" s="790"/>
      <c r="C190" s="791"/>
      <c r="D190" s="791"/>
      <c r="E190" s="791"/>
      <c r="F190" s="791"/>
      <c r="G190" s="791"/>
      <c r="H190" s="791"/>
      <c r="I190" s="791"/>
      <c r="J190" s="791"/>
      <c r="K190" s="791"/>
      <c r="L190" s="792"/>
      <c r="M190" s="172"/>
      <c r="N190" s="314"/>
      <c r="O190" s="166"/>
      <c r="P190" s="166"/>
    </row>
    <row r="191" spans="1:16" s="3" customFormat="1" x14ac:dyDescent="0.25">
      <c r="A191" s="14"/>
      <c r="B191" s="790"/>
      <c r="C191" s="791"/>
      <c r="D191" s="791"/>
      <c r="E191" s="791"/>
      <c r="F191" s="791"/>
      <c r="G191" s="791"/>
      <c r="H191" s="791"/>
      <c r="I191" s="791"/>
      <c r="J191" s="791"/>
      <c r="K191" s="791"/>
      <c r="L191" s="792"/>
      <c r="M191" s="172"/>
      <c r="N191" s="314"/>
      <c r="O191" s="166"/>
      <c r="P191" s="166"/>
    </row>
    <row r="192" spans="1:16" s="3" customFormat="1" x14ac:dyDescent="0.25">
      <c r="A192" s="14"/>
      <c r="B192" s="790"/>
      <c r="C192" s="791"/>
      <c r="D192" s="791"/>
      <c r="E192" s="791"/>
      <c r="F192" s="791"/>
      <c r="G192" s="791"/>
      <c r="H192" s="791"/>
      <c r="I192" s="791"/>
      <c r="J192" s="791"/>
      <c r="K192" s="791"/>
      <c r="L192" s="792"/>
      <c r="M192" s="172"/>
      <c r="N192" s="314"/>
      <c r="O192" s="166"/>
      <c r="P192" s="166"/>
    </row>
    <row r="193" spans="1:16" s="3" customFormat="1" x14ac:dyDescent="0.25">
      <c r="A193" s="14"/>
      <c r="B193" s="790"/>
      <c r="C193" s="791"/>
      <c r="D193" s="791"/>
      <c r="E193" s="791"/>
      <c r="F193" s="791"/>
      <c r="G193" s="791"/>
      <c r="H193" s="791"/>
      <c r="I193" s="791"/>
      <c r="J193" s="791"/>
      <c r="K193" s="791"/>
      <c r="L193" s="792"/>
      <c r="M193" s="172"/>
      <c r="N193" s="314"/>
      <c r="O193" s="166"/>
      <c r="P193" s="166"/>
    </row>
    <row r="194" spans="1:16" s="172" customFormat="1" x14ac:dyDescent="0.25">
      <c r="A194" s="188"/>
      <c r="B194" s="207"/>
      <c r="C194" s="208"/>
      <c r="D194" s="208"/>
      <c r="E194" s="208"/>
      <c r="F194" s="208"/>
      <c r="G194" s="208"/>
      <c r="H194" s="208"/>
      <c r="I194" s="208"/>
      <c r="J194" s="208"/>
      <c r="K194" s="208"/>
      <c r="L194" s="206"/>
      <c r="N194" s="319"/>
      <c r="O194" s="168"/>
      <c r="P194" s="168"/>
    </row>
    <row r="195" spans="1:16" x14ac:dyDescent="0.25">
      <c r="B195" s="40"/>
      <c r="L195" s="41"/>
    </row>
    <row r="196" spans="1:16" x14ac:dyDescent="0.25">
      <c r="B196" s="709" t="str">
        <f>IF(Intro!$G$28="English",O196,P196)</f>
        <v>CARACTÉRISTIQUES DU MARCHÉ DES MARCHANDISES</v>
      </c>
      <c r="C196" s="710"/>
      <c r="D196" s="710"/>
      <c r="E196" s="710"/>
      <c r="F196" s="710"/>
      <c r="G196" s="710"/>
      <c r="H196" s="710"/>
      <c r="I196" s="710"/>
      <c r="J196" s="710"/>
      <c r="K196" s="710"/>
      <c r="L196" s="711"/>
      <c r="M196" s="172"/>
      <c r="O196" s="237" t="s">
        <v>569</v>
      </c>
      <c r="P196" s="237" t="s">
        <v>570</v>
      </c>
    </row>
    <row r="197" spans="1:16" s="157" customFormat="1" x14ac:dyDescent="0.25">
      <c r="A197" s="220"/>
      <c r="B197" s="222"/>
      <c r="C197" s="223"/>
      <c r="D197" s="223"/>
      <c r="E197" s="223"/>
      <c r="F197" s="223"/>
      <c r="G197" s="223"/>
      <c r="H197" s="223"/>
      <c r="I197" s="223"/>
      <c r="J197" s="223"/>
      <c r="K197" s="223"/>
      <c r="L197" s="224"/>
      <c r="N197" s="321"/>
      <c r="O197" s="169"/>
      <c r="P197" s="169"/>
    </row>
    <row r="198" spans="1:16" s="3" customFormat="1" x14ac:dyDescent="0.25">
      <c r="A198" s="14"/>
      <c r="B198" s="796" t="s">
        <v>36</v>
      </c>
      <c r="C198" s="797"/>
      <c r="D198" s="797"/>
      <c r="E198" s="797"/>
      <c r="F198" s="797"/>
      <c r="G198" s="797"/>
      <c r="H198" s="797"/>
      <c r="I198" s="797"/>
      <c r="J198" s="797"/>
      <c r="K198" s="797"/>
      <c r="L198" s="798"/>
      <c r="M198" s="200"/>
      <c r="N198" s="322"/>
      <c r="O198" s="166"/>
      <c r="P198" s="166"/>
    </row>
    <row r="199" spans="1:16" s="172" customFormat="1" x14ac:dyDescent="0.25">
      <c r="A199" s="188"/>
      <c r="B199" s="204"/>
      <c r="C199" s="205"/>
      <c r="D199" s="205"/>
      <c r="E199" s="205"/>
      <c r="F199" s="205"/>
      <c r="G199" s="205"/>
      <c r="H199" s="205"/>
      <c r="I199" s="205"/>
      <c r="J199" s="205"/>
      <c r="K199" s="205"/>
      <c r="L199" s="190"/>
      <c r="N199" s="319"/>
      <c r="O199" s="168"/>
      <c r="P199" s="168"/>
    </row>
    <row r="200" spans="1:16" s="172" customFormat="1" x14ac:dyDescent="0.25">
      <c r="A200" s="188"/>
      <c r="B200" s="702" t="str">
        <f>IF(Intro!$G$28="English",O200,P200)</f>
        <v>Décrivez s'il y a une saisonnalité sur le marché canadien pour les marchandises. Décrivez toute variation saisonnière de la production, du volume des stocks ou des ventes de la production de votre entreprise au Canada.</v>
      </c>
      <c r="C200" s="703"/>
      <c r="D200" s="703"/>
      <c r="E200" s="703"/>
      <c r="F200" s="703"/>
      <c r="G200" s="703"/>
      <c r="H200" s="703"/>
      <c r="I200" s="703"/>
      <c r="J200" s="703"/>
      <c r="K200" s="703"/>
      <c r="L200" s="704"/>
      <c r="N200" s="319"/>
      <c r="O200" s="168" t="s">
        <v>315</v>
      </c>
      <c r="P200" s="168" t="s">
        <v>316</v>
      </c>
    </row>
    <row r="201" spans="1:16" s="172" customFormat="1" x14ac:dyDescent="0.25">
      <c r="A201" s="188"/>
      <c r="B201" s="702"/>
      <c r="C201" s="703"/>
      <c r="D201" s="703"/>
      <c r="E201" s="703"/>
      <c r="F201" s="703"/>
      <c r="G201" s="703"/>
      <c r="H201" s="703"/>
      <c r="I201" s="703"/>
      <c r="J201" s="703"/>
      <c r="K201" s="703"/>
      <c r="L201" s="704"/>
      <c r="N201" s="319"/>
      <c r="O201" s="168"/>
      <c r="P201" s="168"/>
    </row>
    <row r="202" spans="1:16" s="172" customFormat="1" x14ac:dyDescent="0.25">
      <c r="A202" s="188"/>
      <c r="B202" s="204"/>
      <c r="C202" s="205"/>
      <c r="D202" s="205"/>
      <c r="E202" s="205"/>
      <c r="F202" s="205"/>
      <c r="G202" s="205"/>
      <c r="H202" s="205"/>
      <c r="I202" s="205"/>
      <c r="J202" s="205"/>
      <c r="K202" s="205"/>
      <c r="L202" s="190"/>
      <c r="N202" s="319"/>
      <c r="O202" s="168"/>
      <c r="P202" s="168"/>
    </row>
    <row r="203" spans="1:16" s="3" customFormat="1" x14ac:dyDescent="0.25">
      <c r="A203" s="14"/>
      <c r="B203" s="790"/>
      <c r="C203" s="791"/>
      <c r="D203" s="791"/>
      <c r="E203" s="791"/>
      <c r="F203" s="791"/>
      <c r="G203" s="791"/>
      <c r="H203" s="791"/>
      <c r="I203" s="791"/>
      <c r="J203" s="791"/>
      <c r="K203" s="791"/>
      <c r="L203" s="792"/>
      <c r="M203" s="172"/>
      <c r="N203" s="314"/>
      <c r="O203" s="166"/>
      <c r="P203" s="166"/>
    </row>
    <row r="204" spans="1:16" s="3" customFormat="1" x14ac:dyDescent="0.25">
      <c r="A204" s="14"/>
      <c r="B204" s="790"/>
      <c r="C204" s="791"/>
      <c r="D204" s="791"/>
      <c r="E204" s="791"/>
      <c r="F204" s="791"/>
      <c r="G204" s="791"/>
      <c r="H204" s="791"/>
      <c r="I204" s="791"/>
      <c r="J204" s="791"/>
      <c r="K204" s="791"/>
      <c r="L204" s="792"/>
      <c r="M204" s="172"/>
      <c r="N204" s="314"/>
      <c r="O204" s="166"/>
      <c r="P204" s="166"/>
    </row>
    <row r="205" spans="1:16" s="3" customFormat="1" x14ac:dyDescent="0.25">
      <c r="A205" s="14"/>
      <c r="B205" s="790"/>
      <c r="C205" s="791"/>
      <c r="D205" s="791"/>
      <c r="E205" s="791"/>
      <c r="F205" s="791"/>
      <c r="G205" s="791"/>
      <c r="H205" s="791"/>
      <c r="I205" s="791"/>
      <c r="J205" s="791"/>
      <c r="K205" s="791"/>
      <c r="L205" s="792"/>
      <c r="M205" s="172"/>
      <c r="N205" s="314"/>
      <c r="O205" s="166"/>
      <c r="P205" s="166"/>
    </row>
    <row r="206" spans="1:16" s="3" customFormat="1" x14ac:dyDescent="0.25">
      <c r="A206" s="14"/>
      <c r="B206" s="790"/>
      <c r="C206" s="791"/>
      <c r="D206" s="791"/>
      <c r="E206" s="791"/>
      <c r="F206" s="791"/>
      <c r="G206" s="791"/>
      <c r="H206" s="791"/>
      <c r="I206" s="791"/>
      <c r="J206" s="791"/>
      <c r="K206" s="791"/>
      <c r="L206" s="792"/>
      <c r="M206" s="172"/>
      <c r="N206" s="314"/>
      <c r="O206" s="166"/>
      <c r="P206" s="166"/>
    </row>
    <row r="207" spans="1:16" s="3" customFormat="1" x14ac:dyDescent="0.25">
      <c r="A207" s="14"/>
      <c r="B207" s="790"/>
      <c r="C207" s="791"/>
      <c r="D207" s="791"/>
      <c r="E207" s="791"/>
      <c r="F207" s="791"/>
      <c r="G207" s="791"/>
      <c r="H207" s="791"/>
      <c r="I207" s="791"/>
      <c r="J207" s="791"/>
      <c r="K207" s="791"/>
      <c r="L207" s="792"/>
      <c r="M207" s="172"/>
      <c r="N207" s="314"/>
      <c r="O207" s="166"/>
      <c r="P207" s="166"/>
    </row>
    <row r="208" spans="1:16" s="3" customFormat="1" x14ac:dyDescent="0.25">
      <c r="A208" s="14"/>
      <c r="B208" s="790"/>
      <c r="C208" s="791"/>
      <c r="D208" s="791"/>
      <c r="E208" s="791"/>
      <c r="F208" s="791"/>
      <c r="G208" s="791"/>
      <c r="H208" s="791"/>
      <c r="I208" s="791"/>
      <c r="J208" s="791"/>
      <c r="K208" s="791"/>
      <c r="L208" s="792"/>
      <c r="M208" s="172"/>
      <c r="N208" s="314"/>
      <c r="O208" s="166"/>
      <c r="P208" s="166"/>
    </row>
    <row r="209" spans="1:16" s="3" customFormat="1" x14ac:dyDescent="0.25">
      <c r="A209" s="14"/>
      <c r="B209" s="790"/>
      <c r="C209" s="791"/>
      <c r="D209" s="791"/>
      <c r="E209" s="791"/>
      <c r="F209" s="791"/>
      <c r="G209" s="791"/>
      <c r="H209" s="791"/>
      <c r="I209" s="791"/>
      <c r="J209" s="791"/>
      <c r="K209" s="791"/>
      <c r="L209" s="792"/>
      <c r="M209" s="172"/>
      <c r="N209" s="314"/>
      <c r="O209" s="166"/>
      <c r="P209" s="166"/>
    </row>
    <row r="210" spans="1:16" s="3" customFormat="1" x14ac:dyDescent="0.25">
      <c r="A210" s="14"/>
      <c r="B210" s="790"/>
      <c r="C210" s="791"/>
      <c r="D210" s="791"/>
      <c r="E210" s="791"/>
      <c r="F210" s="791"/>
      <c r="G210" s="791"/>
      <c r="H210" s="791"/>
      <c r="I210" s="791"/>
      <c r="J210" s="791"/>
      <c r="K210" s="791"/>
      <c r="L210" s="792"/>
      <c r="M210" s="172"/>
      <c r="N210" s="314"/>
      <c r="O210" s="166"/>
      <c r="P210" s="166"/>
    </row>
    <row r="211" spans="1:16" s="172" customFormat="1" x14ac:dyDescent="0.25">
      <c r="A211" s="188"/>
      <c r="B211" s="207"/>
      <c r="C211" s="208"/>
      <c r="D211" s="208"/>
      <c r="E211" s="208"/>
      <c r="F211" s="208"/>
      <c r="G211" s="208"/>
      <c r="H211" s="208"/>
      <c r="I211" s="208"/>
      <c r="J211" s="208"/>
      <c r="K211" s="208"/>
      <c r="L211" s="206"/>
      <c r="N211" s="319"/>
      <c r="O211" s="168"/>
      <c r="P211" s="168"/>
    </row>
    <row r="212" spans="1:16" s="3" customFormat="1" x14ac:dyDescent="0.25">
      <c r="A212" s="14"/>
      <c r="B212" s="796" t="s">
        <v>37</v>
      </c>
      <c r="C212" s="797"/>
      <c r="D212" s="797"/>
      <c r="E212" s="797"/>
      <c r="F212" s="797"/>
      <c r="G212" s="797"/>
      <c r="H212" s="797"/>
      <c r="I212" s="797"/>
      <c r="J212" s="797"/>
      <c r="K212" s="797"/>
      <c r="L212" s="798"/>
      <c r="M212" s="200"/>
      <c r="N212" s="314"/>
      <c r="O212" s="166"/>
      <c r="P212" s="166"/>
    </row>
    <row r="213" spans="1:16" s="172" customFormat="1" x14ac:dyDescent="0.25">
      <c r="A213" s="188"/>
      <c r="B213" s="204"/>
      <c r="C213" s="205"/>
      <c r="D213" s="205"/>
      <c r="E213" s="205"/>
      <c r="F213" s="205"/>
      <c r="G213" s="205"/>
      <c r="H213" s="205"/>
      <c r="I213" s="205"/>
      <c r="J213" s="205"/>
      <c r="K213" s="205"/>
      <c r="L213" s="190"/>
      <c r="N213" s="319"/>
      <c r="O213" s="168"/>
      <c r="P213" s="168"/>
    </row>
    <row r="214" spans="1:16" s="172" customFormat="1" x14ac:dyDescent="0.25">
      <c r="A214" s="188"/>
      <c r="B214" s="702" t="str">
        <f>IF(Intro!$G$28="English",O214,P214)</f>
        <v>Quels ont été les principaux facteurs affectant la demande des marchandises depuis le 1er janvier 2023 (par exemple, les préférences des utilisateurs, la politique gouvernementale, les conditions économiques, le taux de change)?</v>
      </c>
      <c r="C214" s="703"/>
      <c r="D214" s="703"/>
      <c r="E214" s="703"/>
      <c r="F214" s="703"/>
      <c r="G214" s="703"/>
      <c r="H214" s="703"/>
      <c r="I214" s="703"/>
      <c r="J214" s="703"/>
      <c r="K214" s="703"/>
      <c r="L214" s="704"/>
      <c r="N214" s="319"/>
      <c r="O214" s="168"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14" s="168"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15" spans="1:16" s="172" customFormat="1" x14ac:dyDescent="0.25">
      <c r="A215" s="188"/>
      <c r="B215" s="702"/>
      <c r="C215" s="703"/>
      <c r="D215" s="703"/>
      <c r="E215" s="703"/>
      <c r="F215" s="703"/>
      <c r="G215" s="703"/>
      <c r="H215" s="703"/>
      <c r="I215" s="703"/>
      <c r="J215" s="703"/>
      <c r="K215" s="703"/>
      <c r="L215" s="704"/>
      <c r="N215" s="319"/>
      <c r="O215" s="168"/>
      <c r="P215" s="168"/>
    </row>
    <row r="216" spans="1:16" s="172" customFormat="1" x14ac:dyDescent="0.25">
      <c r="A216" s="188"/>
      <c r="B216" s="204"/>
      <c r="C216" s="205"/>
      <c r="D216" s="205"/>
      <c r="E216" s="205"/>
      <c r="F216" s="205"/>
      <c r="G216" s="205"/>
      <c r="H216" s="205"/>
      <c r="I216" s="205"/>
      <c r="J216" s="205"/>
      <c r="K216" s="205"/>
      <c r="L216" s="190"/>
      <c r="N216" s="319"/>
      <c r="O216" s="168"/>
      <c r="P216" s="168"/>
    </row>
    <row r="217" spans="1:16" s="3" customFormat="1" x14ac:dyDescent="0.25">
      <c r="A217" s="14"/>
      <c r="B217" s="790"/>
      <c r="C217" s="791"/>
      <c r="D217" s="791"/>
      <c r="E217" s="791"/>
      <c r="F217" s="791"/>
      <c r="G217" s="791"/>
      <c r="H217" s="791"/>
      <c r="I217" s="791"/>
      <c r="J217" s="791"/>
      <c r="K217" s="791"/>
      <c r="L217" s="792"/>
      <c r="M217" s="172"/>
      <c r="N217" s="314"/>
      <c r="O217" s="166"/>
      <c r="P217" s="166"/>
    </row>
    <row r="218" spans="1:16" s="3" customFormat="1" x14ac:dyDescent="0.25">
      <c r="A218" s="14"/>
      <c r="B218" s="790"/>
      <c r="C218" s="791"/>
      <c r="D218" s="791"/>
      <c r="E218" s="791"/>
      <c r="F218" s="791"/>
      <c r="G218" s="791"/>
      <c r="H218" s="791"/>
      <c r="I218" s="791"/>
      <c r="J218" s="791"/>
      <c r="K218" s="791"/>
      <c r="L218" s="792"/>
      <c r="M218" s="172"/>
      <c r="N218" s="314"/>
      <c r="O218" s="166"/>
      <c r="P218" s="166"/>
    </row>
    <row r="219" spans="1:16" s="3" customFormat="1" x14ac:dyDescent="0.25">
      <c r="A219" s="14"/>
      <c r="B219" s="790"/>
      <c r="C219" s="791"/>
      <c r="D219" s="791"/>
      <c r="E219" s="791"/>
      <c r="F219" s="791"/>
      <c r="G219" s="791"/>
      <c r="H219" s="791"/>
      <c r="I219" s="791"/>
      <c r="J219" s="791"/>
      <c r="K219" s="791"/>
      <c r="L219" s="792"/>
      <c r="M219" s="172"/>
      <c r="N219" s="314"/>
      <c r="O219" s="166"/>
      <c r="P219" s="166"/>
    </row>
    <row r="220" spans="1:16" s="3" customFormat="1" x14ac:dyDescent="0.25">
      <c r="A220" s="14"/>
      <c r="B220" s="790"/>
      <c r="C220" s="791"/>
      <c r="D220" s="791"/>
      <c r="E220" s="791"/>
      <c r="F220" s="791"/>
      <c r="G220" s="791"/>
      <c r="H220" s="791"/>
      <c r="I220" s="791"/>
      <c r="J220" s="791"/>
      <c r="K220" s="791"/>
      <c r="L220" s="792"/>
      <c r="M220" s="172"/>
      <c r="N220" s="314"/>
      <c r="O220" s="166"/>
      <c r="P220" s="166"/>
    </row>
    <row r="221" spans="1:16" s="3" customFormat="1" x14ac:dyDescent="0.25">
      <c r="A221" s="14"/>
      <c r="B221" s="790"/>
      <c r="C221" s="791"/>
      <c r="D221" s="791"/>
      <c r="E221" s="791"/>
      <c r="F221" s="791"/>
      <c r="G221" s="791"/>
      <c r="H221" s="791"/>
      <c r="I221" s="791"/>
      <c r="J221" s="791"/>
      <c r="K221" s="791"/>
      <c r="L221" s="792"/>
      <c r="M221" s="172"/>
      <c r="N221" s="314"/>
      <c r="O221" s="166"/>
      <c r="P221" s="166"/>
    </row>
    <row r="222" spans="1:16" s="3" customFormat="1" x14ac:dyDescent="0.25">
      <c r="A222" s="14"/>
      <c r="B222" s="790"/>
      <c r="C222" s="791"/>
      <c r="D222" s="791"/>
      <c r="E222" s="791"/>
      <c r="F222" s="791"/>
      <c r="G222" s="791"/>
      <c r="H222" s="791"/>
      <c r="I222" s="791"/>
      <c r="J222" s="791"/>
      <c r="K222" s="791"/>
      <c r="L222" s="792"/>
      <c r="M222" s="172"/>
      <c r="N222" s="314"/>
      <c r="O222" s="166"/>
      <c r="P222" s="166"/>
    </row>
    <row r="223" spans="1:16" s="3" customFormat="1" x14ac:dyDescent="0.25">
      <c r="A223" s="14"/>
      <c r="B223" s="790"/>
      <c r="C223" s="791"/>
      <c r="D223" s="791"/>
      <c r="E223" s="791"/>
      <c r="F223" s="791"/>
      <c r="G223" s="791"/>
      <c r="H223" s="791"/>
      <c r="I223" s="791"/>
      <c r="J223" s="791"/>
      <c r="K223" s="791"/>
      <c r="L223" s="792"/>
      <c r="M223" s="172"/>
      <c r="N223" s="314"/>
      <c r="O223" s="166"/>
      <c r="P223" s="166"/>
    </row>
    <row r="224" spans="1:16" s="3" customFormat="1" x14ac:dyDescent="0.25">
      <c r="A224" s="14"/>
      <c r="B224" s="790"/>
      <c r="C224" s="791"/>
      <c r="D224" s="791"/>
      <c r="E224" s="791"/>
      <c r="F224" s="791"/>
      <c r="G224" s="791"/>
      <c r="H224" s="791"/>
      <c r="I224" s="791"/>
      <c r="J224" s="791"/>
      <c r="K224" s="791"/>
      <c r="L224" s="792"/>
      <c r="M224" s="172"/>
      <c r="N224" s="314"/>
      <c r="O224" s="166"/>
      <c r="P224" s="166"/>
    </row>
    <row r="225" spans="1:16" s="172" customFormat="1" x14ac:dyDescent="0.25">
      <c r="A225" s="188"/>
      <c r="B225" s="207"/>
      <c r="C225" s="208"/>
      <c r="D225" s="208"/>
      <c r="E225" s="208"/>
      <c r="F225" s="208"/>
      <c r="G225" s="208"/>
      <c r="H225" s="208"/>
      <c r="I225" s="208"/>
      <c r="J225" s="208"/>
      <c r="K225" s="208"/>
      <c r="L225" s="206"/>
      <c r="N225" s="319"/>
      <c r="O225" s="168"/>
      <c r="P225" s="168"/>
    </row>
    <row r="226" spans="1:16" s="3" customFormat="1" x14ac:dyDescent="0.25">
      <c r="A226" s="14"/>
      <c r="B226" s="796" t="s">
        <v>38</v>
      </c>
      <c r="C226" s="797"/>
      <c r="D226" s="797"/>
      <c r="E226" s="797"/>
      <c r="F226" s="797"/>
      <c r="G226" s="797"/>
      <c r="H226" s="797"/>
      <c r="I226" s="797"/>
      <c r="J226" s="797"/>
      <c r="K226" s="797"/>
      <c r="L226" s="798"/>
      <c r="M226" s="200"/>
      <c r="N226" s="314"/>
      <c r="O226" s="166"/>
      <c r="P226" s="166"/>
    </row>
    <row r="227" spans="1:16" s="172" customFormat="1" x14ac:dyDescent="0.25">
      <c r="A227" s="188"/>
      <c r="B227" s="204"/>
      <c r="C227" s="205"/>
      <c r="D227" s="205"/>
      <c r="E227" s="205"/>
      <c r="F227" s="205"/>
      <c r="G227" s="205"/>
      <c r="H227" s="205"/>
      <c r="I227" s="205"/>
      <c r="J227" s="205"/>
      <c r="K227" s="205"/>
      <c r="L227" s="190"/>
      <c r="N227" s="319"/>
      <c r="O227" s="168"/>
      <c r="P227" s="168"/>
    </row>
    <row r="228" spans="1:16" s="172" customFormat="1" x14ac:dyDescent="0.25">
      <c r="A228" s="188"/>
      <c r="B228" s="793" t="str">
        <f>IF(Intro!$G$28="English",O228,P228)</f>
        <v>Décrivez tout changement technologique qui a eu une incidence sur le marché canadien des marchandises depuis le 1er janvier 2023.</v>
      </c>
      <c r="C228" s="794"/>
      <c r="D228" s="794"/>
      <c r="E228" s="794"/>
      <c r="F228" s="794"/>
      <c r="G228" s="794"/>
      <c r="H228" s="794"/>
      <c r="I228" s="794"/>
      <c r="J228" s="794"/>
      <c r="K228" s="794"/>
      <c r="L228" s="795"/>
      <c r="N228" s="319"/>
      <c r="O228" s="168" t="str">
        <f>"Describe any changes in technology that have impacted the Canadian market for the goods since January 1, "&amp;Variables!B6&amp;"."</f>
        <v>Describe any changes in technology that have impacted the Canadian market for the goods since January 1, 2023.</v>
      </c>
      <c r="P228" s="168"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29" spans="1:16" s="172" customFormat="1" x14ac:dyDescent="0.25">
      <c r="A229" s="188"/>
      <c r="B229" s="204"/>
      <c r="C229" s="205"/>
      <c r="D229" s="205"/>
      <c r="E229" s="205"/>
      <c r="F229" s="205"/>
      <c r="G229" s="205"/>
      <c r="H229" s="205"/>
      <c r="I229" s="205"/>
      <c r="J229" s="205"/>
      <c r="K229" s="205"/>
      <c r="L229" s="190"/>
      <c r="N229" s="319"/>
      <c r="O229" s="168"/>
      <c r="P229" s="168"/>
    </row>
    <row r="230" spans="1:16" s="3" customFormat="1" x14ac:dyDescent="0.25">
      <c r="A230" s="14"/>
      <c r="B230" s="790"/>
      <c r="C230" s="791"/>
      <c r="D230" s="791"/>
      <c r="E230" s="791"/>
      <c r="F230" s="791"/>
      <c r="G230" s="791"/>
      <c r="H230" s="791"/>
      <c r="I230" s="791"/>
      <c r="J230" s="791"/>
      <c r="K230" s="791"/>
      <c r="L230" s="792"/>
      <c r="M230" s="172"/>
      <c r="N230" s="314"/>
      <c r="O230" s="166"/>
      <c r="P230" s="166"/>
    </row>
    <row r="231" spans="1:16" s="3" customFormat="1" x14ac:dyDescent="0.25">
      <c r="A231" s="14"/>
      <c r="B231" s="790"/>
      <c r="C231" s="791"/>
      <c r="D231" s="791"/>
      <c r="E231" s="791"/>
      <c r="F231" s="791"/>
      <c r="G231" s="791"/>
      <c r="H231" s="791"/>
      <c r="I231" s="791"/>
      <c r="J231" s="791"/>
      <c r="K231" s="791"/>
      <c r="L231" s="792"/>
      <c r="M231" s="172"/>
      <c r="N231" s="314"/>
      <c r="O231" s="166"/>
      <c r="P231" s="166"/>
    </row>
    <row r="232" spans="1:16" s="3" customFormat="1" x14ac:dyDescent="0.25">
      <c r="A232" s="14"/>
      <c r="B232" s="790"/>
      <c r="C232" s="791"/>
      <c r="D232" s="791"/>
      <c r="E232" s="791"/>
      <c r="F232" s="791"/>
      <c r="G232" s="791"/>
      <c r="H232" s="791"/>
      <c r="I232" s="791"/>
      <c r="J232" s="791"/>
      <c r="K232" s="791"/>
      <c r="L232" s="792"/>
      <c r="M232" s="172"/>
      <c r="N232" s="314"/>
      <c r="O232" s="166"/>
      <c r="P232" s="166"/>
    </row>
    <row r="233" spans="1:16" s="3" customFormat="1" x14ac:dyDescent="0.25">
      <c r="A233" s="14"/>
      <c r="B233" s="790"/>
      <c r="C233" s="791"/>
      <c r="D233" s="791"/>
      <c r="E233" s="791"/>
      <c r="F233" s="791"/>
      <c r="G233" s="791"/>
      <c r="H233" s="791"/>
      <c r="I233" s="791"/>
      <c r="J233" s="791"/>
      <c r="K233" s="791"/>
      <c r="L233" s="792"/>
      <c r="M233" s="172"/>
      <c r="N233" s="314"/>
      <c r="O233" s="166"/>
      <c r="P233" s="166"/>
    </row>
    <row r="234" spans="1:16" s="3" customFormat="1" x14ac:dyDescent="0.25">
      <c r="A234" s="14"/>
      <c r="B234" s="790"/>
      <c r="C234" s="791"/>
      <c r="D234" s="791"/>
      <c r="E234" s="791"/>
      <c r="F234" s="791"/>
      <c r="G234" s="791"/>
      <c r="H234" s="791"/>
      <c r="I234" s="791"/>
      <c r="J234" s="791"/>
      <c r="K234" s="791"/>
      <c r="L234" s="792"/>
      <c r="M234" s="172"/>
      <c r="N234" s="314"/>
      <c r="O234" s="166"/>
      <c r="P234" s="166"/>
    </row>
    <row r="235" spans="1:16" s="3" customFormat="1" x14ac:dyDescent="0.25">
      <c r="A235" s="14"/>
      <c r="B235" s="790"/>
      <c r="C235" s="791"/>
      <c r="D235" s="791"/>
      <c r="E235" s="791"/>
      <c r="F235" s="791"/>
      <c r="G235" s="791"/>
      <c r="H235" s="791"/>
      <c r="I235" s="791"/>
      <c r="J235" s="791"/>
      <c r="K235" s="791"/>
      <c r="L235" s="792"/>
      <c r="M235" s="172"/>
      <c r="N235" s="314"/>
      <c r="O235" s="166"/>
      <c r="P235" s="166"/>
    </row>
    <row r="236" spans="1:16" s="3" customFormat="1" x14ac:dyDescent="0.25">
      <c r="A236" s="14"/>
      <c r="B236" s="790"/>
      <c r="C236" s="791"/>
      <c r="D236" s="791"/>
      <c r="E236" s="791"/>
      <c r="F236" s="791"/>
      <c r="G236" s="791"/>
      <c r="H236" s="791"/>
      <c r="I236" s="791"/>
      <c r="J236" s="791"/>
      <c r="K236" s="791"/>
      <c r="L236" s="792"/>
      <c r="M236" s="172"/>
      <c r="N236" s="314"/>
      <c r="O236" s="166"/>
      <c r="P236" s="166"/>
    </row>
    <row r="237" spans="1:16" s="3" customFormat="1" x14ac:dyDescent="0.25">
      <c r="A237" s="14"/>
      <c r="B237" s="790"/>
      <c r="C237" s="791"/>
      <c r="D237" s="791"/>
      <c r="E237" s="791"/>
      <c r="F237" s="791"/>
      <c r="G237" s="791"/>
      <c r="H237" s="791"/>
      <c r="I237" s="791"/>
      <c r="J237" s="791"/>
      <c r="K237" s="791"/>
      <c r="L237" s="792"/>
      <c r="M237" s="172"/>
      <c r="N237" s="314"/>
      <c r="O237" s="166"/>
      <c r="P237" s="166"/>
    </row>
    <row r="238" spans="1:16" s="172" customFormat="1" x14ac:dyDescent="0.25">
      <c r="A238" s="188"/>
      <c r="B238" s="207"/>
      <c r="C238" s="208"/>
      <c r="D238" s="208"/>
      <c r="E238" s="208"/>
      <c r="F238" s="208"/>
      <c r="G238" s="208"/>
      <c r="H238" s="208"/>
      <c r="I238" s="208"/>
      <c r="J238" s="208"/>
      <c r="K238" s="208"/>
      <c r="L238" s="206"/>
      <c r="N238" s="319"/>
      <c r="O238" s="168"/>
      <c r="P238" s="168"/>
    </row>
    <row r="239" spans="1:16" s="3" customFormat="1" x14ac:dyDescent="0.25">
      <c r="A239" s="14"/>
      <c r="B239" s="796" t="s">
        <v>39</v>
      </c>
      <c r="C239" s="797"/>
      <c r="D239" s="797"/>
      <c r="E239" s="797"/>
      <c r="F239" s="797"/>
      <c r="G239" s="797"/>
      <c r="H239" s="797"/>
      <c r="I239" s="797"/>
      <c r="J239" s="797"/>
      <c r="K239" s="797"/>
      <c r="L239" s="798"/>
      <c r="M239" s="200"/>
      <c r="N239" s="314"/>
      <c r="O239" s="166"/>
      <c r="P239" s="166"/>
    </row>
    <row r="240" spans="1:16" s="172" customFormat="1" x14ac:dyDescent="0.25">
      <c r="A240" s="188"/>
      <c r="B240" s="204"/>
      <c r="C240" s="205"/>
      <c r="D240" s="205"/>
      <c r="E240" s="205"/>
      <c r="F240" s="205"/>
      <c r="G240" s="205"/>
      <c r="H240" s="205"/>
      <c r="I240" s="205"/>
      <c r="J240" s="205"/>
      <c r="K240" s="205"/>
      <c r="L240" s="190"/>
      <c r="N240" s="319"/>
      <c r="O240" s="168"/>
      <c r="P240" s="168"/>
    </row>
    <row r="241" spans="1:16" s="172" customFormat="1" x14ac:dyDescent="0.25">
      <c r="A241" s="188"/>
      <c r="B241" s="727" t="str">
        <f>IF(Intro!$G$28="English",O241,P241)</f>
        <v>Expliquez les circonstances dans lesquelles les acheteurs canadiens sont prêts à payer une prime pour les marchandises produites au Canada. Quel serait le montant de cette prime?</v>
      </c>
      <c r="C241" s="728"/>
      <c r="D241" s="728"/>
      <c r="E241" s="728"/>
      <c r="F241" s="728"/>
      <c r="G241" s="728"/>
      <c r="H241" s="728"/>
      <c r="I241" s="728"/>
      <c r="J241" s="728"/>
      <c r="K241" s="728"/>
      <c r="L241" s="729"/>
      <c r="N241" s="319"/>
      <c r="O241" s="168" t="s">
        <v>288</v>
      </c>
      <c r="P241" s="168" t="s">
        <v>335</v>
      </c>
    </row>
    <row r="242" spans="1:16" s="172" customFormat="1" x14ac:dyDescent="0.25">
      <c r="A242" s="188"/>
      <c r="B242" s="727"/>
      <c r="C242" s="728"/>
      <c r="D242" s="728"/>
      <c r="E242" s="728"/>
      <c r="F242" s="728"/>
      <c r="G242" s="728"/>
      <c r="H242" s="728"/>
      <c r="I242" s="728"/>
      <c r="J242" s="728"/>
      <c r="K242" s="728"/>
      <c r="L242" s="729"/>
      <c r="N242" s="319"/>
      <c r="O242" s="168"/>
      <c r="P242" s="168"/>
    </row>
    <row r="243" spans="1:16" s="172" customFormat="1" x14ac:dyDescent="0.25">
      <c r="A243" s="188"/>
      <c r="B243" s="204"/>
      <c r="C243" s="205"/>
      <c r="D243" s="205"/>
      <c r="E243" s="205"/>
      <c r="F243" s="205"/>
      <c r="G243" s="205"/>
      <c r="H243" s="205"/>
      <c r="I243" s="205"/>
      <c r="J243" s="205"/>
      <c r="K243" s="205"/>
      <c r="L243" s="190"/>
      <c r="N243" s="319"/>
      <c r="O243" s="168"/>
      <c r="P243" s="168"/>
    </row>
    <row r="244" spans="1:16" s="147" customFormat="1" x14ac:dyDescent="0.25">
      <c r="A244" s="184"/>
      <c r="B244" s="672" t="str">
        <f>IF(Intro!$G$28="English",O244,P244)</f>
        <v xml:space="preserve"> Majoration du prix</v>
      </c>
      <c r="C244" s="673"/>
      <c r="D244" s="244" t="s">
        <v>149</v>
      </c>
      <c r="E244" s="245"/>
      <c r="F244" s="205"/>
      <c r="G244" s="205"/>
      <c r="H244" s="205"/>
      <c r="I244" s="205"/>
      <c r="J244" s="205"/>
      <c r="K244" s="205"/>
      <c r="L244" s="190"/>
      <c r="N244" s="320"/>
      <c r="O244" s="168" t="s">
        <v>237</v>
      </c>
      <c r="P244" s="168" t="s">
        <v>238</v>
      </c>
    </row>
    <row r="245" spans="1:16" s="172" customFormat="1" x14ac:dyDescent="0.25">
      <c r="A245" s="188"/>
      <c r="B245" s="204"/>
      <c r="C245" s="205"/>
      <c r="D245" s="205"/>
      <c r="E245" s="205"/>
      <c r="F245" s="205"/>
      <c r="G245" s="205"/>
      <c r="H245" s="205"/>
      <c r="I245" s="205"/>
      <c r="J245" s="205"/>
      <c r="K245" s="205"/>
      <c r="L245" s="190"/>
      <c r="N245" s="319"/>
      <c r="O245" s="168"/>
      <c r="P245" s="168"/>
    </row>
    <row r="246" spans="1:16" s="3" customFormat="1" x14ac:dyDescent="0.25">
      <c r="A246" s="14"/>
      <c r="B246" s="790"/>
      <c r="C246" s="791"/>
      <c r="D246" s="791"/>
      <c r="E246" s="791"/>
      <c r="F246" s="791"/>
      <c r="G246" s="791"/>
      <c r="H246" s="791"/>
      <c r="I246" s="791"/>
      <c r="J246" s="791"/>
      <c r="K246" s="791"/>
      <c r="L246" s="792"/>
      <c r="M246" s="172"/>
      <c r="N246" s="314"/>
      <c r="O246" s="166"/>
      <c r="P246" s="166"/>
    </row>
    <row r="247" spans="1:16" s="3" customFormat="1" x14ac:dyDescent="0.25">
      <c r="A247" s="14"/>
      <c r="B247" s="790"/>
      <c r="C247" s="791"/>
      <c r="D247" s="791"/>
      <c r="E247" s="791"/>
      <c r="F247" s="791"/>
      <c r="G247" s="791"/>
      <c r="H247" s="791"/>
      <c r="I247" s="791"/>
      <c r="J247" s="791"/>
      <c r="K247" s="791"/>
      <c r="L247" s="792"/>
      <c r="M247" s="172"/>
      <c r="N247" s="314"/>
      <c r="O247" s="166"/>
      <c r="P247" s="166"/>
    </row>
    <row r="248" spans="1:16" s="3" customFormat="1" x14ac:dyDescent="0.25">
      <c r="A248" s="14"/>
      <c r="B248" s="790"/>
      <c r="C248" s="791"/>
      <c r="D248" s="791"/>
      <c r="E248" s="791"/>
      <c r="F248" s="791"/>
      <c r="G248" s="791"/>
      <c r="H248" s="791"/>
      <c r="I248" s="791"/>
      <c r="J248" s="791"/>
      <c r="K248" s="791"/>
      <c r="L248" s="792"/>
      <c r="M248" s="172"/>
      <c r="N248" s="314"/>
      <c r="O248" s="166"/>
      <c r="P248" s="166"/>
    </row>
    <row r="249" spans="1:16" s="3" customFormat="1" x14ac:dyDescent="0.25">
      <c r="A249" s="14"/>
      <c r="B249" s="790"/>
      <c r="C249" s="791"/>
      <c r="D249" s="791"/>
      <c r="E249" s="791"/>
      <c r="F249" s="791"/>
      <c r="G249" s="791"/>
      <c r="H249" s="791"/>
      <c r="I249" s="791"/>
      <c r="J249" s="791"/>
      <c r="K249" s="791"/>
      <c r="L249" s="792"/>
      <c r="M249" s="172"/>
      <c r="N249" s="314"/>
      <c r="O249" s="166"/>
      <c r="P249" s="166"/>
    </row>
    <row r="250" spans="1:16" s="3" customFormat="1" x14ac:dyDescent="0.25">
      <c r="A250" s="14"/>
      <c r="B250" s="790"/>
      <c r="C250" s="791"/>
      <c r="D250" s="791"/>
      <c r="E250" s="791"/>
      <c r="F250" s="791"/>
      <c r="G250" s="791"/>
      <c r="H250" s="791"/>
      <c r="I250" s="791"/>
      <c r="J250" s="791"/>
      <c r="K250" s="791"/>
      <c r="L250" s="792"/>
      <c r="M250" s="172"/>
      <c r="N250" s="314"/>
      <c r="O250" s="166"/>
      <c r="P250" s="166"/>
    </row>
    <row r="251" spans="1:16" s="3" customFormat="1" x14ac:dyDescent="0.25">
      <c r="A251" s="14"/>
      <c r="B251" s="790"/>
      <c r="C251" s="791"/>
      <c r="D251" s="791"/>
      <c r="E251" s="791"/>
      <c r="F251" s="791"/>
      <c r="G251" s="791"/>
      <c r="H251" s="791"/>
      <c r="I251" s="791"/>
      <c r="J251" s="791"/>
      <c r="K251" s="791"/>
      <c r="L251" s="792"/>
      <c r="M251" s="172"/>
      <c r="N251" s="314"/>
      <c r="O251" s="166"/>
      <c r="P251" s="166"/>
    </row>
    <row r="252" spans="1:16" s="3" customFormat="1" x14ac:dyDescent="0.25">
      <c r="A252" s="14"/>
      <c r="B252" s="790"/>
      <c r="C252" s="791"/>
      <c r="D252" s="791"/>
      <c r="E252" s="791"/>
      <c r="F252" s="791"/>
      <c r="G252" s="791"/>
      <c r="H252" s="791"/>
      <c r="I252" s="791"/>
      <c r="J252" s="791"/>
      <c r="K252" s="791"/>
      <c r="L252" s="792"/>
      <c r="M252" s="172"/>
      <c r="N252" s="314"/>
      <c r="O252" s="166"/>
      <c r="P252" s="166"/>
    </row>
    <row r="253" spans="1:16" s="3" customFormat="1" x14ac:dyDescent="0.25">
      <c r="A253" s="14"/>
      <c r="B253" s="790"/>
      <c r="C253" s="791"/>
      <c r="D253" s="791"/>
      <c r="E253" s="791"/>
      <c r="F253" s="791"/>
      <c r="G253" s="791"/>
      <c r="H253" s="791"/>
      <c r="I253" s="791"/>
      <c r="J253" s="791"/>
      <c r="K253" s="791"/>
      <c r="L253" s="792"/>
      <c r="M253" s="172"/>
      <c r="N253" s="314"/>
      <c r="O253" s="166"/>
      <c r="P253" s="166"/>
    </row>
    <row r="254" spans="1:16" s="172" customFormat="1" x14ac:dyDescent="0.25">
      <c r="A254" s="188"/>
      <c r="B254" s="207"/>
      <c r="C254" s="208"/>
      <c r="D254" s="208"/>
      <c r="E254" s="208"/>
      <c r="F254" s="208"/>
      <c r="G254" s="208"/>
      <c r="H254" s="208"/>
      <c r="I254" s="208"/>
      <c r="J254" s="208"/>
      <c r="K254" s="208"/>
      <c r="L254" s="206"/>
      <c r="N254" s="319"/>
      <c r="O254" s="168"/>
      <c r="P254" s="168"/>
    </row>
    <row r="255" spans="1:16" s="3" customFormat="1" x14ac:dyDescent="0.25">
      <c r="A255" s="14"/>
      <c r="B255" s="796" t="s">
        <v>239</v>
      </c>
      <c r="C255" s="797"/>
      <c r="D255" s="797"/>
      <c r="E255" s="797"/>
      <c r="F255" s="797"/>
      <c r="G255" s="797"/>
      <c r="H255" s="797"/>
      <c r="I255" s="797"/>
      <c r="J255" s="797"/>
      <c r="K255" s="797"/>
      <c r="L255" s="798"/>
      <c r="M255" s="200"/>
      <c r="N255" s="314"/>
      <c r="O255" s="166"/>
      <c r="P255" s="166"/>
    </row>
    <row r="256" spans="1:16" s="172" customFormat="1" x14ac:dyDescent="0.25">
      <c r="A256" s="188"/>
      <c r="B256" s="204"/>
      <c r="C256" s="205"/>
      <c r="D256" s="205"/>
      <c r="E256" s="205"/>
      <c r="F256" s="205"/>
      <c r="G256" s="205"/>
      <c r="H256" s="205"/>
      <c r="I256" s="205"/>
      <c r="J256" s="205"/>
      <c r="K256" s="205"/>
      <c r="L256" s="190"/>
      <c r="M256" s="356"/>
      <c r="N256" s="319"/>
      <c r="O256" s="168"/>
      <c r="P256" s="168"/>
    </row>
    <row r="257" spans="1:16" s="172" customFormat="1" x14ac:dyDescent="0.25">
      <c r="A257" s="188"/>
      <c r="B257" s="793" t="str">
        <f>IF(Intro!$G$28="English",O257,P257)</f>
        <v>Dans quelle mesure les marchandises produites au Canada sont-elles interchangeables avec les marchandises importées des autres pays?</v>
      </c>
      <c r="C257" s="794"/>
      <c r="D257" s="794"/>
      <c r="E257" s="794"/>
      <c r="F257" s="794"/>
      <c r="G257" s="794"/>
      <c r="H257" s="794"/>
      <c r="I257" s="794"/>
      <c r="J257" s="794"/>
      <c r="K257" s="794"/>
      <c r="L257" s="795"/>
      <c r="M257" s="356"/>
      <c r="N257" s="319"/>
      <c r="O257" s="168" t="str">
        <f>"To what extent are the goods produced in Canada interchangeable with the goods imported from "&amp;Variables!B5&amp;"?"</f>
        <v>To what extent are the goods produced in Canada interchangeable with the goods imported from other countries?</v>
      </c>
      <c r="P257" s="168" t="str">
        <f>"Dans quelle mesure les marchandises produites au Canada sont-elles interchangeables avec les marchandises importées "&amp;Variables!C5&amp;"?"</f>
        <v>Dans quelle mesure les marchandises produites au Canada sont-elles interchangeables avec les marchandises importées des autres pays?</v>
      </c>
    </row>
    <row r="258" spans="1:16" s="172" customFormat="1" x14ac:dyDescent="0.25">
      <c r="A258" s="188"/>
      <c r="B258" s="204"/>
      <c r="C258" s="205"/>
      <c r="D258" s="205"/>
      <c r="E258" s="205"/>
      <c r="F258" s="205"/>
      <c r="G258" s="205"/>
      <c r="H258" s="205"/>
      <c r="I258" s="205"/>
      <c r="J258" s="205"/>
      <c r="K258" s="205"/>
      <c r="L258" s="190"/>
      <c r="N258" s="319"/>
      <c r="O258" s="168"/>
      <c r="P258" s="168"/>
    </row>
    <row r="259" spans="1:16" s="3" customFormat="1" x14ac:dyDescent="0.25">
      <c r="A259" s="14"/>
      <c r="B259" s="790"/>
      <c r="C259" s="791"/>
      <c r="D259" s="791"/>
      <c r="E259" s="791"/>
      <c r="F259" s="791"/>
      <c r="G259" s="791"/>
      <c r="H259" s="791"/>
      <c r="I259" s="791"/>
      <c r="J259" s="791"/>
      <c r="K259" s="791"/>
      <c r="L259" s="792"/>
      <c r="M259" s="172"/>
      <c r="N259" s="314"/>
      <c r="O259" s="166"/>
      <c r="P259" s="166"/>
    </row>
    <row r="260" spans="1:16" s="3" customFormat="1" x14ac:dyDescent="0.25">
      <c r="A260" s="14"/>
      <c r="B260" s="790"/>
      <c r="C260" s="791"/>
      <c r="D260" s="791"/>
      <c r="E260" s="791"/>
      <c r="F260" s="791"/>
      <c r="G260" s="791"/>
      <c r="H260" s="791"/>
      <c r="I260" s="791"/>
      <c r="J260" s="791"/>
      <c r="K260" s="791"/>
      <c r="L260" s="792"/>
      <c r="M260" s="172"/>
      <c r="N260" s="314"/>
      <c r="O260" s="166"/>
      <c r="P260" s="166"/>
    </row>
    <row r="261" spans="1:16" s="3" customFormat="1" x14ac:dyDescent="0.25">
      <c r="A261" s="14"/>
      <c r="B261" s="790"/>
      <c r="C261" s="791"/>
      <c r="D261" s="791"/>
      <c r="E261" s="791"/>
      <c r="F261" s="791"/>
      <c r="G261" s="791"/>
      <c r="H261" s="791"/>
      <c r="I261" s="791"/>
      <c r="J261" s="791"/>
      <c r="K261" s="791"/>
      <c r="L261" s="792"/>
      <c r="M261" s="172"/>
      <c r="N261" s="314"/>
      <c r="O261" s="166"/>
      <c r="P261" s="166"/>
    </row>
    <row r="262" spans="1:16" s="3" customFormat="1" x14ac:dyDescent="0.25">
      <c r="A262" s="14"/>
      <c r="B262" s="790"/>
      <c r="C262" s="791"/>
      <c r="D262" s="791"/>
      <c r="E262" s="791"/>
      <c r="F262" s="791"/>
      <c r="G262" s="791"/>
      <c r="H262" s="791"/>
      <c r="I262" s="791"/>
      <c r="J262" s="791"/>
      <c r="K262" s="791"/>
      <c r="L262" s="792"/>
      <c r="M262" s="172"/>
      <c r="N262" s="314"/>
      <c r="O262" s="166"/>
      <c r="P262" s="166"/>
    </row>
    <row r="263" spans="1:16" s="3" customFormat="1" x14ac:dyDescent="0.25">
      <c r="A263" s="14"/>
      <c r="B263" s="790"/>
      <c r="C263" s="791"/>
      <c r="D263" s="791"/>
      <c r="E263" s="791"/>
      <c r="F263" s="791"/>
      <c r="G263" s="791"/>
      <c r="H263" s="791"/>
      <c r="I263" s="791"/>
      <c r="J263" s="791"/>
      <c r="K263" s="791"/>
      <c r="L263" s="792"/>
      <c r="M263" s="172"/>
      <c r="N263" s="314"/>
      <c r="O263" s="166"/>
      <c r="P263" s="166"/>
    </row>
    <row r="264" spans="1:16" s="3" customFormat="1" x14ac:dyDescent="0.25">
      <c r="A264" s="14"/>
      <c r="B264" s="790"/>
      <c r="C264" s="791"/>
      <c r="D264" s="791"/>
      <c r="E264" s="791"/>
      <c r="F264" s="791"/>
      <c r="G264" s="791"/>
      <c r="H264" s="791"/>
      <c r="I264" s="791"/>
      <c r="J264" s="791"/>
      <c r="K264" s="791"/>
      <c r="L264" s="792"/>
      <c r="M264" s="172"/>
      <c r="N264" s="314"/>
      <c r="O264" s="166"/>
      <c r="P264" s="166"/>
    </row>
    <row r="265" spans="1:16" s="3" customFormat="1" x14ac:dyDescent="0.25">
      <c r="A265" s="14"/>
      <c r="B265" s="790"/>
      <c r="C265" s="791"/>
      <c r="D265" s="791"/>
      <c r="E265" s="791"/>
      <c r="F265" s="791"/>
      <c r="G265" s="791"/>
      <c r="H265" s="791"/>
      <c r="I265" s="791"/>
      <c r="J265" s="791"/>
      <c r="K265" s="791"/>
      <c r="L265" s="792"/>
      <c r="M265" s="172"/>
      <c r="N265" s="314"/>
      <c r="O265" s="166"/>
      <c r="P265" s="166"/>
    </row>
    <row r="266" spans="1:16" s="3" customFormat="1" x14ac:dyDescent="0.25">
      <c r="A266" s="14"/>
      <c r="B266" s="790"/>
      <c r="C266" s="791"/>
      <c r="D266" s="791"/>
      <c r="E266" s="791"/>
      <c r="F266" s="791"/>
      <c r="G266" s="791"/>
      <c r="H266" s="791"/>
      <c r="I266" s="791"/>
      <c r="J266" s="791"/>
      <c r="K266" s="791"/>
      <c r="L266" s="792"/>
      <c r="M266" s="172"/>
      <c r="N266" s="314"/>
      <c r="O266" s="166"/>
      <c r="P266" s="166"/>
    </row>
    <row r="267" spans="1:16" s="172" customFormat="1" x14ac:dyDescent="0.25">
      <c r="A267" s="188"/>
      <c r="B267" s="207"/>
      <c r="C267" s="208"/>
      <c r="D267" s="208"/>
      <c r="E267" s="208"/>
      <c r="F267" s="208"/>
      <c r="G267" s="208"/>
      <c r="H267" s="208"/>
      <c r="I267" s="208"/>
      <c r="J267" s="208"/>
      <c r="K267" s="208"/>
      <c r="L267" s="206"/>
      <c r="N267" s="319"/>
      <c r="O267" s="168"/>
      <c r="P267" s="168"/>
    </row>
    <row r="268" spans="1:16" s="3" customFormat="1" x14ac:dyDescent="0.25">
      <c r="A268" s="14"/>
      <c r="B268" s="796" t="s">
        <v>240</v>
      </c>
      <c r="C268" s="797"/>
      <c r="D268" s="797"/>
      <c r="E268" s="797"/>
      <c r="F268" s="797"/>
      <c r="G268" s="797"/>
      <c r="H268" s="797"/>
      <c r="I268" s="797"/>
      <c r="J268" s="797"/>
      <c r="K268" s="797"/>
      <c r="L268" s="798"/>
      <c r="M268" s="200"/>
      <c r="N268" s="314"/>
      <c r="O268" s="166"/>
      <c r="P268" s="166"/>
    </row>
    <row r="269" spans="1:16" s="172" customFormat="1" x14ac:dyDescent="0.25">
      <c r="A269" s="188"/>
      <c r="B269" s="204"/>
      <c r="C269" s="205"/>
      <c r="D269" s="205"/>
      <c r="E269" s="205"/>
      <c r="F269" s="205"/>
      <c r="G269" s="205"/>
      <c r="H269" s="205"/>
      <c r="I269" s="205"/>
      <c r="J269" s="205"/>
      <c r="K269" s="205"/>
      <c r="L269" s="190"/>
      <c r="M269" s="356"/>
      <c r="N269" s="319"/>
      <c r="O269" s="168"/>
      <c r="P269" s="168"/>
    </row>
    <row r="270" spans="1:16" s="172" customFormat="1" x14ac:dyDescent="0.25">
      <c r="A270" s="188"/>
      <c r="B270" s="793" t="str">
        <f>IF(Intro!$G$28="English",O270,P270)</f>
        <v>Dans quelle mesure les marchandises produites au Canada sont-elles comparables en prix aux marchandises importées des autres pays?</v>
      </c>
      <c r="C270" s="794"/>
      <c r="D270" s="794"/>
      <c r="E270" s="794"/>
      <c r="F270" s="794"/>
      <c r="G270" s="794"/>
      <c r="H270" s="794"/>
      <c r="I270" s="794"/>
      <c r="J270" s="794"/>
      <c r="K270" s="794"/>
      <c r="L270" s="795"/>
      <c r="M270" s="356"/>
      <c r="N270" s="319"/>
      <c r="O270" s="168" t="str">
        <f>"To what extent are the goods produced in Canada comparable in price with the goods imported from "&amp;Variables!B5&amp;"?"</f>
        <v>To what extent are the goods produced in Canada comparable in price with the goods imported from other countries?</v>
      </c>
      <c r="P270" s="168" t="str">
        <f>"Dans quelle mesure les marchandises produites au Canada sont-elles comparables en prix aux marchandises importées "&amp;Variables!C5&amp;"?"</f>
        <v>Dans quelle mesure les marchandises produites au Canada sont-elles comparables en prix aux marchandises importées des autres pays?</v>
      </c>
    </row>
    <row r="271" spans="1:16" s="172" customFormat="1" x14ac:dyDescent="0.25">
      <c r="A271" s="188"/>
      <c r="B271" s="204"/>
      <c r="C271" s="205"/>
      <c r="D271" s="205"/>
      <c r="E271" s="205"/>
      <c r="F271" s="205"/>
      <c r="G271" s="205"/>
      <c r="H271" s="205"/>
      <c r="I271" s="205"/>
      <c r="J271" s="205"/>
      <c r="K271" s="205"/>
      <c r="L271" s="190"/>
      <c r="N271" s="319"/>
      <c r="O271" s="168"/>
      <c r="P271" s="168"/>
    </row>
    <row r="272" spans="1:16" s="3" customFormat="1" x14ac:dyDescent="0.25">
      <c r="A272" s="14"/>
      <c r="B272" s="790"/>
      <c r="C272" s="791"/>
      <c r="D272" s="791"/>
      <c r="E272" s="791"/>
      <c r="F272" s="791"/>
      <c r="G272" s="791"/>
      <c r="H272" s="791"/>
      <c r="I272" s="791"/>
      <c r="J272" s="791"/>
      <c r="K272" s="791"/>
      <c r="L272" s="792"/>
      <c r="M272" s="172"/>
      <c r="N272" s="314"/>
      <c r="O272" s="166"/>
      <c r="P272" s="166"/>
    </row>
    <row r="273" spans="1:16" s="3" customFormat="1" x14ac:dyDescent="0.25">
      <c r="A273" s="14"/>
      <c r="B273" s="790"/>
      <c r="C273" s="791"/>
      <c r="D273" s="791"/>
      <c r="E273" s="791"/>
      <c r="F273" s="791"/>
      <c r="G273" s="791"/>
      <c r="H273" s="791"/>
      <c r="I273" s="791"/>
      <c r="J273" s="791"/>
      <c r="K273" s="791"/>
      <c r="L273" s="792"/>
      <c r="M273" s="172"/>
      <c r="N273" s="314"/>
      <c r="O273" s="166"/>
      <c r="P273" s="166"/>
    </row>
    <row r="274" spans="1:16" s="3" customFormat="1" x14ac:dyDescent="0.25">
      <c r="A274" s="14"/>
      <c r="B274" s="790"/>
      <c r="C274" s="791"/>
      <c r="D274" s="791"/>
      <c r="E274" s="791"/>
      <c r="F274" s="791"/>
      <c r="G274" s="791"/>
      <c r="H274" s="791"/>
      <c r="I274" s="791"/>
      <c r="J274" s="791"/>
      <c r="K274" s="791"/>
      <c r="L274" s="792"/>
      <c r="M274" s="172"/>
      <c r="N274" s="314"/>
      <c r="O274" s="166"/>
      <c r="P274" s="166"/>
    </row>
    <row r="275" spans="1:16" s="3" customFormat="1" x14ac:dyDescent="0.25">
      <c r="A275" s="14"/>
      <c r="B275" s="790"/>
      <c r="C275" s="791"/>
      <c r="D275" s="791"/>
      <c r="E275" s="791"/>
      <c r="F275" s="791"/>
      <c r="G275" s="791"/>
      <c r="H275" s="791"/>
      <c r="I275" s="791"/>
      <c r="J275" s="791"/>
      <c r="K275" s="791"/>
      <c r="L275" s="792"/>
      <c r="M275" s="172"/>
      <c r="N275" s="314"/>
      <c r="O275" s="166"/>
      <c r="P275" s="166"/>
    </row>
    <row r="276" spans="1:16" s="3" customFormat="1" x14ac:dyDescent="0.25">
      <c r="A276" s="14"/>
      <c r="B276" s="790"/>
      <c r="C276" s="791"/>
      <c r="D276" s="791"/>
      <c r="E276" s="791"/>
      <c r="F276" s="791"/>
      <c r="G276" s="791"/>
      <c r="H276" s="791"/>
      <c r="I276" s="791"/>
      <c r="J276" s="791"/>
      <c r="K276" s="791"/>
      <c r="L276" s="792"/>
      <c r="M276" s="172"/>
      <c r="N276" s="314"/>
      <c r="O276" s="166"/>
      <c r="P276" s="166"/>
    </row>
    <row r="277" spans="1:16" s="3" customFormat="1" x14ac:dyDescent="0.25">
      <c r="A277" s="14"/>
      <c r="B277" s="790"/>
      <c r="C277" s="791"/>
      <c r="D277" s="791"/>
      <c r="E277" s="791"/>
      <c r="F277" s="791"/>
      <c r="G277" s="791"/>
      <c r="H277" s="791"/>
      <c r="I277" s="791"/>
      <c r="J277" s="791"/>
      <c r="K277" s="791"/>
      <c r="L277" s="792"/>
      <c r="M277" s="172"/>
      <c r="N277" s="314"/>
      <c r="O277" s="166"/>
      <c r="P277" s="166"/>
    </row>
    <row r="278" spans="1:16" s="3" customFormat="1" x14ac:dyDescent="0.25">
      <c r="A278" s="14"/>
      <c r="B278" s="790"/>
      <c r="C278" s="791"/>
      <c r="D278" s="791"/>
      <c r="E278" s="791"/>
      <c r="F278" s="791"/>
      <c r="G278" s="791"/>
      <c r="H278" s="791"/>
      <c r="I278" s="791"/>
      <c r="J278" s="791"/>
      <c r="K278" s="791"/>
      <c r="L278" s="792"/>
      <c r="M278" s="172"/>
      <c r="N278" s="314"/>
      <c r="O278" s="166"/>
      <c r="P278" s="166"/>
    </row>
    <row r="279" spans="1:16" s="3" customFormat="1" x14ac:dyDescent="0.25">
      <c r="A279" s="14"/>
      <c r="B279" s="790"/>
      <c r="C279" s="791"/>
      <c r="D279" s="791"/>
      <c r="E279" s="791"/>
      <c r="F279" s="791"/>
      <c r="G279" s="791"/>
      <c r="H279" s="791"/>
      <c r="I279" s="791"/>
      <c r="J279" s="791"/>
      <c r="K279" s="791"/>
      <c r="L279" s="792"/>
      <c r="M279" s="172"/>
      <c r="N279" s="314"/>
      <c r="O279" s="166"/>
      <c r="P279" s="166"/>
    </row>
    <row r="280" spans="1:16" s="172" customFormat="1" x14ac:dyDescent="0.25">
      <c r="A280" s="188"/>
      <c r="B280" s="207"/>
      <c r="C280" s="208"/>
      <c r="D280" s="208"/>
      <c r="E280" s="208"/>
      <c r="F280" s="208"/>
      <c r="G280" s="208"/>
      <c r="H280" s="208"/>
      <c r="I280" s="208"/>
      <c r="J280" s="208"/>
      <c r="K280" s="208"/>
      <c r="L280" s="206"/>
      <c r="N280" s="319"/>
      <c r="O280" s="168"/>
      <c r="P280" s="168"/>
    </row>
    <row r="281" spans="1:16" s="3" customFormat="1" x14ac:dyDescent="0.25">
      <c r="A281" s="14"/>
      <c r="B281" s="796" t="s">
        <v>241</v>
      </c>
      <c r="C281" s="797"/>
      <c r="D281" s="797"/>
      <c r="E281" s="797"/>
      <c r="F281" s="797"/>
      <c r="G281" s="797"/>
      <c r="H281" s="797"/>
      <c r="I281" s="797"/>
      <c r="J281" s="797"/>
      <c r="K281" s="797"/>
      <c r="L281" s="798"/>
      <c r="M281" s="200"/>
      <c r="N281" s="314"/>
      <c r="O281" s="166"/>
      <c r="P281" s="166"/>
    </row>
    <row r="282" spans="1:16" s="172" customFormat="1" x14ac:dyDescent="0.25">
      <c r="A282" s="188"/>
      <c r="B282" s="204"/>
      <c r="C282" s="205"/>
      <c r="D282" s="205"/>
      <c r="E282" s="205"/>
      <c r="F282" s="205"/>
      <c r="G282" s="205"/>
      <c r="H282" s="205"/>
      <c r="I282" s="205"/>
      <c r="J282" s="205"/>
      <c r="K282" s="205"/>
      <c r="L282" s="190"/>
      <c r="M282" s="356"/>
      <c r="N282" s="319"/>
      <c r="O282" s="168"/>
      <c r="P282" s="168"/>
    </row>
    <row r="283" spans="1:16" s="172" customFormat="1" x14ac:dyDescent="0.25">
      <c r="A283" s="188"/>
      <c r="B283" s="727" t="str">
        <f>IF(Intro!$G$28="English",O283,P283)</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c r="C283" s="728"/>
      <c r="D283" s="728"/>
      <c r="E283" s="728"/>
      <c r="F283" s="728"/>
      <c r="G283" s="728"/>
      <c r="H283" s="728"/>
      <c r="I283" s="728"/>
      <c r="J283" s="728"/>
      <c r="K283" s="728"/>
      <c r="L283" s="729"/>
      <c r="M283" s="356"/>
      <c r="N283" s="319"/>
      <c r="O283" s="168"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other countries?</v>
      </c>
      <c r="P283" s="168"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row>
    <row r="284" spans="1:16" s="172" customFormat="1" x14ac:dyDescent="0.25">
      <c r="A284" s="188"/>
      <c r="B284" s="727"/>
      <c r="C284" s="728"/>
      <c r="D284" s="728"/>
      <c r="E284" s="728"/>
      <c r="F284" s="728"/>
      <c r="G284" s="728"/>
      <c r="H284" s="728"/>
      <c r="I284" s="728"/>
      <c r="J284" s="728"/>
      <c r="K284" s="728"/>
      <c r="L284" s="729"/>
      <c r="N284" s="319"/>
      <c r="O284" s="168"/>
      <c r="P284" s="168"/>
    </row>
    <row r="285" spans="1:16" s="172" customFormat="1" x14ac:dyDescent="0.25">
      <c r="A285" s="188"/>
      <c r="B285" s="204"/>
      <c r="C285" s="205"/>
      <c r="D285" s="205"/>
      <c r="E285" s="205"/>
      <c r="F285" s="205"/>
      <c r="G285" s="205"/>
      <c r="H285" s="205"/>
      <c r="I285" s="205"/>
      <c r="J285" s="205"/>
      <c r="K285" s="205"/>
      <c r="L285" s="190"/>
      <c r="N285" s="319"/>
      <c r="O285" s="168"/>
      <c r="P285" s="168"/>
    </row>
    <row r="286" spans="1:16" s="3" customFormat="1" x14ac:dyDescent="0.25">
      <c r="A286" s="14"/>
      <c r="B286" s="790"/>
      <c r="C286" s="791"/>
      <c r="D286" s="791"/>
      <c r="E286" s="791"/>
      <c r="F286" s="791"/>
      <c r="G286" s="791"/>
      <c r="H286" s="791"/>
      <c r="I286" s="791"/>
      <c r="J286" s="791"/>
      <c r="K286" s="791"/>
      <c r="L286" s="792"/>
      <c r="M286" s="172"/>
      <c r="N286" s="314"/>
      <c r="O286" s="166"/>
      <c r="P286" s="166"/>
    </row>
    <row r="287" spans="1:16" s="3" customFormat="1" x14ac:dyDescent="0.25">
      <c r="A287" s="14"/>
      <c r="B287" s="790"/>
      <c r="C287" s="791"/>
      <c r="D287" s="791"/>
      <c r="E287" s="791"/>
      <c r="F287" s="791"/>
      <c r="G287" s="791"/>
      <c r="H287" s="791"/>
      <c r="I287" s="791"/>
      <c r="J287" s="791"/>
      <c r="K287" s="791"/>
      <c r="L287" s="792"/>
      <c r="M287" s="172"/>
      <c r="N287" s="314"/>
      <c r="O287" s="166"/>
      <c r="P287" s="166"/>
    </row>
    <row r="288" spans="1:16" s="3" customFormat="1" x14ac:dyDescent="0.25">
      <c r="A288" s="14"/>
      <c r="B288" s="790"/>
      <c r="C288" s="791"/>
      <c r="D288" s="791"/>
      <c r="E288" s="791"/>
      <c r="F288" s="791"/>
      <c r="G288" s="791"/>
      <c r="H288" s="791"/>
      <c r="I288" s="791"/>
      <c r="J288" s="791"/>
      <c r="K288" s="791"/>
      <c r="L288" s="792"/>
      <c r="M288" s="172"/>
      <c r="N288" s="314"/>
      <c r="O288" s="166"/>
      <c r="P288" s="166"/>
    </row>
    <row r="289" spans="1:16" s="3" customFormat="1" x14ac:dyDescent="0.25">
      <c r="A289" s="14"/>
      <c r="B289" s="790"/>
      <c r="C289" s="791"/>
      <c r="D289" s="791"/>
      <c r="E289" s="791"/>
      <c r="F289" s="791"/>
      <c r="G289" s="791"/>
      <c r="H289" s="791"/>
      <c r="I289" s="791"/>
      <c r="J289" s="791"/>
      <c r="K289" s="791"/>
      <c r="L289" s="792"/>
      <c r="M289" s="172"/>
      <c r="N289" s="314"/>
      <c r="O289" s="166"/>
      <c r="P289" s="166"/>
    </row>
    <row r="290" spans="1:16" s="3" customFormat="1" x14ac:dyDescent="0.25">
      <c r="A290" s="14"/>
      <c r="B290" s="790"/>
      <c r="C290" s="791"/>
      <c r="D290" s="791"/>
      <c r="E290" s="791"/>
      <c r="F290" s="791"/>
      <c r="G290" s="791"/>
      <c r="H290" s="791"/>
      <c r="I290" s="791"/>
      <c r="J290" s="791"/>
      <c r="K290" s="791"/>
      <c r="L290" s="792"/>
      <c r="M290" s="172"/>
      <c r="N290" s="314"/>
      <c r="O290" s="166"/>
      <c r="P290" s="166"/>
    </row>
    <row r="291" spans="1:16" s="3" customFormat="1" x14ac:dyDescent="0.25">
      <c r="A291" s="14"/>
      <c r="B291" s="790"/>
      <c r="C291" s="791"/>
      <c r="D291" s="791"/>
      <c r="E291" s="791"/>
      <c r="F291" s="791"/>
      <c r="G291" s="791"/>
      <c r="H291" s="791"/>
      <c r="I291" s="791"/>
      <c r="J291" s="791"/>
      <c r="K291" s="791"/>
      <c r="L291" s="792"/>
      <c r="M291" s="172"/>
      <c r="N291" s="314"/>
      <c r="O291" s="166"/>
      <c r="P291" s="166"/>
    </row>
    <row r="292" spans="1:16" s="3" customFormat="1" x14ac:dyDescent="0.25">
      <c r="A292" s="14"/>
      <c r="B292" s="790"/>
      <c r="C292" s="791"/>
      <c r="D292" s="791"/>
      <c r="E292" s="791"/>
      <c r="F292" s="791"/>
      <c r="G292" s="791"/>
      <c r="H292" s="791"/>
      <c r="I292" s="791"/>
      <c r="J292" s="791"/>
      <c r="K292" s="791"/>
      <c r="L292" s="792"/>
      <c r="M292" s="172"/>
      <c r="N292" s="314"/>
      <c r="O292" s="166"/>
      <c r="P292" s="166"/>
    </row>
    <row r="293" spans="1:16" s="3" customFormat="1" x14ac:dyDescent="0.25">
      <c r="A293" s="14"/>
      <c r="B293" s="790"/>
      <c r="C293" s="791"/>
      <c r="D293" s="791"/>
      <c r="E293" s="791"/>
      <c r="F293" s="791"/>
      <c r="G293" s="791"/>
      <c r="H293" s="791"/>
      <c r="I293" s="791"/>
      <c r="J293" s="791"/>
      <c r="K293" s="791"/>
      <c r="L293" s="792"/>
      <c r="M293" s="172"/>
      <c r="N293" s="314"/>
      <c r="O293" s="166"/>
      <c r="P293" s="166"/>
    </row>
    <row r="294" spans="1:16" s="172" customFormat="1" x14ac:dyDescent="0.25">
      <c r="A294" s="188"/>
      <c r="B294" s="207"/>
      <c r="C294" s="208"/>
      <c r="D294" s="208"/>
      <c r="E294" s="208"/>
      <c r="F294" s="208"/>
      <c r="G294" s="208"/>
      <c r="H294" s="208"/>
      <c r="I294" s="208"/>
      <c r="J294" s="208"/>
      <c r="K294" s="208"/>
      <c r="L294" s="206"/>
      <c r="N294" s="319"/>
      <c r="O294" s="168"/>
      <c r="P294" s="168"/>
    </row>
    <row r="296" spans="1:16" x14ac:dyDescent="0.25">
      <c r="B296" s="709" t="str">
        <f>IF(Intro!$G$28="English",O296,P296)</f>
        <v>VENTES</v>
      </c>
      <c r="C296" s="710"/>
      <c r="D296" s="710"/>
      <c r="E296" s="710"/>
      <c r="F296" s="710"/>
      <c r="G296" s="710"/>
      <c r="H296" s="710"/>
      <c r="I296" s="710"/>
      <c r="J296" s="710"/>
      <c r="K296" s="710"/>
      <c r="L296" s="711"/>
      <c r="M296" s="172"/>
      <c r="O296" s="169" t="s">
        <v>571</v>
      </c>
      <c r="P296" s="169" t="s">
        <v>572</v>
      </c>
    </row>
    <row r="297" spans="1:16" s="3" customFormat="1" x14ac:dyDescent="0.25">
      <c r="A297" s="14"/>
      <c r="B297" s="796" t="s">
        <v>242</v>
      </c>
      <c r="C297" s="797"/>
      <c r="D297" s="797"/>
      <c r="E297" s="797"/>
      <c r="F297" s="797"/>
      <c r="G297" s="797"/>
      <c r="H297" s="797"/>
      <c r="I297" s="797"/>
      <c r="J297" s="797"/>
      <c r="K297" s="797"/>
      <c r="L297" s="798"/>
      <c r="M297" s="200"/>
      <c r="N297" s="314"/>
      <c r="O297" s="166"/>
      <c r="P297" s="166"/>
    </row>
    <row r="298" spans="1:16" s="172" customFormat="1" x14ac:dyDescent="0.25">
      <c r="A298" s="188"/>
      <c r="B298" s="204"/>
      <c r="C298" s="205"/>
      <c r="D298" s="205"/>
      <c r="E298" s="205"/>
      <c r="F298" s="205"/>
      <c r="G298" s="205"/>
      <c r="H298" s="205"/>
      <c r="I298" s="205"/>
      <c r="J298" s="205"/>
      <c r="K298" s="205"/>
      <c r="L298" s="190"/>
      <c r="N298" s="319"/>
      <c r="O298" s="168"/>
      <c r="P298" s="168"/>
    </row>
    <row r="299" spans="1:16" s="172" customFormat="1" x14ac:dyDescent="0.25">
      <c r="A299" s="188"/>
      <c r="B299" s="793" t="str">
        <f>IF(Intro!$G$28="English",O299,P299)</f>
        <v>Décrivez les canaux de distribution de votre entreprise pour les marchandises concernées et expliquer si des changements sont survenus dans ces canaux depuis le 1er janvier  2023.</v>
      </c>
      <c r="C299" s="794"/>
      <c r="D299" s="794"/>
      <c r="E299" s="794"/>
      <c r="F299" s="794"/>
      <c r="G299" s="794"/>
      <c r="H299" s="794"/>
      <c r="I299" s="794"/>
      <c r="J299" s="794"/>
      <c r="K299" s="794"/>
      <c r="L299" s="795"/>
      <c r="N299" s="319"/>
      <c r="O299" s="168" t="s">
        <v>898</v>
      </c>
      <c r="P299" s="168" t="s">
        <v>899</v>
      </c>
    </row>
    <row r="300" spans="1:16" s="172" customFormat="1" x14ac:dyDescent="0.25">
      <c r="A300" s="188"/>
      <c r="B300" s="204"/>
      <c r="C300" s="205"/>
      <c r="D300" s="205"/>
      <c r="E300" s="205"/>
      <c r="F300" s="205"/>
      <c r="G300" s="205"/>
      <c r="H300" s="205"/>
      <c r="I300" s="205"/>
      <c r="J300" s="205"/>
      <c r="K300" s="205"/>
      <c r="L300" s="190"/>
      <c r="N300" s="319"/>
      <c r="O300" s="168"/>
      <c r="P300" s="168"/>
    </row>
    <row r="301" spans="1:16" s="3" customFormat="1" x14ac:dyDescent="0.25">
      <c r="A301" s="14"/>
      <c r="B301" s="790"/>
      <c r="C301" s="791"/>
      <c r="D301" s="791"/>
      <c r="E301" s="791"/>
      <c r="F301" s="791"/>
      <c r="G301" s="791"/>
      <c r="H301" s="791"/>
      <c r="I301" s="791"/>
      <c r="J301" s="791"/>
      <c r="K301" s="791"/>
      <c r="L301" s="792"/>
      <c r="M301" s="172"/>
      <c r="N301" s="314"/>
      <c r="O301" s="166"/>
      <c r="P301" s="166"/>
    </row>
    <row r="302" spans="1:16" s="3" customFormat="1" x14ac:dyDescent="0.25">
      <c r="A302" s="14"/>
      <c r="B302" s="790"/>
      <c r="C302" s="791"/>
      <c r="D302" s="791"/>
      <c r="E302" s="791"/>
      <c r="F302" s="791"/>
      <c r="G302" s="791"/>
      <c r="H302" s="791"/>
      <c r="I302" s="791"/>
      <c r="J302" s="791"/>
      <c r="K302" s="791"/>
      <c r="L302" s="792"/>
      <c r="M302" s="172"/>
      <c r="N302" s="314"/>
      <c r="O302" s="166"/>
      <c r="P302" s="166"/>
    </row>
    <row r="303" spans="1:16" s="3" customFormat="1" x14ac:dyDescent="0.25">
      <c r="A303" s="14"/>
      <c r="B303" s="790"/>
      <c r="C303" s="791"/>
      <c r="D303" s="791"/>
      <c r="E303" s="791"/>
      <c r="F303" s="791"/>
      <c r="G303" s="791"/>
      <c r="H303" s="791"/>
      <c r="I303" s="791"/>
      <c r="J303" s="791"/>
      <c r="K303" s="791"/>
      <c r="L303" s="792"/>
      <c r="M303" s="172"/>
      <c r="N303" s="314"/>
      <c r="O303" s="166"/>
      <c r="P303" s="166"/>
    </row>
    <row r="304" spans="1:16" s="3" customFormat="1" x14ac:dyDescent="0.25">
      <c r="A304" s="14"/>
      <c r="B304" s="790"/>
      <c r="C304" s="791"/>
      <c r="D304" s="791"/>
      <c r="E304" s="791"/>
      <c r="F304" s="791"/>
      <c r="G304" s="791"/>
      <c r="H304" s="791"/>
      <c r="I304" s="791"/>
      <c r="J304" s="791"/>
      <c r="K304" s="791"/>
      <c r="L304" s="792"/>
      <c r="M304" s="172"/>
      <c r="N304" s="314"/>
      <c r="O304" s="166"/>
      <c r="P304" s="166"/>
    </row>
    <row r="305" spans="1:16" s="3" customFormat="1" x14ac:dyDescent="0.25">
      <c r="A305" s="14"/>
      <c r="B305" s="790"/>
      <c r="C305" s="791"/>
      <c r="D305" s="791"/>
      <c r="E305" s="791"/>
      <c r="F305" s="791"/>
      <c r="G305" s="791"/>
      <c r="H305" s="791"/>
      <c r="I305" s="791"/>
      <c r="J305" s="791"/>
      <c r="K305" s="791"/>
      <c r="L305" s="792"/>
      <c r="M305" s="172"/>
      <c r="N305" s="314"/>
      <c r="O305" s="166"/>
      <c r="P305" s="166"/>
    </row>
    <row r="306" spans="1:16" s="3" customFormat="1" x14ac:dyDescent="0.25">
      <c r="A306" s="14"/>
      <c r="B306" s="790"/>
      <c r="C306" s="791"/>
      <c r="D306" s="791"/>
      <c r="E306" s="791"/>
      <c r="F306" s="791"/>
      <c r="G306" s="791"/>
      <c r="H306" s="791"/>
      <c r="I306" s="791"/>
      <c r="J306" s="791"/>
      <c r="K306" s="791"/>
      <c r="L306" s="792"/>
      <c r="M306" s="172"/>
      <c r="N306" s="314"/>
      <c r="O306" s="166"/>
      <c r="P306" s="166"/>
    </row>
    <row r="307" spans="1:16" s="3" customFormat="1" x14ac:dyDescent="0.25">
      <c r="A307" s="14"/>
      <c r="B307" s="790"/>
      <c r="C307" s="791"/>
      <c r="D307" s="791"/>
      <c r="E307" s="791"/>
      <c r="F307" s="791"/>
      <c r="G307" s="791"/>
      <c r="H307" s="791"/>
      <c r="I307" s="791"/>
      <c r="J307" s="791"/>
      <c r="K307" s="791"/>
      <c r="L307" s="792"/>
      <c r="M307" s="172"/>
      <c r="N307" s="314"/>
      <c r="O307" s="166"/>
      <c r="P307" s="166"/>
    </row>
    <row r="308" spans="1:16" s="3" customFormat="1" x14ac:dyDescent="0.25">
      <c r="A308" s="14"/>
      <c r="B308" s="790"/>
      <c r="C308" s="791"/>
      <c r="D308" s="791"/>
      <c r="E308" s="791"/>
      <c r="F308" s="791"/>
      <c r="G308" s="791"/>
      <c r="H308" s="791"/>
      <c r="I308" s="791"/>
      <c r="J308" s="791"/>
      <c r="K308" s="791"/>
      <c r="L308" s="792"/>
      <c r="M308" s="172"/>
      <c r="N308" s="314"/>
      <c r="O308" s="166"/>
      <c r="P308" s="166"/>
    </row>
    <row r="309" spans="1:16" s="172" customFormat="1" x14ac:dyDescent="0.25">
      <c r="A309" s="188"/>
      <c r="B309" s="207"/>
      <c r="C309" s="208"/>
      <c r="D309" s="208"/>
      <c r="E309" s="208"/>
      <c r="F309" s="208"/>
      <c r="G309" s="208"/>
      <c r="H309" s="208"/>
      <c r="I309" s="208"/>
      <c r="J309" s="208"/>
      <c r="K309" s="208"/>
      <c r="L309" s="206"/>
      <c r="N309" s="319"/>
      <c r="O309" s="168"/>
      <c r="P309" s="168"/>
    </row>
    <row r="310" spans="1:16" s="3" customFormat="1" x14ac:dyDescent="0.25">
      <c r="A310" s="14"/>
      <c r="B310" s="796" t="s">
        <v>255</v>
      </c>
      <c r="C310" s="797"/>
      <c r="D310" s="797"/>
      <c r="E310" s="797"/>
      <c r="F310" s="797"/>
      <c r="G310" s="797"/>
      <c r="H310" s="797"/>
      <c r="I310" s="797"/>
      <c r="J310" s="797"/>
      <c r="K310" s="797"/>
      <c r="L310" s="798"/>
      <c r="M310" s="200"/>
      <c r="N310" s="322"/>
      <c r="O310" s="166"/>
      <c r="P310" s="166"/>
    </row>
    <row r="311" spans="1:16" s="172" customFormat="1" x14ac:dyDescent="0.25">
      <c r="A311" s="188"/>
      <c r="B311" s="204"/>
      <c r="C311" s="205"/>
      <c r="D311" s="205"/>
      <c r="E311" s="205"/>
      <c r="F311" s="205"/>
      <c r="G311" s="205"/>
      <c r="H311" s="205"/>
      <c r="I311" s="205"/>
      <c r="J311" s="205"/>
      <c r="K311" s="205"/>
      <c r="L311" s="190"/>
      <c r="N311" s="319"/>
      <c r="O311" s="168"/>
      <c r="P311" s="168"/>
    </row>
    <row r="312" spans="1:16" s="172" customFormat="1" x14ac:dyDescent="0.25">
      <c r="A312" s="188"/>
      <c r="B312" s="727" t="str">
        <f>IF(Intro!$G$28="English",O312,P312)</f>
        <v>Comment votre entreprise favorise-t-elle les ventes des marchandises sur le marché canadien? Vos méthodes ont-elles changées depuis le 1er janvier 2023?</v>
      </c>
      <c r="C312" s="728"/>
      <c r="D312" s="728"/>
      <c r="E312" s="728"/>
      <c r="F312" s="728"/>
      <c r="G312" s="728"/>
      <c r="H312" s="728"/>
      <c r="I312" s="728"/>
      <c r="J312" s="728"/>
      <c r="K312" s="728"/>
      <c r="L312" s="729"/>
      <c r="N312" s="319"/>
      <c r="O312" s="168" t="str">
        <f>"How does your firm promote sales of the goods in the Canadian market? Have these methods changed since January 1, "&amp;Variables!B6&amp;"?"</f>
        <v>How does your firm promote sales of the goods in the Canadian market? Have these methods changed since January 1, 2023?</v>
      </c>
      <c r="P312" s="168"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13" spans="1:16" s="172" customFormat="1" x14ac:dyDescent="0.25">
      <c r="A313" s="188"/>
      <c r="B313" s="727"/>
      <c r="C313" s="728"/>
      <c r="D313" s="728"/>
      <c r="E313" s="728"/>
      <c r="F313" s="728"/>
      <c r="G313" s="728"/>
      <c r="H313" s="728"/>
      <c r="I313" s="728"/>
      <c r="J313" s="728"/>
      <c r="K313" s="728"/>
      <c r="L313" s="729"/>
      <c r="N313" s="319"/>
      <c r="O313" s="168"/>
      <c r="P313" s="168"/>
    </row>
    <row r="314" spans="1:16" s="172" customFormat="1" x14ac:dyDescent="0.25">
      <c r="A314" s="188"/>
      <c r="B314" s="204"/>
      <c r="C314" s="205"/>
      <c r="D314" s="205"/>
      <c r="E314" s="205"/>
      <c r="F314" s="205"/>
      <c r="G314" s="205"/>
      <c r="H314" s="205"/>
      <c r="I314" s="205"/>
      <c r="J314" s="205"/>
      <c r="K314" s="205"/>
      <c r="L314" s="190"/>
      <c r="N314" s="319"/>
      <c r="O314" s="168"/>
      <c r="P314" s="168"/>
    </row>
    <row r="315" spans="1:16" s="3" customFormat="1" x14ac:dyDescent="0.25">
      <c r="A315" s="14"/>
      <c r="B315" s="790"/>
      <c r="C315" s="791"/>
      <c r="D315" s="791"/>
      <c r="E315" s="791"/>
      <c r="F315" s="791"/>
      <c r="G315" s="791"/>
      <c r="H315" s="791"/>
      <c r="I315" s="791"/>
      <c r="J315" s="791"/>
      <c r="K315" s="791"/>
      <c r="L315" s="792"/>
      <c r="M315" s="172"/>
      <c r="N315" s="314"/>
      <c r="O315" s="166"/>
      <c r="P315" s="166"/>
    </row>
    <row r="316" spans="1:16" s="3" customFormat="1" x14ac:dyDescent="0.25">
      <c r="A316" s="14"/>
      <c r="B316" s="790"/>
      <c r="C316" s="791"/>
      <c r="D316" s="791"/>
      <c r="E316" s="791"/>
      <c r="F316" s="791"/>
      <c r="G316" s="791"/>
      <c r="H316" s="791"/>
      <c r="I316" s="791"/>
      <c r="J316" s="791"/>
      <c r="K316" s="791"/>
      <c r="L316" s="792"/>
      <c r="M316" s="172"/>
      <c r="N316" s="314"/>
      <c r="O316" s="166"/>
      <c r="P316" s="166"/>
    </row>
    <row r="317" spans="1:16" s="3" customFormat="1" x14ac:dyDescent="0.25">
      <c r="A317" s="14"/>
      <c r="B317" s="790"/>
      <c r="C317" s="791"/>
      <c r="D317" s="791"/>
      <c r="E317" s="791"/>
      <c r="F317" s="791"/>
      <c r="G317" s="791"/>
      <c r="H317" s="791"/>
      <c r="I317" s="791"/>
      <c r="J317" s="791"/>
      <c r="K317" s="791"/>
      <c r="L317" s="792"/>
      <c r="M317" s="172"/>
      <c r="N317" s="314"/>
      <c r="O317" s="166"/>
      <c r="P317" s="166"/>
    </row>
    <row r="318" spans="1:16" s="3" customFormat="1" x14ac:dyDescent="0.25">
      <c r="A318" s="14"/>
      <c r="B318" s="790"/>
      <c r="C318" s="791"/>
      <c r="D318" s="791"/>
      <c r="E318" s="791"/>
      <c r="F318" s="791"/>
      <c r="G318" s="791"/>
      <c r="H318" s="791"/>
      <c r="I318" s="791"/>
      <c r="J318" s="791"/>
      <c r="K318" s="791"/>
      <c r="L318" s="792"/>
      <c r="M318" s="172"/>
      <c r="N318" s="314"/>
      <c r="O318" s="166"/>
      <c r="P318" s="166"/>
    </row>
    <row r="319" spans="1:16" s="3" customFormat="1" x14ac:dyDescent="0.25">
      <c r="A319" s="14"/>
      <c r="B319" s="790"/>
      <c r="C319" s="791"/>
      <c r="D319" s="791"/>
      <c r="E319" s="791"/>
      <c r="F319" s="791"/>
      <c r="G319" s="791"/>
      <c r="H319" s="791"/>
      <c r="I319" s="791"/>
      <c r="J319" s="791"/>
      <c r="K319" s="791"/>
      <c r="L319" s="792"/>
      <c r="M319" s="172"/>
      <c r="N319" s="314"/>
      <c r="O319" s="166"/>
      <c r="P319" s="166"/>
    </row>
    <row r="320" spans="1:16" s="3" customFormat="1" x14ac:dyDescent="0.25">
      <c r="A320" s="14"/>
      <c r="B320" s="790"/>
      <c r="C320" s="791"/>
      <c r="D320" s="791"/>
      <c r="E320" s="791"/>
      <c r="F320" s="791"/>
      <c r="G320" s="791"/>
      <c r="H320" s="791"/>
      <c r="I320" s="791"/>
      <c r="J320" s="791"/>
      <c r="K320" s="791"/>
      <c r="L320" s="792"/>
      <c r="M320" s="172"/>
      <c r="N320" s="314"/>
      <c r="O320" s="166"/>
      <c r="P320" s="166"/>
    </row>
    <row r="321" spans="1:16" s="3" customFormat="1" x14ac:dyDescent="0.25">
      <c r="A321" s="14"/>
      <c r="B321" s="790"/>
      <c r="C321" s="791"/>
      <c r="D321" s="791"/>
      <c r="E321" s="791"/>
      <c r="F321" s="791"/>
      <c r="G321" s="791"/>
      <c r="H321" s="791"/>
      <c r="I321" s="791"/>
      <c r="J321" s="791"/>
      <c r="K321" s="791"/>
      <c r="L321" s="792"/>
      <c r="M321" s="172"/>
      <c r="N321" s="314"/>
      <c r="O321" s="166"/>
      <c r="P321" s="166"/>
    </row>
    <row r="322" spans="1:16" s="3" customFormat="1" x14ac:dyDescent="0.25">
      <c r="A322" s="14"/>
      <c r="B322" s="790"/>
      <c r="C322" s="791"/>
      <c r="D322" s="791"/>
      <c r="E322" s="791"/>
      <c r="F322" s="791"/>
      <c r="G322" s="791"/>
      <c r="H322" s="791"/>
      <c r="I322" s="791"/>
      <c r="J322" s="791"/>
      <c r="K322" s="791"/>
      <c r="L322" s="792"/>
      <c r="M322" s="172"/>
      <c r="N322" s="314"/>
      <c r="O322" s="166"/>
      <c r="P322" s="166"/>
    </row>
    <row r="323" spans="1:16" s="172" customFormat="1" x14ac:dyDescent="0.25">
      <c r="A323" s="188"/>
      <c r="B323" s="207"/>
      <c r="C323" s="208"/>
      <c r="D323" s="208"/>
      <c r="E323" s="208"/>
      <c r="F323" s="208"/>
      <c r="G323" s="208"/>
      <c r="H323" s="208"/>
      <c r="I323" s="208"/>
      <c r="J323" s="208"/>
      <c r="K323" s="208"/>
      <c r="L323" s="206"/>
      <c r="N323" s="319"/>
      <c r="O323" s="168"/>
      <c r="P323" s="168"/>
    </row>
    <row r="324" spans="1:16" s="3" customFormat="1" x14ac:dyDescent="0.25">
      <c r="A324" s="14"/>
      <c r="B324" s="796" t="s">
        <v>256</v>
      </c>
      <c r="C324" s="797"/>
      <c r="D324" s="797"/>
      <c r="E324" s="797"/>
      <c r="F324" s="797"/>
      <c r="G324" s="797"/>
      <c r="H324" s="797"/>
      <c r="I324" s="797"/>
      <c r="J324" s="797"/>
      <c r="K324" s="797"/>
      <c r="L324" s="798"/>
      <c r="M324" s="200"/>
      <c r="N324" s="314"/>
      <c r="O324" s="166"/>
      <c r="P324" s="166"/>
    </row>
    <row r="325" spans="1:16" s="172" customFormat="1" x14ac:dyDescent="0.25">
      <c r="A325" s="188"/>
      <c r="B325" s="204"/>
      <c r="C325" s="205"/>
      <c r="D325" s="205"/>
      <c r="E325" s="205"/>
      <c r="F325" s="205"/>
      <c r="G325" s="205"/>
      <c r="H325" s="205"/>
      <c r="I325" s="205"/>
      <c r="J325" s="205"/>
      <c r="K325" s="205"/>
      <c r="L325" s="190"/>
      <c r="N325" s="319"/>
      <c r="O325" s="168"/>
      <c r="P325" s="168"/>
    </row>
    <row r="326" spans="1:16" s="172" customFormat="1" x14ac:dyDescent="0.25">
      <c r="A326" s="188"/>
      <c r="B326" s="727" t="str">
        <f>IF(Intro!$G$28="English",O326,P326)</f>
        <v>Comment votre entreprise fixe-t-elle le prix des marchandises sur le marché canadien? Expliquez en détail les termes spécifiques à votre entreprise. Indiquez si ces pratiques générales de fixation des prix ont changé depuis le 1er janvier 2023.</v>
      </c>
      <c r="C326" s="728"/>
      <c r="D326" s="728"/>
      <c r="E326" s="728"/>
      <c r="F326" s="728"/>
      <c r="G326" s="728"/>
      <c r="H326" s="728"/>
      <c r="I326" s="728"/>
      <c r="J326" s="728"/>
      <c r="K326" s="728"/>
      <c r="L326" s="729"/>
      <c r="N326" s="319"/>
      <c r="O326" s="168"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26" s="168"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27" spans="1:16" s="172" customFormat="1" x14ac:dyDescent="0.25">
      <c r="A327" s="188"/>
      <c r="B327" s="727"/>
      <c r="C327" s="728"/>
      <c r="D327" s="728"/>
      <c r="E327" s="728"/>
      <c r="F327" s="728"/>
      <c r="G327" s="728"/>
      <c r="H327" s="728"/>
      <c r="I327" s="728"/>
      <c r="J327" s="728"/>
      <c r="K327" s="728"/>
      <c r="L327" s="729"/>
      <c r="N327" s="319"/>
      <c r="O327" s="168"/>
      <c r="P327" s="168"/>
    </row>
    <row r="328" spans="1:16" s="172" customFormat="1" x14ac:dyDescent="0.25">
      <c r="A328" s="188"/>
      <c r="B328" s="204"/>
      <c r="C328" s="205"/>
      <c r="D328" s="205"/>
      <c r="E328" s="205"/>
      <c r="F328" s="205"/>
      <c r="G328" s="205"/>
      <c r="H328" s="205"/>
      <c r="I328" s="205"/>
      <c r="J328" s="205"/>
      <c r="K328" s="205"/>
      <c r="L328" s="190"/>
      <c r="N328" s="319"/>
      <c r="O328" s="168"/>
      <c r="P328" s="168"/>
    </row>
    <row r="329" spans="1:16" s="3" customFormat="1" x14ac:dyDescent="0.25">
      <c r="A329" s="14"/>
      <c r="B329" s="790"/>
      <c r="C329" s="791"/>
      <c r="D329" s="791"/>
      <c r="E329" s="791"/>
      <c r="F329" s="791"/>
      <c r="G329" s="791"/>
      <c r="H329" s="791"/>
      <c r="I329" s="791"/>
      <c r="J329" s="791"/>
      <c r="K329" s="791"/>
      <c r="L329" s="792"/>
      <c r="M329" s="172"/>
      <c r="N329" s="314"/>
      <c r="O329" s="166"/>
      <c r="P329" s="166"/>
    </row>
    <row r="330" spans="1:16" s="3" customFormat="1" x14ac:dyDescent="0.25">
      <c r="A330" s="14"/>
      <c r="B330" s="790"/>
      <c r="C330" s="791"/>
      <c r="D330" s="791"/>
      <c r="E330" s="791"/>
      <c r="F330" s="791"/>
      <c r="G330" s="791"/>
      <c r="H330" s="791"/>
      <c r="I330" s="791"/>
      <c r="J330" s="791"/>
      <c r="K330" s="791"/>
      <c r="L330" s="792"/>
      <c r="M330" s="172"/>
      <c r="N330" s="314"/>
      <c r="O330" s="166"/>
      <c r="P330" s="166"/>
    </row>
    <row r="331" spans="1:16" s="3" customFormat="1" x14ac:dyDescent="0.25">
      <c r="A331" s="14"/>
      <c r="B331" s="790"/>
      <c r="C331" s="791"/>
      <c r="D331" s="791"/>
      <c r="E331" s="791"/>
      <c r="F331" s="791"/>
      <c r="G331" s="791"/>
      <c r="H331" s="791"/>
      <c r="I331" s="791"/>
      <c r="J331" s="791"/>
      <c r="K331" s="791"/>
      <c r="L331" s="792"/>
      <c r="M331" s="172"/>
      <c r="N331" s="314"/>
      <c r="O331" s="166"/>
      <c r="P331" s="166"/>
    </row>
    <row r="332" spans="1:16" s="3" customFormat="1" x14ac:dyDescent="0.25">
      <c r="A332" s="14"/>
      <c r="B332" s="790"/>
      <c r="C332" s="791"/>
      <c r="D332" s="791"/>
      <c r="E332" s="791"/>
      <c r="F332" s="791"/>
      <c r="G332" s="791"/>
      <c r="H332" s="791"/>
      <c r="I332" s="791"/>
      <c r="J332" s="791"/>
      <c r="K332" s="791"/>
      <c r="L332" s="792"/>
      <c r="M332" s="172"/>
      <c r="N332" s="314"/>
      <c r="O332" s="166"/>
      <c r="P332" s="166"/>
    </row>
    <row r="333" spans="1:16" s="3" customFormat="1" x14ac:dyDescent="0.25">
      <c r="A333" s="14"/>
      <c r="B333" s="790"/>
      <c r="C333" s="791"/>
      <c r="D333" s="791"/>
      <c r="E333" s="791"/>
      <c r="F333" s="791"/>
      <c r="G333" s="791"/>
      <c r="H333" s="791"/>
      <c r="I333" s="791"/>
      <c r="J333" s="791"/>
      <c r="K333" s="791"/>
      <c r="L333" s="792"/>
      <c r="M333" s="172"/>
      <c r="N333" s="314"/>
      <c r="O333" s="166"/>
      <c r="P333" s="166"/>
    </row>
    <row r="334" spans="1:16" s="3" customFormat="1" x14ac:dyDescent="0.25">
      <c r="A334" s="14"/>
      <c r="B334" s="790"/>
      <c r="C334" s="791"/>
      <c r="D334" s="791"/>
      <c r="E334" s="791"/>
      <c r="F334" s="791"/>
      <c r="G334" s="791"/>
      <c r="H334" s="791"/>
      <c r="I334" s="791"/>
      <c r="J334" s="791"/>
      <c r="K334" s="791"/>
      <c r="L334" s="792"/>
      <c r="M334" s="172"/>
      <c r="N334" s="314"/>
      <c r="O334" s="166"/>
      <c r="P334" s="166"/>
    </row>
    <row r="335" spans="1:16" s="3" customFormat="1" x14ac:dyDescent="0.25">
      <c r="A335" s="14"/>
      <c r="B335" s="790"/>
      <c r="C335" s="791"/>
      <c r="D335" s="791"/>
      <c r="E335" s="791"/>
      <c r="F335" s="791"/>
      <c r="G335" s="791"/>
      <c r="H335" s="791"/>
      <c r="I335" s="791"/>
      <c r="J335" s="791"/>
      <c r="K335" s="791"/>
      <c r="L335" s="792"/>
      <c r="M335" s="172"/>
      <c r="N335" s="314"/>
      <c r="O335" s="166"/>
      <c r="P335" s="166"/>
    </row>
    <row r="336" spans="1:16" s="3" customFormat="1" x14ac:dyDescent="0.25">
      <c r="A336" s="14"/>
      <c r="B336" s="790"/>
      <c r="C336" s="791"/>
      <c r="D336" s="791"/>
      <c r="E336" s="791"/>
      <c r="F336" s="791"/>
      <c r="G336" s="791"/>
      <c r="H336" s="791"/>
      <c r="I336" s="791"/>
      <c r="J336" s="791"/>
      <c r="K336" s="791"/>
      <c r="L336" s="792"/>
      <c r="M336" s="172"/>
      <c r="N336" s="314"/>
      <c r="O336" s="166"/>
      <c r="P336" s="166"/>
    </row>
    <row r="337" spans="1:16" s="172" customFormat="1" x14ac:dyDescent="0.25">
      <c r="A337" s="188"/>
      <c r="B337" s="207"/>
      <c r="C337" s="208"/>
      <c r="D337" s="208"/>
      <c r="E337" s="208"/>
      <c r="F337" s="208"/>
      <c r="G337" s="208"/>
      <c r="H337" s="208"/>
      <c r="I337" s="208"/>
      <c r="J337" s="208"/>
      <c r="K337" s="208"/>
      <c r="L337" s="206"/>
      <c r="N337" s="319"/>
      <c r="O337" s="168"/>
      <c r="P337" s="168"/>
    </row>
    <row r="338" spans="1:16" s="3" customFormat="1" x14ac:dyDescent="0.25">
      <c r="A338" s="14"/>
      <c r="B338" s="796" t="s">
        <v>257</v>
      </c>
      <c r="C338" s="797"/>
      <c r="D338" s="797"/>
      <c r="E338" s="797"/>
      <c r="F338" s="797"/>
      <c r="G338" s="797"/>
      <c r="H338" s="797"/>
      <c r="I338" s="797"/>
      <c r="J338" s="797"/>
      <c r="K338" s="797"/>
      <c r="L338" s="798"/>
      <c r="M338" s="200"/>
      <c r="N338" s="322"/>
      <c r="O338" s="166"/>
      <c r="P338" s="166"/>
    </row>
    <row r="339" spans="1:16" s="172" customFormat="1" x14ac:dyDescent="0.25">
      <c r="A339" s="188"/>
      <c r="B339" s="204"/>
      <c r="C339" s="205"/>
      <c r="D339" s="205"/>
      <c r="E339" s="205"/>
      <c r="F339" s="205"/>
      <c r="G339" s="205"/>
      <c r="H339" s="205"/>
      <c r="I339" s="205"/>
      <c r="J339" s="205"/>
      <c r="K339" s="205"/>
      <c r="L339" s="190"/>
      <c r="N339" s="319"/>
      <c r="O339" s="168"/>
      <c r="P339" s="168"/>
    </row>
    <row r="340" spans="1:16" s="172" customFormat="1" x14ac:dyDescent="0.25">
      <c r="A340" s="188"/>
      <c r="B340" s="727" t="str">
        <f>IF(Intro!$G$28="English",O340,P340)</f>
        <v>Fournissez des détails sur tous les facteurs autres que les coûts des matériaux (par exemple, les fluctuations du taux de change) qui ont affecté les prix des marchandises sur le marché canadien depuis le 1er janvier 2023.</v>
      </c>
      <c r="C340" s="728"/>
      <c r="D340" s="728"/>
      <c r="E340" s="728"/>
      <c r="F340" s="728"/>
      <c r="G340" s="728"/>
      <c r="H340" s="728"/>
      <c r="I340" s="728"/>
      <c r="J340" s="728"/>
      <c r="K340" s="728"/>
      <c r="L340" s="729"/>
      <c r="N340" s="319"/>
      <c r="O340" s="168"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40" s="168"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41" spans="1:16" s="172" customFormat="1" x14ac:dyDescent="0.25">
      <c r="A341" s="188"/>
      <c r="B341" s="727"/>
      <c r="C341" s="728"/>
      <c r="D341" s="728"/>
      <c r="E341" s="728"/>
      <c r="F341" s="728"/>
      <c r="G341" s="728"/>
      <c r="H341" s="728"/>
      <c r="I341" s="728"/>
      <c r="J341" s="728"/>
      <c r="K341" s="728"/>
      <c r="L341" s="729"/>
      <c r="N341" s="319"/>
      <c r="O341" s="168"/>
      <c r="P341" s="168"/>
    </row>
    <row r="342" spans="1:16" s="172" customFormat="1" x14ac:dyDescent="0.25">
      <c r="A342" s="188"/>
      <c r="B342" s="204"/>
      <c r="C342" s="205"/>
      <c r="D342" s="205"/>
      <c r="E342" s="205"/>
      <c r="F342" s="205"/>
      <c r="G342" s="205"/>
      <c r="H342" s="205"/>
      <c r="I342" s="205"/>
      <c r="J342" s="205"/>
      <c r="K342" s="205"/>
      <c r="L342" s="190"/>
      <c r="N342" s="319"/>
      <c r="O342" s="168"/>
      <c r="P342" s="168"/>
    </row>
    <row r="343" spans="1:16" s="3" customFormat="1" x14ac:dyDescent="0.25">
      <c r="A343" s="14"/>
      <c r="B343" s="790"/>
      <c r="C343" s="791"/>
      <c r="D343" s="791"/>
      <c r="E343" s="791"/>
      <c r="F343" s="791"/>
      <c r="G343" s="791"/>
      <c r="H343" s="791"/>
      <c r="I343" s="791"/>
      <c r="J343" s="791"/>
      <c r="K343" s="791"/>
      <c r="L343" s="792"/>
      <c r="M343" s="172"/>
      <c r="N343" s="314"/>
      <c r="O343" s="166"/>
      <c r="P343" s="166"/>
    </row>
    <row r="344" spans="1:16" s="3" customFormat="1" x14ac:dyDescent="0.25">
      <c r="A344" s="14"/>
      <c r="B344" s="790"/>
      <c r="C344" s="791"/>
      <c r="D344" s="791"/>
      <c r="E344" s="791"/>
      <c r="F344" s="791"/>
      <c r="G344" s="791"/>
      <c r="H344" s="791"/>
      <c r="I344" s="791"/>
      <c r="J344" s="791"/>
      <c r="K344" s="791"/>
      <c r="L344" s="792"/>
      <c r="M344" s="172"/>
      <c r="N344" s="314"/>
      <c r="O344" s="166"/>
      <c r="P344" s="166"/>
    </row>
    <row r="345" spans="1:16" s="3" customFormat="1" x14ac:dyDescent="0.25">
      <c r="A345" s="14"/>
      <c r="B345" s="790"/>
      <c r="C345" s="791"/>
      <c r="D345" s="791"/>
      <c r="E345" s="791"/>
      <c r="F345" s="791"/>
      <c r="G345" s="791"/>
      <c r="H345" s="791"/>
      <c r="I345" s="791"/>
      <c r="J345" s="791"/>
      <c r="K345" s="791"/>
      <c r="L345" s="792"/>
      <c r="M345" s="172"/>
      <c r="N345" s="314"/>
      <c r="O345" s="166"/>
      <c r="P345" s="166"/>
    </row>
    <row r="346" spans="1:16" s="3" customFormat="1" x14ac:dyDescent="0.25">
      <c r="A346" s="14"/>
      <c r="B346" s="790"/>
      <c r="C346" s="791"/>
      <c r="D346" s="791"/>
      <c r="E346" s="791"/>
      <c r="F346" s="791"/>
      <c r="G346" s="791"/>
      <c r="H346" s="791"/>
      <c r="I346" s="791"/>
      <c r="J346" s="791"/>
      <c r="K346" s="791"/>
      <c r="L346" s="792"/>
      <c r="M346" s="172"/>
      <c r="N346" s="314"/>
      <c r="O346" s="166"/>
      <c r="P346" s="166"/>
    </row>
    <row r="347" spans="1:16" s="3" customFormat="1" x14ac:dyDescent="0.25">
      <c r="A347" s="14"/>
      <c r="B347" s="790"/>
      <c r="C347" s="791"/>
      <c r="D347" s="791"/>
      <c r="E347" s="791"/>
      <c r="F347" s="791"/>
      <c r="G347" s="791"/>
      <c r="H347" s="791"/>
      <c r="I347" s="791"/>
      <c r="J347" s="791"/>
      <c r="K347" s="791"/>
      <c r="L347" s="792"/>
      <c r="M347" s="172"/>
      <c r="N347" s="314"/>
      <c r="O347" s="166"/>
      <c r="P347" s="166"/>
    </row>
    <row r="348" spans="1:16" s="3" customFormat="1" x14ac:dyDescent="0.25">
      <c r="A348" s="14"/>
      <c r="B348" s="790"/>
      <c r="C348" s="791"/>
      <c r="D348" s="791"/>
      <c r="E348" s="791"/>
      <c r="F348" s="791"/>
      <c r="G348" s="791"/>
      <c r="H348" s="791"/>
      <c r="I348" s="791"/>
      <c r="J348" s="791"/>
      <c r="K348" s="791"/>
      <c r="L348" s="792"/>
      <c r="M348" s="172"/>
      <c r="N348" s="314"/>
      <c r="O348" s="166"/>
      <c r="P348" s="166"/>
    </row>
    <row r="349" spans="1:16" s="3" customFormat="1" x14ac:dyDescent="0.25">
      <c r="A349" s="14"/>
      <c r="B349" s="790"/>
      <c r="C349" s="791"/>
      <c r="D349" s="791"/>
      <c r="E349" s="791"/>
      <c r="F349" s="791"/>
      <c r="G349" s="791"/>
      <c r="H349" s="791"/>
      <c r="I349" s="791"/>
      <c r="J349" s="791"/>
      <c r="K349" s="791"/>
      <c r="L349" s="792"/>
      <c r="M349" s="172"/>
      <c r="N349" s="314"/>
      <c r="O349" s="166"/>
      <c r="P349" s="166"/>
    </row>
    <row r="350" spans="1:16" s="3" customFormat="1" x14ac:dyDescent="0.25">
      <c r="A350" s="14"/>
      <c r="B350" s="790"/>
      <c r="C350" s="791"/>
      <c r="D350" s="791"/>
      <c r="E350" s="791"/>
      <c r="F350" s="791"/>
      <c r="G350" s="791"/>
      <c r="H350" s="791"/>
      <c r="I350" s="791"/>
      <c r="J350" s="791"/>
      <c r="K350" s="791"/>
      <c r="L350" s="792"/>
      <c r="M350" s="172"/>
      <c r="N350" s="314"/>
      <c r="O350" s="166"/>
      <c r="P350" s="166"/>
    </row>
    <row r="351" spans="1:16" s="172" customFormat="1" x14ac:dyDescent="0.25">
      <c r="A351" s="188"/>
      <c r="B351" s="207"/>
      <c r="C351" s="208"/>
      <c r="D351" s="208"/>
      <c r="E351" s="208"/>
      <c r="F351" s="208"/>
      <c r="G351" s="208"/>
      <c r="H351" s="208"/>
      <c r="I351" s="208"/>
      <c r="J351" s="208"/>
      <c r="K351" s="208"/>
      <c r="L351" s="206"/>
      <c r="N351" s="319"/>
      <c r="O351" s="168"/>
      <c r="P351" s="168"/>
    </row>
    <row r="352" spans="1:16" s="3" customFormat="1" x14ac:dyDescent="0.25">
      <c r="A352" s="14"/>
      <c r="B352" s="796" t="s">
        <v>258</v>
      </c>
      <c r="C352" s="797"/>
      <c r="D352" s="797"/>
      <c r="E352" s="797"/>
      <c r="F352" s="797"/>
      <c r="G352" s="797"/>
      <c r="H352" s="797"/>
      <c r="I352" s="797"/>
      <c r="J352" s="797"/>
      <c r="K352" s="797"/>
      <c r="L352" s="798"/>
      <c r="M352" s="200"/>
      <c r="N352" s="314"/>
      <c r="O352" s="166"/>
      <c r="P352" s="166"/>
    </row>
    <row r="353" spans="1:16" s="172" customFormat="1" x14ac:dyDescent="0.25">
      <c r="A353" s="188"/>
      <c r="B353" s="204"/>
      <c r="C353" s="205"/>
      <c r="D353" s="205"/>
      <c r="E353" s="205"/>
      <c r="F353" s="205"/>
      <c r="G353" s="205"/>
      <c r="H353" s="205"/>
      <c r="I353" s="205"/>
      <c r="J353" s="205"/>
      <c r="K353" s="205"/>
      <c r="L353" s="190"/>
      <c r="N353" s="319"/>
      <c r="O353" s="168"/>
      <c r="P353" s="168"/>
    </row>
    <row r="354" spans="1:16" s="172" customFormat="1" x14ac:dyDescent="0.25">
      <c r="A354" s="188"/>
      <c r="B354" s="793" t="str">
        <f>IF(Intro!$G$28="English",O354,P354)</f>
        <v>Décrivez comment les coûts de livraison des marchandises vendues par votre entreprise sont payés.</v>
      </c>
      <c r="C354" s="794"/>
      <c r="D354" s="794"/>
      <c r="E354" s="794"/>
      <c r="F354" s="794"/>
      <c r="G354" s="794"/>
      <c r="H354" s="794"/>
      <c r="I354" s="794"/>
      <c r="J354" s="794"/>
      <c r="K354" s="794"/>
      <c r="L354" s="795"/>
      <c r="N354" s="319"/>
      <c r="O354" s="168" t="s">
        <v>236</v>
      </c>
      <c r="P354" s="168" t="s">
        <v>334</v>
      </c>
    </row>
    <row r="355" spans="1:16" s="172" customFormat="1" x14ac:dyDescent="0.25">
      <c r="A355" s="188"/>
      <c r="B355" s="204"/>
      <c r="C355" s="205"/>
      <c r="D355" s="205"/>
      <c r="E355" s="205"/>
      <c r="F355" s="205"/>
      <c r="G355" s="205"/>
      <c r="H355" s="297" t="str">
        <f>IF(Intro!$G$28="English",O355,P355)</f>
        <v>Sélectionnez toutes les réponses qui s'appliquent</v>
      </c>
      <c r="I355" s="298"/>
      <c r="J355" s="298"/>
      <c r="K355" s="298"/>
      <c r="L355" s="221"/>
      <c r="M355" s="157"/>
      <c r="N355" s="321"/>
      <c r="O355" s="146" t="s">
        <v>681</v>
      </c>
      <c r="P355" s="146" t="s">
        <v>682</v>
      </c>
    </row>
    <row r="356" spans="1:16" s="147" customFormat="1" x14ac:dyDescent="0.25">
      <c r="A356" s="184"/>
      <c r="B356" s="802" t="str">
        <f>IF(Intro!$G$28="English",O356,P356)</f>
        <v>Votre entreprise s'occupe de la livraison et les frais de livraison sont inclus dans le prix de vente.</v>
      </c>
      <c r="C356" s="803"/>
      <c r="D356" s="803"/>
      <c r="E356" s="803"/>
      <c r="F356" s="803"/>
      <c r="G356" s="804"/>
      <c r="H356" s="260"/>
      <c r="I356" s="205"/>
      <c r="J356" s="205"/>
      <c r="K356" s="205"/>
      <c r="L356" s="190"/>
      <c r="N356" s="320"/>
      <c r="O356" s="168" t="s">
        <v>611</v>
      </c>
      <c r="P356" s="261" t="s">
        <v>616</v>
      </c>
    </row>
    <row r="357" spans="1:16" s="147" customFormat="1" x14ac:dyDescent="0.25">
      <c r="A357" s="184"/>
      <c r="B357" s="802" t="str">
        <f>IF(Intro!$G$28="English",O357,P357)</f>
        <v>Votre entreprise s'occupe de la livraison mais les frais de livraison sont facturés séparément à l’acheteur.</v>
      </c>
      <c r="C357" s="803"/>
      <c r="D357" s="803"/>
      <c r="E357" s="803"/>
      <c r="F357" s="803"/>
      <c r="G357" s="804"/>
      <c r="H357" s="260"/>
      <c r="I357" s="205"/>
      <c r="J357" s="205"/>
      <c r="K357" s="205"/>
      <c r="L357" s="190"/>
      <c r="N357" s="320"/>
      <c r="O357" s="168" t="s">
        <v>613</v>
      </c>
      <c r="P357" s="261" t="s">
        <v>615</v>
      </c>
    </row>
    <row r="358" spans="1:16" s="147" customFormat="1" ht="14.25" customHeight="1" x14ac:dyDescent="0.25">
      <c r="A358" s="184"/>
      <c r="B358" s="802" t="str">
        <f>IF(Intro!$G$28="English",O358,P358)</f>
        <v>La livraison et ses frais sont pris en charge par l’acheteur.</v>
      </c>
      <c r="C358" s="803"/>
      <c r="D358" s="803"/>
      <c r="E358" s="803"/>
      <c r="F358" s="803"/>
      <c r="G358" s="804"/>
      <c r="H358" s="260"/>
      <c r="I358" s="205"/>
      <c r="J358" s="205"/>
      <c r="K358" s="205"/>
      <c r="L358" s="190"/>
      <c r="N358" s="320"/>
      <c r="O358" s="168" t="s">
        <v>612</v>
      </c>
      <c r="P358" s="261" t="s">
        <v>614</v>
      </c>
    </row>
    <row r="359" spans="1:16" s="172" customFormat="1" x14ac:dyDescent="0.25">
      <c r="A359" s="188"/>
      <c r="B359" s="204"/>
      <c r="C359" s="205"/>
      <c r="D359" s="205"/>
      <c r="E359" s="205"/>
      <c r="F359" s="205"/>
      <c r="G359" s="205"/>
      <c r="H359" s="205"/>
      <c r="I359" s="205"/>
      <c r="J359" s="205"/>
      <c r="K359" s="205"/>
      <c r="L359" s="190"/>
      <c r="N359" s="319"/>
      <c r="O359" s="168"/>
      <c r="P359" s="168"/>
    </row>
    <row r="360" spans="1:16" s="172" customFormat="1" x14ac:dyDescent="0.25">
      <c r="A360" s="188"/>
      <c r="B360" s="793" t="str">
        <f>IF(Intro!$G$28="English",O360,P360)</f>
        <v>Expliquez si le mode de paiement de la livraison des marchandises vendues par votre entreprise a changé depuis le 1er janvier 2023.</v>
      </c>
      <c r="C360" s="794"/>
      <c r="D360" s="794"/>
      <c r="E360" s="794"/>
      <c r="F360" s="794"/>
      <c r="G360" s="794"/>
      <c r="H360" s="794"/>
      <c r="I360" s="794"/>
      <c r="J360" s="794"/>
      <c r="K360" s="794"/>
      <c r="L360" s="795"/>
      <c r="N360" s="319"/>
      <c r="O360" s="168" t="str">
        <f>"Explain if the method of paying for delivery of the goods sold by your firm has changed since January 1, "&amp;Variables!B6&amp;"."</f>
        <v>Explain if the method of paying for delivery of the goods sold by your firm has changed since January 1, 2023.</v>
      </c>
      <c r="P360" s="168"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61" spans="1:16" s="172" customFormat="1" x14ac:dyDescent="0.25">
      <c r="A361" s="188"/>
      <c r="B361" s="204"/>
      <c r="C361" s="205"/>
      <c r="D361" s="205"/>
      <c r="E361" s="205"/>
      <c r="F361" s="205"/>
      <c r="G361" s="205"/>
      <c r="H361" s="205"/>
      <c r="I361" s="205"/>
      <c r="J361" s="205"/>
      <c r="K361" s="205"/>
      <c r="L361" s="190"/>
      <c r="N361" s="319"/>
      <c r="O361" s="168"/>
      <c r="P361" s="168"/>
    </row>
    <row r="362" spans="1:16" s="3" customFormat="1" x14ac:dyDescent="0.25">
      <c r="A362" s="14"/>
      <c r="B362" s="790"/>
      <c r="C362" s="791"/>
      <c r="D362" s="791"/>
      <c r="E362" s="791"/>
      <c r="F362" s="791"/>
      <c r="G362" s="791"/>
      <c r="H362" s="791"/>
      <c r="I362" s="791"/>
      <c r="J362" s="791"/>
      <c r="K362" s="791"/>
      <c r="L362" s="792"/>
      <c r="M362" s="172"/>
      <c r="N362" s="314"/>
      <c r="O362" s="166"/>
      <c r="P362" s="166"/>
    </row>
    <row r="363" spans="1:16" s="3" customFormat="1" x14ac:dyDescent="0.25">
      <c r="A363" s="14"/>
      <c r="B363" s="790"/>
      <c r="C363" s="791"/>
      <c r="D363" s="791"/>
      <c r="E363" s="791"/>
      <c r="F363" s="791"/>
      <c r="G363" s="791"/>
      <c r="H363" s="791"/>
      <c r="I363" s="791"/>
      <c r="J363" s="791"/>
      <c r="K363" s="791"/>
      <c r="L363" s="792"/>
      <c r="M363" s="172"/>
      <c r="N363" s="314"/>
      <c r="O363" s="166"/>
      <c r="P363" s="166"/>
    </row>
    <row r="364" spans="1:16" s="3" customFormat="1" x14ac:dyDescent="0.25">
      <c r="A364" s="14"/>
      <c r="B364" s="790"/>
      <c r="C364" s="791"/>
      <c r="D364" s="791"/>
      <c r="E364" s="791"/>
      <c r="F364" s="791"/>
      <c r="G364" s="791"/>
      <c r="H364" s="791"/>
      <c r="I364" s="791"/>
      <c r="J364" s="791"/>
      <c r="K364" s="791"/>
      <c r="L364" s="792"/>
      <c r="M364" s="172"/>
      <c r="N364" s="314"/>
      <c r="O364" s="166"/>
      <c r="P364" s="166"/>
    </row>
    <row r="365" spans="1:16" s="3" customFormat="1" x14ac:dyDescent="0.25">
      <c r="A365" s="14"/>
      <c r="B365" s="790"/>
      <c r="C365" s="791"/>
      <c r="D365" s="791"/>
      <c r="E365" s="791"/>
      <c r="F365" s="791"/>
      <c r="G365" s="791"/>
      <c r="H365" s="791"/>
      <c r="I365" s="791"/>
      <c r="J365" s="791"/>
      <c r="K365" s="791"/>
      <c r="L365" s="792"/>
      <c r="M365" s="172"/>
      <c r="N365" s="314"/>
      <c r="O365" s="166"/>
      <c r="P365" s="166"/>
    </row>
    <row r="366" spans="1:16" s="3" customFormat="1" x14ac:dyDescent="0.25">
      <c r="A366" s="14"/>
      <c r="B366" s="790"/>
      <c r="C366" s="791"/>
      <c r="D366" s="791"/>
      <c r="E366" s="791"/>
      <c r="F366" s="791"/>
      <c r="G366" s="791"/>
      <c r="H366" s="791"/>
      <c r="I366" s="791"/>
      <c r="J366" s="791"/>
      <c r="K366" s="791"/>
      <c r="L366" s="792"/>
      <c r="M366" s="172"/>
      <c r="N366" s="314"/>
      <c r="O366" s="166"/>
      <c r="P366" s="166"/>
    </row>
    <row r="367" spans="1:16" s="3" customFormat="1" x14ac:dyDescent="0.25">
      <c r="A367" s="14"/>
      <c r="B367" s="790"/>
      <c r="C367" s="791"/>
      <c r="D367" s="791"/>
      <c r="E367" s="791"/>
      <c r="F367" s="791"/>
      <c r="G367" s="791"/>
      <c r="H367" s="791"/>
      <c r="I367" s="791"/>
      <c r="J367" s="791"/>
      <c r="K367" s="791"/>
      <c r="L367" s="792"/>
      <c r="M367" s="172"/>
      <c r="N367" s="314"/>
      <c r="O367" s="166"/>
      <c r="P367" s="166"/>
    </row>
    <row r="368" spans="1:16" s="3" customFormat="1" x14ac:dyDescent="0.25">
      <c r="A368" s="14"/>
      <c r="B368" s="790"/>
      <c r="C368" s="791"/>
      <c r="D368" s="791"/>
      <c r="E368" s="791"/>
      <c r="F368" s="791"/>
      <c r="G368" s="791"/>
      <c r="H368" s="791"/>
      <c r="I368" s="791"/>
      <c r="J368" s="791"/>
      <c r="K368" s="791"/>
      <c r="L368" s="792"/>
      <c r="M368" s="172"/>
      <c r="N368" s="314"/>
      <c r="O368" s="166"/>
      <c r="P368" s="166"/>
    </row>
    <row r="369" spans="1:16" s="3" customFormat="1" x14ac:dyDescent="0.25">
      <c r="A369" s="14"/>
      <c r="B369" s="790"/>
      <c r="C369" s="791"/>
      <c r="D369" s="791"/>
      <c r="E369" s="791"/>
      <c r="F369" s="791"/>
      <c r="G369" s="791"/>
      <c r="H369" s="791"/>
      <c r="I369" s="791"/>
      <c r="J369" s="791"/>
      <c r="K369" s="791"/>
      <c r="L369" s="792"/>
      <c r="M369" s="172"/>
      <c r="N369" s="314"/>
      <c r="O369" s="166"/>
      <c r="P369" s="166"/>
    </row>
    <row r="370" spans="1:16" s="172" customFormat="1" x14ac:dyDescent="0.25">
      <c r="A370" s="188"/>
      <c r="B370" s="207"/>
      <c r="C370" s="208"/>
      <c r="D370" s="208"/>
      <c r="E370" s="208"/>
      <c r="F370" s="208"/>
      <c r="G370" s="208"/>
      <c r="H370" s="208"/>
      <c r="I370" s="208"/>
      <c r="J370" s="208"/>
      <c r="K370" s="208"/>
      <c r="L370" s="206"/>
      <c r="N370" s="319"/>
      <c r="O370" s="168"/>
      <c r="P370" s="168"/>
    </row>
    <row r="371" spans="1:16" s="3" customFormat="1" x14ac:dyDescent="0.25">
      <c r="A371" s="14"/>
      <c r="B371" s="796" t="s">
        <v>259</v>
      </c>
      <c r="C371" s="797"/>
      <c r="D371" s="797"/>
      <c r="E371" s="797"/>
      <c r="F371" s="797"/>
      <c r="G371" s="797"/>
      <c r="H371" s="797"/>
      <c r="I371" s="797"/>
      <c r="J371" s="797"/>
      <c r="K371" s="797"/>
      <c r="L371" s="798"/>
      <c r="M371" s="200"/>
      <c r="N371" s="314"/>
      <c r="O371" s="166"/>
      <c r="P371" s="166"/>
    </row>
    <row r="372" spans="1:16" s="172" customFormat="1" x14ac:dyDescent="0.25">
      <c r="A372" s="188"/>
      <c r="B372" s="204"/>
      <c r="C372" s="205"/>
      <c r="D372" s="205"/>
      <c r="E372" s="205"/>
      <c r="F372" s="205"/>
      <c r="G372" s="205"/>
      <c r="H372" s="205"/>
      <c r="I372" s="205"/>
      <c r="J372" s="205"/>
      <c r="K372" s="205"/>
      <c r="L372" s="190"/>
      <c r="N372" s="357"/>
      <c r="O372" s="168"/>
      <c r="P372" s="168"/>
    </row>
    <row r="373" spans="1:16" s="172" customFormat="1" x14ac:dyDescent="0.25">
      <c r="A373" s="188"/>
      <c r="B373" s="793" t="str">
        <f>IF(Intro!$G$28="English",O373,P373)</f>
        <v>Expliquez si la demande pour les marchandises ou les ventes de marchandises ont changé depuis le 1er janvier 2023.</v>
      </c>
      <c r="C373" s="794"/>
      <c r="D373" s="794"/>
      <c r="E373" s="794"/>
      <c r="F373" s="794"/>
      <c r="G373" s="794"/>
      <c r="H373" s="794"/>
      <c r="I373" s="794"/>
      <c r="J373" s="794"/>
      <c r="K373" s="794"/>
      <c r="L373" s="795"/>
      <c r="N373" s="319"/>
      <c r="O373" s="168" t="str">
        <f>"Explain if demand for the goods or sales of the goods have changed since January 1, "&amp;Variables!B6&amp;"."</f>
        <v>Explain if demand for the goods or sales of the goods have changed since January 1, 2023.</v>
      </c>
      <c r="P373" s="168" t="str">
        <f>"Expliquez si la demande pour les marchandises ou les ventes de marchandises ont changé depuis le 1er janvier "&amp;Variables!B6&amp;"."</f>
        <v>Expliquez si la demande pour les marchandises ou les ventes de marchandises ont changé depuis le 1er janvier 2023.</v>
      </c>
    </row>
    <row r="374" spans="1:16" s="172" customFormat="1" x14ac:dyDescent="0.25">
      <c r="A374" s="188"/>
      <c r="B374" s="204"/>
      <c r="C374" s="205"/>
      <c r="D374" s="205"/>
      <c r="E374" s="205"/>
      <c r="F374" s="205"/>
      <c r="G374" s="205"/>
      <c r="H374" s="205"/>
      <c r="I374" s="205"/>
      <c r="J374" s="205"/>
      <c r="K374" s="205"/>
      <c r="L374" s="190"/>
      <c r="N374" s="319"/>
      <c r="O374" s="168"/>
      <c r="P374" s="168"/>
    </row>
    <row r="375" spans="1:16" s="3" customFormat="1" x14ac:dyDescent="0.25">
      <c r="A375" s="14"/>
      <c r="B375" s="790"/>
      <c r="C375" s="791"/>
      <c r="D375" s="791"/>
      <c r="E375" s="791"/>
      <c r="F375" s="791"/>
      <c r="G375" s="791"/>
      <c r="H375" s="791"/>
      <c r="I375" s="791"/>
      <c r="J375" s="791"/>
      <c r="K375" s="791"/>
      <c r="L375" s="792"/>
      <c r="M375" s="172"/>
      <c r="N375" s="314"/>
      <c r="O375" s="166"/>
      <c r="P375" s="166"/>
    </row>
    <row r="376" spans="1:16" s="3" customFormat="1" x14ac:dyDescent="0.25">
      <c r="A376" s="14"/>
      <c r="B376" s="790"/>
      <c r="C376" s="791"/>
      <c r="D376" s="791"/>
      <c r="E376" s="791"/>
      <c r="F376" s="791"/>
      <c r="G376" s="791"/>
      <c r="H376" s="791"/>
      <c r="I376" s="791"/>
      <c r="J376" s="791"/>
      <c r="K376" s="791"/>
      <c r="L376" s="792"/>
      <c r="M376" s="172"/>
      <c r="N376" s="314"/>
      <c r="O376" s="166"/>
      <c r="P376" s="166"/>
    </row>
    <row r="377" spans="1:16" s="3" customFormat="1" x14ac:dyDescent="0.25">
      <c r="A377" s="14"/>
      <c r="B377" s="790"/>
      <c r="C377" s="791"/>
      <c r="D377" s="791"/>
      <c r="E377" s="791"/>
      <c r="F377" s="791"/>
      <c r="G377" s="791"/>
      <c r="H377" s="791"/>
      <c r="I377" s="791"/>
      <c r="J377" s="791"/>
      <c r="K377" s="791"/>
      <c r="L377" s="792"/>
      <c r="M377" s="172"/>
      <c r="N377" s="314"/>
      <c r="O377" s="166"/>
      <c r="P377" s="166"/>
    </row>
    <row r="378" spans="1:16" s="3" customFormat="1" x14ac:dyDescent="0.25">
      <c r="A378" s="14"/>
      <c r="B378" s="790"/>
      <c r="C378" s="791"/>
      <c r="D378" s="791"/>
      <c r="E378" s="791"/>
      <c r="F378" s="791"/>
      <c r="G378" s="791"/>
      <c r="H378" s="791"/>
      <c r="I378" s="791"/>
      <c r="J378" s="791"/>
      <c r="K378" s="791"/>
      <c r="L378" s="792"/>
      <c r="M378" s="172"/>
      <c r="N378" s="314"/>
      <c r="O378" s="166"/>
      <c r="P378" s="166"/>
    </row>
    <row r="379" spans="1:16" s="3" customFormat="1" x14ac:dyDescent="0.25">
      <c r="A379" s="14"/>
      <c r="B379" s="790"/>
      <c r="C379" s="791"/>
      <c r="D379" s="791"/>
      <c r="E379" s="791"/>
      <c r="F379" s="791"/>
      <c r="G379" s="791"/>
      <c r="H379" s="791"/>
      <c r="I379" s="791"/>
      <c r="J379" s="791"/>
      <c r="K379" s="791"/>
      <c r="L379" s="792"/>
      <c r="M379" s="172"/>
      <c r="N379" s="314"/>
      <c r="O379" s="166"/>
      <c r="P379" s="166"/>
    </row>
    <row r="380" spans="1:16" s="3" customFormat="1" x14ac:dyDescent="0.25">
      <c r="A380" s="14"/>
      <c r="B380" s="790"/>
      <c r="C380" s="791"/>
      <c r="D380" s="791"/>
      <c r="E380" s="791"/>
      <c r="F380" s="791"/>
      <c r="G380" s="791"/>
      <c r="H380" s="791"/>
      <c r="I380" s="791"/>
      <c r="J380" s="791"/>
      <c r="K380" s="791"/>
      <c r="L380" s="792"/>
      <c r="M380" s="172"/>
      <c r="N380" s="314"/>
      <c r="O380" s="166"/>
      <c r="P380" s="166"/>
    </row>
    <row r="381" spans="1:16" s="3" customFormat="1" x14ac:dyDescent="0.25">
      <c r="A381" s="14"/>
      <c r="B381" s="790"/>
      <c r="C381" s="791"/>
      <c r="D381" s="791"/>
      <c r="E381" s="791"/>
      <c r="F381" s="791"/>
      <c r="G381" s="791"/>
      <c r="H381" s="791"/>
      <c r="I381" s="791"/>
      <c r="J381" s="791"/>
      <c r="K381" s="791"/>
      <c r="L381" s="792"/>
      <c r="M381" s="172"/>
      <c r="N381" s="314"/>
      <c r="O381" s="166"/>
      <c r="P381" s="166"/>
    </row>
    <row r="382" spans="1:16" s="3" customFormat="1" x14ac:dyDescent="0.25">
      <c r="A382" s="14"/>
      <c r="B382" s="790"/>
      <c r="C382" s="791"/>
      <c r="D382" s="791"/>
      <c r="E382" s="791"/>
      <c r="F382" s="791"/>
      <c r="G382" s="791"/>
      <c r="H382" s="791"/>
      <c r="I382" s="791"/>
      <c r="J382" s="791"/>
      <c r="K382" s="791"/>
      <c r="L382" s="792"/>
      <c r="M382" s="172"/>
      <c r="N382" s="314"/>
      <c r="O382" s="166"/>
      <c r="P382" s="166"/>
    </row>
    <row r="383" spans="1:16" s="172" customFormat="1" x14ac:dyDescent="0.25">
      <c r="A383" s="188"/>
      <c r="B383" s="207"/>
      <c r="C383" s="208"/>
      <c r="D383" s="208"/>
      <c r="E383" s="208"/>
      <c r="F383" s="208"/>
      <c r="G383" s="208"/>
      <c r="H383" s="208"/>
      <c r="I383" s="208"/>
      <c r="J383" s="208"/>
      <c r="K383" s="208"/>
      <c r="L383" s="206"/>
      <c r="N383" s="319"/>
      <c r="O383" s="168"/>
      <c r="P383" s="168"/>
    </row>
    <row r="385" spans="1:16" x14ac:dyDescent="0.25">
      <c r="B385" s="709" t="str">
        <f>IF(Intro!$G$28="English",O385,P385)</f>
        <v>MARCHÉS</v>
      </c>
      <c r="C385" s="710"/>
      <c r="D385" s="710"/>
      <c r="E385" s="710"/>
      <c r="F385" s="710"/>
      <c r="G385" s="710"/>
      <c r="H385" s="710"/>
      <c r="I385" s="710"/>
      <c r="J385" s="710"/>
      <c r="K385" s="710"/>
      <c r="L385" s="711"/>
      <c r="M385" s="172"/>
      <c r="N385" s="322"/>
      <c r="O385" s="237" t="s">
        <v>573</v>
      </c>
      <c r="P385" s="237" t="s">
        <v>574</v>
      </c>
    </row>
    <row r="386" spans="1:16" x14ac:dyDescent="0.25">
      <c r="B386" s="799" t="s">
        <v>260</v>
      </c>
      <c r="C386" s="800"/>
      <c r="D386" s="800"/>
      <c r="E386" s="800"/>
      <c r="F386" s="800"/>
      <c r="G386" s="800"/>
      <c r="H386" s="800"/>
      <c r="I386" s="800"/>
      <c r="J386" s="800"/>
      <c r="K386" s="800"/>
      <c r="L386" s="801"/>
      <c r="M386" s="2"/>
    </row>
    <row r="387" spans="1:16" s="11" customFormat="1" x14ac:dyDescent="0.25">
      <c r="A387" s="13"/>
      <c r="B387" s="28"/>
      <c r="C387" s="29"/>
      <c r="D387" s="29"/>
      <c r="E387" s="30"/>
      <c r="F387" s="30"/>
      <c r="G387" s="30"/>
      <c r="H387" s="30"/>
      <c r="I387" s="30"/>
      <c r="J387" s="30"/>
      <c r="K387" s="30"/>
      <c r="L387" s="31"/>
      <c r="N387" s="318"/>
      <c r="O387" s="9"/>
      <c r="P387" s="9"/>
    </row>
    <row r="388" spans="1:16" s="11" customFormat="1" x14ac:dyDescent="0.25">
      <c r="A388" s="13"/>
      <c r="B388" s="702" t="str">
        <f>IF(Intro!$G$28="English",O388,P388)</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388" s="703"/>
      <c r="D388" s="703"/>
      <c r="E388" s="703"/>
      <c r="F388" s="703"/>
      <c r="G388" s="703"/>
      <c r="H388" s="703"/>
      <c r="I388" s="703"/>
      <c r="J388" s="703"/>
      <c r="K388" s="703"/>
      <c r="L388" s="704"/>
      <c r="N388" s="318"/>
      <c r="O388" s="167"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388"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389" spans="1:16" s="11" customFormat="1" x14ac:dyDescent="0.25">
      <c r="A389" s="13"/>
      <c r="B389" s="702"/>
      <c r="C389" s="703"/>
      <c r="D389" s="703"/>
      <c r="E389" s="703"/>
      <c r="F389" s="703"/>
      <c r="G389" s="703"/>
      <c r="H389" s="703"/>
      <c r="I389" s="703"/>
      <c r="J389" s="703"/>
      <c r="K389" s="703"/>
      <c r="L389" s="704"/>
      <c r="N389" s="318"/>
      <c r="O389" s="167"/>
      <c r="P389" s="9"/>
    </row>
    <row r="390" spans="1:16" s="172" customFormat="1" x14ac:dyDescent="0.25">
      <c r="A390" s="188"/>
      <c r="B390" s="204"/>
      <c r="C390" s="205"/>
      <c r="D390" s="205"/>
      <c r="E390" s="205"/>
      <c r="F390" s="205"/>
      <c r="G390" s="205"/>
      <c r="H390" s="205"/>
      <c r="I390" s="205"/>
      <c r="J390" s="205"/>
      <c r="K390" s="205"/>
      <c r="L390" s="190"/>
      <c r="N390" s="319"/>
      <c r="O390" s="168"/>
      <c r="P390" s="168"/>
    </row>
    <row r="391" spans="1:16" s="3" customFormat="1" x14ac:dyDescent="0.25">
      <c r="A391" s="14"/>
      <c r="B391" s="790"/>
      <c r="C391" s="791"/>
      <c r="D391" s="791"/>
      <c r="E391" s="791"/>
      <c r="F391" s="791"/>
      <c r="G391" s="791"/>
      <c r="H391" s="791"/>
      <c r="I391" s="791"/>
      <c r="J391" s="791"/>
      <c r="K391" s="791"/>
      <c r="L391" s="792"/>
      <c r="M391" s="172"/>
      <c r="N391" s="314"/>
      <c r="O391" s="166"/>
      <c r="P391" s="166"/>
    </row>
    <row r="392" spans="1:16" s="3" customFormat="1" x14ac:dyDescent="0.25">
      <c r="A392" s="14"/>
      <c r="B392" s="790"/>
      <c r="C392" s="791"/>
      <c r="D392" s="791"/>
      <c r="E392" s="791"/>
      <c r="F392" s="791"/>
      <c r="G392" s="791"/>
      <c r="H392" s="791"/>
      <c r="I392" s="791"/>
      <c r="J392" s="791"/>
      <c r="K392" s="791"/>
      <c r="L392" s="792"/>
      <c r="M392" s="172"/>
      <c r="N392" s="314"/>
      <c r="O392" s="166"/>
      <c r="P392" s="166"/>
    </row>
    <row r="393" spans="1:16" s="3" customFormat="1" x14ac:dyDescent="0.25">
      <c r="A393" s="14"/>
      <c r="B393" s="790"/>
      <c r="C393" s="791"/>
      <c r="D393" s="791"/>
      <c r="E393" s="791"/>
      <c r="F393" s="791"/>
      <c r="G393" s="791"/>
      <c r="H393" s="791"/>
      <c r="I393" s="791"/>
      <c r="J393" s="791"/>
      <c r="K393" s="791"/>
      <c r="L393" s="792"/>
      <c r="M393" s="172"/>
      <c r="N393" s="314"/>
      <c r="O393" s="166"/>
      <c r="P393" s="166"/>
    </row>
    <row r="394" spans="1:16" s="3" customFormat="1" x14ac:dyDescent="0.25">
      <c r="A394" s="14"/>
      <c r="B394" s="790"/>
      <c r="C394" s="791"/>
      <c r="D394" s="791"/>
      <c r="E394" s="791"/>
      <c r="F394" s="791"/>
      <c r="G394" s="791"/>
      <c r="H394" s="791"/>
      <c r="I394" s="791"/>
      <c r="J394" s="791"/>
      <c r="K394" s="791"/>
      <c r="L394" s="792"/>
      <c r="M394" s="172"/>
      <c r="N394" s="314"/>
      <c r="O394" s="166"/>
      <c r="P394" s="166"/>
    </row>
    <row r="395" spans="1:16" s="3" customFormat="1" x14ac:dyDescent="0.25">
      <c r="A395" s="14"/>
      <c r="B395" s="790"/>
      <c r="C395" s="791"/>
      <c r="D395" s="791"/>
      <c r="E395" s="791"/>
      <c r="F395" s="791"/>
      <c r="G395" s="791"/>
      <c r="H395" s="791"/>
      <c r="I395" s="791"/>
      <c r="J395" s="791"/>
      <c r="K395" s="791"/>
      <c r="L395" s="792"/>
      <c r="M395" s="172"/>
      <c r="N395" s="314"/>
      <c r="O395" s="166"/>
      <c r="P395" s="166"/>
    </row>
    <row r="396" spans="1:16" s="3" customFormat="1" x14ac:dyDescent="0.25">
      <c r="A396" s="14"/>
      <c r="B396" s="790"/>
      <c r="C396" s="791"/>
      <c r="D396" s="791"/>
      <c r="E396" s="791"/>
      <c r="F396" s="791"/>
      <c r="G396" s="791"/>
      <c r="H396" s="791"/>
      <c r="I396" s="791"/>
      <c r="J396" s="791"/>
      <c r="K396" s="791"/>
      <c r="L396" s="792"/>
      <c r="M396" s="172"/>
      <c r="N396" s="314"/>
      <c r="O396" s="166"/>
      <c r="P396" s="166"/>
    </row>
    <row r="397" spans="1:16" s="3" customFormat="1" x14ac:dyDescent="0.25">
      <c r="A397" s="14"/>
      <c r="B397" s="790"/>
      <c r="C397" s="791"/>
      <c r="D397" s="791"/>
      <c r="E397" s="791"/>
      <c r="F397" s="791"/>
      <c r="G397" s="791"/>
      <c r="H397" s="791"/>
      <c r="I397" s="791"/>
      <c r="J397" s="791"/>
      <c r="K397" s="791"/>
      <c r="L397" s="792"/>
      <c r="M397" s="172"/>
      <c r="N397" s="314"/>
      <c r="O397" s="166"/>
      <c r="P397" s="166"/>
    </row>
    <row r="398" spans="1:16" s="3" customFormat="1" x14ac:dyDescent="0.25">
      <c r="A398" s="14"/>
      <c r="B398" s="790"/>
      <c r="C398" s="791"/>
      <c r="D398" s="791"/>
      <c r="E398" s="791"/>
      <c r="F398" s="791"/>
      <c r="G398" s="791"/>
      <c r="H398" s="791"/>
      <c r="I398" s="791"/>
      <c r="J398" s="791"/>
      <c r="K398" s="791"/>
      <c r="L398" s="792"/>
      <c r="M398" s="172"/>
      <c r="N398" s="314"/>
      <c r="O398" s="166"/>
      <c r="P398" s="166"/>
    </row>
    <row r="399" spans="1:16" s="172" customFormat="1" x14ac:dyDescent="0.25">
      <c r="A399" s="188"/>
      <c r="B399" s="207"/>
      <c r="C399" s="208"/>
      <c r="D399" s="208"/>
      <c r="E399" s="208"/>
      <c r="F399" s="208"/>
      <c r="G399" s="208"/>
      <c r="H399" s="208"/>
      <c r="I399" s="208"/>
      <c r="J399" s="208"/>
      <c r="K399" s="208"/>
      <c r="L399" s="206"/>
      <c r="N399" s="319"/>
      <c r="O399" s="168"/>
      <c r="P399" s="168"/>
    </row>
    <row r="400" spans="1:16" x14ac:dyDescent="0.25">
      <c r="B400" s="796" t="s">
        <v>275</v>
      </c>
      <c r="C400" s="797"/>
      <c r="D400" s="797"/>
      <c r="E400" s="797"/>
      <c r="F400" s="797"/>
      <c r="G400" s="797"/>
      <c r="H400" s="797"/>
      <c r="I400" s="797"/>
      <c r="J400" s="797"/>
      <c r="K400" s="797"/>
      <c r="L400" s="798"/>
      <c r="M400" s="2"/>
      <c r="N400" s="322"/>
    </row>
    <row r="401" spans="1:16" s="11" customFormat="1" x14ac:dyDescent="0.25">
      <c r="A401" s="13"/>
      <c r="B401" s="28"/>
      <c r="C401" s="29"/>
      <c r="D401" s="29"/>
      <c r="E401" s="30"/>
      <c r="F401" s="30"/>
      <c r="G401" s="30"/>
      <c r="H401" s="30"/>
      <c r="I401" s="30"/>
      <c r="J401" s="30"/>
      <c r="K401" s="30"/>
      <c r="L401" s="31"/>
      <c r="N401" s="318"/>
      <c r="O401" s="9"/>
      <c r="P401" s="9"/>
    </row>
    <row r="402" spans="1:16" s="11" customFormat="1" x14ac:dyDescent="0.25">
      <c r="A402" s="13"/>
      <c r="B402" s="702" t="str">
        <f>IF(Intro!$G$28="English",O402,P402)</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02" s="703"/>
      <c r="D402" s="703"/>
      <c r="E402" s="703"/>
      <c r="F402" s="703"/>
      <c r="G402" s="703"/>
      <c r="H402" s="703"/>
      <c r="I402" s="703"/>
      <c r="J402" s="703"/>
      <c r="K402" s="703"/>
      <c r="L402" s="704"/>
      <c r="N402" s="318"/>
      <c r="O402" s="167"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02" s="9" t="s">
        <v>619</v>
      </c>
    </row>
    <row r="403" spans="1:16" s="11" customFormat="1" x14ac:dyDescent="0.25">
      <c r="A403" s="13"/>
      <c r="B403" s="702"/>
      <c r="C403" s="703"/>
      <c r="D403" s="703"/>
      <c r="E403" s="703"/>
      <c r="F403" s="703"/>
      <c r="G403" s="703"/>
      <c r="H403" s="703"/>
      <c r="I403" s="703"/>
      <c r="J403" s="703"/>
      <c r="K403" s="703"/>
      <c r="L403" s="704"/>
      <c r="N403" s="318"/>
      <c r="O403" s="167"/>
      <c r="P403" s="9"/>
    </row>
    <row r="404" spans="1:16" s="172" customFormat="1" x14ac:dyDescent="0.25">
      <c r="A404" s="188"/>
      <c r="B404" s="204"/>
      <c r="C404" s="205"/>
      <c r="D404" s="205"/>
      <c r="E404" s="205"/>
      <c r="F404" s="205"/>
      <c r="G404" s="205"/>
      <c r="H404" s="205"/>
      <c r="I404" s="205"/>
      <c r="J404" s="205"/>
      <c r="K404" s="205"/>
      <c r="L404" s="190"/>
      <c r="N404" s="319"/>
      <c r="O404" s="168"/>
      <c r="P404" s="168"/>
    </row>
    <row r="405" spans="1:16" s="3" customFormat="1" x14ac:dyDescent="0.25">
      <c r="A405" s="14"/>
      <c r="B405" s="790"/>
      <c r="C405" s="791"/>
      <c r="D405" s="791"/>
      <c r="E405" s="791"/>
      <c r="F405" s="791"/>
      <c r="G405" s="791"/>
      <c r="H405" s="791"/>
      <c r="I405" s="791"/>
      <c r="J405" s="791"/>
      <c r="K405" s="791"/>
      <c r="L405" s="792"/>
      <c r="M405" s="172"/>
      <c r="N405" s="314"/>
      <c r="O405" s="166"/>
      <c r="P405" s="166"/>
    </row>
    <row r="406" spans="1:16" s="3" customFormat="1" x14ac:dyDescent="0.25">
      <c r="A406" s="14"/>
      <c r="B406" s="790"/>
      <c r="C406" s="791"/>
      <c r="D406" s="791"/>
      <c r="E406" s="791"/>
      <c r="F406" s="791"/>
      <c r="G406" s="791"/>
      <c r="H406" s="791"/>
      <c r="I406" s="791"/>
      <c r="J406" s="791"/>
      <c r="K406" s="791"/>
      <c r="L406" s="792"/>
      <c r="M406" s="172"/>
      <c r="N406" s="314"/>
      <c r="O406" s="166"/>
      <c r="P406" s="166"/>
    </row>
    <row r="407" spans="1:16" s="3" customFormat="1" x14ac:dyDescent="0.25">
      <c r="A407" s="14"/>
      <c r="B407" s="790"/>
      <c r="C407" s="791"/>
      <c r="D407" s="791"/>
      <c r="E407" s="791"/>
      <c r="F407" s="791"/>
      <c r="G407" s="791"/>
      <c r="H407" s="791"/>
      <c r="I407" s="791"/>
      <c r="J407" s="791"/>
      <c r="K407" s="791"/>
      <c r="L407" s="792"/>
      <c r="M407" s="172"/>
      <c r="N407" s="314"/>
      <c r="O407" s="166"/>
      <c r="P407" s="166"/>
    </row>
    <row r="408" spans="1:16" s="3" customFormat="1" x14ac:dyDescent="0.25">
      <c r="A408" s="14"/>
      <c r="B408" s="790"/>
      <c r="C408" s="791"/>
      <c r="D408" s="791"/>
      <c r="E408" s="791"/>
      <c r="F408" s="791"/>
      <c r="G408" s="791"/>
      <c r="H408" s="791"/>
      <c r="I408" s="791"/>
      <c r="J408" s="791"/>
      <c r="K408" s="791"/>
      <c r="L408" s="792"/>
      <c r="M408" s="172"/>
      <c r="N408" s="314"/>
      <c r="O408" s="166"/>
      <c r="P408" s="166"/>
    </row>
    <row r="409" spans="1:16" s="3" customFormat="1" x14ac:dyDescent="0.25">
      <c r="A409" s="14"/>
      <c r="B409" s="790"/>
      <c r="C409" s="791"/>
      <c r="D409" s="791"/>
      <c r="E409" s="791"/>
      <c r="F409" s="791"/>
      <c r="G409" s="791"/>
      <c r="H409" s="791"/>
      <c r="I409" s="791"/>
      <c r="J409" s="791"/>
      <c r="K409" s="791"/>
      <c r="L409" s="792"/>
      <c r="M409" s="172"/>
      <c r="N409" s="314"/>
      <c r="O409" s="166"/>
      <c r="P409" s="166"/>
    </row>
    <row r="410" spans="1:16" s="3" customFormat="1" x14ac:dyDescent="0.25">
      <c r="A410" s="14"/>
      <c r="B410" s="790"/>
      <c r="C410" s="791"/>
      <c r="D410" s="791"/>
      <c r="E410" s="791"/>
      <c r="F410" s="791"/>
      <c r="G410" s="791"/>
      <c r="H410" s="791"/>
      <c r="I410" s="791"/>
      <c r="J410" s="791"/>
      <c r="K410" s="791"/>
      <c r="L410" s="792"/>
      <c r="M410" s="172"/>
      <c r="N410" s="314"/>
      <c r="O410" s="166"/>
      <c r="P410" s="166"/>
    </row>
    <row r="411" spans="1:16" s="3" customFormat="1" x14ac:dyDescent="0.25">
      <c r="A411" s="14"/>
      <c r="B411" s="790"/>
      <c r="C411" s="791"/>
      <c r="D411" s="791"/>
      <c r="E411" s="791"/>
      <c r="F411" s="791"/>
      <c r="G411" s="791"/>
      <c r="H411" s="791"/>
      <c r="I411" s="791"/>
      <c r="J411" s="791"/>
      <c r="K411" s="791"/>
      <c r="L411" s="792"/>
      <c r="M411" s="172"/>
      <c r="N411" s="314"/>
      <c r="O411" s="166"/>
      <c r="P411" s="166"/>
    </row>
    <row r="412" spans="1:16" s="3" customFormat="1" x14ac:dyDescent="0.25">
      <c r="A412" s="14"/>
      <c r="B412" s="790"/>
      <c r="C412" s="791"/>
      <c r="D412" s="791"/>
      <c r="E412" s="791"/>
      <c r="F412" s="791"/>
      <c r="G412" s="791"/>
      <c r="H412" s="791"/>
      <c r="I412" s="791"/>
      <c r="J412" s="791"/>
      <c r="K412" s="791"/>
      <c r="L412" s="792"/>
      <c r="M412" s="172"/>
      <c r="N412" s="314"/>
      <c r="O412" s="166"/>
      <c r="P412" s="166"/>
    </row>
    <row r="413" spans="1:16" s="172" customFormat="1" x14ac:dyDescent="0.25">
      <c r="A413" s="188"/>
      <c r="B413" s="207"/>
      <c r="C413" s="208"/>
      <c r="D413" s="208"/>
      <c r="E413" s="208"/>
      <c r="F413" s="208"/>
      <c r="G413" s="208"/>
      <c r="H413" s="208"/>
      <c r="I413" s="208"/>
      <c r="J413" s="208"/>
      <c r="K413" s="208"/>
      <c r="L413" s="206"/>
      <c r="N413" s="319"/>
      <c r="O413" s="168"/>
      <c r="P413" s="168"/>
    </row>
  </sheetData>
  <sheetProtection algorithmName="SHA-512" hashValue="Wy0Rt13A7dq8JFBHwDNo1+NH5NPJud3mFMKyZa4yuczsWbbjSK8Mh9Bv0sbA1p1LCdSyz+bARUSy4s0E8ZPa0g==" saltValue="ZfbnVpwlO7655UW9nc7awg==" spinCount="100000" sheet="1" objects="1" scenarios="1" selectLockedCells="1"/>
  <mergeCells count="182">
    <mergeCell ref="B281:L281"/>
    <mergeCell ref="B297:L297"/>
    <mergeCell ref="D167:L167"/>
    <mergeCell ref="B163:L163"/>
    <mergeCell ref="B272:L279"/>
    <mergeCell ref="B402:L403"/>
    <mergeCell ref="B200:L201"/>
    <mergeCell ref="B214:L215"/>
    <mergeCell ref="B241:L242"/>
    <mergeCell ref="B283:L284"/>
    <mergeCell ref="B312:L313"/>
    <mergeCell ref="B326:L327"/>
    <mergeCell ref="B340:L341"/>
    <mergeCell ref="B286:L293"/>
    <mergeCell ref="B301:L308"/>
    <mergeCell ref="B315:L322"/>
    <mergeCell ref="B329:L336"/>
    <mergeCell ref="B354:L354"/>
    <mergeCell ref="B299:L299"/>
    <mergeCell ref="B203:L210"/>
    <mergeCell ref="B338:L338"/>
    <mergeCell ref="B217:L224"/>
    <mergeCell ref="B230:L237"/>
    <mergeCell ref="B343:L350"/>
    <mergeCell ref="B244:C244"/>
    <mergeCell ref="B257:L257"/>
    <mergeCell ref="B270:L270"/>
    <mergeCell ref="B171:L171"/>
    <mergeCell ref="B228:L228"/>
    <mergeCell ref="B198:L198"/>
    <mergeCell ref="B212:L212"/>
    <mergeCell ref="B226:L226"/>
    <mergeCell ref="B239:L239"/>
    <mergeCell ref="B268:L268"/>
    <mergeCell ref="B196:L196"/>
    <mergeCell ref="B55:L55"/>
    <mergeCell ref="C44:D45"/>
    <mergeCell ref="E44:F45"/>
    <mergeCell ref="G44:I45"/>
    <mergeCell ref="J44:L45"/>
    <mergeCell ref="C46:D47"/>
    <mergeCell ref="E46:F47"/>
    <mergeCell ref="G46:I47"/>
    <mergeCell ref="E42:F43"/>
    <mergeCell ref="G42:I43"/>
    <mergeCell ref="J42:L43"/>
    <mergeCell ref="B46:B47"/>
    <mergeCell ref="B48:B49"/>
    <mergeCell ref="B50:B51"/>
    <mergeCell ref="J46:L47"/>
    <mergeCell ref="C48:D49"/>
    <mergeCell ref="E48:F49"/>
    <mergeCell ref="J48:L49"/>
    <mergeCell ref="C50:D51"/>
    <mergeCell ref="E50:F51"/>
    <mergeCell ref="G50:I51"/>
    <mergeCell ref="J50:L51"/>
    <mergeCell ref="C52:D53"/>
    <mergeCell ref="E52:F53"/>
    <mergeCell ref="B4:L4"/>
    <mergeCell ref="B5:L5"/>
    <mergeCell ref="B6:L6"/>
    <mergeCell ref="J32:L33"/>
    <mergeCell ref="B12:L12"/>
    <mergeCell ref="B8:L8"/>
    <mergeCell ref="B9:L9"/>
    <mergeCell ref="B10:L10"/>
    <mergeCell ref="B15:L15"/>
    <mergeCell ref="C32:D33"/>
    <mergeCell ref="E32:F33"/>
    <mergeCell ref="G32:I33"/>
    <mergeCell ref="B17:L24"/>
    <mergeCell ref="B13:L13"/>
    <mergeCell ref="B26:L26"/>
    <mergeCell ref="B57:L57"/>
    <mergeCell ref="B70:L70"/>
    <mergeCell ref="B86:L86"/>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E40:F41"/>
    <mergeCell ref="G40:I41"/>
    <mergeCell ref="J40:L41"/>
    <mergeCell ref="C42:D43"/>
    <mergeCell ref="B246:L253"/>
    <mergeCell ref="B259:L266"/>
    <mergeCell ref="I127:J136"/>
    <mergeCell ref="K127:L136"/>
    <mergeCell ref="B137:B146"/>
    <mergeCell ref="C137:D146"/>
    <mergeCell ref="E137:F146"/>
    <mergeCell ref="G137:H146"/>
    <mergeCell ref="I137:J146"/>
    <mergeCell ref="K137:L146"/>
    <mergeCell ref="B255:L255"/>
    <mergeCell ref="B161:L161"/>
    <mergeCell ref="B165:C165"/>
    <mergeCell ref="B166:C166"/>
    <mergeCell ref="B167:C167"/>
    <mergeCell ref="D165:L165"/>
    <mergeCell ref="D166:L166"/>
    <mergeCell ref="B52:B53"/>
    <mergeCell ref="B59:L66"/>
    <mergeCell ref="G48:I49"/>
    <mergeCell ref="B44:B45"/>
    <mergeCell ref="B405:L412"/>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B400:L400"/>
    <mergeCell ref="G117:H126"/>
    <mergeCell ref="I117:J126"/>
    <mergeCell ref="K117:L126"/>
    <mergeCell ref="B127:B136"/>
    <mergeCell ref="C127:D136"/>
    <mergeCell ref="B186:L193"/>
    <mergeCell ref="B150:L150"/>
    <mergeCell ref="B184:L184"/>
    <mergeCell ref="B68:L68"/>
    <mergeCell ref="B81:L81"/>
    <mergeCell ref="B87:L87"/>
    <mergeCell ref="B148:L148"/>
    <mergeCell ref="B169:L169"/>
    <mergeCell ref="B182:L182"/>
    <mergeCell ref="B72:L79"/>
    <mergeCell ref="B152:L159"/>
    <mergeCell ref="B173:L180"/>
    <mergeCell ref="G127:H136"/>
    <mergeCell ref="B89:L89"/>
    <mergeCell ref="C91:D96"/>
    <mergeCell ref="E91:F96"/>
    <mergeCell ref="G91:H96"/>
    <mergeCell ref="I91:J96"/>
    <mergeCell ref="K91:L96"/>
    <mergeCell ref="B83:L83"/>
    <mergeCell ref="E127:F136"/>
    <mergeCell ref="B296:L296"/>
    <mergeCell ref="B385:L385"/>
    <mergeCell ref="B362:L369"/>
    <mergeCell ref="B375:L382"/>
    <mergeCell ref="B391:L398"/>
    <mergeCell ref="B388:L389"/>
    <mergeCell ref="B360:L360"/>
    <mergeCell ref="B310:L310"/>
    <mergeCell ref="B324:L324"/>
    <mergeCell ref="B352:L352"/>
    <mergeCell ref="B371:L371"/>
    <mergeCell ref="B386:L386"/>
    <mergeCell ref="B356:G356"/>
    <mergeCell ref="B357:G357"/>
    <mergeCell ref="B358:G358"/>
    <mergeCell ref="B373:L373"/>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03 B205:B206 B230 B246 B259 B272 B286 B301 B315 B329 B343 B362 B375 B391 B405 B407 B59 B188:B189 B217:B219 B233:B234 B248:B249 B262:B263 B275:B276 B289:B290 B303:B304 B317:B318 B331 B345 B364 B377 B393"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44" xr:uid="{51751D26-3857-4105-8CD2-B60852B0348B}">
      <formula1>0</formula1>
    </dataValidation>
    <dataValidation allowBlank="1" showInputMessage="1" showErrorMessage="1" sqref="C97:L146 D165:L167" xr:uid="{8A842A76-AF5B-4A75-951F-E39EA499330C}"/>
    <dataValidation type="list" allowBlank="1" showInputMessage="1" showErrorMessage="1" sqref="H356:H358"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67" min="1" max="11" man="1"/>
    <brk id="126" min="1" max="11" man="1"/>
    <brk id="195" min="1" max="11" man="1"/>
    <brk id="238" min="1" max="11" man="1"/>
    <brk id="295" min="1" max="11" man="1"/>
    <brk id="351"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5.42578125" style="23"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647</v>
      </c>
      <c r="P1" s="2" t="s">
        <v>647</v>
      </c>
    </row>
    <row r="2" spans="1:16" x14ac:dyDescent="0.25">
      <c r="B2" s="24" t="s">
        <v>0</v>
      </c>
      <c r="C2" s="24"/>
      <c r="O2" s="3" t="s">
        <v>127</v>
      </c>
      <c r="P2" s="3" t="s">
        <v>128</v>
      </c>
    </row>
    <row r="3" spans="1:16" x14ac:dyDescent="0.25">
      <c r="B3" s="25"/>
      <c r="C3" s="25"/>
      <c r="O3" s="8"/>
      <c r="P3" s="8"/>
    </row>
    <row r="4" spans="1:16" s="8" customFormat="1" x14ac:dyDescent="0.25">
      <c r="A4" s="19"/>
      <c r="B4" s="739" t="str">
        <f>Info!B4</f>
        <v>QUESTIONNAIRE À L’INTENTION DES PRODUCTEURS</v>
      </c>
      <c r="C4" s="740"/>
      <c r="D4" s="740"/>
      <c r="E4" s="740"/>
      <c r="F4" s="740"/>
      <c r="G4" s="740"/>
      <c r="H4" s="740"/>
      <c r="I4" s="740"/>
      <c r="J4" s="740"/>
      <c r="K4" s="740"/>
      <c r="L4" s="741"/>
      <c r="M4" s="20"/>
      <c r="N4" s="20"/>
      <c r="O4" s="16"/>
      <c r="P4" s="16"/>
    </row>
    <row r="5" spans="1:16" s="8" customFormat="1" x14ac:dyDescent="0.25">
      <c r="A5" s="19"/>
      <c r="B5" s="742" t="str">
        <f>Info!B5</f>
        <v>GC-2026-001</v>
      </c>
      <c r="C5" s="743"/>
      <c r="D5" s="743"/>
      <c r="E5" s="743"/>
      <c r="F5" s="743"/>
      <c r="G5" s="743"/>
      <c r="H5" s="743"/>
      <c r="I5" s="743"/>
      <c r="J5" s="743"/>
      <c r="K5" s="743"/>
      <c r="L5" s="744"/>
      <c r="M5" s="20"/>
      <c r="N5" s="20"/>
      <c r="O5" s="16"/>
      <c r="P5" s="16"/>
    </row>
    <row r="6" spans="1:16" s="17" customFormat="1" x14ac:dyDescent="0.25">
      <c r="A6" s="19"/>
      <c r="B6" s="747" t="str">
        <f>Info!B6</f>
        <v>PRODUITS DU BOIS - MEUBLES DE RANGEMENT EN BOIS D’INGÉNIERIE</v>
      </c>
      <c r="C6" s="748"/>
      <c r="D6" s="748"/>
      <c r="E6" s="748"/>
      <c r="F6" s="748"/>
      <c r="G6" s="748"/>
      <c r="H6" s="748"/>
      <c r="I6" s="748"/>
      <c r="J6" s="748"/>
      <c r="K6" s="748"/>
      <c r="L6" s="749"/>
      <c r="M6" s="16"/>
      <c r="N6" s="16"/>
      <c r="O6" s="18"/>
      <c r="P6" s="18"/>
    </row>
    <row r="7" spans="1:16" s="9" customFormat="1" x14ac:dyDescent="0.25">
      <c r="A7" s="19"/>
      <c r="B7" s="26"/>
      <c r="C7" s="26"/>
      <c r="D7" s="27"/>
      <c r="E7" s="27"/>
      <c r="F7" s="27"/>
      <c r="G7" s="27"/>
      <c r="H7" s="27"/>
      <c r="I7" s="27"/>
      <c r="J7" s="27"/>
      <c r="K7" s="27"/>
      <c r="L7" s="27"/>
      <c r="O7" s="10"/>
      <c r="P7" s="10"/>
    </row>
    <row r="8" spans="1:16" x14ac:dyDescent="0.25">
      <c r="B8" s="709" t="str">
        <f>UPPER(IF(Intro!$G$28="English",O8,P8))</f>
        <v>COMMENTAIRES PUBLICS</v>
      </c>
      <c r="C8" s="710"/>
      <c r="D8" s="710"/>
      <c r="E8" s="710"/>
      <c r="F8" s="710"/>
      <c r="G8" s="710"/>
      <c r="H8" s="710"/>
      <c r="I8" s="710"/>
      <c r="J8" s="710"/>
      <c r="K8" s="710"/>
      <c r="L8" s="711"/>
      <c r="M8" s="147"/>
      <c r="O8" s="2" t="s">
        <v>113</v>
      </c>
      <c r="P8" s="2" t="s">
        <v>114</v>
      </c>
    </row>
    <row r="9" spans="1:16" s="11" customFormat="1" x14ac:dyDescent="0.25">
      <c r="A9" s="13"/>
      <c r="B9" s="28"/>
      <c r="C9" s="29"/>
      <c r="D9" s="30"/>
      <c r="E9" s="30"/>
      <c r="F9" s="30"/>
      <c r="G9" s="30"/>
      <c r="H9" s="30"/>
      <c r="I9" s="30"/>
      <c r="J9" s="30"/>
      <c r="K9" s="30"/>
      <c r="L9" s="31"/>
    </row>
    <row r="10" spans="1:16" s="11" customFormat="1" x14ac:dyDescent="0.25">
      <c r="A10" s="13"/>
      <c r="B10" s="702" t="str">
        <f>IF(Intro!$G$28="English",O10,P10)</f>
        <v>Si votre entreprise désire ajouter des commentaires concernant vos réponses, vous les inscrivez ici. Indiquez à quelle question se rapportent vos commentaires.</v>
      </c>
      <c r="C10" s="703"/>
      <c r="D10" s="703"/>
      <c r="E10" s="703"/>
      <c r="F10" s="703"/>
      <c r="G10" s="703"/>
      <c r="H10" s="703"/>
      <c r="I10" s="703"/>
      <c r="J10" s="703"/>
      <c r="K10" s="703"/>
      <c r="L10" s="704"/>
      <c r="O10" s="12" t="s">
        <v>489</v>
      </c>
      <c r="P10" s="11" t="s">
        <v>336</v>
      </c>
    </row>
    <row r="11" spans="1:16" s="11" customFormat="1" x14ac:dyDescent="0.25">
      <c r="A11" s="13"/>
      <c r="B11" s="176"/>
      <c r="C11" s="29"/>
      <c r="D11" s="30"/>
      <c r="E11" s="30"/>
      <c r="F11" s="30"/>
      <c r="G11" s="30"/>
      <c r="H11" s="30"/>
      <c r="I11" s="30"/>
      <c r="J11" s="30"/>
      <c r="K11" s="30"/>
      <c r="L11" s="31"/>
      <c r="O11" s="262" t="s">
        <v>627</v>
      </c>
      <c r="P11" s="262" t="s">
        <v>628</v>
      </c>
    </row>
    <row r="12" spans="1:16" s="11" customFormat="1" x14ac:dyDescent="0.25">
      <c r="A12" s="13"/>
      <c r="B12" s="176"/>
      <c r="C12" s="29"/>
      <c r="D12" s="246" t="str">
        <f>IF(Intro!$G$28="English",O11,P11)</f>
        <v>Onglet et question</v>
      </c>
      <c r="E12" s="843" t="str">
        <f>IF(Intro!$G$28="English",O12,P12)</f>
        <v>Commentaires</v>
      </c>
      <c r="F12" s="843"/>
      <c r="G12" s="843"/>
      <c r="H12" s="843"/>
      <c r="I12" s="843"/>
      <c r="J12" s="843"/>
      <c r="K12" s="843"/>
      <c r="L12" s="844"/>
      <c r="O12" s="12" t="s">
        <v>220</v>
      </c>
      <c r="P12" s="11" t="s">
        <v>221</v>
      </c>
    </row>
    <row r="13" spans="1:16" s="147" customFormat="1" ht="14.25" customHeight="1" x14ac:dyDescent="0.25">
      <c r="A13" s="184"/>
      <c r="B13" s="826" t="str">
        <f>IF(Intro!$G$28="English",O13,P13)</f>
        <v>Commentaire 1</v>
      </c>
      <c r="C13" s="827"/>
      <c r="D13" s="831"/>
      <c r="E13" s="834"/>
      <c r="F13" s="835"/>
      <c r="G13" s="835"/>
      <c r="H13" s="835"/>
      <c r="I13" s="835"/>
      <c r="J13" s="835"/>
      <c r="K13" s="835"/>
      <c r="L13" s="836"/>
      <c r="O13" s="12" t="s">
        <v>222</v>
      </c>
      <c r="P13" s="11" t="s">
        <v>223</v>
      </c>
    </row>
    <row r="14" spans="1:16" s="147" customFormat="1" x14ac:dyDescent="0.25">
      <c r="A14" s="184"/>
      <c r="B14" s="793"/>
      <c r="C14" s="828"/>
      <c r="D14" s="832"/>
      <c r="E14" s="837"/>
      <c r="F14" s="838"/>
      <c r="G14" s="838"/>
      <c r="H14" s="838"/>
      <c r="I14" s="838"/>
      <c r="J14" s="838"/>
      <c r="K14" s="838"/>
      <c r="L14" s="839"/>
    </row>
    <row r="15" spans="1:16" s="147" customFormat="1" x14ac:dyDescent="0.25">
      <c r="A15" s="184"/>
      <c r="B15" s="793"/>
      <c r="C15" s="828"/>
      <c r="D15" s="832"/>
      <c r="E15" s="837"/>
      <c r="F15" s="838"/>
      <c r="G15" s="838"/>
      <c r="H15" s="838"/>
      <c r="I15" s="838"/>
      <c r="J15" s="838"/>
      <c r="K15" s="838"/>
      <c r="L15" s="839"/>
    </row>
    <row r="16" spans="1:16" s="147" customFormat="1" x14ac:dyDescent="0.25">
      <c r="A16" s="184"/>
      <c r="B16" s="793"/>
      <c r="C16" s="828"/>
      <c r="D16" s="832"/>
      <c r="E16" s="837"/>
      <c r="F16" s="838"/>
      <c r="G16" s="838"/>
      <c r="H16" s="838"/>
      <c r="I16" s="838"/>
      <c r="J16" s="838"/>
      <c r="K16" s="838"/>
      <c r="L16" s="839"/>
    </row>
    <row r="17" spans="1:16" s="147" customFormat="1" x14ac:dyDescent="0.25">
      <c r="A17" s="184"/>
      <c r="B17" s="793"/>
      <c r="C17" s="828"/>
      <c r="D17" s="832"/>
      <c r="E17" s="837"/>
      <c r="F17" s="838"/>
      <c r="G17" s="838"/>
      <c r="H17" s="838"/>
      <c r="I17" s="838"/>
      <c r="J17" s="838"/>
      <c r="K17" s="838"/>
      <c r="L17" s="839"/>
    </row>
    <row r="18" spans="1:16" s="147" customFormat="1" x14ac:dyDescent="0.25">
      <c r="A18" s="184"/>
      <c r="B18" s="793"/>
      <c r="C18" s="828"/>
      <c r="D18" s="832"/>
      <c r="E18" s="837"/>
      <c r="F18" s="838"/>
      <c r="G18" s="838"/>
      <c r="H18" s="838"/>
      <c r="I18" s="838"/>
      <c r="J18" s="838"/>
      <c r="K18" s="838"/>
      <c r="L18" s="839"/>
      <c r="O18" s="173"/>
      <c r="P18" s="173"/>
    </row>
    <row r="19" spans="1:16" s="147" customFormat="1" x14ac:dyDescent="0.25">
      <c r="A19" s="184"/>
      <c r="B19" s="793"/>
      <c r="C19" s="828"/>
      <c r="D19" s="832"/>
      <c r="E19" s="837"/>
      <c r="F19" s="838"/>
      <c r="G19" s="838"/>
      <c r="H19" s="838"/>
      <c r="I19" s="838"/>
      <c r="J19" s="838"/>
      <c r="K19" s="838"/>
      <c r="L19" s="839"/>
      <c r="O19" s="12"/>
      <c r="P19" s="11"/>
    </row>
    <row r="20" spans="1:16" s="147" customFormat="1" x14ac:dyDescent="0.25">
      <c r="A20" s="184"/>
      <c r="B20" s="793"/>
      <c r="C20" s="828"/>
      <c r="D20" s="832"/>
      <c r="E20" s="837"/>
      <c r="F20" s="838"/>
      <c r="G20" s="838"/>
      <c r="H20" s="838"/>
      <c r="I20" s="838"/>
      <c r="J20" s="838"/>
      <c r="K20" s="838"/>
      <c r="L20" s="839"/>
      <c r="O20" s="12"/>
      <c r="P20" s="11"/>
    </row>
    <row r="21" spans="1:16" s="147" customFormat="1" x14ac:dyDescent="0.25">
      <c r="A21" s="184"/>
      <c r="B21" s="829"/>
      <c r="C21" s="830"/>
      <c r="D21" s="833"/>
      <c r="E21" s="840"/>
      <c r="F21" s="841"/>
      <c r="G21" s="841"/>
      <c r="H21" s="841"/>
      <c r="I21" s="841"/>
      <c r="J21" s="841"/>
      <c r="K21" s="841"/>
      <c r="L21" s="842"/>
      <c r="O21" s="12"/>
      <c r="P21" s="11"/>
    </row>
    <row r="22" spans="1:16" s="147" customFormat="1" ht="14.25" customHeight="1" x14ac:dyDescent="0.25">
      <c r="A22" s="184"/>
      <c r="B22" s="826" t="str">
        <f>IF(Intro!$G$28="English",O22,P22)</f>
        <v>Commentaire 2</v>
      </c>
      <c r="C22" s="827"/>
      <c r="D22" s="831"/>
      <c r="E22" s="834"/>
      <c r="F22" s="835"/>
      <c r="G22" s="835"/>
      <c r="H22" s="835"/>
      <c r="I22" s="835"/>
      <c r="J22" s="835"/>
      <c r="K22" s="835"/>
      <c r="L22" s="836"/>
      <c r="O22" s="12" t="s">
        <v>224</v>
      </c>
      <c r="P22" s="11" t="s">
        <v>225</v>
      </c>
    </row>
    <row r="23" spans="1:16" s="147" customFormat="1" x14ac:dyDescent="0.25">
      <c r="A23" s="184"/>
      <c r="B23" s="793"/>
      <c r="C23" s="828"/>
      <c r="D23" s="832"/>
      <c r="E23" s="837"/>
      <c r="F23" s="838"/>
      <c r="G23" s="838"/>
      <c r="H23" s="838"/>
      <c r="I23" s="838"/>
      <c r="J23" s="838"/>
      <c r="K23" s="838"/>
      <c r="L23" s="839"/>
    </row>
    <row r="24" spans="1:16" s="147" customFormat="1" x14ac:dyDescent="0.25">
      <c r="A24" s="184"/>
      <c r="B24" s="793"/>
      <c r="C24" s="828"/>
      <c r="D24" s="832"/>
      <c r="E24" s="837"/>
      <c r="F24" s="838"/>
      <c r="G24" s="838"/>
      <c r="H24" s="838"/>
      <c r="I24" s="838"/>
      <c r="J24" s="838"/>
      <c r="K24" s="838"/>
      <c r="L24" s="839"/>
    </row>
    <row r="25" spans="1:16" s="147" customFormat="1" x14ac:dyDescent="0.25">
      <c r="A25" s="184"/>
      <c r="B25" s="793"/>
      <c r="C25" s="828"/>
      <c r="D25" s="832"/>
      <c r="E25" s="837"/>
      <c r="F25" s="838"/>
      <c r="G25" s="838"/>
      <c r="H25" s="838"/>
      <c r="I25" s="838"/>
      <c r="J25" s="838"/>
      <c r="K25" s="838"/>
      <c r="L25" s="839"/>
    </row>
    <row r="26" spans="1:16" s="147" customFormat="1" x14ac:dyDescent="0.25">
      <c r="A26" s="184"/>
      <c r="B26" s="793"/>
      <c r="C26" s="828"/>
      <c r="D26" s="832"/>
      <c r="E26" s="837"/>
      <c r="F26" s="838"/>
      <c r="G26" s="838"/>
      <c r="H26" s="838"/>
      <c r="I26" s="838"/>
      <c r="J26" s="838"/>
      <c r="K26" s="838"/>
      <c r="L26" s="839"/>
      <c r="O26" s="12"/>
      <c r="P26" s="11"/>
    </row>
    <row r="27" spans="1:16" s="147" customFormat="1" x14ac:dyDescent="0.25">
      <c r="A27" s="184"/>
      <c r="B27" s="793"/>
      <c r="C27" s="828"/>
      <c r="D27" s="832"/>
      <c r="E27" s="837"/>
      <c r="F27" s="838"/>
      <c r="G27" s="838"/>
      <c r="H27" s="838"/>
      <c r="I27" s="838"/>
      <c r="J27" s="838"/>
      <c r="K27" s="838"/>
      <c r="L27" s="839"/>
      <c r="O27" s="12"/>
      <c r="P27" s="11"/>
    </row>
    <row r="28" spans="1:16" s="147" customFormat="1" x14ac:dyDescent="0.25">
      <c r="A28" s="184"/>
      <c r="B28" s="793"/>
      <c r="C28" s="828"/>
      <c r="D28" s="832"/>
      <c r="E28" s="837"/>
      <c r="F28" s="838"/>
      <c r="G28" s="838"/>
      <c r="H28" s="838"/>
      <c r="I28" s="838"/>
      <c r="J28" s="838"/>
      <c r="K28" s="838"/>
      <c r="L28" s="839"/>
      <c r="O28" s="12"/>
      <c r="P28" s="11"/>
    </row>
    <row r="29" spans="1:16" s="147" customFormat="1" x14ac:dyDescent="0.25">
      <c r="A29" s="184"/>
      <c r="B29" s="793"/>
      <c r="C29" s="828"/>
      <c r="D29" s="832"/>
      <c r="E29" s="837"/>
      <c r="F29" s="838"/>
      <c r="G29" s="838"/>
      <c r="H29" s="838"/>
      <c r="I29" s="838"/>
      <c r="J29" s="838"/>
      <c r="K29" s="838"/>
      <c r="L29" s="839"/>
      <c r="O29" s="12"/>
      <c r="P29" s="11"/>
    </row>
    <row r="30" spans="1:16" s="147" customFormat="1" x14ac:dyDescent="0.25">
      <c r="A30" s="184"/>
      <c r="B30" s="829"/>
      <c r="C30" s="830"/>
      <c r="D30" s="833"/>
      <c r="E30" s="840"/>
      <c r="F30" s="841"/>
      <c r="G30" s="841"/>
      <c r="H30" s="841"/>
      <c r="I30" s="841"/>
      <c r="J30" s="841"/>
      <c r="K30" s="841"/>
      <c r="L30" s="842"/>
      <c r="O30" s="12"/>
      <c r="P30" s="11"/>
    </row>
    <row r="31" spans="1:16" s="147" customFormat="1" ht="14.25" customHeight="1" x14ac:dyDescent="0.25">
      <c r="A31" s="184"/>
      <c r="B31" s="826" t="str">
        <f>IF(Intro!$G$28="English",O31,P31)</f>
        <v>Commentaire 3</v>
      </c>
      <c r="C31" s="827"/>
      <c r="D31" s="831"/>
      <c r="E31" s="834"/>
      <c r="F31" s="835"/>
      <c r="G31" s="835"/>
      <c r="H31" s="835"/>
      <c r="I31" s="835"/>
      <c r="J31" s="835"/>
      <c r="K31" s="835"/>
      <c r="L31" s="836"/>
      <c r="O31" s="12" t="s">
        <v>226</v>
      </c>
      <c r="P31" s="11" t="s">
        <v>227</v>
      </c>
    </row>
    <row r="32" spans="1:16" s="147" customFormat="1" x14ac:dyDescent="0.25">
      <c r="A32" s="184"/>
      <c r="B32" s="793"/>
      <c r="C32" s="828"/>
      <c r="D32" s="832"/>
      <c r="E32" s="837"/>
      <c r="F32" s="838"/>
      <c r="G32" s="838"/>
      <c r="H32" s="838"/>
      <c r="I32" s="838"/>
      <c r="J32" s="838"/>
      <c r="K32" s="838"/>
      <c r="L32" s="839"/>
    </row>
    <row r="33" spans="1:16" s="147" customFormat="1" x14ac:dyDescent="0.25">
      <c r="A33" s="184"/>
      <c r="B33" s="793"/>
      <c r="C33" s="828"/>
      <c r="D33" s="832"/>
      <c r="E33" s="837"/>
      <c r="F33" s="838"/>
      <c r="G33" s="838"/>
      <c r="H33" s="838"/>
      <c r="I33" s="838"/>
      <c r="J33" s="838"/>
      <c r="K33" s="838"/>
      <c r="L33" s="839"/>
    </row>
    <row r="34" spans="1:16" s="147" customFormat="1" x14ac:dyDescent="0.25">
      <c r="A34" s="184"/>
      <c r="B34" s="793"/>
      <c r="C34" s="828"/>
      <c r="D34" s="832"/>
      <c r="E34" s="837"/>
      <c r="F34" s="838"/>
      <c r="G34" s="838"/>
      <c r="H34" s="838"/>
      <c r="I34" s="838"/>
      <c r="J34" s="838"/>
      <c r="K34" s="838"/>
      <c r="L34" s="839"/>
      <c r="O34" s="12"/>
      <c r="P34" s="11"/>
    </row>
    <row r="35" spans="1:16" s="147" customFormat="1" x14ac:dyDescent="0.25">
      <c r="A35" s="184"/>
      <c r="B35" s="793"/>
      <c r="C35" s="828"/>
      <c r="D35" s="832"/>
      <c r="E35" s="837"/>
      <c r="F35" s="838"/>
      <c r="G35" s="838"/>
      <c r="H35" s="838"/>
      <c r="I35" s="838"/>
      <c r="J35" s="838"/>
      <c r="K35" s="838"/>
      <c r="L35" s="839"/>
      <c r="O35" s="12"/>
      <c r="P35" s="11"/>
    </row>
    <row r="36" spans="1:16" s="147" customFormat="1" x14ac:dyDescent="0.25">
      <c r="A36" s="184"/>
      <c r="B36" s="793"/>
      <c r="C36" s="828"/>
      <c r="D36" s="832"/>
      <c r="E36" s="837"/>
      <c r="F36" s="838"/>
      <c r="G36" s="838"/>
      <c r="H36" s="838"/>
      <c r="I36" s="838"/>
      <c r="J36" s="838"/>
      <c r="K36" s="838"/>
      <c r="L36" s="839"/>
      <c r="O36" s="12"/>
      <c r="P36" s="11"/>
    </row>
    <row r="37" spans="1:16" s="147" customFormat="1" x14ac:dyDescent="0.25">
      <c r="A37" s="184"/>
      <c r="B37" s="793"/>
      <c r="C37" s="828"/>
      <c r="D37" s="832"/>
      <c r="E37" s="837"/>
      <c r="F37" s="838"/>
      <c r="G37" s="838"/>
      <c r="H37" s="838"/>
      <c r="I37" s="838"/>
      <c r="J37" s="838"/>
      <c r="K37" s="838"/>
      <c r="L37" s="839"/>
      <c r="O37" s="12"/>
      <c r="P37" s="11"/>
    </row>
    <row r="38" spans="1:16" s="147" customFormat="1" x14ac:dyDescent="0.25">
      <c r="A38" s="184"/>
      <c r="B38" s="793"/>
      <c r="C38" s="828"/>
      <c r="D38" s="832"/>
      <c r="E38" s="837"/>
      <c r="F38" s="838"/>
      <c r="G38" s="838"/>
      <c r="H38" s="838"/>
      <c r="I38" s="838"/>
      <c r="J38" s="838"/>
      <c r="K38" s="838"/>
      <c r="L38" s="839"/>
      <c r="O38" s="12"/>
      <c r="P38" s="11"/>
    </row>
    <row r="39" spans="1:16" s="147" customFormat="1" x14ac:dyDescent="0.25">
      <c r="A39" s="184"/>
      <c r="B39" s="829"/>
      <c r="C39" s="830"/>
      <c r="D39" s="833"/>
      <c r="E39" s="840"/>
      <c r="F39" s="841"/>
      <c r="G39" s="841"/>
      <c r="H39" s="841"/>
      <c r="I39" s="841"/>
      <c r="J39" s="841"/>
      <c r="K39" s="841"/>
      <c r="L39" s="842"/>
      <c r="O39" s="12"/>
      <c r="P39" s="11"/>
    </row>
    <row r="40" spans="1:16" s="147" customFormat="1" ht="14.25" customHeight="1" x14ac:dyDescent="0.25">
      <c r="A40" s="184"/>
      <c r="B40" s="826" t="str">
        <f>IF(Intro!$G$28="English",O40,P40)</f>
        <v>Commentaire 4</v>
      </c>
      <c r="C40" s="827"/>
      <c r="D40" s="831"/>
      <c r="E40" s="834"/>
      <c r="F40" s="835"/>
      <c r="G40" s="835"/>
      <c r="H40" s="835"/>
      <c r="I40" s="835"/>
      <c r="J40" s="835"/>
      <c r="K40" s="835"/>
      <c r="L40" s="836"/>
      <c r="O40" s="12" t="s">
        <v>228</v>
      </c>
      <c r="P40" s="11" t="s">
        <v>229</v>
      </c>
    </row>
    <row r="41" spans="1:16" s="147" customFormat="1" x14ac:dyDescent="0.25">
      <c r="A41" s="184"/>
      <c r="B41" s="793"/>
      <c r="C41" s="828"/>
      <c r="D41" s="832"/>
      <c r="E41" s="837"/>
      <c r="F41" s="838"/>
      <c r="G41" s="838"/>
      <c r="H41" s="838"/>
      <c r="I41" s="838"/>
      <c r="J41" s="838"/>
      <c r="K41" s="838"/>
      <c r="L41" s="839"/>
    </row>
    <row r="42" spans="1:16" s="147" customFormat="1" x14ac:dyDescent="0.25">
      <c r="A42" s="184"/>
      <c r="B42" s="793"/>
      <c r="C42" s="828"/>
      <c r="D42" s="832"/>
      <c r="E42" s="837"/>
      <c r="F42" s="838"/>
      <c r="G42" s="838"/>
      <c r="H42" s="838"/>
      <c r="I42" s="838"/>
      <c r="J42" s="838"/>
      <c r="K42" s="838"/>
      <c r="L42" s="839"/>
      <c r="O42" s="12"/>
      <c r="P42" s="11"/>
    </row>
    <row r="43" spans="1:16" s="147" customFormat="1" x14ac:dyDescent="0.25">
      <c r="A43" s="184"/>
      <c r="B43" s="793"/>
      <c r="C43" s="828"/>
      <c r="D43" s="832"/>
      <c r="E43" s="837"/>
      <c r="F43" s="838"/>
      <c r="G43" s="838"/>
      <c r="H43" s="838"/>
      <c r="I43" s="838"/>
      <c r="J43" s="838"/>
      <c r="K43" s="838"/>
      <c r="L43" s="839"/>
      <c r="O43" s="12"/>
      <c r="P43" s="11"/>
    </row>
    <row r="44" spans="1:16" s="147" customFormat="1" x14ac:dyDescent="0.25">
      <c r="A44" s="184"/>
      <c r="B44" s="793"/>
      <c r="C44" s="828"/>
      <c r="D44" s="832"/>
      <c r="E44" s="837"/>
      <c r="F44" s="838"/>
      <c r="G44" s="838"/>
      <c r="H44" s="838"/>
      <c r="I44" s="838"/>
      <c r="J44" s="838"/>
      <c r="K44" s="838"/>
      <c r="L44" s="839"/>
      <c r="O44" s="12"/>
      <c r="P44" s="11"/>
    </row>
    <row r="45" spans="1:16" s="147" customFormat="1" x14ac:dyDescent="0.25">
      <c r="A45" s="184"/>
      <c r="B45" s="793"/>
      <c r="C45" s="828"/>
      <c r="D45" s="832"/>
      <c r="E45" s="837"/>
      <c r="F45" s="838"/>
      <c r="G45" s="838"/>
      <c r="H45" s="838"/>
      <c r="I45" s="838"/>
      <c r="J45" s="838"/>
      <c r="K45" s="838"/>
      <c r="L45" s="839"/>
      <c r="O45" s="12"/>
      <c r="P45" s="11"/>
    </row>
    <row r="46" spans="1:16" s="147" customFormat="1" x14ac:dyDescent="0.25">
      <c r="A46" s="184"/>
      <c r="B46" s="793"/>
      <c r="C46" s="828"/>
      <c r="D46" s="832"/>
      <c r="E46" s="837"/>
      <c r="F46" s="838"/>
      <c r="G46" s="838"/>
      <c r="H46" s="838"/>
      <c r="I46" s="838"/>
      <c r="J46" s="838"/>
      <c r="K46" s="838"/>
      <c r="L46" s="839"/>
      <c r="O46" s="12"/>
      <c r="P46" s="11"/>
    </row>
    <row r="47" spans="1:16" s="147" customFormat="1" x14ac:dyDescent="0.25">
      <c r="A47" s="184"/>
      <c r="B47" s="793"/>
      <c r="C47" s="828"/>
      <c r="D47" s="832"/>
      <c r="E47" s="837"/>
      <c r="F47" s="838"/>
      <c r="G47" s="838"/>
      <c r="H47" s="838"/>
      <c r="I47" s="838"/>
      <c r="J47" s="838"/>
      <c r="K47" s="838"/>
      <c r="L47" s="839"/>
      <c r="O47" s="12"/>
      <c r="P47" s="11"/>
    </row>
    <row r="48" spans="1:16" s="147" customFormat="1" x14ac:dyDescent="0.25">
      <c r="A48" s="184"/>
      <c r="B48" s="829"/>
      <c r="C48" s="830"/>
      <c r="D48" s="833"/>
      <c r="E48" s="840"/>
      <c r="F48" s="841"/>
      <c r="G48" s="841"/>
      <c r="H48" s="841"/>
      <c r="I48" s="841"/>
      <c r="J48" s="841"/>
      <c r="K48" s="841"/>
      <c r="L48" s="842"/>
      <c r="O48" s="12"/>
      <c r="P48" s="11"/>
    </row>
    <row r="49" spans="1:16" s="147" customFormat="1" ht="14.25" customHeight="1" x14ac:dyDescent="0.25">
      <c r="A49" s="184"/>
      <c r="B49" s="826" t="str">
        <f>IF(Intro!$G$28="English",O49,P49)</f>
        <v>Commentaire 5</v>
      </c>
      <c r="C49" s="827"/>
      <c r="D49" s="831"/>
      <c r="E49" s="834"/>
      <c r="F49" s="835"/>
      <c r="G49" s="835"/>
      <c r="H49" s="835"/>
      <c r="I49" s="835"/>
      <c r="J49" s="835"/>
      <c r="K49" s="835"/>
      <c r="L49" s="836"/>
      <c r="O49" s="12" t="s">
        <v>230</v>
      </c>
      <c r="P49" s="11" t="s">
        <v>231</v>
      </c>
    </row>
    <row r="50" spans="1:16" s="147" customFormat="1" x14ac:dyDescent="0.25">
      <c r="A50" s="184"/>
      <c r="B50" s="793"/>
      <c r="C50" s="828"/>
      <c r="D50" s="832"/>
      <c r="E50" s="837"/>
      <c r="F50" s="838"/>
      <c r="G50" s="838"/>
      <c r="H50" s="838"/>
      <c r="I50" s="838"/>
      <c r="J50" s="838"/>
      <c r="K50" s="838"/>
      <c r="L50" s="839"/>
      <c r="O50" s="12"/>
      <c r="P50" s="11"/>
    </row>
    <row r="51" spans="1:16" s="147" customFormat="1" x14ac:dyDescent="0.25">
      <c r="A51" s="184"/>
      <c r="B51" s="793"/>
      <c r="C51" s="828"/>
      <c r="D51" s="832"/>
      <c r="E51" s="837"/>
      <c r="F51" s="838"/>
      <c r="G51" s="838"/>
      <c r="H51" s="838"/>
      <c r="I51" s="838"/>
      <c r="J51" s="838"/>
      <c r="K51" s="838"/>
      <c r="L51" s="839"/>
      <c r="O51" s="12"/>
      <c r="P51" s="11"/>
    </row>
    <row r="52" spans="1:16" s="147" customFormat="1" x14ac:dyDescent="0.25">
      <c r="A52" s="184"/>
      <c r="B52" s="793"/>
      <c r="C52" s="828"/>
      <c r="D52" s="832"/>
      <c r="E52" s="837"/>
      <c r="F52" s="838"/>
      <c r="G52" s="838"/>
      <c r="H52" s="838"/>
      <c r="I52" s="838"/>
      <c r="J52" s="838"/>
      <c r="K52" s="838"/>
      <c r="L52" s="839"/>
      <c r="O52" s="12"/>
      <c r="P52" s="11"/>
    </row>
    <row r="53" spans="1:16" s="147" customFormat="1" x14ac:dyDescent="0.25">
      <c r="A53" s="184"/>
      <c r="B53" s="793"/>
      <c r="C53" s="828"/>
      <c r="D53" s="832"/>
      <c r="E53" s="837"/>
      <c r="F53" s="838"/>
      <c r="G53" s="838"/>
      <c r="H53" s="838"/>
      <c r="I53" s="838"/>
      <c r="J53" s="838"/>
      <c r="K53" s="838"/>
      <c r="L53" s="839"/>
      <c r="O53" s="12"/>
      <c r="P53" s="11"/>
    </row>
    <row r="54" spans="1:16" s="147" customFormat="1" x14ac:dyDescent="0.25">
      <c r="A54" s="184"/>
      <c r="B54" s="793"/>
      <c r="C54" s="828"/>
      <c r="D54" s="832"/>
      <c r="E54" s="837"/>
      <c r="F54" s="838"/>
      <c r="G54" s="838"/>
      <c r="H54" s="838"/>
      <c r="I54" s="838"/>
      <c r="J54" s="838"/>
      <c r="K54" s="838"/>
      <c r="L54" s="839"/>
      <c r="O54" s="12"/>
      <c r="P54" s="11"/>
    </row>
    <row r="55" spans="1:16" s="147" customFormat="1" x14ac:dyDescent="0.25">
      <c r="A55" s="184"/>
      <c r="B55" s="793"/>
      <c r="C55" s="828"/>
      <c r="D55" s="832"/>
      <c r="E55" s="837"/>
      <c r="F55" s="838"/>
      <c r="G55" s="838"/>
      <c r="H55" s="838"/>
      <c r="I55" s="838"/>
      <c r="J55" s="838"/>
      <c r="K55" s="838"/>
      <c r="L55" s="839"/>
      <c r="O55" s="12"/>
      <c r="P55" s="11"/>
    </row>
    <row r="56" spans="1:16" s="147" customFormat="1" x14ac:dyDescent="0.25">
      <c r="A56" s="184"/>
      <c r="B56" s="793"/>
      <c r="C56" s="828"/>
      <c r="D56" s="832"/>
      <c r="E56" s="837"/>
      <c r="F56" s="838"/>
      <c r="G56" s="838"/>
      <c r="H56" s="838"/>
      <c r="I56" s="838"/>
      <c r="J56" s="838"/>
      <c r="K56" s="838"/>
      <c r="L56" s="839"/>
      <c r="O56" s="12"/>
      <c r="P56" s="11"/>
    </row>
    <row r="57" spans="1:16" s="173" customFormat="1" x14ac:dyDescent="0.25">
      <c r="A57" s="196"/>
      <c r="B57" s="829"/>
      <c r="C57" s="830"/>
      <c r="D57" s="833"/>
      <c r="E57" s="840"/>
      <c r="F57" s="841"/>
      <c r="G57" s="841"/>
      <c r="H57" s="841"/>
      <c r="I57" s="841"/>
      <c r="J57" s="841"/>
      <c r="K57" s="841"/>
      <c r="L57" s="842"/>
      <c r="N57" s="199"/>
    </row>
  </sheetData>
  <sheetProtection algorithmName="SHA-512" hashValue="oQEeshdea1Ftzx4LloYpkjTXJvSyOS8Lha9L/CGtLnUAR2Q98nJ6Ttd81+jdHhDBPilYMVMKsbz+yHal+LATrg==" saltValue="uWJZz/2JJmbteT1NTnqgBg==" spinCount="100000" sheet="1" objects="1" scenarios="1" selectLockedCells="1"/>
  <mergeCells count="21">
    <mergeCell ref="B22:C30"/>
    <mergeCell ref="D22:D30"/>
    <mergeCell ref="E22:L30"/>
    <mergeCell ref="B4:L4"/>
    <mergeCell ref="B5:L5"/>
    <mergeCell ref="B6:L6"/>
    <mergeCell ref="B10:L10"/>
    <mergeCell ref="E13:L21"/>
    <mergeCell ref="D13:D21"/>
    <mergeCell ref="B13:C21"/>
    <mergeCell ref="E12:L12"/>
    <mergeCell ref="B8:L8"/>
    <mergeCell ref="B49:C57"/>
    <mergeCell ref="D49:D57"/>
    <mergeCell ref="E49:L57"/>
    <mergeCell ref="B31:C39"/>
    <mergeCell ref="D31:D39"/>
    <mergeCell ref="E31:L39"/>
    <mergeCell ref="B40:C48"/>
    <mergeCell ref="D40:D48"/>
    <mergeCell ref="E40:L4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C62D-2DD2-4FA8-BCDB-75C3F61FD0B3}">
  <sheetPr>
    <tabColor rgb="FF92D050"/>
    <pageSetUpPr fitToPage="1"/>
  </sheetPr>
  <dimension ref="A1:Q139"/>
  <sheetViews>
    <sheetView showGridLines="0" zoomScaleNormal="100" workbookViewId="0"/>
  </sheetViews>
  <sheetFormatPr defaultColWidth="9.140625" defaultRowHeight="14.25" x14ac:dyDescent="0.25"/>
  <cols>
    <col min="1" max="1" width="1.85546875" style="14" customWidth="1"/>
    <col min="2" max="5" width="14.5703125" style="23" customWidth="1"/>
    <col min="6" max="6" width="15.7109375" style="23" customWidth="1"/>
    <col min="7" max="9" width="15.28515625" style="23" customWidth="1"/>
    <col min="10" max="12" width="14.5703125" style="23" customWidth="1"/>
    <col min="13" max="13" width="6.140625" style="1" customWidth="1"/>
    <col min="14" max="14" width="9.140625" style="314"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647</v>
      </c>
      <c r="P1" s="2" t="s">
        <v>647</v>
      </c>
    </row>
    <row r="2" spans="1:16" x14ac:dyDescent="0.25">
      <c r="B2" s="24" t="str">
        <f>IF(Intro!$G$28="English",O3,P3)</f>
        <v>PROTÉGÉ</v>
      </c>
      <c r="C2" s="24"/>
      <c r="D2" s="24"/>
      <c r="O2" s="3" t="s">
        <v>127</v>
      </c>
      <c r="P2" s="3" t="s">
        <v>128</v>
      </c>
    </row>
    <row r="3" spans="1:16" x14ac:dyDescent="0.25">
      <c r="B3" s="25"/>
      <c r="C3" s="25"/>
      <c r="D3" s="25"/>
      <c r="O3" s="237" t="s">
        <v>575</v>
      </c>
      <c r="P3" s="237" t="s">
        <v>576</v>
      </c>
    </row>
    <row r="4" spans="1:16" s="8" customFormat="1" x14ac:dyDescent="0.25">
      <c r="A4" s="15"/>
      <c r="B4" s="739" t="str">
        <f>Info!B4</f>
        <v>QUESTIONNAIRE À L’INTENTION DES PRODUCTEURS</v>
      </c>
      <c r="C4" s="740"/>
      <c r="D4" s="740"/>
      <c r="E4" s="740"/>
      <c r="F4" s="740"/>
      <c r="G4" s="740"/>
      <c r="H4" s="740"/>
      <c r="I4" s="740"/>
      <c r="J4" s="740"/>
      <c r="K4" s="740"/>
      <c r="L4" s="741"/>
      <c r="M4" s="6"/>
      <c r="N4" s="313"/>
      <c r="O4" s="7"/>
      <c r="P4" s="7"/>
    </row>
    <row r="5" spans="1:16" s="8" customFormat="1" x14ac:dyDescent="0.25">
      <c r="A5" s="15"/>
      <c r="B5" s="742" t="str">
        <f>Info!B5</f>
        <v>GC-2026-001</v>
      </c>
      <c r="C5" s="743"/>
      <c r="D5" s="743"/>
      <c r="E5" s="743"/>
      <c r="F5" s="743"/>
      <c r="G5" s="743"/>
      <c r="H5" s="743"/>
      <c r="I5" s="743"/>
      <c r="J5" s="743"/>
      <c r="K5" s="743"/>
      <c r="L5" s="744"/>
      <c r="M5" s="6"/>
      <c r="N5" s="313"/>
      <c r="O5" s="7"/>
      <c r="P5" s="7"/>
    </row>
    <row r="6" spans="1:16" s="17" customFormat="1" x14ac:dyDescent="0.25">
      <c r="A6" s="15"/>
      <c r="B6" s="742" t="str">
        <f>Info!B6</f>
        <v>PRODUITS DU BOIS - MEUBLES DE RANGEMENT EN BOIS D’INGÉNIERIE</v>
      </c>
      <c r="C6" s="743"/>
      <c r="D6" s="743"/>
      <c r="E6" s="743"/>
      <c r="F6" s="743"/>
      <c r="G6" s="743"/>
      <c r="H6" s="743"/>
      <c r="I6" s="743"/>
      <c r="J6" s="743"/>
      <c r="K6" s="743"/>
      <c r="L6" s="744"/>
      <c r="M6" s="16"/>
      <c r="N6" s="316"/>
      <c r="O6" s="18"/>
      <c r="P6" s="18"/>
    </row>
    <row r="7" spans="1:16" s="17" customFormat="1" x14ac:dyDescent="0.25">
      <c r="A7" s="15"/>
      <c r="B7" s="277"/>
      <c r="C7" s="32"/>
      <c r="D7" s="32"/>
      <c r="E7" s="32"/>
      <c r="F7" s="32"/>
      <c r="G7" s="32"/>
      <c r="H7" s="32"/>
      <c r="I7" s="32"/>
      <c r="J7" s="32"/>
      <c r="K7" s="32"/>
      <c r="L7" s="278"/>
      <c r="M7" s="16"/>
      <c r="N7" s="316"/>
      <c r="O7" s="5"/>
    </row>
    <row r="8" spans="1:16" s="17" customFormat="1" x14ac:dyDescent="0.25">
      <c r="A8" s="15"/>
      <c r="B8" s="820" t="str">
        <f>Public!B8</f>
        <v>Les questions suivantes font référence aux marchandises comme définies dans la description du produit de l'onglet Intro.</v>
      </c>
      <c r="C8" s="821"/>
      <c r="D8" s="821"/>
      <c r="E8" s="821"/>
      <c r="F8" s="821"/>
      <c r="G8" s="821"/>
      <c r="H8" s="821"/>
      <c r="I8" s="821"/>
      <c r="J8" s="821"/>
      <c r="K8" s="821"/>
      <c r="L8" s="822"/>
      <c r="M8" s="16"/>
      <c r="N8" s="316"/>
      <c r="O8" s="18"/>
      <c r="P8" s="18"/>
    </row>
    <row r="9" spans="1:16" s="17" customFormat="1" x14ac:dyDescent="0.25">
      <c r="A9" s="15"/>
      <c r="B9" s="820" t="str">
        <f>Public!B9</f>
        <v>Des informations sur le produit et un glossaire de termes sont disponibles dans l'onglet Info.</v>
      </c>
      <c r="C9" s="821"/>
      <c r="D9" s="821"/>
      <c r="E9" s="821"/>
      <c r="F9" s="821"/>
      <c r="G9" s="821"/>
      <c r="H9" s="821"/>
      <c r="I9" s="821"/>
      <c r="J9" s="821"/>
      <c r="K9" s="821"/>
      <c r="L9" s="822"/>
      <c r="M9" s="16"/>
      <c r="N9" s="316"/>
      <c r="O9" s="18"/>
    </row>
    <row r="10" spans="1:16" s="17" customFormat="1" x14ac:dyDescent="0.25">
      <c r="A10" s="15"/>
      <c r="B10" s="823" t="str">
        <f>IF(Intro!$G$28="English",O10,P10)</f>
        <v xml:space="preserve">Utilisez l'onglet AddPro si vous avez besoin de plus d'espace.
</v>
      </c>
      <c r="C10" s="824"/>
      <c r="D10" s="824"/>
      <c r="E10" s="824"/>
      <c r="F10" s="824"/>
      <c r="G10" s="824"/>
      <c r="H10" s="824"/>
      <c r="I10" s="824"/>
      <c r="J10" s="824"/>
      <c r="K10" s="824"/>
      <c r="L10" s="825"/>
      <c r="M10" s="16"/>
      <c r="N10" s="316"/>
      <c r="O10" s="18" t="s">
        <v>139</v>
      </c>
      <c r="P10" s="18" t="str">
        <f>"Utilisez l'onglet AddPro si vous avez besoin de plus d'espace."&amp;CHAR(10)</f>
        <v xml:space="preserve">Utilisez l'onglet AddPro si vous avez besoin de plus d'espace.
</v>
      </c>
    </row>
    <row r="11" spans="1:16" s="169" customFormat="1" ht="14.25" customHeight="1" x14ac:dyDescent="0.25">
      <c r="A11" s="234"/>
      <c r="B11" s="823" t="str">
        <f>IF(Intro!$G$28="English",O11,P11)</f>
        <v>• Certaines informations doivent être déclarées séparément pour les unités complètes et les sous-ensembles.</v>
      </c>
      <c r="C11" s="824"/>
      <c r="D11" s="824"/>
      <c r="E11" s="824"/>
      <c r="F11" s="824"/>
      <c r="G11" s="824"/>
      <c r="H11" s="824"/>
      <c r="I11" s="824"/>
      <c r="J11" s="824"/>
      <c r="K11" s="824"/>
      <c r="L11" s="825"/>
      <c r="M11" s="231"/>
      <c r="N11" s="627"/>
      <c r="O11" s="259" t="s">
        <v>900</v>
      </c>
      <c r="P11" s="259" t="s">
        <v>901</v>
      </c>
    </row>
    <row r="12" spans="1:16" s="9" customFormat="1" x14ac:dyDescent="0.25">
      <c r="A12" s="19"/>
      <c r="B12" s="26"/>
      <c r="C12" s="26"/>
      <c r="D12" s="26"/>
      <c r="E12" s="27"/>
      <c r="F12" s="27"/>
      <c r="G12" s="27"/>
      <c r="H12" s="27"/>
      <c r="I12" s="27"/>
      <c r="J12" s="27"/>
      <c r="K12" s="27"/>
      <c r="L12" s="27"/>
      <c r="N12" s="317"/>
      <c r="O12" s="10"/>
      <c r="P12" s="10"/>
    </row>
    <row r="13" spans="1:16" x14ac:dyDescent="0.25">
      <c r="B13" s="709" t="str">
        <f>IF(Intro!$G$28="English",O13,P13)</f>
        <v>PRODUCTION ET CAPACITÉ</v>
      </c>
      <c r="C13" s="710"/>
      <c r="D13" s="710"/>
      <c r="E13" s="710"/>
      <c r="F13" s="710"/>
      <c r="G13" s="710"/>
      <c r="H13" s="710"/>
      <c r="I13" s="710"/>
      <c r="J13" s="710"/>
      <c r="K13" s="710"/>
      <c r="L13" s="711"/>
      <c r="M13" s="172"/>
      <c r="O13" s="237" t="s">
        <v>567</v>
      </c>
      <c r="P13" s="237" t="s">
        <v>568</v>
      </c>
    </row>
    <row r="14" spans="1:16" x14ac:dyDescent="0.25">
      <c r="B14" s="799" t="s">
        <v>20</v>
      </c>
      <c r="C14" s="800"/>
      <c r="D14" s="800"/>
      <c r="E14" s="800"/>
      <c r="F14" s="800"/>
      <c r="G14" s="800"/>
      <c r="H14" s="800"/>
      <c r="I14" s="800"/>
      <c r="J14" s="800"/>
      <c r="K14" s="800"/>
      <c r="L14" s="801"/>
      <c r="M14" s="2"/>
    </row>
    <row r="15" spans="1:16" s="11" customFormat="1" x14ac:dyDescent="0.25">
      <c r="A15" s="13"/>
      <c r="B15" s="28"/>
      <c r="C15" s="29"/>
      <c r="D15" s="29"/>
      <c r="E15" s="30"/>
      <c r="F15" s="30"/>
      <c r="G15" s="30"/>
      <c r="H15" s="30"/>
      <c r="I15" s="30"/>
      <c r="J15" s="30"/>
      <c r="K15" s="30"/>
      <c r="L15" s="31"/>
      <c r="N15" s="318"/>
    </row>
    <row r="16" spans="1:16" s="11" customFormat="1" x14ac:dyDescent="0.25">
      <c r="A16" s="13"/>
      <c r="B16" s="702" t="str">
        <f>IF(Intro!$G$28="English",O16,P16)</f>
        <v>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v>
      </c>
      <c r="C16" s="703"/>
      <c r="D16" s="703"/>
      <c r="E16" s="703"/>
      <c r="F16" s="703"/>
      <c r="G16" s="703"/>
      <c r="H16" s="703"/>
      <c r="I16" s="703"/>
      <c r="J16" s="703"/>
      <c r="K16" s="703"/>
      <c r="L16" s="704"/>
      <c r="N16" s="318"/>
      <c r="O16" s="12" t="s">
        <v>595</v>
      </c>
      <c r="P16" s="11" t="s">
        <v>622</v>
      </c>
    </row>
    <row r="17" spans="1:17" s="11" customFormat="1" ht="28.5" customHeight="1" x14ac:dyDescent="0.25">
      <c r="A17" s="13"/>
      <c r="B17" s="702"/>
      <c r="C17" s="703"/>
      <c r="D17" s="703"/>
      <c r="E17" s="703"/>
      <c r="F17" s="703"/>
      <c r="G17" s="703"/>
      <c r="H17" s="703"/>
      <c r="I17" s="703"/>
      <c r="J17" s="703"/>
      <c r="K17" s="703"/>
      <c r="L17" s="704"/>
      <c r="N17" s="318"/>
      <c r="O17" s="12"/>
    </row>
    <row r="18" spans="1:17" s="11" customFormat="1" x14ac:dyDescent="0.25">
      <c r="A18" s="13"/>
      <c r="B18" s="664" t="str">
        <f>IF(Intro!$G$28="English",Variables!$B$23,Variables!$C$23)</f>
        <v>unités complètes</v>
      </c>
      <c r="C18" s="327"/>
      <c r="D18" s="29"/>
      <c r="E18" s="30"/>
      <c r="F18" s="30"/>
      <c r="G18" s="30"/>
      <c r="H18" s="30"/>
      <c r="I18" s="30"/>
      <c r="J18" s="30"/>
      <c r="K18" s="30"/>
      <c r="L18" s="31"/>
      <c r="N18" s="318"/>
      <c r="O18" s="12"/>
    </row>
    <row r="19" spans="1:17" s="11" customFormat="1" x14ac:dyDescent="0.25">
      <c r="A19" s="13"/>
      <c r="B19" s="326"/>
      <c r="C19" s="327"/>
      <c r="F19" s="29"/>
      <c r="G19" s="859">
        <f>Variables!B6</f>
        <v>2023</v>
      </c>
      <c r="H19" s="859">
        <f>G19+1</f>
        <v>2024</v>
      </c>
      <c r="I19" s="859">
        <f>H19+1</f>
        <v>2025</v>
      </c>
      <c r="J19" s="860"/>
      <c r="K19" s="861"/>
      <c r="L19" s="226"/>
      <c r="N19" s="318"/>
      <c r="O19" s="12"/>
    </row>
    <row r="20" spans="1:17" s="11" customFormat="1" x14ac:dyDescent="0.25">
      <c r="A20" s="13"/>
      <c r="B20" s="326"/>
      <c r="C20" s="327"/>
      <c r="F20" s="29"/>
      <c r="G20" s="859"/>
      <c r="H20" s="859"/>
      <c r="I20" s="859"/>
      <c r="J20" s="860"/>
      <c r="K20" s="861"/>
      <c r="L20" s="226"/>
      <c r="N20" s="318"/>
      <c r="O20" s="12"/>
    </row>
    <row r="21" spans="1:17" s="172" customFormat="1" x14ac:dyDescent="0.25">
      <c r="A21" s="188"/>
      <c r="B21" s="862" t="str">
        <f>IF(Intro!$G$28="English",O21,P21)</f>
        <v>Production pour les ventes au Canada</v>
      </c>
      <c r="C21" s="863"/>
      <c r="D21" s="863"/>
      <c r="E21" s="864"/>
      <c r="F21" s="276" t="str">
        <f>IF(Intro!$G$28="English",Variables!$B$23,Variables!$C$23)</f>
        <v>unités complètes</v>
      </c>
      <c r="G21" s="281"/>
      <c r="H21" s="281"/>
      <c r="I21" s="281"/>
      <c r="J21" s="342"/>
      <c r="K21" s="365"/>
      <c r="L21" s="226"/>
      <c r="N21" s="319"/>
      <c r="O21" s="174" t="s">
        <v>141</v>
      </c>
      <c r="P21" s="174" t="s">
        <v>140</v>
      </c>
      <c r="Q21" s="174"/>
    </row>
    <row r="22" spans="1:17" s="172" customFormat="1" x14ac:dyDescent="0.25">
      <c r="A22" s="188"/>
      <c r="B22" s="862" t="str">
        <f>IF(Intro!$G$28="English",O22,P22)</f>
        <v>Production pour les ventes à l'exportation</v>
      </c>
      <c r="C22" s="863"/>
      <c r="D22" s="863"/>
      <c r="E22" s="864"/>
      <c r="F22" s="276" t="str">
        <f>IF(Intro!$G$28="English",Variables!$B$23,Variables!$C$23)</f>
        <v>unités complètes</v>
      </c>
      <c r="G22" s="281"/>
      <c r="H22" s="281"/>
      <c r="I22" s="281"/>
      <c r="J22" s="342"/>
      <c r="K22" s="365"/>
      <c r="L22" s="226"/>
      <c r="N22" s="319"/>
      <c r="O22" s="174" t="s">
        <v>142</v>
      </c>
      <c r="P22" s="174" t="s">
        <v>143</v>
      </c>
      <c r="Q22" s="174"/>
    </row>
    <row r="23" spans="1:17" s="174" customFormat="1" ht="14.25" customHeight="1" x14ac:dyDescent="0.25">
      <c r="A23" s="247"/>
      <c r="B23" s="862" t="str">
        <f>IF(Intro!$G$28="English",O23,P23)</f>
        <v>Production utilisée à l'interne ou destinée à la transformation ultérieure à l’interne</v>
      </c>
      <c r="C23" s="863"/>
      <c r="D23" s="863"/>
      <c r="E23" s="864"/>
      <c r="F23" s="276" t="str">
        <f>IF(Intro!$G$28="English",Variables!$B$23,Variables!$C$23)</f>
        <v>unités complètes</v>
      </c>
      <c r="G23" s="281"/>
      <c r="H23" s="281"/>
      <c r="I23" s="281"/>
      <c r="J23" s="342"/>
      <c r="K23" s="365"/>
      <c r="L23" s="366"/>
      <c r="N23" s="323"/>
      <c r="O23" s="174" t="s">
        <v>144</v>
      </c>
      <c r="P23" s="174" t="s">
        <v>340</v>
      </c>
    </row>
    <row r="24" spans="1:17" s="218" customFormat="1" x14ac:dyDescent="0.25">
      <c r="A24" s="217" t="s">
        <v>477</v>
      </c>
      <c r="B24" s="856" t="str">
        <f>IF(Intro!$G$28="English",O24,P24)</f>
        <v>Production totale des marchandises</v>
      </c>
      <c r="C24" s="857"/>
      <c r="D24" s="857"/>
      <c r="E24" s="858"/>
      <c r="F24" s="248" t="str">
        <f>IF(Intro!$G$28="English",Variables!$B$23,Variables!$C$23)</f>
        <v>unités complètes</v>
      </c>
      <c r="G24" s="282">
        <f>SUM(G21:G23)</f>
        <v>0</v>
      </c>
      <c r="H24" s="282">
        <f>SUM(H21:H23)</f>
        <v>0</v>
      </c>
      <c r="I24" s="282">
        <f>SUM(I21:I23)</f>
        <v>0</v>
      </c>
      <c r="J24" s="346"/>
      <c r="K24" s="347"/>
      <c r="L24" s="226"/>
      <c r="N24" s="319"/>
      <c r="O24" s="238" t="s">
        <v>102</v>
      </c>
      <c r="P24" s="238" t="s">
        <v>103</v>
      </c>
      <c r="Q24" s="238"/>
    </row>
    <row r="25" spans="1:17" s="172" customFormat="1" ht="14.25" customHeight="1" x14ac:dyDescent="0.25">
      <c r="A25" s="188"/>
      <c r="B25" s="862" t="str">
        <f>IF(Intro!$G$28="English",O25,P25)</f>
        <v>Production d'autres produits fabriqués avec le même équipement</v>
      </c>
      <c r="C25" s="863"/>
      <c r="D25" s="863"/>
      <c r="E25" s="864"/>
      <c r="F25" s="276" t="str">
        <f>IF(Intro!$G$28="English",Variables!$B$23,Variables!$C$23)</f>
        <v>unités complètes</v>
      </c>
      <c r="G25" s="281"/>
      <c r="H25" s="281"/>
      <c r="I25" s="281"/>
      <c r="J25" s="342"/>
      <c r="K25" s="365"/>
      <c r="L25" s="226"/>
      <c r="N25" s="319"/>
      <c r="O25" s="174" t="s">
        <v>145</v>
      </c>
      <c r="P25" s="174" t="s">
        <v>146</v>
      </c>
      <c r="Q25" s="174"/>
    </row>
    <row r="26" spans="1:17" s="218" customFormat="1" x14ac:dyDescent="0.25">
      <c r="A26" s="217"/>
      <c r="B26" s="856" t="str">
        <f>IF(Intro!$G$28="English",O26,P26)</f>
        <v>Total</v>
      </c>
      <c r="C26" s="857"/>
      <c r="D26" s="857"/>
      <c r="E26" s="858"/>
      <c r="F26" s="248" t="str">
        <f>IF(Intro!$G$28="English",Variables!$B$23,Variables!$C$23)</f>
        <v>unités complètes</v>
      </c>
      <c r="G26" s="282">
        <f>SUM(G24,G25)</f>
        <v>0</v>
      </c>
      <c r="H26" s="282">
        <f>SUM(H24,H25)</f>
        <v>0</v>
      </c>
      <c r="I26" s="282">
        <f>SUM(I24,I25)</f>
        <v>0</v>
      </c>
      <c r="J26" s="346"/>
      <c r="K26" s="347"/>
      <c r="L26" s="226"/>
      <c r="N26" s="319"/>
      <c r="O26" s="238" t="s">
        <v>45</v>
      </c>
      <c r="P26" s="238" t="s">
        <v>45</v>
      </c>
      <c r="Q26" s="238"/>
    </row>
    <row r="27" spans="1:17" s="172" customFormat="1" x14ac:dyDescent="0.25">
      <c r="A27" s="188"/>
      <c r="B27" s="862" t="str">
        <f>IF(Intro!$G$28="English",O27,P27)</f>
        <v>Capacité pratique des usines</v>
      </c>
      <c r="C27" s="863"/>
      <c r="D27" s="863"/>
      <c r="E27" s="864"/>
      <c r="F27" s="276" t="str">
        <f>IF(Intro!$G$28="English",Variables!$B$23,Variables!$C$23)</f>
        <v>unités complètes</v>
      </c>
      <c r="G27" s="281"/>
      <c r="H27" s="281"/>
      <c r="I27" s="281"/>
      <c r="J27" s="342"/>
      <c r="K27" s="365"/>
      <c r="L27" s="226"/>
      <c r="N27" s="319"/>
      <c r="O27" s="174" t="s">
        <v>306</v>
      </c>
      <c r="P27" s="174" t="s">
        <v>152</v>
      </c>
      <c r="Q27" s="174"/>
    </row>
    <row r="28" spans="1:17" s="218" customFormat="1" x14ac:dyDescent="0.25">
      <c r="A28" s="217"/>
      <c r="B28" s="856" t="str">
        <f>IF(Intro!$G$28="English",O28,P28)</f>
        <v>Taux d'utilisation des capacités des marchandises</v>
      </c>
      <c r="C28" s="857"/>
      <c r="D28" s="857"/>
      <c r="E28" s="858"/>
      <c r="F28" s="248" t="s">
        <v>149</v>
      </c>
      <c r="G28" s="282" t="str">
        <f>IF(G27=0,"-",G24/G27*100)</f>
        <v>-</v>
      </c>
      <c r="H28" s="282" t="str">
        <f>IF(H27=0,"-",H24/H27*100)</f>
        <v>-</v>
      </c>
      <c r="I28" s="282" t="str">
        <f>IF(I27=0,"-",I24/I27*100)</f>
        <v>-</v>
      </c>
      <c r="J28" s="346"/>
      <c r="K28" s="347"/>
      <c r="L28" s="226"/>
      <c r="N28" s="319"/>
      <c r="O28" s="238" t="s">
        <v>147</v>
      </c>
      <c r="P28" s="238" t="s">
        <v>148</v>
      </c>
      <c r="Q28" s="238"/>
    </row>
    <row r="29" spans="1:17" s="218" customFormat="1" x14ac:dyDescent="0.25">
      <c r="A29" s="217"/>
      <c r="B29" s="856" t="str">
        <f>IF(Intro!$G$28="English",O29,P29)</f>
        <v>Taux d'utilisation total des capacités</v>
      </c>
      <c r="C29" s="857"/>
      <c r="D29" s="857"/>
      <c r="E29" s="858"/>
      <c r="F29" s="248" t="s">
        <v>149</v>
      </c>
      <c r="G29" s="282" t="str">
        <f>IF(G27=0,"-",G26/G27*100)</f>
        <v>-</v>
      </c>
      <c r="H29" s="282" t="str">
        <f>IF(H27=0,"-",H26/H27*100)</f>
        <v>-</v>
      </c>
      <c r="I29" s="282" t="str">
        <f>IF(I27=0,"-",I26/I27*100)</f>
        <v>-</v>
      </c>
      <c r="J29" s="346"/>
      <c r="K29" s="347"/>
      <c r="L29" s="226"/>
      <c r="N29" s="319"/>
      <c r="O29" s="238" t="s">
        <v>150</v>
      </c>
      <c r="P29" s="238" t="s">
        <v>151</v>
      </c>
      <c r="Q29" s="238"/>
    </row>
    <row r="30" spans="1:17" s="172" customFormat="1" x14ac:dyDescent="0.25">
      <c r="A30" s="188"/>
      <c r="B30" s="207"/>
      <c r="C30" s="208"/>
      <c r="D30" s="208"/>
      <c r="E30" s="208"/>
      <c r="F30" s="208"/>
      <c r="G30" s="208"/>
      <c r="H30" s="208"/>
      <c r="I30" s="208"/>
      <c r="J30" s="208"/>
      <c r="K30" s="208"/>
      <c r="L30" s="206"/>
      <c r="N30" s="319"/>
      <c r="O30" s="219"/>
      <c r="P30" s="219"/>
    </row>
    <row r="31" spans="1:17" s="172" customFormat="1" x14ac:dyDescent="0.25">
      <c r="A31" s="188"/>
      <c r="B31" s="204"/>
      <c r="C31" s="205"/>
      <c r="D31" s="205"/>
      <c r="E31" s="205"/>
      <c r="F31" s="205"/>
      <c r="G31" s="205"/>
      <c r="H31" s="205"/>
      <c r="I31" s="205"/>
      <c r="J31" s="205"/>
      <c r="K31" s="205"/>
      <c r="L31" s="190"/>
      <c r="N31" s="319"/>
      <c r="O31" s="219"/>
      <c r="P31" s="219"/>
    </row>
    <row r="32" spans="1:17" s="172" customFormat="1" ht="28.5" x14ac:dyDescent="0.25">
      <c r="A32" s="188"/>
      <c r="B32" s="623" t="str">
        <f>IF(Intro!$G$28="English",Variables!$B$77,Variables!$C$77)</f>
        <v>sous-ensembles</v>
      </c>
      <c r="C32" s="610"/>
      <c r="D32" s="11"/>
      <c r="E32" s="11"/>
      <c r="F32" s="29"/>
      <c r="G32" s="859">
        <f>G19</f>
        <v>2023</v>
      </c>
      <c r="H32" s="859">
        <f>G32+1</f>
        <v>2024</v>
      </c>
      <c r="I32" s="859">
        <f>H32+1</f>
        <v>2025</v>
      </c>
      <c r="J32" s="205"/>
      <c r="K32" s="205"/>
      <c r="L32" s="190"/>
      <c r="N32" s="319"/>
      <c r="O32" s="219"/>
      <c r="P32" s="219"/>
    </row>
    <row r="33" spans="1:16" s="172" customFormat="1" x14ac:dyDescent="0.25">
      <c r="A33" s="188"/>
      <c r="B33" s="865"/>
      <c r="C33" s="866"/>
      <c r="D33" s="866"/>
      <c r="E33" s="866"/>
      <c r="F33" s="867"/>
      <c r="G33" s="859"/>
      <c r="H33" s="859"/>
      <c r="I33" s="859"/>
      <c r="J33" s="205"/>
      <c r="K33" s="205"/>
      <c r="L33" s="190"/>
      <c r="N33" s="319"/>
      <c r="O33" s="262" t="s">
        <v>894</v>
      </c>
      <c r="P33" s="158" t="s">
        <v>895</v>
      </c>
    </row>
    <row r="34" spans="1:16" s="172" customFormat="1" x14ac:dyDescent="0.25">
      <c r="A34" s="188"/>
      <c r="B34" s="862" t="str">
        <f t="shared" ref="B34:B42" si="0">B21</f>
        <v>Production pour les ventes au Canada</v>
      </c>
      <c r="C34" s="863"/>
      <c r="D34" s="863"/>
      <c r="E34" s="864"/>
      <c r="F34" s="276" t="str">
        <f>IF(Intro!$G$28="English",Variables!$B$25,Variables!$C$25)</f>
        <v>unités</v>
      </c>
      <c r="G34" s="281"/>
      <c r="H34" s="281"/>
      <c r="I34" s="281"/>
      <c r="J34" s="205"/>
      <c r="K34" s="205"/>
      <c r="L34" s="190"/>
      <c r="N34" s="319"/>
      <c r="O34" s="219"/>
      <c r="P34" s="219"/>
    </row>
    <row r="35" spans="1:16" s="172" customFormat="1" x14ac:dyDescent="0.25">
      <c r="A35" s="188"/>
      <c r="B35" s="862" t="str">
        <f t="shared" si="0"/>
        <v>Production pour les ventes à l'exportation</v>
      </c>
      <c r="C35" s="863"/>
      <c r="D35" s="863"/>
      <c r="E35" s="864"/>
      <c r="F35" s="276" t="str">
        <f t="shared" ref="F35:F40" si="1">F34</f>
        <v>unités</v>
      </c>
      <c r="G35" s="281"/>
      <c r="H35" s="281"/>
      <c r="I35" s="281"/>
      <c r="J35" s="205"/>
      <c r="K35" s="205"/>
      <c r="L35" s="190"/>
      <c r="N35" s="319"/>
      <c r="O35" s="219"/>
      <c r="P35" s="219"/>
    </row>
    <row r="36" spans="1:16" s="172" customFormat="1" x14ac:dyDescent="0.25">
      <c r="A36" s="188"/>
      <c r="B36" s="862" t="str">
        <f t="shared" si="0"/>
        <v>Production utilisée à l'interne ou destinée à la transformation ultérieure à l’interne</v>
      </c>
      <c r="C36" s="863"/>
      <c r="D36" s="863"/>
      <c r="E36" s="864"/>
      <c r="F36" s="276" t="str">
        <f t="shared" si="1"/>
        <v>unités</v>
      </c>
      <c r="G36" s="281"/>
      <c r="H36" s="281"/>
      <c r="I36" s="281"/>
      <c r="J36" s="205"/>
      <c r="K36" s="205"/>
      <c r="L36" s="190"/>
      <c r="N36" s="319"/>
      <c r="O36" s="219"/>
      <c r="P36" s="219"/>
    </row>
    <row r="37" spans="1:16" s="172" customFormat="1" x14ac:dyDescent="0.25">
      <c r="A37" s="188"/>
      <c r="B37" s="856" t="str">
        <f t="shared" si="0"/>
        <v>Production totale des marchandises</v>
      </c>
      <c r="C37" s="857"/>
      <c r="D37" s="857"/>
      <c r="E37" s="858"/>
      <c r="F37" s="248" t="str">
        <f t="shared" si="1"/>
        <v>unités</v>
      </c>
      <c r="G37" s="282">
        <f>SUM(G34:G36)</f>
        <v>0</v>
      </c>
      <c r="H37" s="282">
        <f>SUM(H34:H36)</f>
        <v>0</v>
      </c>
      <c r="I37" s="282">
        <f>SUM(I34:I36)</f>
        <v>0</v>
      </c>
      <c r="J37" s="205"/>
      <c r="K37" s="205"/>
      <c r="L37" s="190"/>
      <c r="N37" s="319"/>
      <c r="O37" s="219"/>
      <c r="P37" s="219"/>
    </row>
    <row r="38" spans="1:16" s="172" customFormat="1" x14ac:dyDescent="0.25">
      <c r="A38" s="188"/>
      <c r="B38" s="862" t="str">
        <f t="shared" si="0"/>
        <v>Production d'autres produits fabriqués avec le même équipement</v>
      </c>
      <c r="C38" s="863"/>
      <c r="D38" s="863"/>
      <c r="E38" s="864"/>
      <c r="F38" s="276" t="str">
        <f t="shared" si="1"/>
        <v>unités</v>
      </c>
      <c r="G38" s="281"/>
      <c r="H38" s="281"/>
      <c r="I38" s="281"/>
      <c r="J38" s="205"/>
      <c r="K38" s="205"/>
      <c r="L38" s="190"/>
      <c r="N38" s="319"/>
      <c r="O38" s="219"/>
      <c r="P38" s="219"/>
    </row>
    <row r="39" spans="1:16" s="172" customFormat="1" x14ac:dyDescent="0.25">
      <c r="A39" s="188"/>
      <c r="B39" s="856" t="str">
        <f t="shared" si="0"/>
        <v>Total</v>
      </c>
      <c r="C39" s="857"/>
      <c r="D39" s="857"/>
      <c r="E39" s="858"/>
      <c r="F39" s="248" t="str">
        <f t="shared" si="1"/>
        <v>unités</v>
      </c>
      <c r="G39" s="282">
        <f>SUM(G37,G38)</f>
        <v>0</v>
      </c>
      <c r="H39" s="282">
        <f>SUM(H37,H38)</f>
        <v>0</v>
      </c>
      <c r="I39" s="282">
        <f>SUM(I37,I38)</f>
        <v>0</v>
      </c>
      <c r="J39" s="205"/>
      <c r="K39" s="205"/>
      <c r="L39" s="190"/>
      <c r="N39" s="319"/>
      <c r="O39" s="219"/>
      <c r="P39" s="219"/>
    </row>
    <row r="40" spans="1:16" s="172" customFormat="1" x14ac:dyDescent="0.25">
      <c r="A40" s="188"/>
      <c r="B40" s="862" t="str">
        <f t="shared" si="0"/>
        <v>Capacité pratique des usines</v>
      </c>
      <c r="C40" s="863"/>
      <c r="D40" s="863"/>
      <c r="E40" s="864"/>
      <c r="F40" s="276" t="str">
        <f t="shared" si="1"/>
        <v>unités</v>
      </c>
      <c r="G40" s="281"/>
      <c r="H40" s="281"/>
      <c r="I40" s="281"/>
      <c r="J40" s="205"/>
      <c r="K40" s="205"/>
      <c r="L40" s="190"/>
      <c r="N40" s="319"/>
      <c r="O40" s="219"/>
      <c r="P40" s="219"/>
    </row>
    <row r="41" spans="1:16" s="172" customFormat="1" x14ac:dyDescent="0.25">
      <c r="A41" s="188"/>
      <c r="B41" s="856" t="str">
        <f t="shared" si="0"/>
        <v>Taux d'utilisation des capacités des marchandises</v>
      </c>
      <c r="C41" s="857"/>
      <c r="D41" s="857"/>
      <c r="E41" s="858"/>
      <c r="F41" s="248" t="s">
        <v>149</v>
      </c>
      <c r="G41" s="282" t="str">
        <f>IF(G40=0,"-",G37/G40*100)</f>
        <v>-</v>
      </c>
      <c r="H41" s="282" t="str">
        <f>IF(H40=0,"-",H37/H40*100)</f>
        <v>-</v>
      </c>
      <c r="I41" s="282" t="str">
        <f>IF(I40=0,"-",I37/I40*100)</f>
        <v>-</v>
      </c>
      <c r="J41" s="205"/>
      <c r="K41" s="205"/>
      <c r="L41" s="190"/>
      <c r="N41" s="319"/>
      <c r="O41" s="219"/>
      <c r="P41" s="219"/>
    </row>
    <row r="42" spans="1:16" s="172" customFormat="1" x14ac:dyDescent="0.25">
      <c r="A42" s="188"/>
      <c r="B42" s="856" t="str">
        <f t="shared" si="0"/>
        <v>Taux d'utilisation total des capacités</v>
      </c>
      <c r="C42" s="857"/>
      <c r="D42" s="857"/>
      <c r="E42" s="858"/>
      <c r="F42" s="248" t="s">
        <v>149</v>
      </c>
      <c r="G42" s="282" t="str">
        <f>IF(G40=0,"-",G39/G40*100)</f>
        <v>-</v>
      </c>
      <c r="H42" s="282" t="str">
        <f>IF(H40=0,"-",H39/H40*100)</f>
        <v>-</v>
      </c>
      <c r="I42" s="282" t="str">
        <f>IF(I40=0,"-",I39/I40*100)</f>
        <v>-</v>
      </c>
      <c r="J42" s="205"/>
      <c r="K42" s="205"/>
      <c r="L42" s="190"/>
      <c r="N42" s="319"/>
      <c r="O42" s="219"/>
      <c r="P42" s="219"/>
    </row>
    <row r="43" spans="1:16" s="172" customFormat="1" x14ac:dyDescent="0.25">
      <c r="A43" s="188"/>
      <c r="B43" s="204"/>
      <c r="C43" s="205"/>
      <c r="D43" s="205"/>
      <c r="E43" s="205"/>
      <c r="F43" s="205"/>
      <c r="G43" s="205"/>
      <c r="H43" s="205"/>
      <c r="I43" s="205"/>
      <c r="J43" s="205"/>
      <c r="K43" s="205"/>
      <c r="L43" s="190"/>
      <c r="N43" s="319"/>
      <c r="O43" s="219"/>
      <c r="P43" s="219"/>
    </row>
    <row r="44" spans="1:16" s="3" customFormat="1" x14ac:dyDescent="0.25">
      <c r="A44" s="14"/>
      <c r="B44" s="796" t="s">
        <v>21</v>
      </c>
      <c r="C44" s="797"/>
      <c r="D44" s="797"/>
      <c r="E44" s="797"/>
      <c r="F44" s="797"/>
      <c r="G44" s="797"/>
      <c r="H44" s="797"/>
      <c r="I44" s="797"/>
      <c r="J44" s="797"/>
      <c r="K44" s="797"/>
      <c r="L44" s="798"/>
      <c r="M44" s="200"/>
      <c r="N44" s="314"/>
    </row>
    <row r="45" spans="1:16" s="172" customFormat="1" x14ac:dyDescent="0.25">
      <c r="A45" s="188"/>
      <c r="B45" s="204"/>
      <c r="C45" s="205"/>
      <c r="D45" s="205"/>
      <c r="E45" s="205"/>
      <c r="F45" s="205"/>
      <c r="G45" s="205"/>
      <c r="H45" s="205"/>
      <c r="I45" s="205"/>
      <c r="J45" s="205"/>
      <c r="K45" s="205"/>
      <c r="L45" s="190"/>
      <c r="N45" s="319"/>
      <c r="O45" s="219"/>
      <c r="P45" s="219"/>
    </row>
    <row r="46" spans="1:16" s="172" customFormat="1" x14ac:dyDescent="0.25">
      <c r="A46" s="188"/>
      <c r="B46" s="702" t="str">
        <f>IF(Intro!$G$28="English",O46,P46)</f>
        <v xml:space="preserve">Fournissez des détails sur la façon dont votre entreprise détermine la capacité pratique des usines. </v>
      </c>
      <c r="C46" s="703"/>
      <c r="D46" s="703"/>
      <c r="E46" s="703"/>
      <c r="F46" s="703"/>
      <c r="G46" s="703"/>
      <c r="H46" s="703"/>
      <c r="I46" s="703"/>
      <c r="J46" s="703"/>
      <c r="K46" s="703"/>
      <c r="L46" s="704"/>
      <c r="N46" s="319"/>
      <c r="O46" s="219" t="s">
        <v>115</v>
      </c>
      <c r="P46" s="219" t="s">
        <v>116</v>
      </c>
    </row>
    <row r="47" spans="1:16" s="172" customFormat="1" x14ac:dyDescent="0.25">
      <c r="A47" s="188"/>
      <c r="B47" s="204"/>
      <c r="C47" s="205"/>
      <c r="D47" s="205"/>
      <c r="E47" s="205"/>
      <c r="F47" s="205"/>
      <c r="G47" s="205"/>
      <c r="H47" s="205"/>
      <c r="I47" s="205"/>
      <c r="J47" s="205"/>
      <c r="K47" s="205"/>
      <c r="L47" s="190"/>
      <c r="N47" s="319"/>
      <c r="O47" s="219"/>
      <c r="P47" s="219"/>
    </row>
    <row r="48" spans="1:16" s="3" customFormat="1" x14ac:dyDescent="0.25">
      <c r="A48" s="14"/>
      <c r="B48" s="790"/>
      <c r="C48" s="791"/>
      <c r="D48" s="791"/>
      <c r="E48" s="791"/>
      <c r="F48" s="791"/>
      <c r="G48" s="791"/>
      <c r="H48" s="791"/>
      <c r="I48" s="791"/>
      <c r="J48" s="791"/>
      <c r="K48" s="791"/>
      <c r="L48" s="792"/>
      <c r="M48" s="172"/>
      <c r="N48" s="314"/>
      <c r="O48" s="166"/>
      <c r="P48" s="166"/>
    </row>
    <row r="49" spans="1:16" s="3" customFormat="1" x14ac:dyDescent="0.25">
      <c r="A49" s="14"/>
      <c r="B49" s="790"/>
      <c r="C49" s="791"/>
      <c r="D49" s="791"/>
      <c r="E49" s="791"/>
      <c r="F49" s="791"/>
      <c r="G49" s="791"/>
      <c r="H49" s="791"/>
      <c r="I49" s="791"/>
      <c r="J49" s="791"/>
      <c r="K49" s="791"/>
      <c r="L49" s="792"/>
      <c r="M49" s="172"/>
      <c r="N49" s="314"/>
      <c r="O49" s="166"/>
      <c r="P49" s="166"/>
    </row>
    <row r="50" spans="1:16" s="3" customFormat="1" x14ac:dyDescent="0.25">
      <c r="A50" s="14"/>
      <c r="B50" s="790"/>
      <c r="C50" s="791"/>
      <c r="D50" s="791"/>
      <c r="E50" s="791"/>
      <c r="F50" s="791"/>
      <c r="G50" s="791"/>
      <c r="H50" s="791"/>
      <c r="I50" s="791"/>
      <c r="J50" s="791"/>
      <c r="K50" s="791"/>
      <c r="L50" s="792"/>
      <c r="M50" s="172"/>
      <c r="N50" s="314"/>
      <c r="O50" s="166"/>
      <c r="P50" s="166"/>
    </row>
    <row r="51" spans="1:16" s="3" customFormat="1" x14ac:dyDescent="0.25">
      <c r="A51" s="14"/>
      <c r="B51" s="790"/>
      <c r="C51" s="791"/>
      <c r="D51" s="791"/>
      <c r="E51" s="791"/>
      <c r="F51" s="791"/>
      <c r="G51" s="791"/>
      <c r="H51" s="791"/>
      <c r="I51" s="791"/>
      <c r="J51" s="791"/>
      <c r="K51" s="791"/>
      <c r="L51" s="792"/>
      <c r="M51" s="172"/>
      <c r="N51" s="314"/>
      <c r="O51" s="166"/>
      <c r="P51" s="166"/>
    </row>
    <row r="52" spans="1:16" s="3" customFormat="1" x14ac:dyDescent="0.25">
      <c r="A52" s="14"/>
      <c r="B52" s="790"/>
      <c r="C52" s="791"/>
      <c r="D52" s="791"/>
      <c r="E52" s="791"/>
      <c r="F52" s="791"/>
      <c r="G52" s="791"/>
      <c r="H52" s="791"/>
      <c r="I52" s="791"/>
      <c r="J52" s="791"/>
      <c r="K52" s="791"/>
      <c r="L52" s="792"/>
      <c r="M52" s="172"/>
      <c r="N52" s="314"/>
      <c r="O52" s="166"/>
      <c r="P52" s="166"/>
    </row>
    <row r="53" spans="1:16" s="3" customFormat="1" x14ac:dyDescent="0.25">
      <c r="A53" s="14"/>
      <c r="B53" s="790"/>
      <c r="C53" s="791"/>
      <c r="D53" s="791"/>
      <c r="E53" s="791"/>
      <c r="F53" s="791"/>
      <c r="G53" s="791"/>
      <c r="H53" s="791"/>
      <c r="I53" s="791"/>
      <c r="J53" s="791"/>
      <c r="K53" s="791"/>
      <c r="L53" s="792"/>
      <c r="M53" s="172"/>
      <c r="N53" s="314"/>
      <c r="O53" s="166"/>
      <c r="P53" s="166"/>
    </row>
    <row r="54" spans="1:16" s="3" customFormat="1" x14ac:dyDescent="0.25">
      <c r="A54" s="14"/>
      <c r="B54" s="790"/>
      <c r="C54" s="791"/>
      <c r="D54" s="791"/>
      <c r="E54" s="791"/>
      <c r="F54" s="791"/>
      <c r="G54" s="791"/>
      <c r="H54" s="791"/>
      <c r="I54" s="791"/>
      <c r="J54" s="791"/>
      <c r="K54" s="791"/>
      <c r="L54" s="792"/>
      <c r="M54" s="172"/>
      <c r="N54" s="314"/>
      <c r="O54" s="166"/>
      <c r="P54" s="166"/>
    </row>
    <row r="55" spans="1:16" s="3" customFormat="1" x14ac:dyDescent="0.25">
      <c r="A55" s="14"/>
      <c r="B55" s="790"/>
      <c r="C55" s="791"/>
      <c r="D55" s="791"/>
      <c r="E55" s="791"/>
      <c r="F55" s="791"/>
      <c r="G55" s="791"/>
      <c r="H55" s="791"/>
      <c r="I55" s="791"/>
      <c r="J55" s="791"/>
      <c r="K55" s="791"/>
      <c r="L55" s="792"/>
      <c r="M55" s="172"/>
      <c r="N55" s="314"/>
      <c r="O55" s="166"/>
      <c r="P55" s="166"/>
    </row>
    <row r="56" spans="1:16" s="172" customFormat="1" x14ac:dyDescent="0.25">
      <c r="A56" s="188"/>
      <c r="B56" s="207"/>
      <c r="C56" s="208"/>
      <c r="D56" s="208"/>
      <c r="E56" s="208"/>
      <c r="F56" s="208"/>
      <c r="G56" s="208"/>
      <c r="H56" s="208"/>
      <c r="I56" s="208"/>
      <c r="J56" s="208"/>
      <c r="K56" s="208"/>
      <c r="L56" s="206"/>
      <c r="N56" s="319"/>
      <c r="O56" s="219"/>
      <c r="P56" s="219"/>
    </row>
    <row r="57" spans="1:16" s="3" customFormat="1" x14ac:dyDescent="0.25">
      <c r="A57" s="14"/>
      <c r="B57" s="796" t="s">
        <v>26</v>
      </c>
      <c r="C57" s="797"/>
      <c r="D57" s="797"/>
      <c r="E57" s="797"/>
      <c r="F57" s="797"/>
      <c r="G57" s="797"/>
      <c r="H57" s="797"/>
      <c r="I57" s="797"/>
      <c r="J57" s="797"/>
      <c r="K57" s="797"/>
      <c r="L57" s="798"/>
      <c r="M57" s="200"/>
      <c r="N57" s="314"/>
    </row>
    <row r="58" spans="1:16" s="172" customFormat="1" x14ac:dyDescent="0.25">
      <c r="A58" s="188"/>
      <c r="B58" s="204"/>
      <c r="C58" s="205"/>
      <c r="D58" s="205"/>
      <c r="E58" s="205"/>
      <c r="F58" s="205"/>
      <c r="G58" s="205"/>
      <c r="H58" s="205"/>
      <c r="I58" s="205"/>
      <c r="J58" s="205"/>
      <c r="K58" s="205"/>
      <c r="L58" s="190"/>
      <c r="N58" s="319"/>
      <c r="O58" s="219"/>
      <c r="P58" s="219"/>
    </row>
    <row r="59" spans="1:16" s="172" customFormat="1" x14ac:dyDescent="0.25">
      <c r="A59" s="188"/>
      <c r="B59" s="702" t="str">
        <f>IF(Intro!$G$28="English",O59,P59)</f>
        <v>Si l'un ou l'autre des taux d'utilisation de la capacité, tel que calculé, est supérieur à 100 %, expliquez.</v>
      </c>
      <c r="C59" s="703"/>
      <c r="D59" s="703"/>
      <c r="E59" s="703"/>
      <c r="F59" s="703"/>
      <c r="G59" s="703"/>
      <c r="H59" s="703"/>
      <c r="I59" s="703"/>
      <c r="J59" s="703"/>
      <c r="K59" s="703"/>
      <c r="L59" s="704"/>
      <c r="N59" s="319"/>
      <c r="O59" s="219" t="s">
        <v>279</v>
      </c>
      <c r="P59" s="219" t="s">
        <v>519</v>
      </c>
    </row>
    <row r="60" spans="1:16" s="172" customFormat="1" x14ac:dyDescent="0.25">
      <c r="A60" s="188"/>
      <c r="B60" s="204"/>
      <c r="C60" s="205"/>
      <c r="D60" s="205"/>
      <c r="E60" s="205"/>
      <c r="F60" s="205"/>
      <c r="G60" s="205"/>
      <c r="H60" s="205"/>
      <c r="I60" s="205"/>
      <c r="J60" s="205"/>
      <c r="K60" s="205"/>
      <c r="L60" s="190"/>
      <c r="N60" s="319"/>
      <c r="O60" s="219"/>
      <c r="P60" s="219"/>
    </row>
    <row r="61" spans="1:16" s="3" customFormat="1" x14ac:dyDescent="0.25">
      <c r="A61" s="14"/>
      <c r="B61" s="790"/>
      <c r="C61" s="791"/>
      <c r="D61" s="791"/>
      <c r="E61" s="791"/>
      <c r="F61" s="791"/>
      <c r="G61" s="791"/>
      <c r="H61" s="791"/>
      <c r="I61" s="791"/>
      <c r="J61" s="791"/>
      <c r="K61" s="791"/>
      <c r="L61" s="792"/>
      <c r="M61" s="172"/>
      <c r="N61" s="314"/>
      <c r="O61" s="166"/>
      <c r="P61" s="166"/>
    </row>
    <row r="62" spans="1:16" s="3" customFormat="1" x14ac:dyDescent="0.25">
      <c r="A62" s="14"/>
      <c r="B62" s="790"/>
      <c r="C62" s="791"/>
      <c r="D62" s="791"/>
      <c r="E62" s="791"/>
      <c r="F62" s="791"/>
      <c r="G62" s="791"/>
      <c r="H62" s="791"/>
      <c r="I62" s="791"/>
      <c r="J62" s="791"/>
      <c r="K62" s="791"/>
      <c r="L62" s="792"/>
      <c r="M62" s="172"/>
      <c r="N62" s="314"/>
      <c r="O62" s="166"/>
      <c r="P62" s="166"/>
    </row>
    <row r="63" spans="1:16" s="3" customFormat="1" x14ac:dyDescent="0.25">
      <c r="A63" s="14"/>
      <c r="B63" s="790"/>
      <c r="C63" s="791"/>
      <c r="D63" s="791"/>
      <c r="E63" s="791"/>
      <c r="F63" s="791"/>
      <c r="G63" s="791"/>
      <c r="H63" s="791"/>
      <c r="I63" s="791"/>
      <c r="J63" s="791"/>
      <c r="K63" s="791"/>
      <c r="L63" s="792"/>
      <c r="M63" s="172"/>
      <c r="N63" s="314"/>
      <c r="O63" s="166"/>
      <c r="P63" s="166"/>
    </row>
    <row r="64" spans="1:16" s="3" customFormat="1" x14ac:dyDescent="0.25">
      <c r="A64" s="14"/>
      <c r="B64" s="790"/>
      <c r="C64" s="791"/>
      <c r="D64" s="791"/>
      <c r="E64" s="791"/>
      <c r="F64" s="791"/>
      <c r="G64" s="791"/>
      <c r="H64" s="791"/>
      <c r="I64" s="791"/>
      <c r="J64" s="791"/>
      <c r="K64" s="791"/>
      <c r="L64" s="792"/>
      <c r="M64" s="172"/>
      <c r="N64" s="314"/>
      <c r="O64" s="166"/>
      <c r="P64" s="166"/>
    </row>
    <row r="65" spans="1:16" s="3" customFormat="1" x14ac:dyDescent="0.25">
      <c r="A65" s="14"/>
      <c r="B65" s="790"/>
      <c r="C65" s="791"/>
      <c r="D65" s="791"/>
      <c r="E65" s="791"/>
      <c r="F65" s="791"/>
      <c r="G65" s="791"/>
      <c r="H65" s="791"/>
      <c r="I65" s="791"/>
      <c r="J65" s="791"/>
      <c r="K65" s="791"/>
      <c r="L65" s="792"/>
      <c r="M65" s="172"/>
      <c r="N65" s="314"/>
      <c r="O65" s="166"/>
      <c r="P65" s="166"/>
    </row>
    <row r="66" spans="1:16" s="3" customFormat="1" x14ac:dyDescent="0.25">
      <c r="A66" s="14"/>
      <c r="B66" s="790"/>
      <c r="C66" s="791"/>
      <c r="D66" s="791"/>
      <c r="E66" s="791"/>
      <c r="F66" s="791"/>
      <c r="G66" s="791"/>
      <c r="H66" s="791"/>
      <c r="I66" s="791"/>
      <c r="J66" s="791"/>
      <c r="K66" s="791"/>
      <c r="L66" s="792"/>
      <c r="M66" s="172"/>
      <c r="N66" s="314"/>
      <c r="O66" s="166"/>
      <c r="P66" s="166"/>
    </row>
    <row r="67" spans="1:16" s="3" customFormat="1" x14ac:dyDescent="0.25">
      <c r="A67" s="14"/>
      <c r="B67" s="790"/>
      <c r="C67" s="791"/>
      <c r="D67" s="791"/>
      <c r="E67" s="791"/>
      <c r="F67" s="791"/>
      <c r="G67" s="791"/>
      <c r="H67" s="791"/>
      <c r="I67" s="791"/>
      <c r="J67" s="791"/>
      <c r="K67" s="791"/>
      <c r="L67" s="792"/>
      <c r="M67" s="172"/>
      <c r="N67" s="314"/>
      <c r="O67" s="166"/>
      <c r="P67" s="166"/>
    </row>
    <row r="68" spans="1:16" s="3" customFormat="1" x14ac:dyDescent="0.25">
      <c r="A68" s="14"/>
      <c r="B68" s="790"/>
      <c r="C68" s="791"/>
      <c r="D68" s="791"/>
      <c r="E68" s="791"/>
      <c r="F68" s="791"/>
      <c r="G68" s="791"/>
      <c r="H68" s="791"/>
      <c r="I68" s="791"/>
      <c r="J68" s="791"/>
      <c r="K68" s="791"/>
      <c r="L68" s="792"/>
      <c r="M68" s="172"/>
      <c r="N68" s="314"/>
      <c r="O68" s="166"/>
      <c r="P68" s="166"/>
    </row>
    <row r="69" spans="1:16" s="172" customFormat="1" x14ac:dyDescent="0.25">
      <c r="A69" s="188"/>
      <c r="B69" s="207"/>
      <c r="C69" s="208"/>
      <c r="D69" s="208"/>
      <c r="E69" s="208"/>
      <c r="F69" s="208"/>
      <c r="G69" s="208"/>
      <c r="H69" s="208"/>
      <c r="I69" s="208"/>
      <c r="J69" s="208"/>
      <c r="K69" s="208"/>
      <c r="L69" s="206"/>
      <c r="N69" s="319"/>
      <c r="O69" s="219"/>
      <c r="P69" s="219"/>
    </row>
    <row r="70" spans="1:16" s="3" customFormat="1" x14ac:dyDescent="0.25">
      <c r="A70" s="14"/>
      <c r="B70" s="796" t="s">
        <v>27</v>
      </c>
      <c r="C70" s="797"/>
      <c r="D70" s="797"/>
      <c r="E70" s="797"/>
      <c r="F70" s="797"/>
      <c r="G70" s="797"/>
      <c r="H70" s="797"/>
      <c r="I70" s="797"/>
      <c r="J70" s="797"/>
      <c r="K70" s="797"/>
      <c r="L70" s="798"/>
      <c r="M70" s="200"/>
      <c r="N70" s="314"/>
    </row>
    <row r="71" spans="1:16" s="172" customFormat="1" x14ac:dyDescent="0.25">
      <c r="A71" s="188"/>
      <c r="B71" s="204"/>
      <c r="C71" s="205"/>
      <c r="D71" s="205"/>
      <c r="E71" s="205"/>
      <c r="F71" s="205"/>
      <c r="G71" s="205"/>
      <c r="H71" s="205"/>
      <c r="I71" s="205"/>
      <c r="J71" s="205"/>
      <c r="K71" s="205"/>
      <c r="L71" s="190"/>
      <c r="N71" s="319"/>
      <c r="O71" s="219"/>
      <c r="P71" s="219"/>
    </row>
    <row r="72" spans="1:16" s="172" customFormat="1" x14ac:dyDescent="0.25">
      <c r="A72" s="188"/>
      <c r="B72" s="702" t="str">
        <f>IF(Intro!$G$28="English",O72,P72)</f>
        <v>Si la capacité pratique de l’usine a changé depuis le 1er janvier 2023, expliquez comment cela a été réalisé.</v>
      </c>
      <c r="C72" s="703"/>
      <c r="D72" s="703"/>
      <c r="E72" s="703"/>
      <c r="F72" s="703"/>
      <c r="G72" s="703"/>
      <c r="H72" s="703"/>
      <c r="I72" s="703"/>
      <c r="J72" s="703"/>
      <c r="K72" s="703"/>
      <c r="L72" s="704"/>
      <c r="N72" s="319"/>
      <c r="O72" s="219" t="str">
        <f>"If practical plant capacity has changed since "&amp;Variables!$B$6&amp;", explain how this was achieved."</f>
        <v>If practical plant capacity has changed since 2023, explain how this was achieved.</v>
      </c>
      <c r="P72" s="219" t="str">
        <f>"Si la capacité pratique de l’usine a changé depuis le 1er janvier "&amp;Variables!B6&amp;", expliquez comment cela a été réalisé."</f>
        <v>Si la capacité pratique de l’usine a changé depuis le 1er janvier 2023, expliquez comment cela a été réalisé.</v>
      </c>
    </row>
    <row r="73" spans="1:16" s="172" customFormat="1" x14ac:dyDescent="0.25">
      <c r="A73" s="188"/>
      <c r="B73" s="204"/>
      <c r="C73" s="205"/>
      <c r="D73" s="205"/>
      <c r="E73" s="205"/>
      <c r="F73" s="205"/>
      <c r="G73" s="205"/>
      <c r="H73" s="205"/>
      <c r="I73" s="205"/>
      <c r="J73" s="205"/>
      <c r="K73" s="205"/>
      <c r="L73" s="190"/>
      <c r="N73" s="319"/>
      <c r="O73" s="219"/>
      <c r="P73" s="219"/>
    </row>
    <row r="74" spans="1:16" s="3" customFormat="1" x14ac:dyDescent="0.25">
      <c r="A74" s="14"/>
      <c r="B74" s="790"/>
      <c r="C74" s="791"/>
      <c r="D74" s="791"/>
      <c r="E74" s="791"/>
      <c r="F74" s="791"/>
      <c r="G74" s="791"/>
      <c r="H74" s="791"/>
      <c r="I74" s="791"/>
      <c r="J74" s="791"/>
      <c r="K74" s="791"/>
      <c r="L74" s="792"/>
      <c r="M74" s="172"/>
      <c r="N74" s="314"/>
      <c r="O74" s="166"/>
      <c r="P74" s="166"/>
    </row>
    <row r="75" spans="1:16" s="3" customFormat="1" x14ac:dyDescent="0.25">
      <c r="A75" s="14"/>
      <c r="B75" s="790"/>
      <c r="C75" s="791"/>
      <c r="D75" s="791"/>
      <c r="E75" s="791"/>
      <c r="F75" s="791"/>
      <c r="G75" s="791"/>
      <c r="H75" s="791"/>
      <c r="I75" s="791"/>
      <c r="J75" s="791"/>
      <c r="K75" s="791"/>
      <c r="L75" s="792"/>
      <c r="M75" s="172"/>
      <c r="N75" s="314"/>
      <c r="O75" s="166"/>
      <c r="P75" s="166"/>
    </row>
    <row r="76" spans="1:16" s="3" customFormat="1" x14ac:dyDescent="0.25">
      <c r="A76" s="14"/>
      <c r="B76" s="790"/>
      <c r="C76" s="791"/>
      <c r="D76" s="791"/>
      <c r="E76" s="791"/>
      <c r="F76" s="791"/>
      <c r="G76" s="791"/>
      <c r="H76" s="791"/>
      <c r="I76" s="791"/>
      <c r="J76" s="791"/>
      <c r="K76" s="791"/>
      <c r="L76" s="792"/>
      <c r="M76" s="172"/>
      <c r="N76" s="314"/>
      <c r="O76" s="166"/>
      <c r="P76" s="166"/>
    </row>
    <row r="77" spans="1:16" s="3" customFormat="1" x14ac:dyDescent="0.25">
      <c r="A77" s="14"/>
      <c r="B77" s="790"/>
      <c r="C77" s="791"/>
      <c r="D77" s="791"/>
      <c r="E77" s="791"/>
      <c r="F77" s="791"/>
      <c r="G77" s="791"/>
      <c r="H77" s="791"/>
      <c r="I77" s="791"/>
      <c r="J77" s="791"/>
      <c r="K77" s="791"/>
      <c r="L77" s="792"/>
      <c r="M77" s="172"/>
      <c r="N77" s="314"/>
      <c r="O77" s="166"/>
      <c r="P77" s="166"/>
    </row>
    <row r="78" spans="1:16" s="3" customFormat="1" x14ac:dyDescent="0.25">
      <c r="A78" s="14"/>
      <c r="B78" s="790"/>
      <c r="C78" s="791"/>
      <c r="D78" s="791"/>
      <c r="E78" s="791"/>
      <c r="F78" s="791"/>
      <c r="G78" s="791"/>
      <c r="H78" s="791"/>
      <c r="I78" s="791"/>
      <c r="J78" s="791"/>
      <c r="K78" s="791"/>
      <c r="L78" s="792"/>
      <c r="M78" s="172"/>
      <c r="N78" s="314"/>
      <c r="O78" s="166"/>
      <c r="P78" s="166"/>
    </row>
    <row r="79" spans="1:16" s="3" customFormat="1" x14ac:dyDescent="0.25">
      <c r="A79" s="14"/>
      <c r="B79" s="790"/>
      <c r="C79" s="791"/>
      <c r="D79" s="791"/>
      <c r="E79" s="791"/>
      <c r="F79" s="791"/>
      <c r="G79" s="791"/>
      <c r="H79" s="791"/>
      <c r="I79" s="791"/>
      <c r="J79" s="791"/>
      <c r="K79" s="791"/>
      <c r="L79" s="792"/>
      <c r="M79" s="172"/>
      <c r="N79" s="314"/>
      <c r="O79" s="166"/>
      <c r="P79" s="166"/>
    </row>
    <row r="80" spans="1:16" s="3" customFormat="1" x14ac:dyDescent="0.25">
      <c r="A80" s="14"/>
      <c r="B80" s="790"/>
      <c r="C80" s="791"/>
      <c r="D80" s="791"/>
      <c r="E80" s="791"/>
      <c r="F80" s="791"/>
      <c r="G80" s="791"/>
      <c r="H80" s="791"/>
      <c r="I80" s="791"/>
      <c r="J80" s="791"/>
      <c r="K80" s="791"/>
      <c r="L80" s="792"/>
      <c r="M80" s="172"/>
      <c r="N80" s="314"/>
      <c r="O80" s="166"/>
      <c r="P80" s="166"/>
    </row>
    <row r="81" spans="1:16" s="3" customFormat="1" x14ac:dyDescent="0.25">
      <c r="A81" s="14"/>
      <c r="B81" s="790"/>
      <c r="C81" s="791"/>
      <c r="D81" s="791"/>
      <c r="E81" s="791"/>
      <c r="F81" s="791"/>
      <c r="G81" s="791"/>
      <c r="H81" s="791"/>
      <c r="I81" s="791"/>
      <c r="J81" s="791"/>
      <c r="K81" s="791"/>
      <c r="L81" s="792"/>
      <c r="M81" s="172"/>
      <c r="N81" s="314"/>
      <c r="O81" s="166"/>
      <c r="P81" s="166"/>
    </row>
    <row r="82" spans="1:16" s="172" customFormat="1" x14ac:dyDescent="0.25">
      <c r="A82" s="188"/>
      <c r="B82" s="207"/>
      <c r="C82" s="208"/>
      <c r="D82" s="208"/>
      <c r="E82" s="208"/>
      <c r="F82" s="208"/>
      <c r="G82" s="208"/>
      <c r="H82" s="208"/>
      <c r="I82" s="208"/>
      <c r="J82" s="208"/>
      <c r="K82" s="208"/>
      <c r="L82" s="206"/>
      <c r="N82" s="319"/>
      <c r="O82" s="219"/>
      <c r="P82" s="219"/>
    </row>
    <row r="83" spans="1:16" s="3" customFormat="1" x14ac:dyDescent="0.25">
      <c r="A83" s="14"/>
      <c r="B83" s="796" t="s">
        <v>28</v>
      </c>
      <c r="C83" s="797"/>
      <c r="D83" s="797"/>
      <c r="E83" s="797"/>
      <c r="F83" s="797"/>
      <c r="G83" s="797"/>
      <c r="H83" s="797"/>
      <c r="I83" s="797"/>
      <c r="J83" s="797"/>
      <c r="K83" s="797"/>
      <c r="L83" s="798"/>
      <c r="M83" s="200"/>
      <c r="N83" s="314"/>
    </row>
    <row r="84" spans="1:16" s="172" customFormat="1" x14ac:dyDescent="0.25">
      <c r="A84" s="188"/>
      <c r="B84" s="204"/>
      <c r="C84" s="205"/>
      <c r="D84" s="205"/>
      <c r="E84" s="205"/>
      <c r="F84" s="205"/>
      <c r="G84" s="205"/>
      <c r="H84" s="205"/>
      <c r="I84" s="205"/>
      <c r="J84" s="205"/>
      <c r="K84" s="205"/>
      <c r="L84" s="190"/>
      <c r="N84" s="319"/>
      <c r="O84" s="219"/>
      <c r="P84" s="219"/>
    </row>
    <row r="85" spans="1:16" s="172" customFormat="1" x14ac:dyDescent="0.25">
      <c r="A85" s="188"/>
      <c r="B85" s="702" t="str">
        <f>IF(Intro!$G$28="English",O85,P85)</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85" s="703"/>
      <c r="D85" s="703"/>
      <c r="E85" s="703"/>
      <c r="F85" s="703"/>
      <c r="G85" s="703"/>
      <c r="H85" s="703"/>
      <c r="I85" s="703"/>
      <c r="J85" s="703"/>
      <c r="K85" s="703"/>
      <c r="L85" s="704"/>
      <c r="N85" s="319"/>
      <c r="O85" s="219" t="s">
        <v>337</v>
      </c>
      <c r="P85" s="219" t="s">
        <v>289</v>
      </c>
    </row>
    <row r="86" spans="1:16" s="172" customFormat="1" x14ac:dyDescent="0.25">
      <c r="A86" s="188"/>
      <c r="B86" s="702"/>
      <c r="C86" s="703"/>
      <c r="D86" s="703"/>
      <c r="E86" s="703"/>
      <c r="F86" s="703"/>
      <c r="G86" s="703"/>
      <c r="H86" s="703"/>
      <c r="I86" s="703"/>
      <c r="J86" s="703"/>
      <c r="K86" s="703"/>
      <c r="L86" s="704"/>
      <c r="N86" s="319"/>
      <c r="O86" s="219"/>
      <c r="P86" s="219"/>
    </row>
    <row r="87" spans="1:16" s="172" customFormat="1" x14ac:dyDescent="0.25">
      <c r="A87" s="188"/>
      <c r="B87" s="204"/>
      <c r="C87" s="205"/>
      <c r="D87" s="205"/>
      <c r="E87" s="205"/>
      <c r="F87" s="205"/>
      <c r="G87" s="205"/>
      <c r="H87" s="205"/>
      <c r="I87" s="205"/>
      <c r="J87" s="205"/>
      <c r="K87" s="205"/>
      <c r="L87" s="190"/>
      <c r="N87" s="319"/>
      <c r="O87" s="219"/>
      <c r="P87" s="219"/>
    </row>
    <row r="88" spans="1:16" s="3" customFormat="1" x14ac:dyDescent="0.25">
      <c r="A88" s="14"/>
      <c r="B88" s="790"/>
      <c r="C88" s="791"/>
      <c r="D88" s="791"/>
      <c r="E88" s="791"/>
      <c r="F88" s="791"/>
      <c r="G88" s="791"/>
      <c r="H88" s="791"/>
      <c r="I88" s="791"/>
      <c r="J88" s="791"/>
      <c r="K88" s="791"/>
      <c r="L88" s="792"/>
      <c r="M88" s="172"/>
      <c r="N88" s="314"/>
      <c r="O88" s="166"/>
      <c r="P88" s="166"/>
    </row>
    <row r="89" spans="1:16" s="3" customFormat="1" x14ac:dyDescent="0.25">
      <c r="A89" s="14"/>
      <c r="B89" s="790"/>
      <c r="C89" s="791"/>
      <c r="D89" s="791"/>
      <c r="E89" s="791"/>
      <c r="F89" s="791"/>
      <c r="G89" s="791"/>
      <c r="H89" s="791"/>
      <c r="I89" s="791"/>
      <c r="J89" s="791"/>
      <c r="K89" s="791"/>
      <c r="L89" s="792"/>
      <c r="M89" s="172"/>
      <c r="N89" s="314"/>
      <c r="O89" s="166"/>
      <c r="P89" s="166"/>
    </row>
    <row r="90" spans="1:16" s="3" customFormat="1" x14ac:dyDescent="0.25">
      <c r="A90" s="14"/>
      <c r="B90" s="790"/>
      <c r="C90" s="791"/>
      <c r="D90" s="791"/>
      <c r="E90" s="791"/>
      <c r="F90" s="791"/>
      <c r="G90" s="791"/>
      <c r="H90" s="791"/>
      <c r="I90" s="791"/>
      <c r="J90" s="791"/>
      <c r="K90" s="791"/>
      <c r="L90" s="792"/>
      <c r="M90" s="172"/>
      <c r="N90" s="314"/>
      <c r="O90" s="166"/>
      <c r="P90" s="166"/>
    </row>
    <row r="91" spans="1:16" s="3" customFormat="1" x14ac:dyDescent="0.25">
      <c r="A91" s="14"/>
      <c r="B91" s="790"/>
      <c r="C91" s="791"/>
      <c r="D91" s="791"/>
      <c r="E91" s="791"/>
      <c r="F91" s="791"/>
      <c r="G91" s="791"/>
      <c r="H91" s="791"/>
      <c r="I91" s="791"/>
      <c r="J91" s="791"/>
      <c r="K91" s="791"/>
      <c r="L91" s="792"/>
      <c r="M91" s="172"/>
      <c r="N91" s="314"/>
      <c r="O91" s="166"/>
      <c r="P91" s="166"/>
    </row>
    <row r="92" spans="1:16" s="3" customFormat="1" x14ac:dyDescent="0.25">
      <c r="A92" s="14"/>
      <c r="B92" s="790"/>
      <c r="C92" s="791"/>
      <c r="D92" s="791"/>
      <c r="E92" s="791"/>
      <c r="F92" s="791"/>
      <c r="G92" s="791"/>
      <c r="H92" s="791"/>
      <c r="I92" s="791"/>
      <c r="J92" s="791"/>
      <c r="K92" s="791"/>
      <c r="L92" s="792"/>
      <c r="M92" s="172"/>
      <c r="N92" s="314"/>
      <c r="O92" s="166"/>
      <c r="P92" s="166"/>
    </row>
    <row r="93" spans="1:16" s="3" customFormat="1" x14ac:dyDescent="0.25">
      <c r="A93" s="14"/>
      <c r="B93" s="790"/>
      <c r="C93" s="791"/>
      <c r="D93" s="791"/>
      <c r="E93" s="791"/>
      <c r="F93" s="791"/>
      <c r="G93" s="791"/>
      <c r="H93" s="791"/>
      <c r="I93" s="791"/>
      <c r="J93" s="791"/>
      <c r="K93" s="791"/>
      <c r="L93" s="792"/>
      <c r="M93" s="172"/>
      <c r="N93" s="314"/>
      <c r="O93" s="166"/>
      <c r="P93" s="166"/>
    </row>
    <row r="94" spans="1:16" s="3" customFormat="1" x14ac:dyDescent="0.25">
      <c r="A94" s="14"/>
      <c r="B94" s="790"/>
      <c r="C94" s="791"/>
      <c r="D94" s="791"/>
      <c r="E94" s="791"/>
      <c r="F94" s="791"/>
      <c r="G94" s="791"/>
      <c r="H94" s="791"/>
      <c r="I94" s="791"/>
      <c r="J94" s="791"/>
      <c r="K94" s="791"/>
      <c r="L94" s="792"/>
      <c r="M94" s="172"/>
      <c r="N94" s="314"/>
      <c r="O94" s="166"/>
      <c r="P94" s="166"/>
    </row>
    <row r="95" spans="1:16" s="3" customFormat="1" x14ac:dyDescent="0.25">
      <c r="A95" s="14"/>
      <c r="B95" s="790"/>
      <c r="C95" s="791"/>
      <c r="D95" s="791"/>
      <c r="E95" s="791"/>
      <c r="F95" s="791"/>
      <c r="G95" s="791"/>
      <c r="H95" s="791"/>
      <c r="I95" s="791"/>
      <c r="J95" s="791"/>
      <c r="K95" s="791"/>
      <c r="L95" s="792"/>
      <c r="M95" s="172"/>
      <c r="N95" s="314"/>
      <c r="O95" s="166"/>
      <c r="P95" s="166"/>
    </row>
    <row r="96" spans="1:16" s="172" customFormat="1" x14ac:dyDescent="0.25">
      <c r="A96" s="188"/>
      <c r="B96" s="207"/>
      <c r="C96" s="208"/>
      <c r="D96" s="208"/>
      <c r="E96" s="208"/>
      <c r="F96" s="208"/>
      <c r="G96" s="208"/>
      <c r="H96" s="208"/>
      <c r="I96" s="208"/>
      <c r="J96" s="208"/>
      <c r="K96" s="208"/>
      <c r="L96" s="206"/>
      <c r="N96" s="319"/>
      <c r="O96" s="219"/>
      <c r="P96" s="219"/>
    </row>
    <row r="97" spans="1:16" s="3" customFormat="1" x14ac:dyDescent="0.25">
      <c r="A97" s="14"/>
      <c r="B97" s="796" t="s">
        <v>30</v>
      </c>
      <c r="C97" s="797"/>
      <c r="D97" s="797"/>
      <c r="E97" s="797"/>
      <c r="F97" s="797"/>
      <c r="G97" s="797"/>
      <c r="H97" s="797"/>
      <c r="I97" s="797"/>
      <c r="J97" s="797"/>
      <c r="K97" s="797"/>
      <c r="L97" s="798"/>
      <c r="M97" s="200"/>
      <c r="N97" s="318"/>
    </row>
    <row r="98" spans="1:16" s="172" customFormat="1" x14ac:dyDescent="0.25">
      <c r="A98" s="188"/>
      <c r="B98" s="204"/>
      <c r="C98" s="205"/>
      <c r="D98" s="205"/>
      <c r="E98" s="205"/>
      <c r="F98" s="205"/>
      <c r="G98" s="205"/>
      <c r="H98" s="205"/>
      <c r="I98" s="205"/>
      <c r="J98" s="205"/>
      <c r="K98" s="205"/>
      <c r="L98" s="190"/>
      <c r="N98" s="358"/>
      <c r="O98" s="219"/>
      <c r="P98" s="219"/>
    </row>
    <row r="99" spans="1:16" s="172" customFormat="1" x14ac:dyDescent="0.25">
      <c r="A99" s="188"/>
      <c r="B99" s="727" t="str">
        <f>IF(Intro!$G$28="English",O99,P99)</f>
        <v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v>
      </c>
      <c r="C99" s="728"/>
      <c r="D99" s="728"/>
      <c r="E99" s="728"/>
      <c r="F99" s="728"/>
      <c r="G99" s="728"/>
      <c r="H99" s="728"/>
      <c r="I99" s="728"/>
      <c r="J99" s="728"/>
      <c r="K99" s="728"/>
      <c r="L99" s="729"/>
      <c r="N99" s="358"/>
      <c r="O99" s="219" t="s">
        <v>756</v>
      </c>
      <c r="P99" s="219" t="s">
        <v>755</v>
      </c>
    </row>
    <row r="100" spans="1:16" s="172" customFormat="1" x14ac:dyDescent="0.25">
      <c r="A100" s="188"/>
      <c r="B100" s="727"/>
      <c r="C100" s="728"/>
      <c r="D100" s="728"/>
      <c r="E100" s="728"/>
      <c r="F100" s="728"/>
      <c r="G100" s="728"/>
      <c r="H100" s="728"/>
      <c r="I100" s="728"/>
      <c r="J100" s="728"/>
      <c r="K100" s="728"/>
      <c r="L100" s="729"/>
      <c r="N100" s="358"/>
      <c r="O100" s="219"/>
      <c r="P100" s="219"/>
    </row>
    <row r="101" spans="1:16" s="172" customFormat="1" x14ac:dyDescent="0.25">
      <c r="A101" s="188"/>
      <c r="B101" s="727"/>
      <c r="C101" s="728"/>
      <c r="D101" s="728"/>
      <c r="E101" s="728"/>
      <c r="F101" s="728"/>
      <c r="G101" s="728"/>
      <c r="H101" s="728"/>
      <c r="I101" s="728"/>
      <c r="J101" s="728"/>
      <c r="K101" s="728"/>
      <c r="L101" s="729"/>
      <c r="N101" s="358"/>
      <c r="O101" s="219"/>
      <c r="P101" s="219"/>
    </row>
    <row r="102" spans="1:16" s="172" customFormat="1" x14ac:dyDescent="0.25">
      <c r="A102" s="188"/>
      <c r="B102" s="727"/>
      <c r="C102" s="728"/>
      <c r="D102" s="728"/>
      <c r="E102" s="728"/>
      <c r="F102" s="728"/>
      <c r="G102" s="728"/>
      <c r="H102" s="728"/>
      <c r="I102" s="728"/>
      <c r="J102" s="728"/>
      <c r="K102" s="728"/>
      <c r="L102" s="729"/>
      <c r="N102" s="358"/>
      <c r="O102" s="219" t="s">
        <v>338</v>
      </c>
      <c r="P102" s="219" t="s">
        <v>290</v>
      </c>
    </row>
    <row r="103" spans="1:16" s="172" customFormat="1" x14ac:dyDescent="0.25">
      <c r="A103" s="188"/>
      <c r="B103" s="204"/>
      <c r="C103" s="205"/>
      <c r="D103" s="205"/>
      <c r="E103" s="205"/>
      <c r="F103" s="205"/>
      <c r="G103" s="205"/>
      <c r="H103" s="205"/>
      <c r="I103" s="205"/>
      <c r="J103" s="205"/>
      <c r="K103" s="205"/>
      <c r="L103" s="190"/>
      <c r="N103" s="319"/>
      <c r="O103" s="219"/>
      <c r="P103" s="219"/>
    </row>
    <row r="104" spans="1:16" s="3" customFormat="1" ht="14.25" customHeight="1" x14ac:dyDescent="0.25">
      <c r="A104" s="14"/>
      <c r="B104" s="790"/>
      <c r="C104" s="791"/>
      <c r="D104" s="791"/>
      <c r="E104" s="791"/>
      <c r="F104" s="791"/>
      <c r="G104" s="791"/>
      <c r="H104" s="791"/>
      <c r="I104" s="791"/>
      <c r="J104" s="791"/>
      <c r="K104" s="791"/>
      <c r="L104" s="792"/>
      <c r="M104" s="172"/>
      <c r="N104" s="314"/>
      <c r="O104" s="166"/>
      <c r="P104" s="166"/>
    </row>
    <row r="105" spans="1:16" s="3" customFormat="1" x14ac:dyDescent="0.25">
      <c r="A105" s="14"/>
      <c r="B105" s="790"/>
      <c r="C105" s="791"/>
      <c r="D105" s="791"/>
      <c r="E105" s="791"/>
      <c r="F105" s="791"/>
      <c r="G105" s="791"/>
      <c r="H105" s="791"/>
      <c r="I105" s="791"/>
      <c r="J105" s="791"/>
      <c r="K105" s="791"/>
      <c r="L105" s="792"/>
      <c r="M105" s="172"/>
      <c r="N105" s="314"/>
      <c r="O105" s="166"/>
      <c r="P105" s="166"/>
    </row>
    <row r="106" spans="1:16" s="3" customFormat="1" x14ac:dyDescent="0.25">
      <c r="A106" s="14"/>
      <c r="B106" s="790"/>
      <c r="C106" s="791"/>
      <c r="D106" s="791"/>
      <c r="E106" s="791"/>
      <c r="F106" s="791"/>
      <c r="G106" s="791"/>
      <c r="H106" s="791"/>
      <c r="I106" s="791"/>
      <c r="J106" s="791"/>
      <c r="K106" s="791"/>
      <c r="L106" s="792"/>
      <c r="M106" s="172"/>
      <c r="N106" s="314"/>
      <c r="O106" s="166"/>
      <c r="P106" s="166"/>
    </row>
    <row r="107" spans="1:16" s="3" customFormat="1" x14ac:dyDescent="0.25">
      <c r="A107" s="14"/>
      <c r="B107" s="790"/>
      <c r="C107" s="791"/>
      <c r="D107" s="791"/>
      <c r="E107" s="791"/>
      <c r="F107" s="791"/>
      <c r="G107" s="791"/>
      <c r="H107" s="791"/>
      <c r="I107" s="791"/>
      <c r="J107" s="791"/>
      <c r="K107" s="791"/>
      <c r="L107" s="792"/>
      <c r="M107" s="172"/>
      <c r="N107" s="314"/>
      <c r="O107" s="166"/>
      <c r="P107" s="166"/>
    </row>
    <row r="108" spans="1:16" s="3" customFormat="1" x14ac:dyDescent="0.25">
      <c r="A108" s="14"/>
      <c r="B108" s="790"/>
      <c r="C108" s="791"/>
      <c r="D108" s="791"/>
      <c r="E108" s="791"/>
      <c r="F108" s="791"/>
      <c r="G108" s="791"/>
      <c r="H108" s="791"/>
      <c r="I108" s="791"/>
      <c r="J108" s="791"/>
      <c r="K108" s="791"/>
      <c r="L108" s="792"/>
      <c r="M108" s="172"/>
      <c r="N108" s="314"/>
      <c r="O108" s="166"/>
      <c r="P108" s="166"/>
    </row>
    <row r="109" spans="1:16" s="3" customFormat="1" x14ac:dyDescent="0.25">
      <c r="A109" s="14"/>
      <c r="B109" s="790"/>
      <c r="C109" s="791"/>
      <c r="D109" s="791"/>
      <c r="E109" s="791"/>
      <c r="F109" s="791"/>
      <c r="G109" s="791"/>
      <c r="H109" s="791"/>
      <c r="I109" s="791"/>
      <c r="J109" s="791"/>
      <c r="K109" s="791"/>
      <c r="L109" s="792"/>
      <c r="M109" s="172"/>
      <c r="N109" s="314"/>
      <c r="O109" s="166"/>
      <c r="P109" s="166"/>
    </row>
    <row r="110" spans="1:16" s="3" customFormat="1" x14ac:dyDescent="0.25">
      <c r="A110" s="14"/>
      <c r="B110" s="790"/>
      <c r="C110" s="791"/>
      <c r="D110" s="791"/>
      <c r="E110" s="791"/>
      <c r="F110" s="791"/>
      <c r="G110" s="791"/>
      <c r="H110" s="791"/>
      <c r="I110" s="791"/>
      <c r="J110" s="791"/>
      <c r="K110" s="791"/>
      <c r="L110" s="792"/>
      <c r="M110" s="172"/>
      <c r="N110" s="314"/>
      <c r="O110" s="166"/>
      <c r="P110" s="166"/>
    </row>
    <row r="111" spans="1:16" s="172" customFormat="1" x14ac:dyDescent="0.25">
      <c r="A111" s="188"/>
      <c r="B111" s="207"/>
      <c r="C111" s="208"/>
      <c r="D111" s="208"/>
      <c r="E111" s="208"/>
      <c r="F111" s="208"/>
      <c r="G111" s="208"/>
      <c r="H111" s="208"/>
      <c r="I111" s="208"/>
      <c r="J111" s="208"/>
      <c r="K111" s="208"/>
      <c r="L111" s="206"/>
      <c r="N111" s="358"/>
      <c r="O111" s="219"/>
      <c r="P111" s="219"/>
    </row>
    <row r="112" spans="1:16" s="3" customFormat="1" x14ac:dyDescent="0.25">
      <c r="A112" s="14"/>
      <c r="B112" s="796" t="s">
        <v>31</v>
      </c>
      <c r="C112" s="797"/>
      <c r="D112" s="797"/>
      <c r="E112" s="797"/>
      <c r="F112" s="797"/>
      <c r="G112" s="797"/>
      <c r="H112" s="797"/>
      <c r="I112" s="797"/>
      <c r="J112" s="797"/>
      <c r="K112" s="797"/>
      <c r="L112" s="798"/>
      <c r="M112" s="200"/>
      <c r="N112" s="359"/>
    </row>
    <row r="113" spans="1:16" s="172" customFormat="1" x14ac:dyDescent="0.25">
      <c r="A113" s="188"/>
      <c r="B113" s="204"/>
      <c r="C113" s="205"/>
      <c r="D113" s="205"/>
      <c r="E113" s="205"/>
      <c r="F113" s="205"/>
      <c r="G113" s="205"/>
      <c r="H113" s="205"/>
      <c r="I113" s="205"/>
      <c r="J113" s="205"/>
      <c r="K113" s="205"/>
      <c r="L113" s="190"/>
      <c r="N113" s="358"/>
      <c r="O113" s="219"/>
      <c r="P113" s="219"/>
    </row>
    <row r="114" spans="1:16" s="172" customFormat="1" x14ac:dyDescent="0.25">
      <c r="A114" s="188"/>
      <c r="B114" s="702" t="str">
        <f>IF(Intro!$G$28="English",O114,P114)</f>
        <v>Votre entreprise envisage-t-elle de modifier la gamme de produits fabriqués sur le même équipement au cours des deux prochaines années? Fournissez les motifs et les hypothèses sous-tendant ces objectifs et ces stratégies.</v>
      </c>
      <c r="C114" s="703"/>
      <c r="D114" s="703"/>
      <c r="E114" s="703"/>
      <c r="F114" s="703"/>
      <c r="G114" s="703"/>
      <c r="H114" s="703"/>
      <c r="I114" s="703"/>
      <c r="J114" s="703"/>
      <c r="K114" s="703"/>
      <c r="L114" s="704"/>
      <c r="N114" s="358"/>
      <c r="O114" s="219" t="s">
        <v>339</v>
      </c>
      <c r="P114" s="219" t="s">
        <v>291</v>
      </c>
    </row>
    <row r="115" spans="1:16" s="172" customFormat="1" x14ac:dyDescent="0.25">
      <c r="A115" s="188"/>
      <c r="B115" s="702"/>
      <c r="C115" s="703"/>
      <c r="D115" s="703"/>
      <c r="E115" s="703"/>
      <c r="F115" s="703"/>
      <c r="G115" s="703"/>
      <c r="H115" s="703"/>
      <c r="I115" s="703"/>
      <c r="J115" s="703"/>
      <c r="K115" s="703"/>
      <c r="L115" s="704"/>
      <c r="N115" s="319"/>
      <c r="O115" s="219"/>
      <c r="P115" s="219"/>
    </row>
    <row r="116" spans="1:16" s="172" customFormat="1" x14ac:dyDescent="0.25">
      <c r="A116" s="188"/>
      <c r="B116" s="204"/>
      <c r="C116" s="205"/>
      <c r="D116" s="205"/>
      <c r="E116" s="205"/>
      <c r="F116" s="205"/>
      <c r="G116" s="205"/>
      <c r="H116" s="205"/>
      <c r="I116" s="205"/>
      <c r="J116" s="205"/>
      <c r="K116" s="205"/>
      <c r="L116" s="190"/>
      <c r="N116" s="319"/>
      <c r="O116" s="219"/>
      <c r="P116" s="219"/>
    </row>
    <row r="117" spans="1:16" s="3" customFormat="1" x14ac:dyDescent="0.25">
      <c r="A117" s="14"/>
      <c r="B117" s="790"/>
      <c r="C117" s="791"/>
      <c r="D117" s="791"/>
      <c r="E117" s="791"/>
      <c r="F117" s="791"/>
      <c r="G117" s="791"/>
      <c r="H117" s="791"/>
      <c r="I117" s="791"/>
      <c r="J117" s="791"/>
      <c r="K117" s="791"/>
      <c r="L117" s="792"/>
      <c r="M117" s="172"/>
      <c r="N117" s="314"/>
      <c r="O117" s="166"/>
      <c r="P117" s="166"/>
    </row>
    <row r="118" spans="1:16" s="3" customFormat="1" x14ac:dyDescent="0.25">
      <c r="A118" s="14"/>
      <c r="B118" s="790"/>
      <c r="C118" s="791"/>
      <c r="D118" s="791"/>
      <c r="E118" s="791"/>
      <c r="F118" s="791"/>
      <c r="G118" s="791"/>
      <c r="H118" s="791"/>
      <c r="I118" s="791"/>
      <c r="J118" s="791"/>
      <c r="K118" s="791"/>
      <c r="L118" s="792"/>
      <c r="M118" s="172"/>
      <c r="N118" s="314"/>
      <c r="O118" s="166"/>
      <c r="P118" s="166"/>
    </row>
    <row r="119" spans="1:16" s="3" customFormat="1" x14ac:dyDescent="0.25">
      <c r="A119" s="14"/>
      <c r="B119" s="790"/>
      <c r="C119" s="791"/>
      <c r="D119" s="791"/>
      <c r="E119" s="791"/>
      <c r="F119" s="791"/>
      <c r="G119" s="791"/>
      <c r="H119" s="791"/>
      <c r="I119" s="791"/>
      <c r="J119" s="791"/>
      <c r="K119" s="791"/>
      <c r="L119" s="792"/>
      <c r="M119" s="172"/>
      <c r="N119" s="314"/>
      <c r="O119" s="166"/>
      <c r="P119" s="166"/>
    </row>
    <row r="120" spans="1:16" s="3" customFormat="1" x14ac:dyDescent="0.25">
      <c r="A120" s="14"/>
      <c r="B120" s="790"/>
      <c r="C120" s="791"/>
      <c r="D120" s="791"/>
      <c r="E120" s="791"/>
      <c r="F120" s="791"/>
      <c r="G120" s="791"/>
      <c r="H120" s="791"/>
      <c r="I120" s="791"/>
      <c r="J120" s="791"/>
      <c r="K120" s="791"/>
      <c r="L120" s="792"/>
      <c r="M120" s="172"/>
      <c r="N120" s="314"/>
      <c r="O120" s="166"/>
      <c r="P120" s="166"/>
    </row>
    <row r="121" spans="1:16" s="3" customFormat="1" x14ac:dyDescent="0.25">
      <c r="A121" s="14"/>
      <c r="B121" s="790"/>
      <c r="C121" s="791"/>
      <c r="D121" s="791"/>
      <c r="E121" s="791"/>
      <c r="F121" s="791"/>
      <c r="G121" s="791"/>
      <c r="H121" s="791"/>
      <c r="I121" s="791"/>
      <c r="J121" s="791"/>
      <c r="K121" s="791"/>
      <c r="L121" s="792"/>
      <c r="M121" s="172"/>
      <c r="N121" s="314"/>
      <c r="O121" s="166"/>
      <c r="P121" s="166"/>
    </row>
    <row r="122" spans="1:16" s="3" customFormat="1" x14ac:dyDescent="0.25">
      <c r="A122" s="14"/>
      <c r="B122" s="790"/>
      <c r="C122" s="791"/>
      <c r="D122" s="791"/>
      <c r="E122" s="791"/>
      <c r="F122" s="791"/>
      <c r="G122" s="791"/>
      <c r="H122" s="791"/>
      <c r="I122" s="791"/>
      <c r="J122" s="791"/>
      <c r="K122" s="791"/>
      <c r="L122" s="792"/>
      <c r="M122" s="172"/>
      <c r="N122" s="314"/>
      <c r="O122" s="166"/>
      <c r="P122" s="166"/>
    </row>
    <row r="123" spans="1:16" s="3" customFormat="1" x14ac:dyDescent="0.25">
      <c r="A123" s="14"/>
      <c r="B123" s="790"/>
      <c r="C123" s="791"/>
      <c r="D123" s="791"/>
      <c r="E123" s="791"/>
      <c r="F123" s="791"/>
      <c r="G123" s="791"/>
      <c r="H123" s="791"/>
      <c r="I123" s="791"/>
      <c r="J123" s="791"/>
      <c r="K123" s="791"/>
      <c r="L123" s="792"/>
      <c r="M123" s="172"/>
      <c r="N123" s="314"/>
      <c r="O123" s="166"/>
      <c r="P123" s="166"/>
    </row>
    <row r="124" spans="1:16" s="3" customFormat="1" x14ac:dyDescent="0.25">
      <c r="A124" s="14"/>
      <c r="B124" s="790"/>
      <c r="C124" s="791"/>
      <c r="D124" s="791"/>
      <c r="E124" s="791"/>
      <c r="F124" s="791"/>
      <c r="G124" s="791"/>
      <c r="H124" s="791"/>
      <c r="I124" s="791"/>
      <c r="J124" s="791"/>
      <c r="K124" s="791"/>
      <c r="L124" s="792"/>
      <c r="M124" s="172"/>
      <c r="N124" s="314"/>
      <c r="O124" s="166"/>
      <c r="P124" s="166"/>
    </row>
    <row r="125" spans="1:16" s="172" customFormat="1" x14ac:dyDescent="0.25">
      <c r="A125" s="188"/>
      <c r="B125" s="207"/>
      <c r="C125" s="208"/>
      <c r="D125" s="208"/>
      <c r="E125" s="208"/>
      <c r="F125" s="208"/>
      <c r="G125" s="208"/>
      <c r="H125" s="208"/>
      <c r="I125" s="208"/>
      <c r="J125" s="208"/>
      <c r="K125" s="208"/>
      <c r="L125" s="206"/>
      <c r="N125" s="319"/>
      <c r="O125" s="219"/>
      <c r="P125" s="219"/>
    </row>
    <row r="126" spans="1:16" s="38" customFormat="1" x14ac:dyDescent="0.25">
      <c r="A126" s="37"/>
      <c r="B126" s="845" t="s">
        <v>33</v>
      </c>
      <c r="C126" s="846"/>
      <c r="D126" s="846"/>
      <c r="E126" s="846"/>
      <c r="F126" s="846"/>
      <c r="G126" s="846"/>
      <c r="H126" s="846"/>
      <c r="I126" s="846"/>
      <c r="J126" s="846"/>
      <c r="K126" s="846"/>
      <c r="L126" s="847"/>
      <c r="M126" s="183"/>
      <c r="N126" s="628"/>
    </row>
    <row r="127" spans="1:16" s="634" customFormat="1" x14ac:dyDescent="0.25">
      <c r="A127" s="299"/>
      <c r="B127" s="629"/>
      <c r="C127" s="630"/>
      <c r="D127" s="630"/>
      <c r="E127" s="630"/>
      <c r="F127" s="630"/>
      <c r="G127" s="630"/>
      <c r="H127" s="630"/>
      <c r="I127" s="630"/>
      <c r="J127" s="630"/>
      <c r="K127" s="630"/>
      <c r="L127" s="631"/>
      <c r="M127" s="632"/>
      <c r="N127" s="633"/>
    </row>
    <row r="128" spans="1:16" s="146" customFormat="1" x14ac:dyDescent="0.25">
      <c r="A128" s="37"/>
      <c r="B128" s="848" t="str">
        <f>IF(Intro!$G$28="English",O129,P129)</f>
        <v>Si vous avez produit et importé les marchandises, veuillez expliquer les raisons pour lesquelles votre entreprise les a importées.</v>
      </c>
      <c r="C128" s="772"/>
      <c r="D128" s="772"/>
      <c r="E128" s="772"/>
      <c r="F128" s="772"/>
      <c r="G128" s="772"/>
      <c r="H128" s="772"/>
      <c r="I128" s="772"/>
      <c r="J128" s="772"/>
      <c r="K128" s="772"/>
      <c r="L128" s="773"/>
    </row>
    <row r="129" spans="1:16" s="146" customFormat="1" x14ac:dyDescent="0.25">
      <c r="A129" s="37"/>
      <c r="B129" s="161"/>
      <c r="C129" s="162"/>
      <c r="D129" s="163"/>
      <c r="E129" s="163"/>
      <c r="F129" s="163"/>
      <c r="G129" s="163"/>
      <c r="H129" s="163"/>
      <c r="I129" s="163"/>
      <c r="J129" s="163"/>
      <c r="K129" s="163"/>
      <c r="L129" s="164"/>
      <c r="O129" s="160" t="s">
        <v>903</v>
      </c>
      <c r="P129" s="635" t="s">
        <v>902</v>
      </c>
    </row>
    <row r="130" spans="1:16" s="146" customFormat="1" x14ac:dyDescent="0.25">
      <c r="A130" s="37"/>
      <c r="B130" s="849"/>
      <c r="C130" s="850"/>
      <c r="D130" s="850"/>
      <c r="E130" s="850"/>
      <c r="F130" s="850"/>
      <c r="G130" s="850"/>
      <c r="H130" s="850"/>
      <c r="I130" s="850"/>
      <c r="J130" s="850"/>
      <c r="K130" s="850"/>
      <c r="L130" s="851"/>
    </row>
    <row r="131" spans="1:16" s="146" customFormat="1" x14ac:dyDescent="0.25">
      <c r="A131" s="37"/>
      <c r="B131" s="852"/>
      <c r="C131" s="838"/>
      <c r="D131" s="838"/>
      <c r="E131" s="838"/>
      <c r="F131" s="838"/>
      <c r="G131" s="838"/>
      <c r="H131" s="838"/>
      <c r="I131" s="838"/>
      <c r="J131" s="838"/>
      <c r="K131" s="838"/>
      <c r="L131" s="839"/>
    </row>
    <row r="132" spans="1:16" s="146" customFormat="1" x14ac:dyDescent="0.25">
      <c r="A132" s="37"/>
      <c r="B132" s="852"/>
      <c r="C132" s="838"/>
      <c r="D132" s="838"/>
      <c r="E132" s="838"/>
      <c r="F132" s="838"/>
      <c r="G132" s="838"/>
      <c r="H132" s="838"/>
      <c r="I132" s="838"/>
      <c r="J132" s="838"/>
      <c r="K132" s="838"/>
      <c r="L132" s="839"/>
    </row>
    <row r="133" spans="1:16" s="146" customFormat="1" x14ac:dyDescent="0.25">
      <c r="A133" s="37"/>
      <c r="B133" s="852"/>
      <c r="C133" s="838"/>
      <c r="D133" s="838"/>
      <c r="E133" s="838"/>
      <c r="F133" s="838"/>
      <c r="G133" s="838"/>
      <c r="H133" s="838"/>
      <c r="I133" s="838"/>
      <c r="J133" s="838"/>
      <c r="K133" s="838"/>
      <c r="L133" s="839"/>
    </row>
    <row r="134" spans="1:16" s="146" customFormat="1" x14ac:dyDescent="0.25">
      <c r="A134" s="37"/>
      <c r="B134" s="852"/>
      <c r="C134" s="838"/>
      <c r="D134" s="838"/>
      <c r="E134" s="838"/>
      <c r="F134" s="838"/>
      <c r="G134" s="838"/>
      <c r="H134" s="838"/>
      <c r="I134" s="838"/>
      <c r="J134" s="838"/>
      <c r="K134" s="838"/>
      <c r="L134" s="839"/>
    </row>
    <row r="135" spans="1:16" s="146" customFormat="1" x14ac:dyDescent="0.25">
      <c r="A135" s="37"/>
      <c r="B135" s="852"/>
      <c r="C135" s="838"/>
      <c r="D135" s="838"/>
      <c r="E135" s="838"/>
      <c r="F135" s="838"/>
      <c r="G135" s="838"/>
      <c r="H135" s="838"/>
      <c r="I135" s="838"/>
      <c r="J135" s="838"/>
      <c r="K135" s="838"/>
      <c r="L135" s="839"/>
    </row>
    <row r="136" spans="1:16" s="146" customFormat="1" x14ac:dyDescent="0.25">
      <c r="A136" s="37"/>
      <c r="B136" s="852"/>
      <c r="C136" s="838"/>
      <c r="D136" s="838"/>
      <c r="E136" s="838"/>
      <c r="F136" s="838"/>
      <c r="G136" s="838"/>
      <c r="H136" s="838"/>
      <c r="I136" s="838"/>
      <c r="J136" s="838"/>
      <c r="K136" s="838"/>
      <c r="L136" s="839"/>
    </row>
    <row r="137" spans="1:16" s="146" customFormat="1" x14ac:dyDescent="0.25">
      <c r="A137" s="37"/>
      <c r="B137" s="852"/>
      <c r="C137" s="838"/>
      <c r="D137" s="838"/>
      <c r="E137" s="838"/>
      <c r="F137" s="838"/>
      <c r="G137" s="838"/>
      <c r="H137" s="838"/>
      <c r="I137" s="838"/>
      <c r="J137" s="838"/>
      <c r="K137" s="838"/>
      <c r="L137" s="839"/>
    </row>
    <row r="138" spans="1:16" s="146" customFormat="1" x14ac:dyDescent="0.25">
      <c r="A138" s="37"/>
      <c r="B138" s="852"/>
      <c r="C138" s="838"/>
      <c r="D138" s="838"/>
      <c r="E138" s="838"/>
      <c r="F138" s="838"/>
      <c r="G138" s="838"/>
      <c r="H138" s="838"/>
      <c r="I138" s="838"/>
      <c r="J138" s="838"/>
      <c r="K138" s="838"/>
      <c r="L138" s="839"/>
    </row>
    <row r="139" spans="1:16" s="146" customFormat="1" x14ac:dyDescent="0.25">
      <c r="A139" s="37"/>
      <c r="B139" s="853"/>
      <c r="C139" s="854"/>
      <c r="D139" s="854"/>
      <c r="E139" s="854"/>
      <c r="F139" s="854"/>
      <c r="G139" s="854"/>
      <c r="H139" s="854"/>
      <c r="I139" s="854"/>
      <c r="J139" s="854"/>
      <c r="K139" s="854"/>
      <c r="L139" s="855"/>
    </row>
  </sheetData>
  <sheetProtection algorithmName="SHA-512" hashValue="NpoBe9SZDU3ji6cZV/VkbTaDR5WQ1tocdLQ3e4jFAhkji3RzWcg+jkbYEqzl/BlBwtJLwJGBWdI31uLqDQ60wg==" saltValue="KtxFlQJu9t+lgmwyS+0zWA==" spinCount="100000" sheet="1" objects="1" scenarios="1" selectLockedCells="1"/>
  <mergeCells count="58">
    <mergeCell ref="B117:L124"/>
    <mergeCell ref="B83:L83"/>
    <mergeCell ref="B85:L86"/>
    <mergeCell ref="B88:L95"/>
    <mergeCell ref="B97:L97"/>
    <mergeCell ref="B99:L102"/>
    <mergeCell ref="B104:L110"/>
    <mergeCell ref="H32:H33"/>
    <mergeCell ref="I32:I33"/>
    <mergeCell ref="B34:E34"/>
    <mergeCell ref="B112:L112"/>
    <mergeCell ref="B114:L115"/>
    <mergeCell ref="B40:E40"/>
    <mergeCell ref="B41:E41"/>
    <mergeCell ref="B42:E42"/>
    <mergeCell ref="B33:F33"/>
    <mergeCell ref="B35:E35"/>
    <mergeCell ref="B36:E36"/>
    <mergeCell ref="B37:E37"/>
    <mergeCell ref="B38:E38"/>
    <mergeCell ref="B39:E39"/>
    <mergeCell ref="B23:E23"/>
    <mergeCell ref="B24:E24"/>
    <mergeCell ref="B25:E25"/>
    <mergeCell ref="B74:L81"/>
    <mergeCell ref="B27:E27"/>
    <mergeCell ref="B28:E28"/>
    <mergeCell ref="B29:E29"/>
    <mergeCell ref="B44:L44"/>
    <mergeCell ref="B46:L46"/>
    <mergeCell ref="B48:L55"/>
    <mergeCell ref="B57:L57"/>
    <mergeCell ref="B59:L59"/>
    <mergeCell ref="B61:L68"/>
    <mergeCell ref="B70:L70"/>
    <mergeCell ref="B72:L72"/>
    <mergeCell ref="G32:G33"/>
    <mergeCell ref="B4:L4"/>
    <mergeCell ref="B5:L5"/>
    <mergeCell ref="B6:L6"/>
    <mergeCell ref="B8:L8"/>
    <mergeCell ref="B9:L9"/>
    <mergeCell ref="B11:L11"/>
    <mergeCell ref="B126:L126"/>
    <mergeCell ref="B128:L128"/>
    <mergeCell ref="B130:L139"/>
    <mergeCell ref="B10:L10"/>
    <mergeCell ref="B26:E26"/>
    <mergeCell ref="B13:L13"/>
    <mergeCell ref="B14:L14"/>
    <mergeCell ref="B16:L17"/>
    <mergeCell ref="G19:G20"/>
    <mergeCell ref="H19:H20"/>
    <mergeCell ref="I19:I20"/>
    <mergeCell ref="J19:J20"/>
    <mergeCell ref="K19:K20"/>
    <mergeCell ref="B21:E21"/>
    <mergeCell ref="B22:E22"/>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7:K27 G25:K25 G21:K23 G40:I40 G38:I38 G34:I36" xr:uid="{F8AAED11-0B3F-43F5-AB2E-64D823FFD23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8 B61 B74 B88 B104 B117 B130" xr:uid="{A0B036F7-9CA6-4D64-A843-103DB01BD79B}">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K29 G26:K26 G24:K24 G41:I42 G39:I39 G37:I37" xr:uid="{E3A2C306-C581-4224-8179-9E7B74BDDA37}">
      <formula1>1000</formula1>
    </dataValidation>
  </dataValidations>
  <printOptions horizontalCentered="1"/>
  <pageMargins left="0.25" right="0.25" top="0.75" bottom="0.75" header="0.3" footer="0.3"/>
  <pageSetup scale="62" fitToHeight="0" orientation="portrait" r:id="rId1"/>
  <headerFooter>
    <oddFooter>&amp;L&amp;A</oddFooter>
  </headerFooter>
  <rowBreaks count="1" manualBreakCount="1">
    <brk id="69"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165-BC44-4DE9-8E87-8176AF12666B}">
  <sheetPr>
    <tabColor rgb="FF92D050"/>
    <pageSetUpPr fitToPage="1"/>
  </sheetPr>
  <dimension ref="A1:U324"/>
  <sheetViews>
    <sheetView showGridLines="0" zoomScaleNormal="100" workbookViewId="0"/>
  </sheetViews>
  <sheetFormatPr defaultColWidth="9.140625" defaultRowHeight="14.25" x14ac:dyDescent="0.25"/>
  <cols>
    <col min="1" max="1" width="1.85546875" style="13" customWidth="1"/>
    <col min="2" max="4" width="14.5703125" style="23" customWidth="1"/>
    <col min="5" max="5" width="21.5703125" style="23" customWidth="1"/>
    <col min="6" max="6" width="14.5703125" style="23" customWidth="1"/>
    <col min="7" max="9" width="15" style="23" customWidth="1"/>
    <col min="10" max="12" width="14.5703125" style="23" customWidth="1"/>
    <col min="13" max="13" width="6.140625" style="1" customWidth="1"/>
    <col min="14" max="14" width="9.140625" style="314" customWidth="1"/>
    <col min="15" max="16" width="15.5703125" style="2" hidden="1" customWidth="1"/>
    <col min="17" max="17" width="15.5703125" style="2" customWidth="1"/>
    <col min="18" max="16384" width="9.140625" style="2"/>
  </cols>
  <sheetData>
    <row r="1" spans="1:16" x14ac:dyDescent="0.25">
      <c r="O1" s="2" t="s">
        <v>647</v>
      </c>
      <c r="P1" s="2" t="s">
        <v>647</v>
      </c>
    </row>
    <row r="2" spans="1:16" x14ac:dyDescent="0.25">
      <c r="B2" s="24" t="str">
        <f>'Pro 1'!B2</f>
        <v>PROTÉGÉ</v>
      </c>
      <c r="C2" s="24"/>
      <c r="D2" s="24"/>
      <c r="O2" s="3" t="s">
        <v>127</v>
      </c>
      <c r="P2" s="3" t="s">
        <v>128</v>
      </c>
    </row>
    <row r="3" spans="1:16" x14ac:dyDescent="0.25">
      <c r="B3" s="25"/>
      <c r="C3" s="25"/>
      <c r="D3" s="25"/>
      <c r="O3" s="8"/>
      <c r="P3" s="8"/>
    </row>
    <row r="4" spans="1:16" s="8" customFormat="1" x14ac:dyDescent="0.25">
      <c r="A4" s="19"/>
      <c r="B4" s="739" t="str">
        <f>Info!B4</f>
        <v>QUESTIONNAIRE À L’INTENTION DES PRODUCTEURS</v>
      </c>
      <c r="C4" s="740"/>
      <c r="D4" s="740"/>
      <c r="E4" s="740"/>
      <c r="F4" s="740"/>
      <c r="G4" s="740"/>
      <c r="H4" s="740"/>
      <c r="I4" s="740"/>
      <c r="J4" s="740"/>
      <c r="K4" s="740"/>
      <c r="L4" s="741"/>
      <c r="M4" s="20"/>
      <c r="N4" s="313"/>
      <c r="O4" s="16"/>
      <c r="P4" s="16"/>
    </row>
    <row r="5" spans="1:16" s="8" customFormat="1" x14ac:dyDescent="0.25">
      <c r="A5" s="19"/>
      <c r="B5" s="742" t="str">
        <f>Info!B5</f>
        <v>GC-2026-001</v>
      </c>
      <c r="C5" s="743"/>
      <c r="D5" s="743"/>
      <c r="E5" s="743"/>
      <c r="F5" s="743"/>
      <c r="G5" s="743"/>
      <c r="H5" s="743"/>
      <c r="I5" s="743"/>
      <c r="J5" s="743"/>
      <c r="K5" s="743"/>
      <c r="L5" s="744"/>
      <c r="M5" s="20"/>
      <c r="N5" s="316"/>
      <c r="O5" s="16"/>
      <c r="P5" s="16"/>
    </row>
    <row r="6" spans="1:16" s="17" customFormat="1" x14ac:dyDescent="0.25">
      <c r="A6" s="19"/>
      <c r="B6" s="742" t="str">
        <f>Info!B6</f>
        <v>PRODUITS DU BOIS - MEUBLES DE RANGEMENT EN BOIS D’INGÉNIERIE</v>
      </c>
      <c r="C6" s="743"/>
      <c r="D6" s="743"/>
      <c r="E6" s="743"/>
      <c r="F6" s="743"/>
      <c r="G6" s="743"/>
      <c r="H6" s="743"/>
      <c r="I6" s="743"/>
      <c r="J6" s="743"/>
      <c r="K6" s="743"/>
      <c r="L6" s="744"/>
      <c r="M6" s="16"/>
      <c r="N6" s="316"/>
      <c r="O6" s="18"/>
      <c r="P6" s="18"/>
    </row>
    <row r="7" spans="1:16" s="17" customFormat="1" x14ac:dyDescent="0.25">
      <c r="A7" s="19"/>
      <c r="B7" s="277"/>
      <c r="C7" s="32"/>
      <c r="D7" s="32"/>
      <c r="E7" s="32"/>
      <c r="F7" s="32"/>
      <c r="G7" s="32"/>
      <c r="H7" s="32"/>
      <c r="I7" s="32"/>
      <c r="J7" s="32"/>
      <c r="K7" s="32"/>
      <c r="L7" s="278"/>
      <c r="M7" s="16"/>
      <c r="N7" s="316"/>
      <c r="O7" s="5"/>
    </row>
    <row r="8" spans="1:16" s="17" customFormat="1" x14ac:dyDescent="0.25">
      <c r="A8" s="19"/>
      <c r="B8" s="820" t="str">
        <f>Public!B8</f>
        <v>Les questions suivantes font référence aux marchandises comme définies dans la description du produit de l'onglet Intro.</v>
      </c>
      <c r="C8" s="821"/>
      <c r="D8" s="821"/>
      <c r="E8" s="821"/>
      <c r="F8" s="821"/>
      <c r="G8" s="821"/>
      <c r="H8" s="821"/>
      <c r="I8" s="821"/>
      <c r="J8" s="821"/>
      <c r="K8" s="821"/>
      <c r="L8" s="822"/>
      <c r="M8" s="16"/>
      <c r="N8" s="316"/>
      <c r="O8" s="18"/>
      <c r="P8" s="18"/>
    </row>
    <row r="9" spans="1:16" s="17" customFormat="1" x14ac:dyDescent="0.25">
      <c r="A9" s="19"/>
      <c r="B9" s="820" t="str">
        <f>Public!B9</f>
        <v>Des informations sur le produit et un glossaire de termes sont disponibles dans l'onglet Info.</v>
      </c>
      <c r="C9" s="821"/>
      <c r="D9" s="821"/>
      <c r="E9" s="821"/>
      <c r="F9" s="821"/>
      <c r="G9" s="821"/>
      <c r="H9" s="821"/>
      <c r="I9" s="821"/>
      <c r="J9" s="821"/>
      <c r="K9" s="821"/>
      <c r="L9" s="822"/>
      <c r="M9" s="16"/>
      <c r="N9" s="316"/>
      <c r="O9" s="18"/>
    </row>
    <row r="10" spans="1:16" s="17" customFormat="1" x14ac:dyDescent="0.25">
      <c r="A10" s="19"/>
      <c r="B10" s="820" t="str">
        <f>Public!B10</f>
        <v>Utilisez l'onglet AddPub si vous avez besoin de plus d'espace.</v>
      </c>
      <c r="C10" s="821"/>
      <c r="D10" s="821"/>
      <c r="E10" s="821"/>
      <c r="F10" s="821"/>
      <c r="G10" s="821"/>
      <c r="H10" s="821"/>
      <c r="I10" s="821"/>
      <c r="J10" s="821"/>
      <c r="K10" s="821"/>
      <c r="L10" s="822"/>
      <c r="M10" s="16"/>
      <c r="N10" s="316"/>
      <c r="O10" s="18"/>
      <c r="P10" s="18"/>
    </row>
    <row r="11" spans="1:16" s="17" customFormat="1" x14ac:dyDescent="0.25">
      <c r="A11" s="19"/>
      <c r="B11" s="330"/>
      <c r="C11" s="331"/>
      <c r="D11" s="331"/>
      <c r="E11" s="32"/>
      <c r="F11" s="32"/>
      <c r="G11" s="32"/>
      <c r="H11" s="32"/>
      <c r="I11" s="32"/>
      <c r="J11" s="32"/>
      <c r="K11" s="32"/>
      <c r="L11" s="278"/>
      <c r="M11" s="16"/>
      <c r="N11" s="316"/>
      <c r="O11" s="18"/>
      <c r="P11" s="18"/>
    </row>
    <row r="12" spans="1:16" s="17" customFormat="1" x14ac:dyDescent="0.25">
      <c r="A12" s="19"/>
      <c r="B12" s="820" t="str">
        <f>IF(Intro!$G$28="English",O12,P12)</f>
        <v>Pour les questions de cet onglet, notez ce qui suit :</v>
      </c>
      <c r="C12" s="821"/>
      <c r="D12" s="821"/>
      <c r="E12" s="821"/>
      <c r="F12" s="821"/>
      <c r="G12" s="821"/>
      <c r="H12" s="821"/>
      <c r="I12" s="821"/>
      <c r="J12" s="821"/>
      <c r="K12" s="821"/>
      <c r="L12" s="822"/>
      <c r="M12" s="16"/>
      <c r="N12" s="316"/>
      <c r="O12" s="18" t="s">
        <v>154</v>
      </c>
      <c r="P12" s="18" t="s">
        <v>155</v>
      </c>
    </row>
    <row r="13" spans="1:16" s="17" customFormat="1" ht="26.25" customHeight="1" x14ac:dyDescent="0.25">
      <c r="A13" s="19"/>
      <c r="B13" s="962" t="str">
        <f>IF(Intro!$G$28="English",O13,P13)</f>
        <v xml:space="preserve">• Indiquez seulement les ventes effectuées à partir de la production de votre entreprise au Canada. Les ventes de marchandises achetées auprès d’autres producteurs canadiens doivent être exclues. </v>
      </c>
      <c r="C13" s="963"/>
      <c r="D13" s="963"/>
      <c r="E13" s="963"/>
      <c r="F13" s="963"/>
      <c r="G13" s="963"/>
      <c r="H13" s="963"/>
      <c r="I13" s="963"/>
      <c r="J13" s="963"/>
      <c r="K13" s="963"/>
      <c r="L13" s="964"/>
      <c r="M13" s="16"/>
      <c r="N13" s="316"/>
      <c r="O13" s="18" t="s">
        <v>579</v>
      </c>
      <c r="P13" s="18" t="s">
        <v>580</v>
      </c>
    </row>
    <row r="14" spans="1:16" s="17" customFormat="1" x14ac:dyDescent="0.25">
      <c r="A14" s="19"/>
      <c r="B14" s="820" t="str">
        <f>IF(Intro!$G$28="English",O14,P14)</f>
        <v>• Déclarez toutes les ventes aux entreprises affiliées canadiennes et étrangères.</v>
      </c>
      <c r="C14" s="821"/>
      <c r="D14" s="821"/>
      <c r="E14" s="821"/>
      <c r="F14" s="821"/>
      <c r="G14" s="821"/>
      <c r="H14" s="821"/>
      <c r="I14" s="821"/>
      <c r="J14" s="821"/>
      <c r="K14" s="821"/>
      <c r="L14" s="822"/>
      <c r="M14" s="16"/>
      <c r="N14" s="316"/>
      <c r="O14" s="18" t="s">
        <v>940</v>
      </c>
      <c r="P14" s="18" t="s">
        <v>941</v>
      </c>
    </row>
    <row r="15" spans="1:16" s="17" customFormat="1" x14ac:dyDescent="0.25">
      <c r="A15" s="19"/>
      <c r="B15" s="820" t="str">
        <f>IF(Intro!$G$28="English",O15,P15)</f>
        <v>• Déclarez toutes les ventes à compter de la date de l’expédition au client ou à son entrepôt.</v>
      </c>
      <c r="C15" s="821"/>
      <c r="D15" s="821"/>
      <c r="E15" s="821"/>
      <c r="F15" s="821"/>
      <c r="G15" s="821"/>
      <c r="H15" s="821"/>
      <c r="I15" s="821"/>
      <c r="J15" s="821"/>
      <c r="K15" s="821"/>
      <c r="L15" s="822"/>
      <c r="M15" s="16"/>
      <c r="N15" s="316"/>
      <c r="O15" s="18" t="s">
        <v>511</v>
      </c>
      <c r="P15" s="18" t="s">
        <v>513</v>
      </c>
    </row>
    <row r="16" spans="1:16" s="17" customFormat="1" x14ac:dyDescent="0.25">
      <c r="A16" s="19"/>
      <c r="B16" s="823" t="str">
        <f>IF(Intro!$G$28="English",O16,P16)</f>
        <v>• Déclarez toutes les valeurs en dollars canadiens (CAD).</v>
      </c>
      <c r="C16" s="824"/>
      <c r="D16" s="824"/>
      <c r="E16" s="824"/>
      <c r="F16" s="824"/>
      <c r="G16" s="824"/>
      <c r="H16" s="824"/>
      <c r="I16" s="824"/>
      <c r="J16" s="824"/>
      <c r="K16" s="824"/>
      <c r="L16" s="825"/>
      <c r="M16" s="16"/>
      <c r="N16" s="316"/>
      <c r="O16" s="18" t="s">
        <v>512</v>
      </c>
      <c r="P16" s="18" t="s">
        <v>514</v>
      </c>
    </row>
    <row r="17" spans="1:16" s="169" customFormat="1" x14ac:dyDescent="0.25">
      <c r="A17" s="234"/>
      <c r="B17" s="965" t="str">
        <f>IF(Intro!$G$28="English",O17,P17)</f>
        <v>• Certaines informations doivent être déclarées séparément pour les unités complètes et les sous-ensembles.</v>
      </c>
      <c r="C17" s="966"/>
      <c r="D17" s="966"/>
      <c r="E17" s="966"/>
      <c r="F17" s="966"/>
      <c r="G17" s="966"/>
      <c r="H17" s="966"/>
      <c r="I17" s="966"/>
      <c r="J17" s="966"/>
      <c r="K17" s="966"/>
      <c r="L17" s="967"/>
      <c r="M17" s="231"/>
      <c r="N17" s="627"/>
      <c r="O17" s="259" t="s">
        <v>900</v>
      </c>
      <c r="P17" s="259" t="s">
        <v>901</v>
      </c>
    </row>
    <row r="18" spans="1:16" s="9" customFormat="1" x14ac:dyDescent="0.25">
      <c r="A18" s="19"/>
      <c r="B18" s="26"/>
      <c r="C18" s="26"/>
      <c r="D18" s="26"/>
      <c r="E18" s="27"/>
      <c r="F18" s="27"/>
      <c r="G18" s="27"/>
      <c r="H18" s="27"/>
      <c r="I18" s="27"/>
      <c r="J18" s="27"/>
      <c r="K18" s="27"/>
      <c r="L18" s="27"/>
      <c r="N18" s="317"/>
      <c r="O18" s="10"/>
      <c r="P18" s="10"/>
    </row>
    <row r="19" spans="1:16" x14ac:dyDescent="0.25">
      <c r="B19" s="709" t="str">
        <f>IF(Intro!$G$28="English",O19,P19)</f>
        <v>VENTES ET STOCKS</v>
      </c>
      <c r="C19" s="710"/>
      <c r="D19" s="710"/>
      <c r="E19" s="710"/>
      <c r="F19" s="710"/>
      <c r="G19" s="710"/>
      <c r="H19" s="710"/>
      <c r="I19" s="710"/>
      <c r="J19" s="710"/>
      <c r="K19" s="710"/>
      <c r="L19" s="711"/>
      <c r="M19" s="147"/>
      <c r="O19" s="237" t="s">
        <v>577</v>
      </c>
      <c r="P19" s="237" t="s">
        <v>578</v>
      </c>
    </row>
    <row r="20" spans="1:16" x14ac:dyDescent="0.25">
      <c r="B20" s="799" t="s">
        <v>20</v>
      </c>
      <c r="C20" s="800"/>
      <c r="D20" s="800"/>
      <c r="E20" s="800"/>
      <c r="F20" s="800"/>
      <c r="G20" s="800"/>
      <c r="H20" s="800"/>
      <c r="I20" s="800"/>
      <c r="J20" s="800"/>
      <c r="K20" s="800"/>
      <c r="L20" s="801"/>
      <c r="M20" s="2"/>
    </row>
    <row r="21" spans="1:16" s="11" customFormat="1" x14ac:dyDescent="0.25">
      <c r="A21" s="13"/>
      <c r="B21" s="28"/>
      <c r="C21" s="29"/>
      <c r="D21" s="29"/>
      <c r="E21" s="30"/>
      <c r="F21" s="30"/>
      <c r="G21" s="30"/>
      <c r="H21" s="30"/>
      <c r="I21" s="30"/>
      <c r="J21" s="30"/>
      <c r="K21" s="30"/>
      <c r="L21" s="31"/>
      <c r="N21" s="318"/>
    </row>
    <row r="22" spans="1:16" s="11" customFormat="1" x14ac:dyDescent="0.25">
      <c r="A22" s="13"/>
      <c r="B22" s="702" t="str">
        <f>IF(Intro!$G$28="English",O22,P22)</f>
        <v>Remplir le tableau suivant pour les ventes et les stocks des marchandises par votre entreprise.</v>
      </c>
      <c r="C22" s="703"/>
      <c r="D22" s="703"/>
      <c r="E22" s="703"/>
      <c r="F22" s="703"/>
      <c r="G22" s="703"/>
      <c r="H22" s="703"/>
      <c r="I22" s="703"/>
      <c r="J22" s="703"/>
      <c r="K22" s="703"/>
      <c r="L22" s="704"/>
      <c r="N22" s="318"/>
      <c r="O22" s="12" t="s">
        <v>153</v>
      </c>
      <c r="P22" s="11" t="s">
        <v>609</v>
      </c>
    </row>
    <row r="23" spans="1:16" s="11" customFormat="1" x14ac:dyDescent="0.25">
      <c r="A23" s="13"/>
      <c r="B23" s="959" t="str">
        <f>IF(Intro!$G$28="English",Variables!$B$72,Variables!$C$72)</f>
        <v>N'INCLUEZ PAS DANS VOTRE RÉPONSE LA VALEUR DE TOUT SERVICE COMMERCIAL, TEL QUE L'INSTALLATION</v>
      </c>
      <c r="C23" s="960"/>
      <c r="D23" s="960"/>
      <c r="E23" s="960"/>
      <c r="F23" s="960"/>
      <c r="G23" s="960"/>
      <c r="H23" s="960"/>
      <c r="I23" s="960"/>
      <c r="J23" s="960"/>
      <c r="K23" s="960"/>
      <c r="L23" s="961"/>
      <c r="N23" s="318"/>
      <c r="O23" s="12"/>
    </row>
    <row r="24" spans="1:16" s="11" customFormat="1" x14ac:dyDescent="0.25">
      <c r="A24" s="13"/>
      <c r="B24" s="664" t="str">
        <f>IF(Intro!$G$28="English",Variables!$B$23,Variables!$C$23)</f>
        <v>unités complètes</v>
      </c>
      <c r="C24" s="625"/>
      <c r="D24" s="625"/>
      <c r="E24" s="625"/>
      <c r="F24" s="625"/>
      <c r="G24" s="625"/>
      <c r="H24" s="625"/>
      <c r="I24" s="625"/>
      <c r="J24" s="625"/>
      <c r="K24" s="625"/>
      <c r="L24" s="626"/>
      <c r="N24" s="318"/>
      <c r="O24" s="12"/>
    </row>
    <row r="25" spans="1:16" s="11" customFormat="1" x14ac:dyDescent="0.25">
      <c r="A25" s="13"/>
      <c r="B25" s="328"/>
      <c r="C25" s="329"/>
      <c r="D25" s="29"/>
      <c r="G25" s="891">
        <f>Variables!$B$6</f>
        <v>2023</v>
      </c>
      <c r="H25" s="891">
        <f>G25+1</f>
        <v>2024</v>
      </c>
      <c r="I25" s="891">
        <f>H25+1</f>
        <v>2025</v>
      </c>
      <c r="J25" s="860"/>
      <c r="K25" s="861"/>
      <c r="L25" s="291"/>
      <c r="N25" s="318"/>
      <c r="O25" s="12"/>
    </row>
    <row r="26" spans="1:16" s="11" customFormat="1" ht="15" thickBot="1" x14ac:dyDescent="0.3">
      <c r="A26" s="13"/>
      <c r="B26" s="328"/>
      <c r="C26" s="329"/>
      <c r="D26" s="29"/>
      <c r="G26" s="955"/>
      <c r="H26" s="955"/>
      <c r="I26" s="955"/>
      <c r="J26" s="860"/>
      <c r="K26" s="861"/>
      <c r="L26" s="291"/>
      <c r="N26" s="318"/>
      <c r="O26" s="12"/>
    </row>
    <row r="27" spans="1:16" s="147" customFormat="1" x14ac:dyDescent="0.25">
      <c r="A27" s="184"/>
      <c r="B27" s="951" t="str">
        <f>IF(Intro!$G$28="English",O27,P27)</f>
        <v>Stock d'ouverture - ne pas inclure la production utilisée à l'interne ou destinée à la transformation ultérieure à l’interne</v>
      </c>
      <c r="C27" s="956"/>
      <c r="D27" s="956"/>
      <c r="E27" s="945" t="str">
        <f>IF(Intro!$G$28="English",Variables!$B$23,Variables!$C$23)</f>
        <v>unités complètes</v>
      </c>
      <c r="F27" s="946"/>
      <c r="G27" s="283"/>
      <c r="H27" s="284">
        <f>G36</f>
        <v>0</v>
      </c>
      <c r="I27" s="284">
        <f>H36</f>
        <v>0</v>
      </c>
      <c r="J27" s="338"/>
      <c r="K27" s="339"/>
      <c r="L27" s="292"/>
      <c r="N27" s="320"/>
      <c r="O27" s="147" t="s">
        <v>676</v>
      </c>
      <c r="P27" s="147" t="s">
        <v>677</v>
      </c>
    </row>
    <row r="28" spans="1:16" s="147" customFormat="1" x14ac:dyDescent="0.25">
      <c r="A28" s="184"/>
      <c r="B28" s="941"/>
      <c r="C28" s="957"/>
      <c r="D28" s="957"/>
      <c r="E28" s="947" t="s">
        <v>482</v>
      </c>
      <c r="F28" s="948"/>
      <c r="G28" s="285"/>
      <c r="H28" s="286">
        <f>G37</f>
        <v>0</v>
      </c>
      <c r="I28" s="286">
        <f>H37</f>
        <v>0</v>
      </c>
      <c r="J28" s="338"/>
      <c r="K28" s="339"/>
      <c r="L28" s="292"/>
      <c r="N28" s="320"/>
    </row>
    <row r="29" spans="1:16" s="147" customFormat="1" ht="15" thickBot="1" x14ac:dyDescent="0.3">
      <c r="A29" s="184"/>
      <c r="B29" s="943"/>
      <c r="C29" s="958"/>
      <c r="D29" s="958"/>
      <c r="E29" s="949" t="str">
        <f>"$ / "&amp;IF(Intro!$G$28="English",Variables!$B$24,Variables!$C$24)</f>
        <v>$ / unité complète</v>
      </c>
      <c r="F29" s="950"/>
      <c r="G29" s="287" t="str">
        <f>IF(G27=0,"-",G28/G27)</f>
        <v>-</v>
      </c>
      <c r="H29" s="287" t="str">
        <f>IF(H27=0,"-",H28/H27)</f>
        <v>-</v>
      </c>
      <c r="I29" s="287" t="str">
        <f>IF(I27=0,"-",I28/I27)</f>
        <v>-</v>
      </c>
      <c r="J29" s="340"/>
      <c r="K29" s="341"/>
      <c r="L29" s="292"/>
      <c r="N29" s="320"/>
    </row>
    <row r="30" spans="1:16" s="147" customFormat="1" x14ac:dyDescent="0.25">
      <c r="A30" s="184"/>
      <c r="B30" s="951" t="str">
        <f>IF(Intro!$G$28="English",O30,P30)</f>
        <v>Ventes au Canada</v>
      </c>
      <c r="C30" s="952"/>
      <c r="D30" s="952"/>
      <c r="E30" s="945" t="str">
        <f>IF(Intro!$G$28="English",Variables!$B$23,Variables!$C$23)</f>
        <v>unités complètes</v>
      </c>
      <c r="F30" s="946"/>
      <c r="G30" s="283"/>
      <c r="H30" s="283"/>
      <c r="I30" s="283"/>
      <c r="J30" s="338"/>
      <c r="K30" s="339"/>
      <c r="L30" s="292"/>
      <c r="N30" s="320"/>
      <c r="O30" s="146" t="str">
        <f>"Sales in Canada"</f>
        <v>Sales in Canada</v>
      </c>
      <c r="P30" s="146" t="str">
        <f>"Ventes au Canada"</f>
        <v>Ventes au Canada</v>
      </c>
    </row>
    <row r="31" spans="1:16" s="147" customFormat="1" x14ac:dyDescent="0.25">
      <c r="A31" s="184"/>
      <c r="B31" s="941"/>
      <c r="C31" s="942"/>
      <c r="D31" s="942"/>
      <c r="E31" s="953" t="str">
        <f>IF(Intro!G$28="English","net delivered selling value (CAD)","valeur de vente nette rendue (CAD)")</f>
        <v>valeur de vente nette rendue (CAD)</v>
      </c>
      <c r="F31" s="954"/>
      <c r="G31" s="285"/>
      <c r="H31" s="285"/>
      <c r="I31" s="285"/>
      <c r="J31" s="338"/>
      <c r="K31" s="339"/>
      <c r="L31" s="292"/>
      <c r="N31" s="320"/>
    </row>
    <row r="32" spans="1:16" s="147" customFormat="1" ht="15" thickBot="1" x14ac:dyDescent="0.3">
      <c r="A32" s="184"/>
      <c r="B32" s="943"/>
      <c r="C32" s="944"/>
      <c r="D32" s="944"/>
      <c r="E32" s="949" t="str">
        <f>"$ / "&amp;IF(Intro!$G$28="English",Variables!$B$24,Variables!$C$24)</f>
        <v>$ / unité complète</v>
      </c>
      <c r="F32" s="950"/>
      <c r="G32" s="287" t="str">
        <f>IF(G30=0,"-",G31/G30)</f>
        <v>-</v>
      </c>
      <c r="H32" s="287" t="str">
        <f>IF(H30=0,"-",H31/H30)</f>
        <v>-</v>
      </c>
      <c r="I32" s="287" t="str">
        <f>IF(I30=0,"-",I31/I30)</f>
        <v>-</v>
      </c>
      <c r="J32" s="340"/>
      <c r="K32" s="341"/>
      <c r="L32" s="292"/>
      <c r="N32" s="320"/>
    </row>
    <row r="33" spans="1:16" s="147" customFormat="1" x14ac:dyDescent="0.25">
      <c r="A33" s="184"/>
      <c r="B33" s="939" t="str">
        <f>IF(Intro!$G$28="English",O33,P33)</f>
        <v>Ventes à l'exportation</v>
      </c>
      <c r="C33" s="940"/>
      <c r="D33" s="940"/>
      <c r="E33" s="945" t="str">
        <f>IF(Intro!$G$28="English",Variables!$B$23,Variables!$C$23)</f>
        <v>unités complètes</v>
      </c>
      <c r="F33" s="946"/>
      <c r="G33" s="283"/>
      <c r="H33" s="288"/>
      <c r="I33" s="288"/>
      <c r="J33" s="338"/>
      <c r="K33" s="339"/>
      <c r="L33" s="292"/>
      <c r="N33" s="320"/>
      <c r="O33" s="147" t="s">
        <v>488</v>
      </c>
      <c r="P33" s="147" t="s">
        <v>42</v>
      </c>
    </row>
    <row r="34" spans="1:16" s="147" customFormat="1" x14ac:dyDescent="0.25">
      <c r="A34" s="184"/>
      <c r="B34" s="941"/>
      <c r="C34" s="942"/>
      <c r="D34" s="942"/>
      <c r="E34" s="953" t="str">
        <f>IF(Intro!G$28="English","net delivered selling value (CAD)","valeur de vente nette rendue (CAD)")</f>
        <v>valeur de vente nette rendue (CAD)</v>
      </c>
      <c r="F34" s="954"/>
      <c r="G34" s="285"/>
      <c r="H34" s="285"/>
      <c r="I34" s="285"/>
      <c r="J34" s="338"/>
      <c r="K34" s="339"/>
      <c r="L34" s="292"/>
      <c r="N34" s="320"/>
    </row>
    <row r="35" spans="1:16" s="147" customFormat="1" ht="15" thickBot="1" x14ac:dyDescent="0.3">
      <c r="A35" s="184"/>
      <c r="B35" s="943"/>
      <c r="C35" s="944"/>
      <c r="D35" s="944"/>
      <c r="E35" s="949" t="str">
        <f>"$ / "&amp;IF(Intro!$G$28="English",Variables!$B$24,Variables!$C$24)</f>
        <v>$ / unité complète</v>
      </c>
      <c r="F35" s="950"/>
      <c r="G35" s="287" t="str">
        <f>IF(G33=0,"-",G34/G33)</f>
        <v>-</v>
      </c>
      <c r="H35" s="287" t="str">
        <f>IF(H33=0,"-",H34/H33)</f>
        <v>-</v>
      </c>
      <c r="I35" s="287" t="str">
        <f>IF(I33=0,"-",I34/I33)</f>
        <v>-</v>
      </c>
      <c r="J35" s="340"/>
      <c r="K35" s="341"/>
      <c r="L35" s="292"/>
      <c r="N35" s="320"/>
    </row>
    <row r="36" spans="1:16" s="147" customFormat="1" x14ac:dyDescent="0.25">
      <c r="A36" s="184"/>
      <c r="B36" s="939" t="str">
        <f>IF(Intro!$G$28="English",O36,P36)</f>
        <v>Stock de clôture - ne pas inclure la production utilisée à l'interne ou destinée à la transformation ultérieure à l’interne</v>
      </c>
      <c r="C36" s="940"/>
      <c r="D36" s="940"/>
      <c r="E36" s="945" t="str">
        <f>IF(Intro!$G$28="English",Variables!$B$23,Variables!$C$23)</f>
        <v>unités complètes</v>
      </c>
      <c r="F36" s="946"/>
      <c r="G36" s="283"/>
      <c r="H36" s="288"/>
      <c r="I36" s="288"/>
      <c r="J36" s="338"/>
      <c r="K36" s="339"/>
      <c r="L36" s="292"/>
      <c r="N36" s="320"/>
      <c r="O36" s="147" t="s">
        <v>678</v>
      </c>
      <c r="P36" s="147" t="s">
        <v>679</v>
      </c>
    </row>
    <row r="37" spans="1:16" s="147" customFormat="1" x14ac:dyDescent="0.25">
      <c r="A37" s="184"/>
      <c r="B37" s="941"/>
      <c r="C37" s="942"/>
      <c r="D37" s="942"/>
      <c r="E37" s="947" t="s">
        <v>482</v>
      </c>
      <c r="F37" s="948"/>
      <c r="G37" s="285"/>
      <c r="H37" s="285"/>
      <c r="I37" s="285"/>
      <c r="J37" s="338"/>
      <c r="K37" s="339"/>
      <c r="L37" s="292"/>
      <c r="N37" s="320"/>
    </row>
    <row r="38" spans="1:16" s="147" customFormat="1" ht="15" thickBot="1" x14ac:dyDescent="0.3">
      <c r="A38" s="184"/>
      <c r="B38" s="943"/>
      <c r="C38" s="944"/>
      <c r="D38" s="944"/>
      <c r="E38" s="949" t="str">
        <f>"$ / "&amp;IF(Intro!$G$28="English",Variables!$B$24,Variables!$C$24)</f>
        <v>$ / unité complète</v>
      </c>
      <c r="F38" s="950"/>
      <c r="G38" s="287" t="str">
        <f>IF(G36=0,"-",G37/G36)</f>
        <v>-</v>
      </c>
      <c r="H38" s="287" t="str">
        <f>IF(H36=0,"-",H37/H36)</f>
        <v>-</v>
      </c>
      <c r="I38" s="287" t="str">
        <f>IF(I36=0,"-",I37/I36)</f>
        <v>-</v>
      </c>
      <c r="J38" s="340"/>
      <c r="K38" s="341"/>
      <c r="L38" s="292"/>
      <c r="N38" s="320"/>
    </row>
    <row r="39" spans="1:16" s="147" customFormat="1" x14ac:dyDescent="0.25">
      <c r="A39" s="184"/>
      <c r="B39" s="191"/>
      <c r="C39" s="192"/>
      <c r="D39" s="192"/>
      <c r="E39" s="192"/>
      <c r="F39" s="192"/>
      <c r="G39" s="192"/>
      <c r="H39" s="192"/>
      <c r="I39" s="192"/>
      <c r="J39" s="192"/>
      <c r="K39" s="192"/>
      <c r="L39" s="193"/>
      <c r="N39" s="320"/>
    </row>
    <row r="40" spans="1:16" s="147" customFormat="1" x14ac:dyDescent="0.25">
      <c r="A40" s="184"/>
      <c r="B40" s="185"/>
      <c r="C40" s="186"/>
      <c r="D40" s="186"/>
      <c r="E40" s="186"/>
      <c r="F40" s="186"/>
      <c r="G40" s="186"/>
      <c r="H40" s="186"/>
      <c r="I40" s="186"/>
      <c r="J40" s="186"/>
      <c r="K40" s="186"/>
      <c r="L40" s="187"/>
      <c r="N40" s="320"/>
    </row>
    <row r="41" spans="1:16" s="147" customFormat="1" ht="28.5" x14ac:dyDescent="0.25">
      <c r="A41" s="184"/>
      <c r="B41" s="152" t="str">
        <f>IF(Intro!$G$28="English",Variables!$B$77,Variables!$C$77)</f>
        <v>sous-ensembles</v>
      </c>
      <c r="C41" s="625"/>
      <c r="D41" s="625"/>
      <c r="E41" s="625"/>
      <c r="F41" s="625"/>
      <c r="G41" s="625"/>
      <c r="H41" s="625"/>
      <c r="I41" s="625"/>
      <c r="J41" s="186"/>
      <c r="K41" s="186"/>
      <c r="L41" s="187"/>
      <c r="N41" s="320"/>
    </row>
    <row r="42" spans="1:16" s="147" customFormat="1" x14ac:dyDescent="0.25">
      <c r="A42" s="184"/>
      <c r="B42" s="609"/>
      <c r="C42" s="610"/>
      <c r="D42" s="29"/>
      <c r="E42" s="11"/>
      <c r="F42" s="11"/>
      <c r="G42" s="891">
        <f>Variables!$B$6</f>
        <v>2023</v>
      </c>
      <c r="H42" s="891">
        <f>G42+1</f>
        <v>2024</v>
      </c>
      <c r="I42" s="891">
        <f>H42+1</f>
        <v>2025</v>
      </c>
      <c r="J42" s="186"/>
      <c r="K42" s="186"/>
      <c r="L42" s="187"/>
      <c r="N42" s="320"/>
    </row>
    <row r="43" spans="1:16" s="147" customFormat="1" ht="15" thickBot="1" x14ac:dyDescent="0.3">
      <c r="A43" s="184"/>
      <c r="B43" s="609"/>
      <c r="C43" s="610"/>
      <c r="D43" s="29"/>
      <c r="E43" s="11"/>
      <c r="F43" s="11"/>
      <c r="G43" s="955"/>
      <c r="H43" s="955"/>
      <c r="I43" s="955"/>
      <c r="J43" s="186"/>
      <c r="K43" s="186"/>
      <c r="L43" s="187"/>
      <c r="N43" s="320"/>
    </row>
    <row r="44" spans="1:16" s="147" customFormat="1" x14ac:dyDescent="0.25">
      <c r="A44" s="184"/>
      <c r="B44" s="951" t="str">
        <f>B27</f>
        <v>Stock d'ouverture - ne pas inclure la production utilisée à l'interne ou destinée à la transformation ultérieure à l’interne</v>
      </c>
      <c r="C44" s="956"/>
      <c r="D44" s="956"/>
      <c r="E44" s="945" t="str">
        <f>IF(Intro!$G$28="English",Variables!$B$25,Variables!$C$25)</f>
        <v>unités</v>
      </c>
      <c r="F44" s="946"/>
      <c r="G44" s="283"/>
      <c r="H44" s="284">
        <f t="shared" ref="H44" si="0">G53</f>
        <v>0</v>
      </c>
      <c r="I44" s="284">
        <f>H53</f>
        <v>0</v>
      </c>
      <c r="J44" s="186"/>
      <c r="K44" s="186"/>
      <c r="L44" s="187"/>
      <c r="N44" s="320"/>
    </row>
    <row r="45" spans="1:16" s="147" customFormat="1" x14ac:dyDescent="0.25">
      <c r="A45" s="184"/>
      <c r="B45" s="941"/>
      <c r="C45" s="957"/>
      <c r="D45" s="957"/>
      <c r="E45" s="947" t="s">
        <v>482</v>
      </c>
      <c r="F45" s="948"/>
      <c r="G45" s="285"/>
      <c r="H45" s="286">
        <f>G54</f>
        <v>0</v>
      </c>
      <c r="I45" s="286">
        <f t="shared" ref="I45" si="1">H54</f>
        <v>0</v>
      </c>
      <c r="J45" s="186"/>
      <c r="K45" s="186"/>
      <c r="L45" s="187"/>
      <c r="N45" s="320"/>
    </row>
    <row r="46" spans="1:16" s="147" customFormat="1" ht="15" thickBot="1" x14ac:dyDescent="0.3">
      <c r="A46" s="184"/>
      <c r="B46" s="943"/>
      <c r="C46" s="958"/>
      <c r="D46" s="958"/>
      <c r="E46" s="949" t="str">
        <f>"$ / "&amp;IF(Intro!$G$28="English",Variables!$B$26,Variables!$C$26)</f>
        <v>$ / unité</v>
      </c>
      <c r="F46" s="950"/>
      <c r="G46" s="287" t="str">
        <f>IF(G44=0,"-",G45/G44)</f>
        <v>-</v>
      </c>
      <c r="H46" s="287" t="str">
        <f>IF(H44=0,"-",H45/H44)</f>
        <v>-</v>
      </c>
      <c r="I46" s="287" t="str">
        <f>IF(I44=0,"-",I45/I44)</f>
        <v>-</v>
      </c>
      <c r="J46" s="186"/>
      <c r="K46" s="186"/>
      <c r="L46" s="187"/>
      <c r="N46" s="320"/>
    </row>
    <row r="47" spans="1:16" s="147" customFormat="1" x14ac:dyDescent="0.25">
      <c r="A47" s="184"/>
      <c r="B47" s="951" t="str">
        <f>B30</f>
        <v>Ventes au Canada</v>
      </c>
      <c r="C47" s="952"/>
      <c r="D47" s="952"/>
      <c r="E47" s="945" t="str">
        <f t="shared" ref="E47:E55" si="2">E44</f>
        <v>unités</v>
      </c>
      <c r="F47" s="946"/>
      <c r="G47" s="283"/>
      <c r="H47" s="283"/>
      <c r="I47" s="283"/>
      <c r="J47" s="186"/>
      <c r="K47" s="186"/>
      <c r="L47" s="187"/>
      <c r="N47" s="320"/>
    </row>
    <row r="48" spans="1:16" s="147" customFormat="1" x14ac:dyDescent="0.25">
      <c r="A48" s="184"/>
      <c r="B48" s="941"/>
      <c r="C48" s="942"/>
      <c r="D48" s="942"/>
      <c r="E48" s="953" t="str">
        <f t="shared" si="2"/>
        <v>CAD</v>
      </c>
      <c r="F48" s="954"/>
      <c r="G48" s="285"/>
      <c r="H48" s="285"/>
      <c r="I48" s="285"/>
      <c r="J48" s="186"/>
      <c r="K48" s="186"/>
      <c r="L48" s="187"/>
      <c r="N48" s="320"/>
    </row>
    <row r="49" spans="1:16" s="147" customFormat="1" ht="15" thickBot="1" x14ac:dyDescent="0.3">
      <c r="A49" s="184"/>
      <c r="B49" s="943"/>
      <c r="C49" s="944"/>
      <c r="D49" s="944"/>
      <c r="E49" s="949" t="str">
        <f t="shared" si="2"/>
        <v>$ / unité</v>
      </c>
      <c r="F49" s="950"/>
      <c r="G49" s="287" t="str">
        <f>IF(G47=0,"-",G48/G47)</f>
        <v>-</v>
      </c>
      <c r="H49" s="287" t="str">
        <f>IF(H47=0,"-",H48/H47)</f>
        <v>-</v>
      </c>
      <c r="I49" s="287" t="str">
        <f>IF(I47=0,"-",I48/I47)</f>
        <v>-</v>
      </c>
      <c r="J49" s="186"/>
      <c r="K49" s="186"/>
      <c r="L49" s="187"/>
      <c r="N49" s="320"/>
    </row>
    <row r="50" spans="1:16" s="147" customFormat="1" x14ac:dyDescent="0.25">
      <c r="A50" s="184"/>
      <c r="B50" s="939" t="str">
        <f>B33</f>
        <v>Ventes à l'exportation</v>
      </c>
      <c r="C50" s="940"/>
      <c r="D50" s="940"/>
      <c r="E50" s="945" t="str">
        <f t="shared" si="2"/>
        <v>unités</v>
      </c>
      <c r="F50" s="946"/>
      <c r="G50" s="283"/>
      <c r="H50" s="288"/>
      <c r="I50" s="288"/>
      <c r="J50" s="186"/>
      <c r="K50" s="186"/>
      <c r="L50" s="187"/>
      <c r="N50" s="320"/>
    </row>
    <row r="51" spans="1:16" s="147" customFormat="1" x14ac:dyDescent="0.25">
      <c r="A51" s="184"/>
      <c r="B51" s="941"/>
      <c r="C51" s="942"/>
      <c r="D51" s="942"/>
      <c r="E51" s="953" t="str">
        <f t="shared" si="2"/>
        <v>CAD</v>
      </c>
      <c r="F51" s="954"/>
      <c r="G51" s="285"/>
      <c r="H51" s="285"/>
      <c r="I51" s="285"/>
      <c r="J51" s="186"/>
      <c r="K51" s="186"/>
      <c r="L51" s="187"/>
      <c r="N51" s="320"/>
    </row>
    <row r="52" spans="1:16" s="147" customFormat="1" ht="15" thickBot="1" x14ac:dyDescent="0.3">
      <c r="A52" s="184"/>
      <c r="B52" s="943"/>
      <c r="C52" s="944"/>
      <c r="D52" s="944"/>
      <c r="E52" s="949" t="str">
        <f t="shared" si="2"/>
        <v>$ / unité</v>
      </c>
      <c r="F52" s="950"/>
      <c r="G52" s="287" t="str">
        <f>IF(G50=0,"-",G51/G50)</f>
        <v>-</v>
      </c>
      <c r="H52" s="287" t="str">
        <f>IF(H50=0,"-",H51/H50)</f>
        <v>-</v>
      </c>
      <c r="I52" s="287" t="str">
        <f>IF(I50=0,"-",I51/I50)</f>
        <v>-</v>
      </c>
      <c r="J52" s="186"/>
      <c r="K52" s="186"/>
      <c r="L52" s="187"/>
      <c r="N52" s="320"/>
    </row>
    <row r="53" spans="1:16" s="147" customFormat="1" x14ac:dyDescent="0.25">
      <c r="A53" s="184"/>
      <c r="B53" s="939" t="str">
        <f>B36</f>
        <v>Stock de clôture - ne pas inclure la production utilisée à l'interne ou destinée à la transformation ultérieure à l’interne</v>
      </c>
      <c r="C53" s="940"/>
      <c r="D53" s="940"/>
      <c r="E53" s="945" t="str">
        <f t="shared" si="2"/>
        <v>unités</v>
      </c>
      <c r="F53" s="946"/>
      <c r="G53" s="283"/>
      <c r="H53" s="288"/>
      <c r="I53" s="288"/>
      <c r="J53" s="186"/>
      <c r="K53" s="186"/>
      <c r="L53" s="187"/>
      <c r="N53" s="320"/>
    </row>
    <row r="54" spans="1:16" s="147" customFormat="1" x14ac:dyDescent="0.25">
      <c r="A54" s="184"/>
      <c r="B54" s="941"/>
      <c r="C54" s="942"/>
      <c r="D54" s="942"/>
      <c r="E54" s="947" t="str">
        <f t="shared" si="2"/>
        <v>CAD</v>
      </c>
      <c r="F54" s="948"/>
      <c r="G54" s="285"/>
      <c r="H54" s="285"/>
      <c r="I54" s="285"/>
      <c r="J54" s="186"/>
      <c r="K54" s="186"/>
      <c r="L54" s="187"/>
      <c r="N54" s="320"/>
    </row>
    <row r="55" spans="1:16" s="147" customFormat="1" ht="15" thickBot="1" x14ac:dyDescent="0.3">
      <c r="A55" s="184"/>
      <c r="B55" s="943"/>
      <c r="C55" s="944"/>
      <c r="D55" s="944"/>
      <c r="E55" s="949" t="str">
        <f t="shared" si="2"/>
        <v>$ / unité</v>
      </c>
      <c r="F55" s="950"/>
      <c r="G55" s="287" t="str">
        <f>IF(G53=0,"-",G54/G53)</f>
        <v>-</v>
      </c>
      <c r="H55" s="287" t="str">
        <f>IF(H53=0,"-",H54/H53)</f>
        <v>-</v>
      </c>
      <c r="I55" s="287" t="str">
        <f>IF(I53=0,"-",I54/I53)</f>
        <v>-</v>
      </c>
      <c r="J55" s="186"/>
      <c r="K55" s="186"/>
      <c r="L55" s="187"/>
      <c r="N55" s="320"/>
    </row>
    <row r="56" spans="1:16" s="147" customFormat="1" x14ac:dyDescent="0.25">
      <c r="A56" s="184"/>
      <c r="B56" s="185"/>
      <c r="C56" s="186"/>
      <c r="D56" s="186"/>
      <c r="E56" s="186"/>
      <c r="F56" s="186"/>
      <c r="G56" s="186"/>
      <c r="H56" s="186"/>
      <c r="I56" s="186"/>
      <c r="J56" s="186"/>
      <c r="K56" s="186"/>
      <c r="L56" s="187"/>
      <c r="N56" s="320"/>
    </row>
    <row r="57" spans="1:16" s="147" customFormat="1" x14ac:dyDescent="0.25">
      <c r="A57" s="184"/>
      <c r="B57" s="185"/>
      <c r="C57" s="186"/>
      <c r="D57" s="186"/>
      <c r="E57" s="186"/>
      <c r="F57" s="186"/>
      <c r="G57" s="186"/>
      <c r="H57" s="186"/>
      <c r="I57" s="186"/>
      <c r="J57" s="186"/>
      <c r="K57" s="186"/>
      <c r="L57" s="187"/>
      <c r="N57" s="320"/>
    </row>
    <row r="58" spans="1:16" s="3" customFormat="1" x14ac:dyDescent="0.25">
      <c r="A58" s="13"/>
      <c r="B58" s="796" t="s">
        <v>21</v>
      </c>
      <c r="C58" s="797"/>
      <c r="D58" s="797"/>
      <c r="E58" s="797"/>
      <c r="F58" s="797"/>
      <c r="G58" s="797"/>
      <c r="H58" s="797"/>
      <c r="I58" s="797"/>
      <c r="J58" s="797"/>
      <c r="K58" s="797"/>
      <c r="L58" s="798"/>
      <c r="M58" s="200"/>
      <c r="N58" s="314"/>
      <c r="O58" s="147"/>
    </row>
    <row r="59" spans="1:16" s="147" customFormat="1" x14ac:dyDescent="0.25">
      <c r="A59" s="184"/>
      <c r="B59" s="185"/>
      <c r="C59" s="186"/>
      <c r="D59" s="186"/>
      <c r="E59" s="186"/>
      <c r="F59" s="186"/>
      <c r="G59" s="186"/>
      <c r="H59" s="186"/>
      <c r="I59" s="186"/>
      <c r="J59" s="186"/>
      <c r="K59" s="186"/>
      <c r="L59" s="187"/>
      <c r="N59" s="320"/>
    </row>
    <row r="60" spans="1:16" s="147" customFormat="1" ht="15" x14ac:dyDescent="0.25">
      <c r="A60" s="184"/>
      <c r="B60" s="727" t="str">
        <f>IF(Intro!$G$28="English",O60,P60)</f>
        <v>En utilisant les données fournies à la question 1 des onglets Pro 1 et Pro 2, le questionnaire calcule le stock de clôture comme suit :</v>
      </c>
      <c r="C60" s="728"/>
      <c r="D60" s="728"/>
      <c r="E60" s="728"/>
      <c r="F60" s="728"/>
      <c r="G60" s="728"/>
      <c r="H60" s="728"/>
      <c r="I60" s="728"/>
      <c r="J60" s="728"/>
      <c r="K60" s="728"/>
      <c r="L60" s="729"/>
      <c r="N60" s="320"/>
      <c r="O60" t="s">
        <v>645</v>
      </c>
      <c r="P60" s="279" t="s">
        <v>646</v>
      </c>
    </row>
    <row r="61" spans="1:16" s="147" customFormat="1" x14ac:dyDescent="0.25">
      <c r="A61" s="184"/>
      <c r="B61" s="727"/>
      <c r="C61" s="728"/>
      <c r="D61" s="728"/>
      <c r="E61" s="728"/>
      <c r="F61" s="728"/>
      <c r="G61" s="728"/>
      <c r="H61" s="728"/>
      <c r="I61" s="728"/>
      <c r="J61" s="728"/>
      <c r="K61" s="728"/>
      <c r="L61" s="729"/>
      <c r="N61" s="320"/>
    </row>
    <row r="62" spans="1:16" s="11" customFormat="1" x14ac:dyDescent="0.25">
      <c r="A62" s="13"/>
      <c r="B62" s="664" t="str">
        <f>B24</f>
        <v>unités complètes</v>
      </c>
      <c r="C62" s="329"/>
      <c r="D62" s="29"/>
      <c r="G62" s="891">
        <f>Variables!$B$6</f>
        <v>2023</v>
      </c>
      <c r="H62" s="891">
        <f>G62+1</f>
        <v>2024</v>
      </c>
      <c r="I62" s="891">
        <f>H62+1</f>
        <v>2025</v>
      </c>
      <c r="J62" s="860"/>
      <c r="K62" s="861"/>
      <c r="L62" s="291"/>
      <c r="N62" s="318"/>
      <c r="O62" s="12"/>
    </row>
    <row r="63" spans="1:16" s="11" customFormat="1" x14ac:dyDescent="0.25">
      <c r="A63" s="13"/>
      <c r="B63" s="328"/>
      <c r="C63" s="329"/>
      <c r="D63" s="29"/>
      <c r="G63" s="892"/>
      <c r="H63" s="892"/>
      <c r="I63" s="892"/>
      <c r="J63" s="860"/>
      <c r="K63" s="861"/>
      <c r="L63" s="291"/>
      <c r="N63" s="318"/>
      <c r="O63" s="12"/>
    </row>
    <row r="64" spans="1:16" s="11" customFormat="1" ht="14.1" customHeight="1" x14ac:dyDescent="0.25">
      <c r="A64" s="13"/>
      <c r="B64" s="927" t="str">
        <f>IF(Intro!$G$28="English",O67,P67)</f>
        <v>Stock de clôture calculé</v>
      </c>
      <c r="C64" s="928"/>
      <c r="D64" s="928"/>
      <c r="E64" s="928"/>
      <c r="F64" s="933" t="str">
        <f>IF(Intro!$G$28="English",Variables!$B$23,Variables!$C$23)</f>
        <v>unités complètes</v>
      </c>
      <c r="G64" s="936" t="str">
        <f ca="1">_xlfn.FORMULATEXT(G67)</f>
        <v>=G27+'Pro 1'!G21+'Pro 1'!G22-G30-G33</v>
      </c>
      <c r="H64" s="936" t="str">
        <f t="shared" ref="H64:I64" ca="1" si="3">_xlfn.FORMULATEXT(H67)</f>
        <v>=H27+'Pro 1'!H21+'Pro 1'!H22-H30-H33</v>
      </c>
      <c r="I64" s="936" t="str">
        <f t="shared" ca="1" si="3"/>
        <v>=I27+'Pro 1'!I21+'Pro 1'!I22-I30-I33</v>
      </c>
      <c r="J64" s="913"/>
      <c r="K64" s="914"/>
      <c r="L64" s="291"/>
      <c r="N64" s="318"/>
      <c r="O64" s="12"/>
    </row>
    <row r="65" spans="1:16" s="11" customFormat="1" x14ac:dyDescent="0.25">
      <c r="A65" s="13"/>
      <c r="B65" s="929"/>
      <c r="C65" s="930"/>
      <c r="D65" s="930"/>
      <c r="E65" s="930"/>
      <c r="F65" s="934"/>
      <c r="G65" s="937"/>
      <c r="H65" s="937"/>
      <c r="I65" s="937"/>
      <c r="J65" s="913"/>
      <c r="K65" s="914"/>
      <c r="L65" s="291"/>
      <c r="N65" s="318"/>
      <c r="O65" s="12"/>
    </row>
    <row r="66" spans="1:16" s="11" customFormat="1" x14ac:dyDescent="0.25">
      <c r="A66" s="13"/>
      <c r="B66" s="929"/>
      <c r="C66" s="930"/>
      <c r="D66" s="930"/>
      <c r="E66" s="930"/>
      <c r="F66" s="934"/>
      <c r="G66" s="938"/>
      <c r="H66" s="938"/>
      <c r="I66" s="938"/>
      <c r="J66" s="913"/>
      <c r="K66" s="914"/>
      <c r="L66" s="291"/>
      <c r="N66" s="318"/>
      <c r="O66" s="12"/>
    </row>
    <row r="67" spans="1:16" s="147" customFormat="1" ht="14.1" customHeight="1" x14ac:dyDescent="0.25">
      <c r="A67" s="184"/>
      <c r="B67" s="931"/>
      <c r="C67" s="932"/>
      <c r="D67" s="932"/>
      <c r="E67" s="932"/>
      <c r="F67" s="935"/>
      <c r="G67" s="289">
        <f>G27+'Pro 1'!G21+'Pro 1'!G22-G30-G33</f>
        <v>0</v>
      </c>
      <c r="H67" s="289">
        <f>H27+'Pro 1'!H21+'Pro 1'!H22-H30-H33</f>
        <v>0</v>
      </c>
      <c r="I67" s="289">
        <f>I27+'Pro 1'!I21+'Pro 1'!I22-I30-I33</f>
        <v>0</v>
      </c>
      <c r="J67" s="342"/>
      <c r="K67" s="343"/>
      <c r="L67" s="292"/>
      <c r="N67" s="320"/>
      <c r="O67" s="146" t="s">
        <v>718</v>
      </c>
      <c r="P67" s="146" t="s">
        <v>719</v>
      </c>
    </row>
    <row r="68" spans="1:16" s="147" customFormat="1" x14ac:dyDescent="0.25">
      <c r="A68" s="184"/>
      <c r="B68" s="915" t="str">
        <f>IF(Intro!$G$28="English",O68,P68)</f>
        <v>Différence entre le stock de clôture déclaré à la question 1 ci-dessus et le stock de clôture calculé</v>
      </c>
      <c r="C68" s="916"/>
      <c r="D68" s="916"/>
      <c r="E68" s="917"/>
      <c r="F68" s="921" t="str">
        <f>IF(Intro!$G$28="English",Variables!$B$23,Variables!$C$23)</f>
        <v>unités complètes</v>
      </c>
      <c r="G68" s="923">
        <f>G36-G67</f>
        <v>0</v>
      </c>
      <c r="H68" s="923">
        <f>H36-H67</f>
        <v>0</v>
      </c>
      <c r="I68" s="923">
        <f>I36-I67</f>
        <v>0</v>
      </c>
      <c r="J68" s="925"/>
      <c r="K68" s="926"/>
      <c r="L68" s="292"/>
      <c r="N68" s="320"/>
      <c r="O68" s="146" t="s">
        <v>720</v>
      </c>
      <c r="P68" s="146" t="s">
        <v>721</v>
      </c>
    </row>
    <row r="69" spans="1:16" s="147" customFormat="1" x14ac:dyDescent="0.25">
      <c r="A69" s="184"/>
      <c r="B69" s="918"/>
      <c r="C69" s="919"/>
      <c r="D69" s="919"/>
      <c r="E69" s="920"/>
      <c r="F69" s="922"/>
      <c r="G69" s="924"/>
      <c r="H69" s="924"/>
      <c r="I69" s="924"/>
      <c r="J69" s="925"/>
      <c r="K69" s="926"/>
      <c r="L69" s="292"/>
      <c r="N69" s="320"/>
    </row>
    <row r="70" spans="1:16" s="147" customFormat="1" x14ac:dyDescent="0.25">
      <c r="A70" s="184"/>
      <c r="B70" s="185"/>
      <c r="C70" s="186"/>
      <c r="D70" s="186"/>
      <c r="E70" s="186"/>
      <c r="F70" s="186"/>
      <c r="G70" s="186"/>
      <c r="H70" s="186"/>
      <c r="I70" s="186"/>
      <c r="J70" s="186"/>
      <c r="K70" s="186"/>
      <c r="L70" s="187"/>
      <c r="N70" s="320"/>
    </row>
    <row r="71" spans="1:16" s="147" customFormat="1" x14ac:dyDescent="0.25">
      <c r="A71" s="184"/>
      <c r="B71" s="793" t="str">
        <f>IF(Intro!$G$28="English",O71,P71)</f>
        <v>Si le volume du stock de clôture à la question 1 sur l'onglet Pro 2 diffère du stock de clôture calculé, expliquez pourquoi il y a une différence.</v>
      </c>
      <c r="C71" s="794"/>
      <c r="D71" s="794"/>
      <c r="E71" s="794"/>
      <c r="F71" s="794"/>
      <c r="G71" s="794"/>
      <c r="H71" s="794"/>
      <c r="I71" s="794"/>
      <c r="J71" s="794"/>
      <c r="K71" s="794"/>
      <c r="L71" s="795"/>
      <c r="N71" s="320"/>
      <c r="O71" s="21" t="s">
        <v>292</v>
      </c>
      <c r="P71" s="147" t="s">
        <v>617</v>
      </c>
    </row>
    <row r="72" spans="1:16" s="147" customFormat="1" x14ac:dyDescent="0.25">
      <c r="A72" s="184"/>
      <c r="B72" s="185"/>
      <c r="C72" s="186"/>
      <c r="D72" s="186"/>
      <c r="E72" s="186"/>
      <c r="F72" s="186"/>
      <c r="G72" s="186"/>
      <c r="H72" s="186"/>
      <c r="I72" s="186"/>
      <c r="J72" s="186"/>
      <c r="K72" s="186"/>
      <c r="L72" s="187"/>
      <c r="N72" s="320"/>
    </row>
    <row r="73" spans="1:16" s="3" customFormat="1" x14ac:dyDescent="0.25">
      <c r="A73" s="14"/>
      <c r="B73" s="790"/>
      <c r="C73" s="791"/>
      <c r="D73" s="791"/>
      <c r="E73" s="791"/>
      <c r="F73" s="791"/>
      <c r="G73" s="791"/>
      <c r="H73" s="791"/>
      <c r="I73" s="791"/>
      <c r="J73" s="791"/>
      <c r="K73" s="791"/>
      <c r="L73" s="792"/>
      <c r="M73" s="172"/>
      <c r="N73" s="314"/>
      <c r="O73" s="166"/>
      <c r="P73" s="166"/>
    </row>
    <row r="74" spans="1:16" s="3" customFormat="1" x14ac:dyDescent="0.25">
      <c r="A74" s="14"/>
      <c r="B74" s="790"/>
      <c r="C74" s="791"/>
      <c r="D74" s="791"/>
      <c r="E74" s="791"/>
      <c r="F74" s="791"/>
      <c r="G74" s="791"/>
      <c r="H74" s="791"/>
      <c r="I74" s="791"/>
      <c r="J74" s="791"/>
      <c r="K74" s="791"/>
      <c r="L74" s="792"/>
      <c r="M74" s="172"/>
      <c r="N74" s="314"/>
      <c r="O74" s="166"/>
      <c r="P74" s="166"/>
    </row>
    <row r="75" spans="1:16" s="3" customFormat="1" x14ac:dyDescent="0.25">
      <c r="A75" s="14"/>
      <c r="B75" s="790"/>
      <c r="C75" s="791"/>
      <c r="D75" s="791"/>
      <c r="E75" s="791"/>
      <c r="F75" s="791"/>
      <c r="G75" s="791"/>
      <c r="H75" s="791"/>
      <c r="I75" s="791"/>
      <c r="J75" s="791"/>
      <c r="K75" s="791"/>
      <c r="L75" s="792"/>
      <c r="M75" s="172"/>
      <c r="N75" s="314"/>
      <c r="O75" s="166"/>
      <c r="P75" s="166"/>
    </row>
    <row r="76" spans="1:16" s="3" customFormat="1" x14ac:dyDescent="0.25">
      <c r="A76" s="14"/>
      <c r="B76" s="790"/>
      <c r="C76" s="791"/>
      <c r="D76" s="791"/>
      <c r="E76" s="791"/>
      <c r="F76" s="791"/>
      <c r="G76" s="791"/>
      <c r="H76" s="791"/>
      <c r="I76" s="791"/>
      <c r="J76" s="791"/>
      <c r="K76" s="791"/>
      <c r="L76" s="792"/>
      <c r="M76" s="172"/>
      <c r="N76" s="314"/>
      <c r="O76" s="166"/>
      <c r="P76" s="166"/>
    </row>
    <row r="77" spans="1:16" s="3" customFormat="1" x14ac:dyDescent="0.25">
      <c r="A77" s="14"/>
      <c r="B77" s="790"/>
      <c r="C77" s="791"/>
      <c r="D77" s="791"/>
      <c r="E77" s="791"/>
      <c r="F77" s="791"/>
      <c r="G77" s="791"/>
      <c r="H77" s="791"/>
      <c r="I77" s="791"/>
      <c r="J77" s="791"/>
      <c r="K77" s="791"/>
      <c r="L77" s="792"/>
      <c r="M77" s="172"/>
      <c r="N77" s="314"/>
      <c r="O77" s="166"/>
      <c r="P77" s="166"/>
    </row>
    <row r="78" spans="1:16" s="3" customFormat="1" x14ac:dyDescent="0.25">
      <c r="A78" s="14"/>
      <c r="B78" s="790"/>
      <c r="C78" s="791"/>
      <c r="D78" s="791"/>
      <c r="E78" s="791"/>
      <c r="F78" s="791"/>
      <c r="G78" s="791"/>
      <c r="H78" s="791"/>
      <c r="I78" s="791"/>
      <c r="J78" s="791"/>
      <c r="K78" s="791"/>
      <c r="L78" s="792"/>
      <c r="M78" s="172"/>
      <c r="N78" s="314"/>
      <c r="O78" s="166"/>
      <c r="P78" s="166"/>
    </row>
    <row r="79" spans="1:16" s="3" customFormat="1" x14ac:dyDescent="0.25">
      <c r="A79" s="14"/>
      <c r="B79" s="790"/>
      <c r="C79" s="791"/>
      <c r="D79" s="791"/>
      <c r="E79" s="791"/>
      <c r="F79" s="791"/>
      <c r="G79" s="791"/>
      <c r="H79" s="791"/>
      <c r="I79" s="791"/>
      <c r="J79" s="791"/>
      <c r="K79" s="791"/>
      <c r="L79" s="792"/>
      <c r="M79" s="172"/>
      <c r="N79" s="314"/>
      <c r="O79" s="166"/>
      <c r="P79" s="166"/>
    </row>
    <row r="80" spans="1:16" s="3" customFormat="1" x14ac:dyDescent="0.25">
      <c r="A80" s="14"/>
      <c r="B80" s="790"/>
      <c r="C80" s="791"/>
      <c r="D80" s="791"/>
      <c r="E80" s="791"/>
      <c r="F80" s="791"/>
      <c r="G80" s="791"/>
      <c r="H80" s="791"/>
      <c r="I80" s="791"/>
      <c r="J80" s="791"/>
      <c r="K80" s="791"/>
      <c r="L80" s="792"/>
      <c r="M80" s="172"/>
      <c r="N80" s="314"/>
      <c r="O80" s="166"/>
      <c r="P80" s="166"/>
    </row>
    <row r="81" spans="1:16" s="147" customFormat="1" x14ac:dyDescent="0.25">
      <c r="A81" s="184"/>
      <c r="B81" s="191"/>
      <c r="C81" s="192"/>
      <c r="D81" s="192"/>
      <c r="E81" s="192"/>
      <c r="F81" s="192"/>
      <c r="G81" s="192"/>
      <c r="H81" s="192"/>
      <c r="I81" s="192"/>
      <c r="J81" s="192"/>
      <c r="K81" s="192"/>
      <c r="L81" s="193"/>
      <c r="N81" s="320"/>
    </row>
    <row r="82" spans="1:16" s="147" customFormat="1" x14ac:dyDescent="0.25">
      <c r="A82" s="184"/>
      <c r="B82" s="727" t="str">
        <f>B60</f>
        <v>En utilisant les données fournies à la question 1 des onglets Pro 1 et Pro 2, le questionnaire calcule le stock de clôture comme suit :</v>
      </c>
      <c r="C82" s="728"/>
      <c r="D82" s="728"/>
      <c r="E82" s="728"/>
      <c r="F82" s="728"/>
      <c r="G82" s="728"/>
      <c r="H82" s="728"/>
      <c r="I82" s="728"/>
      <c r="J82" s="728"/>
      <c r="K82" s="728"/>
      <c r="L82" s="729"/>
      <c r="N82" s="320"/>
    </row>
    <row r="83" spans="1:16" s="147" customFormat="1" x14ac:dyDescent="0.25">
      <c r="A83" s="184"/>
      <c r="B83" s="727"/>
      <c r="C83" s="728"/>
      <c r="D83" s="728"/>
      <c r="E83" s="728"/>
      <c r="F83" s="728"/>
      <c r="G83" s="728"/>
      <c r="H83" s="728"/>
      <c r="I83" s="728"/>
      <c r="J83" s="728"/>
      <c r="K83" s="728"/>
      <c r="L83" s="729"/>
      <c r="N83" s="320"/>
    </row>
    <row r="84" spans="1:16" s="147" customFormat="1" ht="28.5" x14ac:dyDescent="0.25">
      <c r="A84" s="184"/>
      <c r="B84" s="623" t="str">
        <f>B41</f>
        <v>sous-ensembles</v>
      </c>
      <c r="C84" s="610"/>
      <c r="D84" s="29"/>
      <c r="E84" s="11"/>
      <c r="F84" s="11"/>
      <c r="G84" s="891">
        <f>Variables!$B$6</f>
        <v>2023</v>
      </c>
      <c r="H84" s="891">
        <f>G84+1</f>
        <v>2024</v>
      </c>
      <c r="I84" s="891">
        <f>H84+1</f>
        <v>2025</v>
      </c>
      <c r="J84" s="860"/>
      <c r="K84" s="861"/>
      <c r="L84" s="291"/>
      <c r="N84" s="320"/>
    </row>
    <row r="85" spans="1:16" s="147" customFormat="1" x14ac:dyDescent="0.25">
      <c r="A85" s="184"/>
      <c r="B85" s="609"/>
      <c r="C85" s="610"/>
      <c r="D85" s="29"/>
      <c r="E85" s="11"/>
      <c r="F85" s="11"/>
      <c r="G85" s="892"/>
      <c r="H85" s="892"/>
      <c r="I85" s="892"/>
      <c r="J85" s="860"/>
      <c r="K85" s="861"/>
      <c r="L85" s="291"/>
      <c r="N85" s="320"/>
    </row>
    <row r="86" spans="1:16" s="147" customFormat="1" x14ac:dyDescent="0.25">
      <c r="A86" s="184"/>
      <c r="B86" s="927" t="str">
        <f>B64</f>
        <v>Stock de clôture calculé</v>
      </c>
      <c r="C86" s="928"/>
      <c r="D86" s="928"/>
      <c r="E86" s="928"/>
      <c r="F86" s="933" t="str">
        <f>IF(Intro!$G$28="English",Variables!$B$25,Variables!$C$25)</f>
        <v>unités</v>
      </c>
      <c r="G86" s="936" t="str">
        <f ca="1">_xlfn.FORMULATEXT(G89)</f>
        <v>=G44+'Pro 1'!G34+'Pro 1'!G35-'Pro 2'!G47-'Pro 2'!G50</v>
      </c>
      <c r="H86" s="936" t="str">
        <f t="shared" ref="H86:I86" ca="1" si="4">_xlfn.FORMULATEXT(H89)</f>
        <v>=H44+'Pro 1'!H34+'Pro 1'!H35-'Pro 2'!H47-'Pro 2'!H50</v>
      </c>
      <c r="I86" s="936" t="str">
        <f t="shared" ca="1" si="4"/>
        <v>=I44+'Pro 1'!I34+'Pro 1'!I35-'Pro 2'!I47-'Pro 2'!I50</v>
      </c>
      <c r="J86" s="913"/>
      <c r="K86" s="914"/>
      <c r="L86" s="291"/>
      <c r="N86" s="320"/>
    </row>
    <row r="87" spans="1:16" s="147" customFormat="1" x14ac:dyDescent="0.25">
      <c r="A87" s="184"/>
      <c r="B87" s="929"/>
      <c r="C87" s="930"/>
      <c r="D87" s="930"/>
      <c r="E87" s="930"/>
      <c r="F87" s="934"/>
      <c r="G87" s="937"/>
      <c r="H87" s="937"/>
      <c r="I87" s="937"/>
      <c r="J87" s="913"/>
      <c r="K87" s="914"/>
      <c r="L87" s="291"/>
      <c r="N87" s="320"/>
    </row>
    <row r="88" spans="1:16" s="147" customFormat="1" ht="26.45" customHeight="1" x14ac:dyDescent="0.25">
      <c r="A88" s="184"/>
      <c r="B88" s="929"/>
      <c r="C88" s="930"/>
      <c r="D88" s="930"/>
      <c r="E88" s="930"/>
      <c r="F88" s="934"/>
      <c r="G88" s="938"/>
      <c r="H88" s="938"/>
      <c r="I88" s="938"/>
      <c r="J88" s="913"/>
      <c r="K88" s="914"/>
      <c r="L88" s="291"/>
      <c r="N88" s="320"/>
    </row>
    <row r="89" spans="1:16" s="147" customFormat="1" x14ac:dyDescent="0.25">
      <c r="A89" s="184"/>
      <c r="B89" s="931"/>
      <c r="C89" s="932"/>
      <c r="D89" s="932"/>
      <c r="E89" s="932"/>
      <c r="F89" s="935"/>
      <c r="G89" s="289">
        <f>G44+'Pro 1'!G34+'Pro 1'!G35-'Pro 2'!G47-'Pro 2'!G50</f>
        <v>0</v>
      </c>
      <c r="H89" s="289">
        <f>H44+'Pro 1'!H34+'Pro 1'!H35-'Pro 2'!H47-'Pro 2'!H50</f>
        <v>0</v>
      </c>
      <c r="I89" s="289">
        <f>I44+'Pro 1'!I34+'Pro 1'!I35-'Pro 2'!I47-'Pro 2'!I50</f>
        <v>0</v>
      </c>
      <c r="J89" s="342"/>
      <c r="K89" s="614"/>
      <c r="L89" s="292"/>
      <c r="N89" s="320"/>
    </row>
    <row r="90" spans="1:16" s="147" customFormat="1" x14ac:dyDescent="0.25">
      <c r="A90" s="184"/>
      <c r="B90" s="915" t="str">
        <f>B68</f>
        <v>Différence entre le stock de clôture déclaré à la question 1 ci-dessus et le stock de clôture calculé</v>
      </c>
      <c r="C90" s="916"/>
      <c r="D90" s="916"/>
      <c r="E90" s="917"/>
      <c r="F90" s="921" t="str">
        <f>F86</f>
        <v>unités</v>
      </c>
      <c r="G90" s="923">
        <f>G53-G89</f>
        <v>0</v>
      </c>
      <c r="H90" s="923">
        <f t="shared" ref="H90:I90" si="5">H53-H89</f>
        <v>0</v>
      </c>
      <c r="I90" s="923">
        <f t="shared" si="5"/>
        <v>0</v>
      </c>
      <c r="J90" s="925"/>
      <c r="K90" s="926"/>
      <c r="L90" s="292"/>
      <c r="N90" s="320"/>
    </row>
    <row r="91" spans="1:16" s="147" customFormat="1" x14ac:dyDescent="0.25">
      <c r="A91" s="184"/>
      <c r="B91" s="918"/>
      <c r="C91" s="919"/>
      <c r="D91" s="919"/>
      <c r="E91" s="920"/>
      <c r="F91" s="922"/>
      <c r="G91" s="924"/>
      <c r="H91" s="924"/>
      <c r="I91" s="924"/>
      <c r="J91" s="925"/>
      <c r="K91" s="926"/>
      <c r="L91" s="292"/>
      <c r="N91" s="320"/>
    </row>
    <row r="92" spans="1:16" s="147" customFormat="1" x14ac:dyDescent="0.25">
      <c r="A92" s="184"/>
      <c r="B92" s="185"/>
      <c r="C92" s="186"/>
      <c r="D92" s="186"/>
      <c r="E92" s="186"/>
      <c r="F92" s="186"/>
      <c r="G92" s="186"/>
      <c r="H92" s="186"/>
      <c r="I92" s="186"/>
      <c r="J92" s="186"/>
      <c r="K92" s="186"/>
      <c r="L92" s="187"/>
      <c r="N92" s="320"/>
    </row>
    <row r="93" spans="1:16" s="147" customFormat="1" x14ac:dyDescent="0.25">
      <c r="A93" s="184"/>
      <c r="B93" s="185"/>
      <c r="C93" s="186"/>
      <c r="D93" s="186"/>
      <c r="E93" s="186"/>
      <c r="F93" s="186"/>
      <c r="G93" s="186"/>
      <c r="H93" s="186"/>
      <c r="I93" s="186"/>
      <c r="J93" s="186"/>
      <c r="K93" s="186"/>
      <c r="L93" s="187"/>
      <c r="N93" s="320"/>
    </row>
    <row r="94" spans="1:16" s="38" customFormat="1" x14ac:dyDescent="0.25">
      <c r="A94" s="37"/>
      <c r="B94" s="845" t="s">
        <v>26</v>
      </c>
      <c r="C94" s="846"/>
      <c r="D94" s="846"/>
      <c r="E94" s="846"/>
      <c r="F94" s="846"/>
      <c r="G94" s="846"/>
      <c r="H94" s="846"/>
      <c r="I94" s="846"/>
      <c r="J94" s="846"/>
      <c r="K94" s="846"/>
      <c r="L94" s="847"/>
      <c r="M94" s="183"/>
      <c r="N94" s="315"/>
    </row>
    <row r="95" spans="1:16" s="146" customFormat="1" x14ac:dyDescent="0.25">
      <c r="A95" s="37"/>
      <c r="B95" s="210"/>
      <c r="C95" s="258"/>
      <c r="D95" s="258"/>
      <c r="E95" s="258"/>
      <c r="F95" s="258"/>
      <c r="G95" s="258"/>
      <c r="H95" s="258"/>
      <c r="I95" s="258"/>
      <c r="J95" s="258"/>
      <c r="K95" s="258"/>
      <c r="L95" s="212"/>
      <c r="N95" s="315"/>
    </row>
    <row r="96" spans="1:16" s="146" customFormat="1" x14ac:dyDescent="0.25">
      <c r="A96" s="37"/>
      <c r="B96" s="893" t="str">
        <f>IF(Intro!$G$28="English",O96,P96)</f>
        <v>Veuillez indiquer les ratios suivants pour vos ventes au Canada et vos ventes à l'exportation.</v>
      </c>
      <c r="C96" s="894"/>
      <c r="D96" s="894"/>
      <c r="E96" s="894"/>
      <c r="F96" s="894"/>
      <c r="G96" s="894"/>
      <c r="H96" s="894"/>
      <c r="I96" s="894"/>
      <c r="J96" s="894"/>
      <c r="K96" s="894"/>
      <c r="L96" s="895"/>
      <c r="N96" s="315"/>
      <c r="O96" s="146" t="s">
        <v>904</v>
      </c>
      <c r="P96" s="636" t="s">
        <v>905</v>
      </c>
    </row>
    <row r="97" spans="1:18" s="146" customFormat="1" x14ac:dyDescent="0.25">
      <c r="A97" s="37"/>
      <c r="B97" s="619"/>
      <c r="C97" s="621"/>
      <c r="D97" s="162"/>
      <c r="G97" s="652">
        <f>Variables!$B$6</f>
        <v>2023</v>
      </c>
      <c r="H97" s="652">
        <f>G97+1</f>
        <v>2024</v>
      </c>
      <c r="I97" s="652">
        <f>H97+1</f>
        <v>2025</v>
      </c>
      <c r="J97" s="637"/>
      <c r="K97" s="638"/>
      <c r="L97" s="639"/>
      <c r="N97" s="315"/>
      <c r="O97" s="160"/>
    </row>
    <row r="98" spans="1:18" s="146" customFormat="1" ht="14.25" customHeight="1" x14ac:dyDescent="0.25">
      <c r="A98" s="37"/>
      <c r="B98" s="874" t="str">
        <f>IF(Intro!$G$28="English",O98,P98)</f>
        <v>Ventes aux entreprises affiliées au Canada / Ventes totales au Canada - Volume</v>
      </c>
      <c r="C98" s="874"/>
      <c r="D98" s="874"/>
      <c r="E98" s="874"/>
      <c r="F98" s="640" t="s">
        <v>149</v>
      </c>
      <c r="G98" s="666"/>
      <c r="H98" s="666"/>
      <c r="I98" s="667"/>
      <c r="J98" s="641"/>
      <c r="K98" s="642"/>
      <c r="L98" s="639"/>
      <c r="N98" s="315"/>
      <c r="O98" s="621" t="s">
        <v>906</v>
      </c>
      <c r="P98" s="621" t="s">
        <v>907</v>
      </c>
      <c r="Q98" s="621"/>
      <c r="R98" s="621"/>
    </row>
    <row r="99" spans="1:18" s="146" customFormat="1" ht="15.75" customHeight="1" x14ac:dyDescent="0.25">
      <c r="A99" s="37"/>
      <c r="B99" s="874" t="str">
        <f>IF(Intro!$G$28="English",O99,P99)</f>
        <v>Ventes aux entreprises affiliées au Canada / Ventes totales au Canada - Valeur</v>
      </c>
      <c r="C99" s="874"/>
      <c r="D99" s="874"/>
      <c r="E99" s="874"/>
      <c r="F99" s="640" t="s">
        <v>149</v>
      </c>
      <c r="G99" s="666"/>
      <c r="H99" s="666"/>
      <c r="I99" s="667"/>
      <c r="J99" s="641"/>
      <c r="K99" s="642"/>
      <c r="L99" s="639"/>
      <c r="N99" s="315"/>
      <c r="O99" s="621" t="s">
        <v>908</v>
      </c>
      <c r="P99" s="621" t="s">
        <v>909</v>
      </c>
      <c r="Q99" s="621"/>
      <c r="R99" s="621"/>
    </row>
    <row r="100" spans="1:18" s="146" customFormat="1" ht="14.1" customHeight="1" x14ac:dyDescent="0.25">
      <c r="A100" s="37"/>
      <c r="B100" s="874" t="str">
        <f>IF(Intro!$G$28="English",O100,P100)</f>
        <v>Ventes aux filiales étrangères / Total des ventes à l'exportation - Volume</v>
      </c>
      <c r="C100" s="874"/>
      <c r="D100" s="874"/>
      <c r="E100" s="874"/>
      <c r="F100" s="640" t="s">
        <v>149</v>
      </c>
      <c r="G100" s="666"/>
      <c r="H100" s="666"/>
      <c r="I100" s="667"/>
      <c r="J100" s="342"/>
      <c r="K100" s="620"/>
      <c r="L100" s="639"/>
      <c r="N100" s="315"/>
      <c r="O100" s="621" t="s">
        <v>910</v>
      </c>
      <c r="P100" s="621" t="s">
        <v>911</v>
      </c>
      <c r="Q100" s="621"/>
      <c r="R100" s="621"/>
    </row>
    <row r="101" spans="1:18" s="146" customFormat="1" ht="14.1" customHeight="1" x14ac:dyDescent="0.25">
      <c r="A101" s="37"/>
      <c r="B101" s="874" t="str">
        <f>IF(Intro!$G$28="English",O101,P101)</f>
        <v>Ventes aux filiales étrangères / Total des ventes à l'exportation - Valeur</v>
      </c>
      <c r="C101" s="874"/>
      <c r="D101" s="874"/>
      <c r="E101" s="874"/>
      <c r="F101" s="640" t="s">
        <v>149</v>
      </c>
      <c r="G101" s="666"/>
      <c r="H101" s="666"/>
      <c r="I101" s="667"/>
      <c r="J101" s="342"/>
      <c r="K101" s="620"/>
      <c r="L101" s="639"/>
      <c r="N101" s="315"/>
      <c r="O101" s="621" t="s">
        <v>912</v>
      </c>
      <c r="P101" s="621" t="s">
        <v>937</v>
      </c>
      <c r="Q101" s="621"/>
      <c r="R101" s="621"/>
    </row>
    <row r="102" spans="1:18" s="146" customFormat="1" x14ac:dyDescent="0.25">
      <c r="A102" s="37"/>
      <c r="B102" s="210"/>
      <c r="C102" s="258"/>
      <c r="D102" s="258"/>
      <c r="E102" s="258"/>
      <c r="F102" s="258"/>
      <c r="G102" s="258"/>
      <c r="H102" s="258"/>
      <c r="I102" s="258"/>
      <c r="J102" s="258"/>
      <c r="K102" s="258"/>
      <c r="L102" s="212"/>
      <c r="N102" s="315"/>
    </row>
    <row r="103" spans="1:18" s="146" customFormat="1" x14ac:dyDescent="0.25">
      <c r="A103" s="37"/>
      <c r="B103" s="619"/>
      <c r="C103" s="621"/>
      <c r="D103" s="162"/>
      <c r="G103" s="896">
        <f>Variables!$B$6</f>
        <v>2023</v>
      </c>
      <c r="H103" s="896">
        <f>G103+1</f>
        <v>2024</v>
      </c>
      <c r="I103" s="896">
        <f>H103+1</f>
        <v>2025</v>
      </c>
      <c r="J103" s="898"/>
      <c r="K103" s="899"/>
      <c r="L103" s="639"/>
      <c r="N103" s="315"/>
      <c r="O103" s="160"/>
    </row>
    <row r="104" spans="1:18" s="146" customFormat="1" x14ac:dyDescent="0.25">
      <c r="A104" s="37"/>
      <c r="B104" s="619"/>
      <c r="C104" s="621"/>
      <c r="D104" s="162"/>
      <c r="G104" s="897"/>
      <c r="H104" s="897"/>
      <c r="I104" s="897"/>
      <c r="J104" s="898"/>
      <c r="K104" s="899"/>
      <c r="L104" s="639"/>
      <c r="N104" s="315"/>
      <c r="O104" s="160"/>
    </row>
    <row r="105" spans="1:18" s="146" customFormat="1" ht="14.1" customHeight="1" x14ac:dyDescent="0.25">
      <c r="A105" s="37"/>
      <c r="B105" s="874" t="str">
        <f>IF(Intro!$G$28="English",O105,P105)</f>
        <v>Ventes aux distributeurs au Canada / Ventes totales au Canada - Volume</v>
      </c>
      <c r="C105" s="874"/>
      <c r="D105" s="874"/>
      <c r="E105" s="874"/>
      <c r="F105" s="640" t="s">
        <v>149</v>
      </c>
      <c r="G105" s="666"/>
      <c r="H105" s="666"/>
      <c r="I105" s="667"/>
      <c r="J105" s="641"/>
      <c r="K105" s="642"/>
      <c r="L105" s="639"/>
      <c r="N105" s="315"/>
      <c r="O105" s="621" t="s">
        <v>913</v>
      </c>
      <c r="P105" s="621" t="s">
        <v>914</v>
      </c>
      <c r="Q105" s="621"/>
      <c r="R105" s="621"/>
    </row>
    <row r="106" spans="1:18" s="146" customFormat="1" ht="14.1" customHeight="1" x14ac:dyDescent="0.25">
      <c r="A106" s="37"/>
      <c r="B106" s="874" t="str">
        <f>IF(Intro!$G$28="English",O106,P106)</f>
        <v>Ventes aux distributeurs au Canada / Ventes totales au Canada - Valeur</v>
      </c>
      <c r="C106" s="874"/>
      <c r="D106" s="874"/>
      <c r="E106" s="874"/>
      <c r="F106" s="640" t="s">
        <v>149</v>
      </c>
      <c r="G106" s="666"/>
      <c r="H106" s="666"/>
      <c r="I106" s="667"/>
      <c r="J106" s="342"/>
      <c r="K106" s="620"/>
      <c r="L106" s="639"/>
      <c r="N106" s="315"/>
      <c r="O106" s="621" t="s">
        <v>915</v>
      </c>
      <c r="P106" s="621" t="s">
        <v>916</v>
      </c>
      <c r="Q106" s="621"/>
      <c r="R106" s="621"/>
    </row>
    <row r="107" spans="1:18" s="146" customFormat="1" ht="14.1" customHeight="1" x14ac:dyDescent="0.25">
      <c r="A107" s="37"/>
      <c r="B107" s="874" t="str">
        <f>IF(Intro!$G$28="English",O107,P107)</f>
        <v>Ventes aux détaillants au Canada / Ventes totales au Canada - Volume</v>
      </c>
      <c r="C107" s="874"/>
      <c r="D107" s="874"/>
      <c r="E107" s="874"/>
      <c r="F107" s="640" t="s">
        <v>149</v>
      </c>
      <c r="G107" s="666"/>
      <c r="H107" s="666"/>
      <c r="I107" s="667"/>
      <c r="J107" s="641"/>
      <c r="K107" s="642"/>
      <c r="L107" s="639"/>
      <c r="N107" s="315"/>
      <c r="O107" s="621" t="s">
        <v>917</v>
      </c>
      <c r="P107" s="621" t="s">
        <v>918</v>
      </c>
      <c r="Q107" s="621"/>
      <c r="R107" s="621"/>
    </row>
    <row r="108" spans="1:18" s="146" customFormat="1" ht="14.1" customHeight="1" x14ac:dyDescent="0.25">
      <c r="A108" s="37"/>
      <c r="B108" s="874" t="str">
        <f>IF(Intro!$G$28="English",O108,P108)</f>
        <v>Ventes aux détaillants au Canada / Ventes totales au Canada - Valeur</v>
      </c>
      <c r="C108" s="874"/>
      <c r="D108" s="874"/>
      <c r="E108" s="874"/>
      <c r="F108" s="640" t="s">
        <v>149</v>
      </c>
      <c r="G108" s="666"/>
      <c r="H108" s="666"/>
      <c r="I108" s="667"/>
      <c r="J108" s="342"/>
      <c r="K108" s="620"/>
      <c r="L108" s="639"/>
      <c r="N108" s="315"/>
      <c r="O108" s="621" t="s">
        <v>919</v>
      </c>
      <c r="P108" s="621" t="s">
        <v>920</v>
      </c>
      <c r="Q108" s="621"/>
      <c r="R108" s="621"/>
    </row>
    <row r="109" spans="1:18" s="146" customFormat="1" ht="14.25" customHeight="1" x14ac:dyDescent="0.25">
      <c r="A109" s="37"/>
      <c r="B109" s="874" t="str">
        <f>IF(Intro!$G$28="English",O109,P109)</f>
        <v>Ventes aux utilisateurs finals au Canada / Ventes totales au Canada - Volume</v>
      </c>
      <c r="C109" s="874"/>
      <c r="D109" s="874"/>
      <c r="E109" s="874"/>
      <c r="F109" s="643" t="s">
        <v>149</v>
      </c>
      <c r="G109" s="666"/>
      <c r="H109" s="666"/>
      <c r="I109" s="667"/>
      <c r="J109" s="620"/>
      <c r="K109" s="620"/>
      <c r="L109" s="639"/>
      <c r="N109" s="315"/>
      <c r="O109" s="621" t="s">
        <v>921</v>
      </c>
      <c r="P109" s="621" t="s">
        <v>922</v>
      </c>
      <c r="Q109" s="621"/>
      <c r="R109" s="621"/>
    </row>
    <row r="110" spans="1:18" s="146" customFormat="1" ht="14.25" customHeight="1" x14ac:dyDescent="0.25">
      <c r="A110" s="37"/>
      <c r="B110" s="874" t="str">
        <f>IF(Intro!$G$28="English",O110,P110)</f>
        <v>Ventes aux utilisateurs finals au Canada / Ventes totales au Canada - Valeur</v>
      </c>
      <c r="C110" s="874"/>
      <c r="D110" s="874"/>
      <c r="E110" s="874"/>
      <c r="F110" s="640" t="s">
        <v>149</v>
      </c>
      <c r="G110" s="666"/>
      <c r="H110" s="666"/>
      <c r="I110" s="667"/>
      <c r="J110" s="641"/>
      <c r="K110" s="642"/>
      <c r="L110" s="639"/>
      <c r="N110" s="315"/>
      <c r="O110" s="621" t="s">
        <v>923</v>
      </c>
      <c r="P110" s="621" t="s">
        <v>924</v>
      </c>
      <c r="Q110" s="621"/>
      <c r="R110" s="621"/>
    </row>
    <row r="111" spans="1:18" s="146" customFormat="1" x14ac:dyDescent="0.25">
      <c r="A111" s="37"/>
      <c r="B111" s="210"/>
      <c r="C111" s="258"/>
      <c r="D111" s="258"/>
      <c r="E111" s="258"/>
      <c r="F111" s="258"/>
      <c r="G111" s="258"/>
      <c r="H111" s="258"/>
      <c r="I111" s="258"/>
      <c r="J111" s="258"/>
      <c r="K111" s="258"/>
      <c r="L111" s="212"/>
      <c r="N111" s="315"/>
    </row>
    <row r="112" spans="1:18" s="3" customFormat="1" x14ac:dyDescent="0.25">
      <c r="A112" s="13"/>
      <c r="B112" s="796" t="s">
        <v>27</v>
      </c>
      <c r="C112" s="797"/>
      <c r="D112" s="797"/>
      <c r="E112" s="797"/>
      <c r="F112" s="797"/>
      <c r="G112" s="797"/>
      <c r="H112" s="797"/>
      <c r="I112" s="797"/>
      <c r="J112" s="797"/>
      <c r="K112" s="797"/>
      <c r="L112" s="798"/>
      <c r="M112" s="200"/>
      <c r="N112" s="314"/>
    </row>
    <row r="113" spans="1:16" s="147" customFormat="1" x14ac:dyDescent="0.25">
      <c r="A113" s="184"/>
      <c r="B113" s="185"/>
      <c r="C113" s="186"/>
      <c r="D113" s="186"/>
      <c r="E113" s="186"/>
      <c r="F113" s="186"/>
      <c r="G113" s="186"/>
      <c r="H113" s="186"/>
      <c r="I113" s="186"/>
      <c r="J113" s="186"/>
      <c r="K113" s="186"/>
      <c r="L113" s="187"/>
      <c r="N113" s="320"/>
    </row>
    <row r="114" spans="1:16" s="147" customFormat="1" ht="14.25" customHeight="1" x14ac:dyDescent="0.25">
      <c r="A114" s="184"/>
      <c r="B114" s="727" t="str">
        <f>IF(Intro!$G$28="English",O114,P114)</f>
        <v>Décrivez comment votre entreprise détermine la valeur des stocks. Fournissez tout changement dans la méthode d'évaluation des stocks ou toute réduction importante de la valeur comptabilisée des stocks depuis le 1er janvier 2023.</v>
      </c>
      <c r="C114" s="728"/>
      <c r="D114" s="728"/>
      <c r="E114" s="728"/>
      <c r="F114" s="728"/>
      <c r="G114" s="728"/>
      <c r="H114" s="728"/>
      <c r="I114" s="728"/>
      <c r="J114" s="728"/>
      <c r="K114" s="728"/>
      <c r="L114" s="729"/>
      <c r="N114" s="320"/>
      <c r="O114" s="147"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114" s="147"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115" spans="1:16" s="147" customFormat="1" x14ac:dyDescent="0.25">
      <c r="A115" s="184"/>
      <c r="B115" s="727"/>
      <c r="C115" s="728"/>
      <c r="D115" s="728"/>
      <c r="E115" s="728"/>
      <c r="F115" s="728"/>
      <c r="G115" s="728"/>
      <c r="H115" s="728"/>
      <c r="I115" s="728"/>
      <c r="J115" s="728"/>
      <c r="K115" s="728"/>
      <c r="L115" s="729"/>
      <c r="N115" s="320"/>
    </row>
    <row r="116" spans="1:16" s="147" customFormat="1" x14ac:dyDescent="0.25">
      <c r="A116" s="184"/>
      <c r="B116" s="185"/>
      <c r="C116" s="186"/>
      <c r="D116" s="186"/>
      <c r="E116" s="186"/>
      <c r="F116" s="186"/>
      <c r="G116" s="186"/>
      <c r="H116" s="186"/>
      <c r="I116" s="186"/>
      <c r="J116" s="186"/>
      <c r="K116" s="186"/>
      <c r="L116" s="187"/>
      <c r="N116" s="320"/>
    </row>
    <row r="117" spans="1:16" s="3" customFormat="1" x14ac:dyDescent="0.25">
      <c r="A117" s="14"/>
      <c r="B117" s="790"/>
      <c r="C117" s="791"/>
      <c r="D117" s="791"/>
      <c r="E117" s="791"/>
      <c r="F117" s="791"/>
      <c r="G117" s="791"/>
      <c r="H117" s="791"/>
      <c r="I117" s="791"/>
      <c r="J117" s="791"/>
      <c r="K117" s="791"/>
      <c r="L117" s="792"/>
      <c r="M117" s="172"/>
      <c r="N117" s="314"/>
      <c r="O117" s="166"/>
      <c r="P117" s="166"/>
    </row>
    <row r="118" spans="1:16" s="3" customFormat="1" x14ac:dyDescent="0.25">
      <c r="A118" s="14"/>
      <c r="B118" s="790"/>
      <c r="C118" s="791"/>
      <c r="D118" s="791"/>
      <c r="E118" s="791"/>
      <c r="F118" s="791"/>
      <c r="G118" s="791"/>
      <c r="H118" s="791"/>
      <c r="I118" s="791"/>
      <c r="J118" s="791"/>
      <c r="K118" s="791"/>
      <c r="L118" s="792"/>
      <c r="M118" s="172"/>
      <c r="N118" s="314"/>
      <c r="O118" s="166"/>
      <c r="P118" s="166"/>
    </row>
    <row r="119" spans="1:16" s="3" customFormat="1" x14ac:dyDescent="0.25">
      <c r="A119" s="14"/>
      <c r="B119" s="790"/>
      <c r="C119" s="791"/>
      <c r="D119" s="791"/>
      <c r="E119" s="791"/>
      <c r="F119" s="791"/>
      <c r="G119" s="791"/>
      <c r="H119" s="791"/>
      <c r="I119" s="791"/>
      <c r="J119" s="791"/>
      <c r="K119" s="791"/>
      <c r="L119" s="792"/>
      <c r="M119" s="172"/>
      <c r="N119" s="314"/>
      <c r="O119" s="166"/>
      <c r="P119" s="166"/>
    </row>
    <row r="120" spans="1:16" s="3" customFormat="1" x14ac:dyDescent="0.25">
      <c r="A120" s="14"/>
      <c r="B120" s="790"/>
      <c r="C120" s="791"/>
      <c r="D120" s="791"/>
      <c r="E120" s="791"/>
      <c r="F120" s="791"/>
      <c r="G120" s="791"/>
      <c r="H120" s="791"/>
      <c r="I120" s="791"/>
      <c r="J120" s="791"/>
      <c r="K120" s="791"/>
      <c r="L120" s="792"/>
      <c r="M120" s="172"/>
      <c r="N120" s="314"/>
      <c r="O120" s="166"/>
      <c r="P120" s="166"/>
    </row>
    <row r="121" spans="1:16" s="3" customFormat="1" x14ac:dyDescent="0.25">
      <c r="A121" s="14"/>
      <c r="B121" s="790"/>
      <c r="C121" s="791"/>
      <c r="D121" s="791"/>
      <c r="E121" s="791"/>
      <c r="F121" s="791"/>
      <c r="G121" s="791"/>
      <c r="H121" s="791"/>
      <c r="I121" s="791"/>
      <c r="J121" s="791"/>
      <c r="K121" s="791"/>
      <c r="L121" s="792"/>
      <c r="M121" s="172"/>
      <c r="N121" s="314"/>
      <c r="O121" s="166"/>
      <c r="P121" s="166"/>
    </row>
    <row r="122" spans="1:16" s="3" customFormat="1" x14ac:dyDescent="0.25">
      <c r="A122" s="14"/>
      <c r="B122" s="790"/>
      <c r="C122" s="791"/>
      <c r="D122" s="791"/>
      <c r="E122" s="791"/>
      <c r="F122" s="791"/>
      <c r="G122" s="791"/>
      <c r="H122" s="791"/>
      <c r="I122" s="791"/>
      <c r="J122" s="791"/>
      <c r="K122" s="791"/>
      <c r="L122" s="792"/>
      <c r="M122" s="172"/>
      <c r="N122" s="314"/>
      <c r="O122" s="166"/>
      <c r="P122" s="166"/>
    </row>
    <row r="123" spans="1:16" s="3" customFormat="1" x14ac:dyDescent="0.25">
      <c r="A123" s="14"/>
      <c r="B123" s="790"/>
      <c r="C123" s="791"/>
      <c r="D123" s="791"/>
      <c r="E123" s="791"/>
      <c r="F123" s="791"/>
      <c r="G123" s="791"/>
      <c r="H123" s="791"/>
      <c r="I123" s="791"/>
      <c r="J123" s="791"/>
      <c r="K123" s="791"/>
      <c r="L123" s="792"/>
      <c r="M123" s="172"/>
      <c r="N123" s="314"/>
      <c r="O123" s="166"/>
      <c r="P123" s="166"/>
    </row>
    <row r="124" spans="1:16" s="3" customFormat="1" x14ac:dyDescent="0.25">
      <c r="A124" s="14"/>
      <c r="B124" s="790"/>
      <c r="C124" s="791"/>
      <c r="D124" s="791"/>
      <c r="E124" s="791"/>
      <c r="F124" s="791"/>
      <c r="G124" s="791"/>
      <c r="H124" s="791"/>
      <c r="I124" s="791"/>
      <c r="J124" s="791"/>
      <c r="K124" s="791"/>
      <c r="L124" s="792"/>
      <c r="M124" s="172"/>
      <c r="N124" s="314"/>
      <c r="O124" s="166"/>
      <c r="P124" s="166"/>
    </row>
    <row r="125" spans="1:16" s="147" customFormat="1" x14ac:dyDescent="0.25">
      <c r="A125" s="184"/>
      <c r="B125" s="191"/>
      <c r="C125" s="192"/>
      <c r="D125" s="192"/>
      <c r="E125" s="192"/>
      <c r="F125" s="192"/>
      <c r="G125" s="192"/>
      <c r="H125" s="192"/>
      <c r="I125" s="192"/>
      <c r="J125" s="192"/>
      <c r="K125" s="192"/>
      <c r="L125" s="193"/>
      <c r="N125" s="320"/>
    </row>
    <row r="126" spans="1:16" s="3" customFormat="1" x14ac:dyDescent="0.25">
      <c r="A126" s="13"/>
      <c r="B126" s="796" t="s">
        <v>28</v>
      </c>
      <c r="C126" s="797"/>
      <c r="D126" s="797"/>
      <c r="E126" s="797"/>
      <c r="F126" s="797"/>
      <c r="G126" s="797"/>
      <c r="H126" s="797"/>
      <c r="I126" s="797"/>
      <c r="J126" s="797"/>
      <c r="K126" s="797"/>
      <c r="L126" s="798"/>
      <c r="M126" s="200"/>
      <c r="N126" s="314"/>
    </row>
    <row r="127" spans="1:16" s="147" customFormat="1" x14ac:dyDescent="0.25">
      <c r="A127" s="184"/>
      <c r="B127" s="185"/>
      <c r="C127" s="186"/>
      <c r="D127" s="186"/>
      <c r="E127" s="186"/>
      <c r="F127" s="186"/>
      <c r="G127" s="186"/>
      <c r="H127" s="186"/>
      <c r="I127" s="186"/>
      <c r="J127" s="186"/>
      <c r="K127" s="186"/>
      <c r="L127" s="187"/>
      <c r="M127" s="360"/>
      <c r="N127" s="361"/>
    </row>
    <row r="128" spans="1:16" s="147" customFormat="1" x14ac:dyDescent="0.25">
      <c r="A128" s="184"/>
      <c r="B128" s="727" t="str">
        <f>IF(Intro!$G$28="English",O128,P128)</f>
        <v>Décrivez tout changement dans le volume des stocks des marchandises maintenus par votre entreprise depuis le 1er janvier 2023 et indiquez si ces changements ont eu une incidence quelconque sur la capacité de votre entreprise à fournir ses clients.</v>
      </c>
      <c r="C128" s="728"/>
      <c r="D128" s="728"/>
      <c r="E128" s="728"/>
      <c r="F128" s="728"/>
      <c r="G128" s="728"/>
      <c r="H128" s="728"/>
      <c r="I128" s="728"/>
      <c r="J128" s="728"/>
      <c r="K128" s="728"/>
      <c r="L128" s="729"/>
      <c r="N128" s="320"/>
      <c r="O128" s="147"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128" s="147"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129" spans="1:17" s="147" customFormat="1" x14ac:dyDescent="0.25">
      <c r="A129" s="184"/>
      <c r="B129" s="727"/>
      <c r="C129" s="728"/>
      <c r="D129" s="728"/>
      <c r="E129" s="728"/>
      <c r="F129" s="728"/>
      <c r="G129" s="728"/>
      <c r="H129" s="728"/>
      <c r="I129" s="728"/>
      <c r="J129" s="728"/>
      <c r="K129" s="728"/>
      <c r="L129" s="729"/>
      <c r="N129" s="320"/>
    </row>
    <row r="130" spans="1:17" s="147" customFormat="1" x14ac:dyDescent="0.25">
      <c r="A130" s="184"/>
      <c r="B130" s="185"/>
      <c r="C130" s="186"/>
      <c r="D130" s="186"/>
      <c r="E130" s="186"/>
      <c r="F130" s="186"/>
      <c r="G130" s="186"/>
      <c r="H130" s="186"/>
      <c r="I130" s="186"/>
      <c r="J130" s="186"/>
      <c r="K130" s="186"/>
      <c r="L130" s="187"/>
      <c r="N130" s="320"/>
    </row>
    <row r="131" spans="1:17" s="3" customFormat="1" x14ac:dyDescent="0.25">
      <c r="A131" s="14"/>
      <c r="B131" s="790"/>
      <c r="C131" s="791"/>
      <c r="D131" s="791"/>
      <c r="E131" s="791"/>
      <c r="F131" s="791"/>
      <c r="G131" s="791"/>
      <c r="H131" s="791"/>
      <c r="I131" s="791"/>
      <c r="J131" s="791"/>
      <c r="K131" s="791"/>
      <c r="L131" s="792"/>
      <c r="M131" s="172"/>
      <c r="N131" s="314"/>
      <c r="O131" s="166"/>
      <c r="P131" s="166"/>
    </row>
    <row r="132" spans="1:17" s="3" customFormat="1" x14ac:dyDescent="0.25">
      <c r="A132" s="14"/>
      <c r="B132" s="790"/>
      <c r="C132" s="791"/>
      <c r="D132" s="791"/>
      <c r="E132" s="791"/>
      <c r="F132" s="791"/>
      <c r="G132" s="791"/>
      <c r="H132" s="791"/>
      <c r="I132" s="791"/>
      <c r="J132" s="791"/>
      <c r="K132" s="791"/>
      <c r="L132" s="792"/>
      <c r="M132" s="172"/>
      <c r="N132" s="314"/>
      <c r="O132" s="166"/>
      <c r="P132" s="166"/>
    </row>
    <row r="133" spans="1:17" s="3" customFormat="1" x14ac:dyDescent="0.25">
      <c r="A133" s="14"/>
      <c r="B133" s="790"/>
      <c r="C133" s="791"/>
      <c r="D133" s="791"/>
      <c r="E133" s="791"/>
      <c r="F133" s="791"/>
      <c r="G133" s="791"/>
      <c r="H133" s="791"/>
      <c r="I133" s="791"/>
      <c r="J133" s="791"/>
      <c r="K133" s="791"/>
      <c r="L133" s="792"/>
      <c r="M133" s="172"/>
      <c r="N133" s="314"/>
      <c r="O133" s="166"/>
      <c r="P133" s="166"/>
    </row>
    <row r="134" spans="1:17" s="3" customFormat="1" x14ac:dyDescent="0.25">
      <c r="A134" s="14"/>
      <c r="B134" s="790"/>
      <c r="C134" s="791"/>
      <c r="D134" s="791"/>
      <c r="E134" s="791"/>
      <c r="F134" s="791"/>
      <c r="G134" s="791"/>
      <c r="H134" s="791"/>
      <c r="I134" s="791"/>
      <c r="J134" s="791"/>
      <c r="K134" s="791"/>
      <c r="L134" s="792"/>
      <c r="M134" s="172"/>
      <c r="N134" s="314"/>
      <c r="O134" s="166"/>
      <c r="P134" s="166"/>
    </row>
    <row r="135" spans="1:17" s="3" customFormat="1" x14ac:dyDescent="0.25">
      <c r="A135" s="14"/>
      <c r="B135" s="790"/>
      <c r="C135" s="791"/>
      <c r="D135" s="791"/>
      <c r="E135" s="791"/>
      <c r="F135" s="791"/>
      <c r="G135" s="791"/>
      <c r="H135" s="791"/>
      <c r="I135" s="791"/>
      <c r="J135" s="791"/>
      <c r="K135" s="791"/>
      <c r="L135" s="792"/>
      <c r="M135" s="172"/>
      <c r="N135" s="314"/>
      <c r="O135" s="166"/>
      <c r="P135" s="166"/>
    </row>
    <row r="136" spans="1:17" s="3" customFormat="1" x14ac:dyDescent="0.25">
      <c r="A136" s="14"/>
      <c r="B136" s="790"/>
      <c r="C136" s="791"/>
      <c r="D136" s="791"/>
      <c r="E136" s="791"/>
      <c r="F136" s="791"/>
      <c r="G136" s="791"/>
      <c r="H136" s="791"/>
      <c r="I136" s="791"/>
      <c r="J136" s="791"/>
      <c r="K136" s="791"/>
      <c r="L136" s="792"/>
      <c r="M136" s="172"/>
      <c r="N136" s="314"/>
      <c r="O136" s="166"/>
      <c r="P136" s="166"/>
    </row>
    <row r="137" spans="1:17" s="3" customFormat="1" x14ac:dyDescent="0.25">
      <c r="A137" s="14"/>
      <c r="B137" s="790"/>
      <c r="C137" s="791"/>
      <c r="D137" s="791"/>
      <c r="E137" s="791"/>
      <c r="F137" s="791"/>
      <c r="G137" s="791"/>
      <c r="H137" s="791"/>
      <c r="I137" s="791"/>
      <c r="J137" s="791"/>
      <c r="K137" s="791"/>
      <c r="L137" s="792"/>
      <c r="M137" s="172"/>
      <c r="N137" s="314"/>
      <c r="O137" s="166"/>
      <c r="P137" s="166"/>
    </row>
    <row r="138" spans="1:17" s="3" customFormat="1" x14ac:dyDescent="0.25">
      <c r="A138" s="14"/>
      <c r="B138" s="790"/>
      <c r="C138" s="791"/>
      <c r="D138" s="791"/>
      <c r="E138" s="791"/>
      <c r="F138" s="791"/>
      <c r="G138" s="791"/>
      <c r="H138" s="791"/>
      <c r="I138" s="791"/>
      <c r="J138" s="791"/>
      <c r="K138" s="791"/>
      <c r="L138" s="792"/>
      <c r="M138" s="172"/>
      <c r="N138" s="314"/>
      <c r="O138" s="166"/>
      <c r="P138" s="166"/>
    </row>
    <row r="139" spans="1:17" s="147" customFormat="1" x14ac:dyDescent="0.25">
      <c r="A139" s="184"/>
      <c r="B139" s="191"/>
      <c r="C139" s="192"/>
      <c r="D139" s="192"/>
      <c r="E139" s="192"/>
      <c r="F139" s="192"/>
      <c r="G139" s="192"/>
      <c r="H139" s="192"/>
      <c r="I139" s="192"/>
      <c r="J139" s="192"/>
      <c r="K139" s="192"/>
      <c r="L139" s="193"/>
      <c r="N139" s="320"/>
    </row>
    <row r="140" spans="1:17" s="147" customFormat="1" x14ac:dyDescent="0.25">
      <c r="A140" s="184"/>
      <c r="B140" s="845" t="s">
        <v>30</v>
      </c>
      <c r="C140" s="846"/>
      <c r="D140" s="846"/>
      <c r="E140" s="846"/>
      <c r="F140" s="846"/>
      <c r="G140" s="846"/>
      <c r="H140" s="846"/>
      <c r="I140" s="846"/>
      <c r="J140" s="846"/>
      <c r="K140" s="846"/>
      <c r="L140" s="847"/>
      <c r="N140" s="320"/>
    </row>
    <row r="141" spans="1:17" s="147" customFormat="1" x14ac:dyDescent="0.25">
      <c r="A141" s="184"/>
      <c r="B141" s="210"/>
      <c r="C141" s="258"/>
      <c r="D141" s="258"/>
      <c r="E141" s="258"/>
      <c r="F141" s="258"/>
      <c r="G141" s="258"/>
      <c r="H141" s="258"/>
      <c r="I141" s="258"/>
      <c r="J141" s="258"/>
      <c r="K141" s="258"/>
      <c r="L141" s="212"/>
      <c r="N141" s="320"/>
    </row>
    <row r="142" spans="1:17" s="147" customFormat="1" x14ac:dyDescent="0.25">
      <c r="A142" s="184"/>
      <c r="B142" s="727" t="str">
        <f>IF(Intro!$G$28="English",O142,P142)</f>
        <v>Décrivez tout changement dans le volume des stocks des marchandises maintenus par votre entreprise selon la période de l’année.</v>
      </c>
      <c r="C142" s="728"/>
      <c r="D142" s="728"/>
      <c r="E142" s="728"/>
      <c r="F142" s="728"/>
      <c r="G142" s="728"/>
      <c r="H142" s="728"/>
      <c r="I142" s="728"/>
      <c r="J142" s="728"/>
      <c r="K142" s="728"/>
      <c r="L142" s="729"/>
      <c r="N142" s="320"/>
      <c r="O142" s="354" t="str">
        <f>"Describe any changes to your firm’s inventory level of the goods according to the time of the year."</f>
        <v>Describe any changes to your firm’s inventory level of the goods according to the time of the year.</v>
      </c>
      <c r="P142" s="354" t="str">
        <f>"Décrivez tout changement dans le volume des stocks des marchandises maintenus par votre entreprise selon la période de l’année."</f>
        <v>Décrivez tout changement dans le volume des stocks des marchandises maintenus par votre entreprise selon la période de l’année.</v>
      </c>
      <c r="Q142" s="146"/>
    </row>
    <row r="143" spans="1:17" s="147" customFormat="1" x14ac:dyDescent="0.25">
      <c r="A143" s="184"/>
      <c r="B143" s="727"/>
      <c r="C143" s="728"/>
      <c r="D143" s="728"/>
      <c r="E143" s="728"/>
      <c r="F143" s="728"/>
      <c r="G143" s="728"/>
      <c r="H143" s="728"/>
      <c r="I143" s="728"/>
      <c r="J143" s="728"/>
      <c r="K143" s="728"/>
      <c r="L143" s="729"/>
      <c r="N143" s="320"/>
    </row>
    <row r="144" spans="1:17" s="147" customFormat="1" x14ac:dyDescent="0.25">
      <c r="A144" s="184"/>
      <c r="B144" s="371"/>
      <c r="C144" s="372"/>
      <c r="D144" s="372"/>
      <c r="E144" s="372"/>
      <c r="F144" s="372"/>
      <c r="G144" s="372"/>
      <c r="H144" s="372"/>
      <c r="I144" s="372"/>
      <c r="J144" s="372"/>
      <c r="K144" s="372"/>
      <c r="L144" s="373"/>
      <c r="N144" s="320"/>
    </row>
    <row r="145" spans="1:16" s="147" customFormat="1" x14ac:dyDescent="0.25">
      <c r="A145" s="184"/>
      <c r="B145" s="790"/>
      <c r="C145" s="791"/>
      <c r="D145" s="791"/>
      <c r="E145" s="791"/>
      <c r="F145" s="791"/>
      <c r="G145" s="791"/>
      <c r="H145" s="791"/>
      <c r="I145" s="791"/>
      <c r="J145" s="791"/>
      <c r="K145" s="791"/>
      <c r="L145" s="792"/>
      <c r="N145" s="320"/>
    </row>
    <row r="146" spans="1:16" s="147" customFormat="1" x14ac:dyDescent="0.25">
      <c r="A146" s="184"/>
      <c r="B146" s="790"/>
      <c r="C146" s="791"/>
      <c r="D146" s="791"/>
      <c r="E146" s="791"/>
      <c r="F146" s="791"/>
      <c r="G146" s="791"/>
      <c r="H146" s="791"/>
      <c r="I146" s="791"/>
      <c r="J146" s="791"/>
      <c r="K146" s="791"/>
      <c r="L146" s="792"/>
      <c r="N146" s="320"/>
    </row>
    <row r="147" spans="1:16" s="147" customFormat="1" x14ac:dyDescent="0.25">
      <c r="A147" s="184"/>
      <c r="B147" s="790"/>
      <c r="C147" s="791"/>
      <c r="D147" s="791"/>
      <c r="E147" s="791"/>
      <c r="F147" s="791"/>
      <c r="G147" s="791"/>
      <c r="H147" s="791"/>
      <c r="I147" s="791"/>
      <c r="J147" s="791"/>
      <c r="K147" s="791"/>
      <c r="L147" s="792"/>
      <c r="N147" s="320"/>
    </row>
    <row r="148" spans="1:16" s="147" customFormat="1" x14ac:dyDescent="0.25">
      <c r="A148" s="184"/>
      <c r="B148" s="790"/>
      <c r="C148" s="791"/>
      <c r="D148" s="791"/>
      <c r="E148" s="791"/>
      <c r="F148" s="791"/>
      <c r="G148" s="791"/>
      <c r="H148" s="791"/>
      <c r="I148" s="791"/>
      <c r="J148" s="791"/>
      <c r="K148" s="791"/>
      <c r="L148" s="792"/>
      <c r="N148" s="320"/>
    </row>
    <row r="149" spans="1:16" s="147" customFormat="1" x14ac:dyDescent="0.25">
      <c r="A149" s="184"/>
      <c r="B149" s="790"/>
      <c r="C149" s="791"/>
      <c r="D149" s="791"/>
      <c r="E149" s="791"/>
      <c r="F149" s="791"/>
      <c r="G149" s="791"/>
      <c r="H149" s="791"/>
      <c r="I149" s="791"/>
      <c r="J149" s="791"/>
      <c r="K149" s="791"/>
      <c r="L149" s="792"/>
      <c r="N149" s="320"/>
    </row>
    <row r="150" spans="1:16" s="147" customFormat="1" x14ac:dyDescent="0.25">
      <c r="A150" s="184"/>
      <c r="B150" s="790"/>
      <c r="C150" s="791"/>
      <c r="D150" s="791"/>
      <c r="E150" s="791"/>
      <c r="F150" s="791"/>
      <c r="G150" s="791"/>
      <c r="H150" s="791"/>
      <c r="I150" s="791"/>
      <c r="J150" s="791"/>
      <c r="K150" s="791"/>
      <c r="L150" s="792"/>
      <c r="N150" s="320"/>
    </row>
    <row r="151" spans="1:16" s="147" customFormat="1" x14ac:dyDescent="0.25">
      <c r="A151" s="184"/>
      <c r="B151" s="790"/>
      <c r="C151" s="791"/>
      <c r="D151" s="791"/>
      <c r="E151" s="791"/>
      <c r="F151" s="791"/>
      <c r="G151" s="791"/>
      <c r="H151" s="791"/>
      <c r="I151" s="791"/>
      <c r="J151" s="791"/>
      <c r="K151" s="791"/>
      <c r="L151" s="792"/>
      <c r="N151" s="320"/>
    </row>
    <row r="152" spans="1:16" s="147" customFormat="1" x14ac:dyDescent="0.25">
      <c r="A152" s="184"/>
      <c r="B152" s="790"/>
      <c r="C152" s="791"/>
      <c r="D152" s="791"/>
      <c r="E152" s="791"/>
      <c r="F152" s="791"/>
      <c r="G152" s="791"/>
      <c r="H152" s="791"/>
      <c r="I152" s="791"/>
      <c r="J152" s="791"/>
      <c r="K152" s="791"/>
      <c r="L152" s="792"/>
      <c r="N152" s="320"/>
    </row>
    <row r="153" spans="1:16" s="147" customFormat="1" x14ac:dyDescent="0.25">
      <c r="A153" s="184"/>
      <c r="B153" s="185"/>
      <c r="C153" s="186"/>
      <c r="D153" s="186"/>
      <c r="E153" s="186"/>
      <c r="F153" s="186"/>
      <c r="G153" s="186"/>
      <c r="H153" s="186"/>
      <c r="I153" s="186"/>
      <c r="J153" s="186"/>
      <c r="K153" s="186"/>
      <c r="L153" s="187"/>
      <c r="N153" s="320"/>
    </row>
    <row r="154" spans="1:16" s="3" customFormat="1" x14ac:dyDescent="0.25">
      <c r="A154" s="13"/>
      <c r="B154" s="796" t="s">
        <v>31</v>
      </c>
      <c r="C154" s="797"/>
      <c r="D154" s="797"/>
      <c r="E154" s="797"/>
      <c r="F154" s="797"/>
      <c r="G154" s="797"/>
      <c r="H154" s="797"/>
      <c r="I154" s="797"/>
      <c r="J154" s="797"/>
      <c r="K154" s="797"/>
      <c r="L154" s="798"/>
      <c r="M154" s="200"/>
      <c r="N154" s="314"/>
    </row>
    <row r="155" spans="1:16" s="147" customFormat="1" x14ac:dyDescent="0.25">
      <c r="A155" s="184"/>
      <c r="B155" s="185"/>
      <c r="C155" s="186"/>
      <c r="D155" s="186"/>
      <c r="E155" s="186"/>
      <c r="F155" s="186"/>
      <c r="G155" s="186"/>
      <c r="H155" s="186"/>
      <c r="I155" s="186"/>
      <c r="J155" s="186"/>
      <c r="K155" s="186"/>
      <c r="L155" s="187"/>
      <c r="N155" s="320"/>
    </row>
    <row r="156" spans="1:16" s="147" customFormat="1" x14ac:dyDescent="0.25">
      <c r="A156" s="184"/>
      <c r="B156" s="727" t="str">
        <f>IF(Intro!$G$28="English",O156,P156)</f>
        <v>Décrivez les plans de votre entreprise pour gérer les niveaux de stocks au cours des deux prochaines années. Fournissez les motifs et les hypothèses sous-tendant ces objectifs et ces stratégies.</v>
      </c>
      <c r="C156" s="728"/>
      <c r="D156" s="728"/>
      <c r="E156" s="728"/>
      <c r="F156" s="728"/>
      <c r="G156" s="728"/>
      <c r="H156" s="728"/>
      <c r="I156" s="728"/>
      <c r="J156" s="728"/>
      <c r="K156" s="728"/>
      <c r="L156" s="729"/>
      <c r="N156" s="320"/>
      <c r="O156" s="147" t="s">
        <v>341</v>
      </c>
      <c r="P156" s="147" t="s">
        <v>159</v>
      </c>
    </row>
    <row r="157" spans="1:16" s="147" customFormat="1" x14ac:dyDescent="0.25">
      <c r="A157" s="184"/>
      <c r="B157" s="185"/>
      <c r="C157" s="186"/>
      <c r="D157" s="186"/>
      <c r="E157" s="186"/>
      <c r="F157" s="186"/>
      <c r="G157" s="186"/>
      <c r="H157" s="186"/>
      <c r="I157" s="186"/>
      <c r="J157" s="186"/>
      <c r="K157" s="186"/>
      <c r="L157" s="187"/>
      <c r="N157" s="320"/>
    </row>
    <row r="158" spans="1:16" s="3" customFormat="1" x14ac:dyDescent="0.25">
      <c r="A158" s="14"/>
      <c r="B158" s="790"/>
      <c r="C158" s="791"/>
      <c r="D158" s="791"/>
      <c r="E158" s="791"/>
      <c r="F158" s="791"/>
      <c r="G158" s="791"/>
      <c r="H158" s="791"/>
      <c r="I158" s="791"/>
      <c r="J158" s="791"/>
      <c r="K158" s="791"/>
      <c r="L158" s="792"/>
      <c r="M158" s="172"/>
      <c r="N158" s="314"/>
      <c r="O158" s="166"/>
      <c r="P158" s="166"/>
    </row>
    <row r="159" spans="1:16" s="3" customFormat="1" x14ac:dyDescent="0.25">
      <c r="A159" s="14"/>
      <c r="B159" s="790"/>
      <c r="C159" s="791"/>
      <c r="D159" s="791"/>
      <c r="E159" s="791"/>
      <c r="F159" s="791"/>
      <c r="G159" s="791"/>
      <c r="H159" s="791"/>
      <c r="I159" s="791"/>
      <c r="J159" s="791"/>
      <c r="K159" s="791"/>
      <c r="L159" s="792"/>
      <c r="M159" s="172"/>
      <c r="N159" s="314"/>
      <c r="O159" s="166"/>
      <c r="P159" s="166"/>
    </row>
    <row r="160" spans="1:16" s="3" customFormat="1" x14ac:dyDescent="0.25">
      <c r="A160" s="14"/>
      <c r="B160" s="790"/>
      <c r="C160" s="791"/>
      <c r="D160" s="791"/>
      <c r="E160" s="791"/>
      <c r="F160" s="791"/>
      <c r="G160" s="791"/>
      <c r="H160" s="791"/>
      <c r="I160" s="791"/>
      <c r="J160" s="791"/>
      <c r="K160" s="791"/>
      <c r="L160" s="792"/>
      <c r="M160" s="172"/>
      <c r="N160" s="314"/>
      <c r="O160" s="166"/>
      <c r="P160" s="166"/>
    </row>
    <row r="161" spans="1:16" s="3" customFormat="1" x14ac:dyDescent="0.25">
      <c r="A161" s="14"/>
      <c r="B161" s="790"/>
      <c r="C161" s="791"/>
      <c r="D161" s="791"/>
      <c r="E161" s="791"/>
      <c r="F161" s="791"/>
      <c r="G161" s="791"/>
      <c r="H161" s="791"/>
      <c r="I161" s="791"/>
      <c r="J161" s="791"/>
      <c r="K161" s="791"/>
      <c r="L161" s="792"/>
      <c r="M161" s="172"/>
      <c r="N161" s="314"/>
      <c r="O161" s="166"/>
      <c r="P161" s="166"/>
    </row>
    <row r="162" spans="1:16" s="3" customFormat="1" x14ac:dyDescent="0.25">
      <c r="A162" s="14"/>
      <c r="B162" s="790"/>
      <c r="C162" s="791"/>
      <c r="D162" s="791"/>
      <c r="E162" s="791"/>
      <c r="F162" s="791"/>
      <c r="G162" s="791"/>
      <c r="H162" s="791"/>
      <c r="I162" s="791"/>
      <c r="J162" s="791"/>
      <c r="K162" s="791"/>
      <c r="L162" s="792"/>
      <c r="M162" s="172"/>
      <c r="N162" s="314"/>
      <c r="O162" s="166"/>
      <c r="P162" s="166"/>
    </row>
    <row r="163" spans="1:16" s="3" customFormat="1" x14ac:dyDescent="0.25">
      <c r="A163" s="14"/>
      <c r="B163" s="790"/>
      <c r="C163" s="791"/>
      <c r="D163" s="791"/>
      <c r="E163" s="791"/>
      <c r="F163" s="791"/>
      <c r="G163" s="791"/>
      <c r="H163" s="791"/>
      <c r="I163" s="791"/>
      <c r="J163" s="791"/>
      <c r="K163" s="791"/>
      <c r="L163" s="792"/>
      <c r="M163" s="172"/>
      <c r="N163" s="314"/>
      <c r="O163" s="166"/>
      <c r="P163" s="166"/>
    </row>
    <row r="164" spans="1:16" s="3" customFormat="1" x14ac:dyDescent="0.25">
      <c r="A164" s="14"/>
      <c r="B164" s="790"/>
      <c r="C164" s="791"/>
      <c r="D164" s="791"/>
      <c r="E164" s="791"/>
      <c r="F164" s="791"/>
      <c r="G164" s="791"/>
      <c r="H164" s="791"/>
      <c r="I164" s="791"/>
      <c r="J164" s="791"/>
      <c r="K164" s="791"/>
      <c r="L164" s="792"/>
      <c r="M164" s="172"/>
      <c r="N164" s="314"/>
      <c r="O164" s="166"/>
      <c r="P164" s="166"/>
    </row>
    <row r="165" spans="1:16" s="3" customFormat="1" x14ac:dyDescent="0.25">
      <c r="A165" s="14"/>
      <c r="B165" s="790"/>
      <c r="C165" s="791"/>
      <c r="D165" s="791"/>
      <c r="E165" s="791"/>
      <c r="F165" s="791"/>
      <c r="G165" s="791"/>
      <c r="H165" s="791"/>
      <c r="I165" s="791"/>
      <c r="J165" s="791"/>
      <c r="K165" s="791"/>
      <c r="L165" s="792"/>
      <c r="M165" s="172"/>
      <c r="N165" s="314"/>
      <c r="O165" s="166"/>
      <c r="P165" s="166"/>
    </row>
    <row r="166" spans="1:16" s="147" customFormat="1" x14ac:dyDescent="0.25">
      <c r="A166" s="184"/>
      <c r="B166" s="191"/>
      <c r="C166" s="192"/>
      <c r="D166" s="192"/>
      <c r="E166" s="192"/>
      <c r="F166" s="192"/>
      <c r="G166" s="192"/>
      <c r="H166" s="192"/>
      <c r="I166" s="192"/>
      <c r="J166" s="192"/>
      <c r="K166" s="192"/>
      <c r="L166" s="193"/>
      <c r="N166" s="320"/>
    </row>
    <row r="167" spans="1:16" s="3" customFormat="1" x14ac:dyDescent="0.25">
      <c r="A167" s="13"/>
      <c r="B167" s="796" t="s">
        <v>33</v>
      </c>
      <c r="C167" s="797"/>
      <c r="D167" s="797"/>
      <c r="E167" s="797"/>
      <c r="F167" s="797"/>
      <c r="G167" s="797"/>
      <c r="H167" s="797"/>
      <c r="I167" s="797"/>
      <c r="J167" s="797"/>
      <c r="K167" s="797"/>
      <c r="L167" s="798"/>
      <c r="M167" s="200"/>
      <c r="N167" s="314"/>
    </row>
    <row r="168" spans="1:16" s="147" customFormat="1" x14ac:dyDescent="0.25">
      <c r="A168" s="184"/>
      <c r="B168" s="185"/>
      <c r="C168" s="186"/>
      <c r="D168" s="186"/>
      <c r="E168" s="186"/>
      <c r="F168" s="186"/>
      <c r="G168" s="186"/>
      <c r="H168" s="186"/>
      <c r="I168" s="186"/>
      <c r="J168" s="186"/>
      <c r="K168" s="186"/>
      <c r="L168" s="187"/>
      <c r="N168" s="320"/>
    </row>
    <row r="169" spans="1:16" s="147" customFormat="1" x14ac:dyDescent="0.25">
      <c r="A169" s="184"/>
      <c r="B169" s="702" t="str">
        <f>IF(Intro!$G$28="English",O169,P169)</f>
        <v>Décrivez la méthode utilisée pour évaluer les ventes de votre entreprise à des entreprises affiliées canadiennes ou étrangères, telles que définies dans l'onglet Info.</v>
      </c>
      <c r="C169" s="703"/>
      <c r="D169" s="703"/>
      <c r="E169" s="703"/>
      <c r="F169" s="703"/>
      <c r="G169" s="703"/>
      <c r="H169" s="703"/>
      <c r="I169" s="703"/>
      <c r="J169" s="703"/>
      <c r="K169" s="703"/>
      <c r="L169" s="704"/>
      <c r="N169" s="320"/>
      <c r="O169" s="146" t="s">
        <v>925</v>
      </c>
      <c r="P169" s="636" t="s">
        <v>926</v>
      </c>
    </row>
    <row r="170" spans="1:16" s="147" customFormat="1" x14ac:dyDescent="0.25">
      <c r="A170" s="184"/>
      <c r="B170" s="185"/>
      <c r="C170" s="186"/>
      <c r="D170" s="186"/>
      <c r="E170" s="186"/>
      <c r="F170" s="186"/>
      <c r="G170" s="186"/>
      <c r="H170" s="186"/>
      <c r="I170" s="186"/>
      <c r="J170" s="186"/>
      <c r="K170" s="186"/>
      <c r="L170" s="187"/>
      <c r="N170" s="320"/>
    </row>
    <row r="171" spans="1:16" s="3" customFormat="1" x14ac:dyDescent="0.25">
      <c r="A171" s="14"/>
      <c r="B171" s="790"/>
      <c r="C171" s="791"/>
      <c r="D171" s="791"/>
      <c r="E171" s="791"/>
      <c r="F171" s="791"/>
      <c r="G171" s="791"/>
      <c r="H171" s="791"/>
      <c r="I171" s="791"/>
      <c r="J171" s="791"/>
      <c r="K171" s="791"/>
      <c r="L171" s="792"/>
      <c r="M171" s="172"/>
      <c r="N171" s="314"/>
      <c r="O171" s="166"/>
      <c r="P171" s="166"/>
    </row>
    <row r="172" spans="1:16" s="3" customFormat="1" x14ac:dyDescent="0.25">
      <c r="A172" s="14"/>
      <c r="B172" s="790"/>
      <c r="C172" s="791"/>
      <c r="D172" s="791"/>
      <c r="E172" s="791"/>
      <c r="F172" s="791"/>
      <c r="G172" s="791"/>
      <c r="H172" s="791"/>
      <c r="I172" s="791"/>
      <c r="J172" s="791"/>
      <c r="K172" s="791"/>
      <c r="L172" s="792"/>
      <c r="M172" s="172"/>
      <c r="N172" s="314"/>
      <c r="O172" s="166"/>
      <c r="P172" s="166"/>
    </row>
    <row r="173" spans="1:16" s="3" customFormat="1" x14ac:dyDescent="0.25">
      <c r="A173" s="14"/>
      <c r="B173" s="790"/>
      <c r="C173" s="791"/>
      <c r="D173" s="791"/>
      <c r="E173" s="791"/>
      <c r="F173" s="791"/>
      <c r="G173" s="791"/>
      <c r="H173" s="791"/>
      <c r="I173" s="791"/>
      <c r="J173" s="791"/>
      <c r="K173" s="791"/>
      <c r="L173" s="792"/>
      <c r="M173" s="172"/>
      <c r="N173" s="314"/>
      <c r="O173" s="166"/>
      <c r="P173" s="166"/>
    </row>
    <row r="174" spans="1:16" s="3" customFormat="1" x14ac:dyDescent="0.25">
      <c r="A174" s="14"/>
      <c r="B174" s="790"/>
      <c r="C174" s="791"/>
      <c r="D174" s="791"/>
      <c r="E174" s="791"/>
      <c r="F174" s="791"/>
      <c r="G174" s="791"/>
      <c r="H174" s="791"/>
      <c r="I174" s="791"/>
      <c r="J174" s="791"/>
      <c r="K174" s="791"/>
      <c r="L174" s="792"/>
      <c r="M174" s="172"/>
      <c r="N174" s="314"/>
      <c r="O174" s="166"/>
      <c r="P174" s="166"/>
    </row>
    <row r="175" spans="1:16" s="3" customFormat="1" x14ac:dyDescent="0.25">
      <c r="A175" s="14"/>
      <c r="B175" s="790"/>
      <c r="C175" s="791"/>
      <c r="D175" s="791"/>
      <c r="E175" s="791"/>
      <c r="F175" s="791"/>
      <c r="G175" s="791"/>
      <c r="H175" s="791"/>
      <c r="I175" s="791"/>
      <c r="J175" s="791"/>
      <c r="K175" s="791"/>
      <c r="L175" s="792"/>
      <c r="M175" s="172"/>
      <c r="N175" s="314"/>
      <c r="O175" s="166"/>
      <c r="P175" s="166"/>
    </row>
    <row r="176" spans="1:16" s="3" customFormat="1" x14ac:dyDescent="0.25">
      <c r="A176" s="14"/>
      <c r="B176" s="790"/>
      <c r="C176" s="791"/>
      <c r="D176" s="791"/>
      <c r="E176" s="791"/>
      <c r="F176" s="791"/>
      <c r="G176" s="791"/>
      <c r="H176" s="791"/>
      <c r="I176" s="791"/>
      <c r="J176" s="791"/>
      <c r="K176" s="791"/>
      <c r="L176" s="792"/>
      <c r="M176" s="172"/>
      <c r="N176" s="314"/>
      <c r="O176" s="166"/>
      <c r="P176" s="166"/>
    </row>
    <row r="177" spans="1:19" s="3" customFormat="1" x14ac:dyDescent="0.25">
      <c r="A177" s="14"/>
      <c r="B177" s="790"/>
      <c r="C177" s="791"/>
      <c r="D177" s="791"/>
      <c r="E177" s="791"/>
      <c r="F177" s="791"/>
      <c r="G177" s="791"/>
      <c r="H177" s="791"/>
      <c r="I177" s="791"/>
      <c r="J177" s="791"/>
      <c r="K177" s="791"/>
      <c r="L177" s="792"/>
      <c r="M177" s="172"/>
      <c r="N177" s="314"/>
      <c r="O177" s="166"/>
      <c r="P177" s="166"/>
    </row>
    <row r="178" spans="1:19" s="3" customFormat="1" x14ac:dyDescent="0.25">
      <c r="A178" s="14"/>
      <c r="B178" s="790"/>
      <c r="C178" s="791"/>
      <c r="D178" s="791"/>
      <c r="E178" s="791"/>
      <c r="F178" s="791"/>
      <c r="G178" s="791"/>
      <c r="H178" s="791"/>
      <c r="I178" s="791"/>
      <c r="J178" s="791"/>
      <c r="K178" s="791"/>
      <c r="L178" s="792"/>
      <c r="M178" s="172"/>
      <c r="N178" s="314"/>
      <c r="O178" s="166"/>
      <c r="P178" s="166"/>
    </row>
    <row r="179" spans="1:19" s="147" customFormat="1" x14ac:dyDescent="0.25">
      <c r="A179" s="184"/>
      <c r="B179" s="191"/>
      <c r="C179" s="192"/>
      <c r="D179" s="192"/>
      <c r="E179" s="192"/>
      <c r="F179" s="192"/>
      <c r="G179" s="192"/>
      <c r="H179" s="192"/>
      <c r="I179" s="192"/>
      <c r="J179" s="192"/>
      <c r="K179" s="192"/>
      <c r="L179" s="193"/>
      <c r="N179" s="320"/>
    </row>
    <row r="180" spans="1:19" s="38" customFormat="1" x14ac:dyDescent="0.25">
      <c r="A180" s="37"/>
      <c r="B180" s="845" t="s">
        <v>34</v>
      </c>
      <c r="C180" s="846"/>
      <c r="D180" s="846"/>
      <c r="E180" s="846"/>
      <c r="F180" s="846"/>
      <c r="G180" s="846"/>
      <c r="H180" s="846"/>
      <c r="I180" s="846"/>
      <c r="J180" s="846"/>
      <c r="K180" s="846"/>
      <c r="L180" s="847"/>
      <c r="M180" s="183"/>
      <c r="N180" s="315"/>
    </row>
    <row r="181" spans="1:19" s="146" customFormat="1" x14ac:dyDescent="0.25">
      <c r="A181" s="37"/>
      <c r="B181" s="210"/>
      <c r="C181" s="211"/>
      <c r="D181" s="211"/>
      <c r="E181" s="211"/>
      <c r="F181" s="211"/>
      <c r="G181" s="211"/>
      <c r="H181" s="211"/>
      <c r="I181" s="211"/>
      <c r="J181" s="211"/>
      <c r="K181" s="211"/>
      <c r="L181" s="212"/>
      <c r="N181" s="315"/>
    </row>
    <row r="182" spans="1:19" s="146" customFormat="1" x14ac:dyDescent="0.25">
      <c r="A182" s="37"/>
      <c r="B182" s="893" t="str">
        <f>IF(Intro!$G$28="English",O182,P182)</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182" s="912"/>
      <c r="D182" s="912"/>
      <c r="E182" s="912"/>
      <c r="F182" s="912"/>
      <c r="G182" s="912"/>
      <c r="H182" s="912"/>
      <c r="I182" s="912"/>
      <c r="J182" s="912"/>
      <c r="K182" s="912"/>
      <c r="L182" s="895"/>
      <c r="N182" s="315"/>
      <c r="O182" s="146"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82" s="146"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82" s="157"/>
      <c r="R182" s="157"/>
      <c r="S182" s="157"/>
    </row>
    <row r="183" spans="1:19" s="146" customFormat="1" x14ac:dyDescent="0.25">
      <c r="A183" s="37"/>
      <c r="B183" s="893"/>
      <c r="C183" s="912"/>
      <c r="D183" s="912"/>
      <c r="E183" s="912"/>
      <c r="F183" s="912"/>
      <c r="G183" s="912"/>
      <c r="H183" s="912"/>
      <c r="I183" s="912"/>
      <c r="J183" s="912"/>
      <c r="K183" s="912"/>
      <c r="L183" s="895"/>
      <c r="N183" s="315"/>
      <c r="Q183" s="157"/>
      <c r="R183" s="157"/>
      <c r="S183" s="157"/>
    </row>
    <row r="184" spans="1:19" s="146" customFormat="1" x14ac:dyDescent="0.25">
      <c r="A184" s="37"/>
      <c r="B184" s="893"/>
      <c r="C184" s="912"/>
      <c r="D184" s="912"/>
      <c r="E184" s="912"/>
      <c r="F184" s="912"/>
      <c r="G184" s="912"/>
      <c r="H184" s="912"/>
      <c r="I184" s="912"/>
      <c r="J184" s="912"/>
      <c r="K184" s="912"/>
      <c r="L184" s="895"/>
      <c r="N184" s="315"/>
      <c r="Q184" s="157"/>
      <c r="R184" s="157"/>
      <c r="S184" s="157"/>
    </row>
    <row r="185" spans="1:19" s="146" customFormat="1" x14ac:dyDescent="0.25">
      <c r="A185" s="37"/>
      <c r="B185" s="210"/>
      <c r="C185" s="211"/>
      <c r="D185" s="211"/>
      <c r="E185" s="211"/>
      <c r="F185" s="211"/>
      <c r="G185" s="211"/>
      <c r="H185" s="211"/>
      <c r="I185" s="211"/>
      <c r="J185" s="211"/>
      <c r="K185" s="211"/>
      <c r="L185" s="212"/>
      <c r="N185" s="315"/>
    </row>
    <row r="186" spans="1:19" s="3" customFormat="1" x14ac:dyDescent="0.25">
      <c r="A186" s="14"/>
      <c r="B186" s="790"/>
      <c r="C186" s="791"/>
      <c r="D186" s="791"/>
      <c r="E186" s="791"/>
      <c r="F186" s="791"/>
      <c r="G186" s="791"/>
      <c r="H186" s="791"/>
      <c r="I186" s="791"/>
      <c r="J186" s="791"/>
      <c r="K186" s="791"/>
      <c r="L186" s="792"/>
      <c r="M186" s="172"/>
      <c r="N186" s="314"/>
      <c r="O186" s="166"/>
      <c r="P186" s="166"/>
    </row>
    <row r="187" spans="1:19" s="3" customFormat="1" x14ac:dyDescent="0.25">
      <c r="A187" s="14"/>
      <c r="B187" s="790"/>
      <c r="C187" s="791"/>
      <c r="D187" s="791"/>
      <c r="E187" s="791"/>
      <c r="F187" s="791"/>
      <c r="G187" s="791"/>
      <c r="H187" s="791"/>
      <c r="I187" s="791"/>
      <c r="J187" s="791"/>
      <c r="K187" s="791"/>
      <c r="L187" s="792"/>
      <c r="M187" s="172"/>
      <c r="N187" s="314"/>
      <c r="O187" s="166"/>
      <c r="P187" s="166"/>
    </row>
    <row r="188" spans="1:19" s="3" customFormat="1" x14ac:dyDescent="0.25">
      <c r="A188" s="14"/>
      <c r="B188" s="790"/>
      <c r="C188" s="791"/>
      <c r="D188" s="791"/>
      <c r="E188" s="791"/>
      <c r="F188" s="791"/>
      <c r="G188" s="791"/>
      <c r="H188" s="791"/>
      <c r="I188" s="791"/>
      <c r="J188" s="791"/>
      <c r="K188" s="791"/>
      <c r="L188" s="792"/>
      <c r="M188" s="172"/>
      <c r="N188" s="314"/>
      <c r="O188" s="166"/>
      <c r="P188" s="166"/>
    </row>
    <row r="189" spans="1:19" s="3" customFormat="1" x14ac:dyDescent="0.25">
      <c r="A189" s="14"/>
      <c r="B189" s="790"/>
      <c r="C189" s="791"/>
      <c r="D189" s="791"/>
      <c r="E189" s="791"/>
      <c r="F189" s="791"/>
      <c r="G189" s="791"/>
      <c r="H189" s="791"/>
      <c r="I189" s="791"/>
      <c r="J189" s="791"/>
      <c r="K189" s="791"/>
      <c r="L189" s="792"/>
      <c r="M189" s="172"/>
      <c r="N189" s="314"/>
      <c r="O189" s="166"/>
      <c r="P189" s="166"/>
    </row>
    <row r="190" spans="1:19" s="3" customFormat="1" x14ac:dyDescent="0.25">
      <c r="A190" s="14"/>
      <c r="B190" s="790"/>
      <c r="C190" s="791"/>
      <c r="D190" s="791"/>
      <c r="E190" s="791"/>
      <c r="F190" s="791"/>
      <c r="G190" s="791"/>
      <c r="H190" s="791"/>
      <c r="I190" s="791"/>
      <c r="J190" s="791"/>
      <c r="K190" s="791"/>
      <c r="L190" s="792"/>
      <c r="M190" s="172"/>
      <c r="N190" s="314"/>
      <c r="O190" s="166"/>
      <c r="P190" s="166"/>
    </row>
    <row r="191" spans="1:19" s="3" customFormat="1" x14ac:dyDescent="0.25">
      <c r="A191" s="14"/>
      <c r="B191" s="790"/>
      <c r="C191" s="791"/>
      <c r="D191" s="791"/>
      <c r="E191" s="791"/>
      <c r="F191" s="791"/>
      <c r="G191" s="791"/>
      <c r="H191" s="791"/>
      <c r="I191" s="791"/>
      <c r="J191" s="791"/>
      <c r="K191" s="791"/>
      <c r="L191" s="792"/>
      <c r="M191" s="172"/>
      <c r="N191" s="314"/>
      <c r="O191" s="166"/>
      <c r="P191" s="166"/>
    </row>
    <row r="192" spans="1:19" s="3" customFormat="1" x14ac:dyDescent="0.25">
      <c r="A192" s="14"/>
      <c r="B192" s="790"/>
      <c r="C192" s="791"/>
      <c r="D192" s="791"/>
      <c r="E192" s="791"/>
      <c r="F192" s="791"/>
      <c r="G192" s="791"/>
      <c r="H192" s="791"/>
      <c r="I192" s="791"/>
      <c r="J192" s="791"/>
      <c r="K192" s="791"/>
      <c r="L192" s="792"/>
      <c r="M192" s="172"/>
      <c r="N192" s="314"/>
      <c r="O192" s="166"/>
      <c r="P192" s="166"/>
    </row>
    <row r="193" spans="1:16" s="3" customFormat="1" x14ac:dyDescent="0.25">
      <c r="A193" s="14"/>
      <c r="B193" s="790"/>
      <c r="C193" s="791"/>
      <c r="D193" s="791"/>
      <c r="E193" s="791"/>
      <c r="F193" s="791"/>
      <c r="G193" s="791"/>
      <c r="H193" s="791"/>
      <c r="I193" s="791"/>
      <c r="J193" s="791"/>
      <c r="K193" s="791"/>
      <c r="L193" s="792"/>
      <c r="M193" s="172"/>
      <c r="N193" s="314"/>
      <c r="O193" s="166"/>
      <c r="P193" s="166"/>
    </row>
    <row r="194" spans="1:16" s="146" customFormat="1" x14ac:dyDescent="0.25">
      <c r="A194" s="37"/>
      <c r="B194" s="213"/>
      <c r="C194" s="214"/>
      <c r="D194" s="214"/>
      <c r="E194" s="214"/>
      <c r="F194" s="214"/>
      <c r="G194" s="214"/>
      <c r="H194" s="214"/>
      <c r="I194" s="214"/>
      <c r="J194" s="214"/>
      <c r="K194" s="214"/>
      <c r="L194" s="215"/>
      <c r="N194" s="315"/>
    </row>
    <row r="195" spans="1:16" s="3" customFormat="1" x14ac:dyDescent="0.25">
      <c r="A195" s="13"/>
      <c r="B195" s="796" t="s">
        <v>35</v>
      </c>
      <c r="C195" s="797"/>
      <c r="D195" s="797"/>
      <c r="E195" s="797"/>
      <c r="F195" s="797"/>
      <c r="G195" s="797"/>
      <c r="H195" s="797"/>
      <c r="I195" s="797"/>
      <c r="J195" s="797"/>
      <c r="K195" s="797"/>
      <c r="L195" s="798"/>
      <c r="M195" s="200"/>
      <c r="N195" s="314"/>
    </row>
    <row r="196" spans="1:16" s="147" customFormat="1" x14ac:dyDescent="0.25">
      <c r="A196" s="184"/>
      <c r="B196" s="185"/>
      <c r="C196" s="186"/>
      <c r="D196" s="186"/>
      <c r="E196" s="186"/>
      <c r="F196" s="186"/>
      <c r="G196" s="186"/>
      <c r="H196" s="186"/>
      <c r="I196" s="186"/>
      <c r="J196" s="186"/>
      <c r="K196" s="186"/>
      <c r="L196" s="187"/>
      <c r="N196" s="320"/>
    </row>
    <row r="197" spans="1:16" s="147" customFormat="1" x14ac:dyDescent="0.25">
      <c r="A197" s="184"/>
      <c r="B197" s="793" t="str">
        <f>IF(Intro!$G$28="English",O197,P197)</f>
        <v>Indiquez la proportion de la valeur totale de vos ventes au Canada déclarée à la question 1 qui est représentée par les frais de livraison.</v>
      </c>
      <c r="C197" s="794"/>
      <c r="D197" s="794"/>
      <c r="E197" s="794"/>
      <c r="F197" s="794"/>
      <c r="G197" s="794"/>
      <c r="H197" s="794"/>
      <c r="I197" s="794"/>
      <c r="J197" s="794"/>
      <c r="K197" s="794"/>
      <c r="L197" s="795"/>
      <c r="N197" s="320"/>
      <c r="O197" s="147" t="s">
        <v>490</v>
      </c>
      <c r="P197" s="170" t="s">
        <v>491</v>
      </c>
    </row>
    <row r="198" spans="1:16" s="147" customFormat="1" x14ac:dyDescent="0.25">
      <c r="A198" s="184"/>
      <c r="B198" s="185"/>
      <c r="C198" s="186"/>
      <c r="D198" s="186"/>
      <c r="E198" s="186"/>
      <c r="F198" s="186"/>
      <c r="G198" s="186"/>
      <c r="H198" s="186"/>
      <c r="I198" s="186"/>
      <c r="J198" s="186"/>
      <c r="K198" s="186"/>
      <c r="L198" s="187"/>
      <c r="N198" s="320"/>
    </row>
    <row r="199" spans="1:16" s="11" customFormat="1" x14ac:dyDescent="0.25">
      <c r="A199" s="13"/>
      <c r="B199" s="293"/>
      <c r="D199" s="329"/>
      <c r="E199" s="329"/>
      <c r="F199" s="153"/>
      <c r="G199" s="891">
        <f>Variables!$B$6</f>
        <v>2023</v>
      </c>
      <c r="H199" s="891">
        <f>G199+1</f>
        <v>2024</v>
      </c>
      <c r="I199" s="891">
        <f>H199+1</f>
        <v>2025</v>
      </c>
      <c r="J199" s="860"/>
      <c r="K199" s="861"/>
      <c r="L199" s="195"/>
      <c r="N199" s="318"/>
      <c r="O199" s="12"/>
    </row>
    <row r="200" spans="1:16" s="11" customFormat="1" x14ac:dyDescent="0.25">
      <c r="A200" s="13"/>
      <c r="B200" s="293"/>
      <c r="D200" s="329"/>
      <c r="E200" s="329"/>
      <c r="F200" s="153"/>
      <c r="G200" s="892"/>
      <c r="H200" s="892"/>
      <c r="I200" s="892"/>
      <c r="J200" s="860"/>
      <c r="K200" s="861"/>
      <c r="L200" s="195"/>
      <c r="N200" s="318"/>
      <c r="O200" s="12"/>
    </row>
    <row r="201" spans="1:16" s="147" customFormat="1" x14ac:dyDescent="0.25">
      <c r="A201" s="184"/>
      <c r="B201" s="294"/>
      <c r="C201" s="295"/>
      <c r="D201" s="814" t="str">
        <f>IF(Intro!$G$28="English",O201,P201)</f>
        <v>Coût de livraison</v>
      </c>
      <c r="E201" s="814"/>
      <c r="F201" s="249" t="s">
        <v>149</v>
      </c>
      <c r="G201" s="285"/>
      <c r="H201" s="285"/>
      <c r="I201" s="285"/>
      <c r="J201" s="338"/>
      <c r="K201" s="339"/>
      <c r="L201" s="195"/>
      <c r="N201" s="320"/>
      <c r="O201" s="147" t="s">
        <v>157</v>
      </c>
      <c r="P201" s="147" t="s">
        <v>158</v>
      </c>
    </row>
    <row r="202" spans="1:16" s="147" customFormat="1" x14ac:dyDescent="0.25">
      <c r="A202" s="184"/>
      <c r="B202" s="185"/>
      <c r="C202" s="186"/>
      <c r="D202" s="186"/>
      <c r="E202" s="186"/>
      <c r="F202" s="186"/>
      <c r="G202" s="186"/>
      <c r="H202" s="186"/>
      <c r="I202" s="186"/>
      <c r="J202" s="186"/>
      <c r="K202" s="186"/>
      <c r="L202" s="187"/>
      <c r="N202" s="320"/>
    </row>
    <row r="203" spans="1:16" s="147" customFormat="1" x14ac:dyDescent="0.25">
      <c r="A203" s="184"/>
      <c r="B203" s="793" t="str">
        <f>IF(Intro!$G$28="English",O203,P203)</f>
        <v>Expliquez pourquoi la proportion de la valeur de vos ventes intérieures représentée par les frais de livraison a changé depuis le 1er janvier 2023.</v>
      </c>
      <c r="C203" s="794"/>
      <c r="D203" s="794"/>
      <c r="E203" s="794"/>
      <c r="F203" s="794"/>
      <c r="G203" s="794"/>
      <c r="H203" s="794"/>
      <c r="I203" s="794"/>
      <c r="J203" s="794"/>
      <c r="K203" s="794"/>
      <c r="L203" s="795"/>
      <c r="N203" s="320"/>
      <c r="O203" s="147" t="str">
        <f>"Explain why the proportion of your domestic sales value represented by delivery costs has changed since January 1, "&amp;Variables!B6&amp;"."</f>
        <v>Explain why the proportion of your domestic sales value represented by delivery costs has changed since January 1, 2023.</v>
      </c>
      <c r="P203" s="147"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204" spans="1:16" s="147" customFormat="1" x14ac:dyDescent="0.25">
      <c r="A204" s="184"/>
      <c r="B204" s="185"/>
      <c r="C204" s="186"/>
      <c r="D204" s="186"/>
      <c r="E204" s="186"/>
      <c r="F204" s="186"/>
      <c r="G204" s="186"/>
      <c r="H204" s="186"/>
      <c r="I204" s="186"/>
      <c r="J204" s="186"/>
      <c r="K204" s="186"/>
      <c r="L204" s="187"/>
      <c r="N204" s="320"/>
    </row>
    <row r="205" spans="1:16" s="3" customFormat="1" x14ac:dyDescent="0.25">
      <c r="A205" s="14"/>
      <c r="B205" s="790"/>
      <c r="C205" s="791"/>
      <c r="D205" s="791"/>
      <c r="E205" s="791"/>
      <c r="F205" s="791"/>
      <c r="G205" s="791"/>
      <c r="H205" s="791"/>
      <c r="I205" s="791"/>
      <c r="J205" s="791"/>
      <c r="K205" s="791"/>
      <c r="L205" s="792"/>
      <c r="M205" s="172"/>
      <c r="N205" s="314"/>
      <c r="O205" s="166"/>
      <c r="P205" s="166"/>
    </row>
    <row r="206" spans="1:16" s="3" customFormat="1" x14ac:dyDescent="0.25">
      <c r="A206" s="14"/>
      <c r="B206" s="790"/>
      <c r="C206" s="791"/>
      <c r="D206" s="791"/>
      <c r="E206" s="791"/>
      <c r="F206" s="791"/>
      <c r="G206" s="791"/>
      <c r="H206" s="791"/>
      <c r="I206" s="791"/>
      <c r="J206" s="791"/>
      <c r="K206" s="791"/>
      <c r="L206" s="792"/>
      <c r="M206" s="172"/>
      <c r="N206" s="314"/>
      <c r="O206" s="166"/>
      <c r="P206" s="166"/>
    </row>
    <row r="207" spans="1:16" s="3" customFormat="1" x14ac:dyDescent="0.25">
      <c r="A207" s="14"/>
      <c r="B207" s="790"/>
      <c r="C207" s="791"/>
      <c r="D207" s="791"/>
      <c r="E207" s="791"/>
      <c r="F207" s="791"/>
      <c r="G207" s="791"/>
      <c r="H207" s="791"/>
      <c r="I207" s="791"/>
      <c r="J207" s="791"/>
      <c r="K207" s="791"/>
      <c r="L207" s="792"/>
      <c r="M207" s="172"/>
      <c r="N207" s="314"/>
      <c r="O207" s="166"/>
      <c r="P207" s="166"/>
    </row>
    <row r="208" spans="1:16" s="3" customFormat="1" x14ac:dyDescent="0.25">
      <c r="A208" s="14"/>
      <c r="B208" s="790"/>
      <c r="C208" s="791"/>
      <c r="D208" s="791"/>
      <c r="E208" s="791"/>
      <c r="F208" s="791"/>
      <c r="G208" s="791"/>
      <c r="H208" s="791"/>
      <c r="I208" s="791"/>
      <c r="J208" s="791"/>
      <c r="K208" s="791"/>
      <c r="L208" s="792"/>
      <c r="M208" s="172"/>
      <c r="N208" s="314"/>
      <c r="O208" s="166"/>
      <c r="P208" s="166"/>
    </row>
    <row r="209" spans="1:16" s="3" customFormat="1" x14ac:dyDescent="0.25">
      <c r="A209" s="14"/>
      <c r="B209" s="790"/>
      <c r="C209" s="791"/>
      <c r="D209" s="791"/>
      <c r="E209" s="791"/>
      <c r="F209" s="791"/>
      <c r="G209" s="791"/>
      <c r="H209" s="791"/>
      <c r="I209" s="791"/>
      <c r="J209" s="791"/>
      <c r="K209" s="791"/>
      <c r="L209" s="792"/>
      <c r="M209" s="172"/>
      <c r="N209" s="314"/>
      <c r="O209" s="166"/>
      <c r="P209" s="166"/>
    </row>
    <row r="210" spans="1:16" s="3" customFormat="1" x14ac:dyDescent="0.25">
      <c r="A210" s="14"/>
      <c r="B210" s="790"/>
      <c r="C210" s="791"/>
      <c r="D210" s="791"/>
      <c r="E210" s="791"/>
      <c r="F210" s="791"/>
      <c r="G210" s="791"/>
      <c r="H210" s="791"/>
      <c r="I210" s="791"/>
      <c r="J210" s="791"/>
      <c r="K210" s="791"/>
      <c r="L210" s="792"/>
      <c r="M210" s="172"/>
      <c r="N210" s="314"/>
      <c r="O210" s="166"/>
      <c r="P210" s="166"/>
    </row>
    <row r="211" spans="1:16" s="3" customFormat="1" x14ac:dyDescent="0.25">
      <c r="A211" s="14"/>
      <c r="B211" s="790"/>
      <c r="C211" s="791"/>
      <c r="D211" s="791"/>
      <c r="E211" s="791"/>
      <c r="F211" s="791"/>
      <c r="G211" s="791"/>
      <c r="H211" s="791"/>
      <c r="I211" s="791"/>
      <c r="J211" s="791"/>
      <c r="K211" s="791"/>
      <c r="L211" s="792"/>
      <c r="M211" s="172"/>
      <c r="N211" s="314"/>
      <c r="O211" s="166"/>
      <c r="P211" s="166"/>
    </row>
    <row r="212" spans="1:16" s="3" customFormat="1" x14ac:dyDescent="0.25">
      <c r="A212" s="14"/>
      <c r="B212" s="790"/>
      <c r="C212" s="791"/>
      <c r="D212" s="791"/>
      <c r="E212" s="791"/>
      <c r="F212" s="791"/>
      <c r="G212" s="791"/>
      <c r="H212" s="791"/>
      <c r="I212" s="791"/>
      <c r="J212" s="791"/>
      <c r="K212" s="791"/>
      <c r="L212" s="792"/>
      <c r="M212" s="172"/>
      <c r="N212" s="314"/>
      <c r="O212" s="166"/>
      <c r="P212" s="166"/>
    </row>
    <row r="213" spans="1:16" s="147" customFormat="1" x14ac:dyDescent="0.25">
      <c r="A213" s="184"/>
      <c r="B213" s="191"/>
      <c r="C213" s="192"/>
      <c r="D213" s="192"/>
      <c r="E213" s="192"/>
      <c r="F213" s="192"/>
      <c r="G213" s="192"/>
      <c r="H213" s="192"/>
      <c r="I213" s="192"/>
      <c r="J213" s="192"/>
      <c r="K213" s="192"/>
      <c r="L213" s="193"/>
      <c r="N213" s="320"/>
    </row>
    <row r="214" spans="1:16" s="3" customFormat="1" x14ac:dyDescent="0.25">
      <c r="A214" s="13"/>
      <c r="B214" s="796" t="s">
        <v>36</v>
      </c>
      <c r="C214" s="797"/>
      <c r="D214" s="797"/>
      <c r="E214" s="797"/>
      <c r="F214" s="797"/>
      <c r="G214" s="797"/>
      <c r="H214" s="797"/>
      <c r="I214" s="797"/>
      <c r="J214" s="797"/>
      <c r="K214" s="797"/>
      <c r="L214" s="798"/>
      <c r="M214" s="200"/>
      <c r="N214" s="314"/>
    </row>
    <row r="215" spans="1:16" s="147" customFormat="1" x14ac:dyDescent="0.25">
      <c r="A215" s="184"/>
      <c r="B215" s="185"/>
      <c r="C215" s="186"/>
      <c r="D215" s="186"/>
      <c r="E215" s="186"/>
      <c r="F215" s="186"/>
      <c r="G215" s="186"/>
      <c r="H215" s="186"/>
      <c r="I215" s="186"/>
      <c r="J215" s="186"/>
      <c r="K215" s="186"/>
      <c r="L215" s="187"/>
      <c r="N215" s="320"/>
    </row>
    <row r="216" spans="1:16" s="147" customFormat="1" x14ac:dyDescent="0.25">
      <c r="A216" s="184"/>
      <c r="B216" s="702" t="str">
        <f>IF(Intro!$G$28="English",O216,P216)</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216" s="703"/>
      <c r="D216" s="703"/>
      <c r="E216" s="703"/>
      <c r="F216" s="703"/>
      <c r="G216" s="703"/>
      <c r="H216" s="703"/>
      <c r="I216" s="703"/>
      <c r="J216" s="703"/>
      <c r="K216" s="703"/>
      <c r="L216" s="704"/>
      <c r="N216" s="320"/>
      <c r="O216" s="147" t="s">
        <v>160</v>
      </c>
      <c r="P216" s="147" t="s">
        <v>161</v>
      </c>
    </row>
    <row r="217" spans="1:16" s="147" customFormat="1" x14ac:dyDescent="0.25">
      <c r="A217" s="184"/>
      <c r="B217" s="702"/>
      <c r="C217" s="703"/>
      <c r="D217" s="703"/>
      <c r="E217" s="703"/>
      <c r="F217" s="703"/>
      <c r="G217" s="703"/>
      <c r="H217" s="703"/>
      <c r="I217" s="703"/>
      <c r="J217" s="703"/>
      <c r="K217" s="703"/>
      <c r="L217" s="704"/>
      <c r="N217" s="320"/>
    </row>
    <row r="218" spans="1:16" s="147" customFormat="1" x14ac:dyDescent="0.25">
      <c r="A218" s="184"/>
      <c r="B218" s="185"/>
      <c r="C218" s="186"/>
      <c r="D218" s="186"/>
      <c r="E218" s="186"/>
      <c r="F218" s="186"/>
      <c r="G218" s="186"/>
      <c r="H218" s="186"/>
      <c r="I218" s="186"/>
      <c r="J218" s="186"/>
      <c r="K218" s="186"/>
      <c r="L218" s="187"/>
      <c r="N218" s="320"/>
    </row>
    <row r="219" spans="1:16" s="3" customFormat="1" x14ac:dyDescent="0.25">
      <c r="A219" s="14"/>
      <c r="B219" s="790"/>
      <c r="C219" s="791"/>
      <c r="D219" s="791"/>
      <c r="E219" s="791"/>
      <c r="F219" s="791"/>
      <c r="G219" s="791"/>
      <c r="H219" s="791"/>
      <c r="I219" s="791"/>
      <c r="J219" s="791"/>
      <c r="K219" s="791"/>
      <c r="L219" s="792"/>
      <c r="M219" s="172"/>
      <c r="N219" s="314"/>
      <c r="O219" s="166"/>
      <c r="P219" s="166"/>
    </row>
    <row r="220" spans="1:16" s="3" customFormat="1" x14ac:dyDescent="0.25">
      <c r="A220" s="14"/>
      <c r="B220" s="790"/>
      <c r="C220" s="791"/>
      <c r="D220" s="791"/>
      <c r="E220" s="791"/>
      <c r="F220" s="791"/>
      <c r="G220" s="791"/>
      <c r="H220" s="791"/>
      <c r="I220" s="791"/>
      <c r="J220" s="791"/>
      <c r="K220" s="791"/>
      <c r="L220" s="792"/>
      <c r="M220" s="172"/>
      <c r="N220" s="314"/>
      <c r="O220" s="166"/>
      <c r="P220" s="166"/>
    </row>
    <row r="221" spans="1:16" s="3" customFormat="1" x14ac:dyDescent="0.25">
      <c r="A221" s="14"/>
      <c r="B221" s="790"/>
      <c r="C221" s="791"/>
      <c r="D221" s="791"/>
      <c r="E221" s="791"/>
      <c r="F221" s="791"/>
      <c r="G221" s="791"/>
      <c r="H221" s="791"/>
      <c r="I221" s="791"/>
      <c r="J221" s="791"/>
      <c r="K221" s="791"/>
      <c r="L221" s="792"/>
      <c r="M221" s="172"/>
      <c r="N221" s="314"/>
      <c r="O221" s="166"/>
      <c r="P221" s="166"/>
    </row>
    <row r="222" spans="1:16" s="3" customFormat="1" x14ac:dyDescent="0.25">
      <c r="A222" s="14"/>
      <c r="B222" s="790"/>
      <c r="C222" s="791"/>
      <c r="D222" s="791"/>
      <c r="E222" s="791"/>
      <c r="F222" s="791"/>
      <c r="G222" s="791"/>
      <c r="H222" s="791"/>
      <c r="I222" s="791"/>
      <c r="J222" s="791"/>
      <c r="K222" s="791"/>
      <c r="L222" s="792"/>
      <c r="M222" s="172"/>
      <c r="N222" s="314"/>
      <c r="O222" s="166"/>
      <c r="P222" s="166"/>
    </row>
    <row r="223" spans="1:16" s="3" customFormat="1" x14ac:dyDescent="0.25">
      <c r="A223" s="14"/>
      <c r="B223" s="790"/>
      <c r="C223" s="791"/>
      <c r="D223" s="791"/>
      <c r="E223" s="791"/>
      <c r="F223" s="791"/>
      <c r="G223" s="791"/>
      <c r="H223" s="791"/>
      <c r="I223" s="791"/>
      <c r="J223" s="791"/>
      <c r="K223" s="791"/>
      <c r="L223" s="792"/>
      <c r="M223" s="172"/>
      <c r="N223" s="314"/>
      <c r="O223" s="166"/>
      <c r="P223" s="166"/>
    </row>
    <row r="224" spans="1:16" s="3" customFormat="1" x14ac:dyDescent="0.25">
      <c r="A224" s="14"/>
      <c r="B224" s="790"/>
      <c r="C224" s="791"/>
      <c r="D224" s="791"/>
      <c r="E224" s="791"/>
      <c r="F224" s="791"/>
      <c r="G224" s="791"/>
      <c r="H224" s="791"/>
      <c r="I224" s="791"/>
      <c r="J224" s="791"/>
      <c r="K224" s="791"/>
      <c r="L224" s="792"/>
      <c r="M224" s="172"/>
      <c r="N224" s="314"/>
      <c r="O224" s="166"/>
      <c r="P224" s="166"/>
    </row>
    <row r="225" spans="1:16" s="3" customFormat="1" x14ac:dyDescent="0.25">
      <c r="A225" s="14"/>
      <c r="B225" s="790"/>
      <c r="C225" s="791"/>
      <c r="D225" s="791"/>
      <c r="E225" s="791"/>
      <c r="F225" s="791"/>
      <c r="G225" s="791"/>
      <c r="H225" s="791"/>
      <c r="I225" s="791"/>
      <c r="J225" s="791"/>
      <c r="K225" s="791"/>
      <c r="L225" s="792"/>
      <c r="M225" s="172"/>
      <c r="N225" s="314"/>
      <c r="O225" s="166"/>
      <c r="P225" s="166"/>
    </row>
    <row r="226" spans="1:16" s="3" customFormat="1" x14ac:dyDescent="0.25">
      <c r="A226" s="14"/>
      <c r="B226" s="790"/>
      <c r="C226" s="791"/>
      <c r="D226" s="791"/>
      <c r="E226" s="791"/>
      <c r="F226" s="791"/>
      <c r="G226" s="791"/>
      <c r="H226" s="791"/>
      <c r="I226" s="791"/>
      <c r="J226" s="791"/>
      <c r="K226" s="791"/>
      <c r="L226" s="792"/>
      <c r="M226" s="172"/>
      <c r="N226" s="314"/>
      <c r="O226" s="166"/>
      <c r="P226" s="166"/>
    </row>
    <row r="227" spans="1:16" s="147" customFormat="1" x14ac:dyDescent="0.25">
      <c r="A227" s="184"/>
      <c r="B227" s="191"/>
      <c r="C227" s="192"/>
      <c r="D227" s="192"/>
      <c r="E227" s="192"/>
      <c r="F227" s="192"/>
      <c r="G227" s="192"/>
      <c r="H227" s="192"/>
      <c r="I227" s="192"/>
      <c r="J227" s="192"/>
      <c r="K227" s="192"/>
      <c r="L227" s="193"/>
      <c r="N227" s="320"/>
    </row>
    <row r="228" spans="1:16" s="3" customFormat="1" x14ac:dyDescent="0.25">
      <c r="A228" s="13"/>
      <c r="B228" s="796" t="s">
        <v>37</v>
      </c>
      <c r="C228" s="797"/>
      <c r="D228" s="797"/>
      <c r="E228" s="797"/>
      <c r="F228" s="797"/>
      <c r="G228" s="797"/>
      <c r="H228" s="797"/>
      <c r="I228" s="797"/>
      <c r="J228" s="797"/>
      <c r="K228" s="797"/>
      <c r="L228" s="798"/>
      <c r="M228" s="200"/>
      <c r="N228" s="314"/>
    </row>
    <row r="229" spans="1:16" s="147" customFormat="1" x14ac:dyDescent="0.25">
      <c r="A229" s="184"/>
      <c r="B229" s="185"/>
      <c r="C229" s="186"/>
      <c r="D229" s="186"/>
      <c r="E229" s="186"/>
      <c r="F229" s="186"/>
      <c r="G229" s="186"/>
      <c r="H229" s="186"/>
      <c r="I229" s="186"/>
      <c r="J229" s="186"/>
      <c r="K229" s="186"/>
      <c r="L229" s="187"/>
      <c r="N229" s="320"/>
    </row>
    <row r="230" spans="1:16" s="147" customFormat="1" x14ac:dyDescent="0.25">
      <c r="A230" s="184"/>
      <c r="B230" s="727" t="str">
        <f>IF(Intro!$G$28="English",O230,P230)</f>
        <v>Fournissez les stratégies et les objectifs de votre entreprise pour les deux prochaines années en ce qui concerne les prix des marchandises. Fournir la justification et les hypothèses qui sous-tendent ces stratégies et objectifs.</v>
      </c>
      <c r="C230" s="728"/>
      <c r="D230" s="728"/>
      <c r="E230" s="728"/>
      <c r="F230" s="728"/>
      <c r="G230" s="728"/>
      <c r="H230" s="728"/>
      <c r="I230" s="728"/>
      <c r="J230" s="728"/>
      <c r="K230" s="728"/>
      <c r="L230" s="729"/>
      <c r="N230" s="320"/>
      <c r="O230" s="147" t="s">
        <v>293</v>
      </c>
      <c r="P230" s="147" t="s">
        <v>164</v>
      </c>
    </row>
    <row r="231" spans="1:16" s="147" customFormat="1" x14ac:dyDescent="0.25">
      <c r="A231" s="184"/>
      <c r="B231" s="727"/>
      <c r="C231" s="728"/>
      <c r="D231" s="728"/>
      <c r="E231" s="728"/>
      <c r="F231" s="728"/>
      <c r="G231" s="728"/>
      <c r="H231" s="728"/>
      <c r="I231" s="728"/>
      <c r="J231" s="728"/>
      <c r="K231" s="728"/>
      <c r="L231" s="729"/>
      <c r="N231" s="320"/>
    </row>
    <row r="232" spans="1:16" s="147" customFormat="1" x14ac:dyDescent="0.25">
      <c r="A232" s="184"/>
      <c r="B232" s="185"/>
      <c r="C232" s="186"/>
      <c r="D232" s="186"/>
      <c r="E232" s="186"/>
      <c r="F232" s="186"/>
      <c r="G232" s="186"/>
      <c r="H232" s="186"/>
      <c r="I232" s="186"/>
      <c r="J232" s="186"/>
      <c r="K232" s="186"/>
      <c r="L232" s="187"/>
      <c r="N232" s="320"/>
    </row>
    <row r="233" spans="1:16" s="3" customFormat="1" x14ac:dyDescent="0.25">
      <c r="A233" s="14"/>
      <c r="B233" s="790"/>
      <c r="C233" s="791"/>
      <c r="D233" s="791"/>
      <c r="E233" s="791"/>
      <c r="F233" s="791"/>
      <c r="G233" s="791"/>
      <c r="H233" s="791"/>
      <c r="I233" s="791"/>
      <c r="J233" s="791"/>
      <c r="K233" s="791"/>
      <c r="L233" s="792"/>
      <c r="M233" s="172"/>
      <c r="N233" s="314"/>
      <c r="O233" s="166"/>
      <c r="P233" s="166"/>
    </row>
    <row r="234" spans="1:16" s="3" customFormat="1" x14ac:dyDescent="0.25">
      <c r="A234" s="14"/>
      <c r="B234" s="790"/>
      <c r="C234" s="791"/>
      <c r="D234" s="791"/>
      <c r="E234" s="791"/>
      <c r="F234" s="791"/>
      <c r="G234" s="791"/>
      <c r="H234" s="791"/>
      <c r="I234" s="791"/>
      <c r="J234" s="791"/>
      <c r="K234" s="791"/>
      <c r="L234" s="792"/>
      <c r="M234" s="172"/>
      <c r="N234" s="314"/>
      <c r="O234" s="166"/>
      <c r="P234" s="166"/>
    </row>
    <row r="235" spans="1:16" s="3" customFormat="1" x14ac:dyDescent="0.25">
      <c r="A235" s="14"/>
      <c r="B235" s="790"/>
      <c r="C235" s="791"/>
      <c r="D235" s="791"/>
      <c r="E235" s="791"/>
      <c r="F235" s="791"/>
      <c r="G235" s="791"/>
      <c r="H235" s="791"/>
      <c r="I235" s="791"/>
      <c r="J235" s="791"/>
      <c r="K235" s="791"/>
      <c r="L235" s="792"/>
      <c r="M235" s="172"/>
      <c r="N235" s="314"/>
      <c r="O235" s="166"/>
      <c r="P235" s="166"/>
    </row>
    <row r="236" spans="1:16" s="3" customFormat="1" x14ac:dyDescent="0.25">
      <c r="A236" s="14"/>
      <c r="B236" s="790"/>
      <c r="C236" s="791"/>
      <c r="D236" s="791"/>
      <c r="E236" s="791"/>
      <c r="F236" s="791"/>
      <c r="G236" s="791"/>
      <c r="H236" s="791"/>
      <c r="I236" s="791"/>
      <c r="J236" s="791"/>
      <c r="K236" s="791"/>
      <c r="L236" s="792"/>
      <c r="M236" s="172"/>
      <c r="N236" s="314"/>
      <c r="O236" s="166"/>
      <c r="P236" s="166"/>
    </row>
    <row r="237" spans="1:16" s="3" customFormat="1" x14ac:dyDescent="0.25">
      <c r="A237" s="14"/>
      <c r="B237" s="790"/>
      <c r="C237" s="791"/>
      <c r="D237" s="791"/>
      <c r="E237" s="791"/>
      <c r="F237" s="791"/>
      <c r="G237" s="791"/>
      <c r="H237" s="791"/>
      <c r="I237" s="791"/>
      <c r="J237" s="791"/>
      <c r="K237" s="791"/>
      <c r="L237" s="792"/>
      <c r="M237" s="172"/>
      <c r="N237" s="314"/>
      <c r="O237" s="166"/>
      <c r="P237" s="166"/>
    </row>
    <row r="238" spans="1:16" s="3" customFormat="1" x14ac:dyDescent="0.25">
      <c r="A238" s="14"/>
      <c r="B238" s="790"/>
      <c r="C238" s="791"/>
      <c r="D238" s="791"/>
      <c r="E238" s="791"/>
      <c r="F238" s="791"/>
      <c r="G238" s="791"/>
      <c r="H238" s="791"/>
      <c r="I238" s="791"/>
      <c r="J238" s="791"/>
      <c r="K238" s="791"/>
      <c r="L238" s="792"/>
      <c r="M238" s="172"/>
      <c r="N238" s="314"/>
      <c r="O238" s="166"/>
      <c r="P238" s="166"/>
    </row>
    <row r="239" spans="1:16" s="3" customFormat="1" x14ac:dyDescent="0.25">
      <c r="A239" s="14"/>
      <c r="B239" s="790"/>
      <c r="C239" s="791"/>
      <c r="D239" s="791"/>
      <c r="E239" s="791"/>
      <c r="F239" s="791"/>
      <c r="G239" s="791"/>
      <c r="H239" s="791"/>
      <c r="I239" s="791"/>
      <c r="J239" s="791"/>
      <c r="K239" s="791"/>
      <c r="L239" s="792"/>
      <c r="M239" s="172"/>
      <c r="N239" s="314"/>
      <c r="O239" s="166"/>
      <c r="P239" s="166"/>
    </row>
    <row r="240" spans="1:16" s="3" customFormat="1" x14ac:dyDescent="0.25">
      <c r="A240" s="14"/>
      <c r="B240" s="790"/>
      <c r="C240" s="791"/>
      <c r="D240" s="791"/>
      <c r="E240" s="791"/>
      <c r="F240" s="791"/>
      <c r="G240" s="791"/>
      <c r="H240" s="791"/>
      <c r="I240" s="791"/>
      <c r="J240" s="791"/>
      <c r="K240" s="791"/>
      <c r="L240" s="792"/>
      <c r="M240" s="172"/>
      <c r="N240" s="314"/>
      <c r="O240" s="166"/>
      <c r="P240" s="166"/>
    </row>
    <row r="241" spans="1:16" s="147" customFormat="1" x14ac:dyDescent="0.25">
      <c r="A241" s="184"/>
      <c r="B241" s="191"/>
      <c r="C241" s="192"/>
      <c r="D241" s="192"/>
      <c r="E241" s="192"/>
      <c r="F241" s="192"/>
      <c r="G241" s="192"/>
      <c r="H241" s="192"/>
      <c r="I241" s="192"/>
      <c r="J241" s="192"/>
      <c r="K241" s="192"/>
      <c r="L241" s="193"/>
      <c r="N241" s="320"/>
    </row>
    <row r="242" spans="1:16" s="3" customFormat="1" x14ac:dyDescent="0.25">
      <c r="A242" s="13"/>
      <c r="B242" s="796" t="s">
        <v>38</v>
      </c>
      <c r="C242" s="797"/>
      <c r="D242" s="797"/>
      <c r="E242" s="797"/>
      <c r="F242" s="797"/>
      <c r="G242" s="797"/>
      <c r="H242" s="797"/>
      <c r="I242" s="797"/>
      <c r="J242" s="797"/>
      <c r="K242" s="797"/>
      <c r="L242" s="798"/>
      <c r="M242" s="200"/>
      <c r="N242" s="314"/>
    </row>
    <row r="243" spans="1:16" s="147" customFormat="1" x14ac:dyDescent="0.25">
      <c r="A243" s="184"/>
      <c r="B243" s="185"/>
      <c r="C243" s="186"/>
      <c r="D243" s="186"/>
      <c r="E243" s="186"/>
      <c r="F243" s="186"/>
      <c r="G243" s="186"/>
      <c r="H243" s="186"/>
      <c r="I243" s="186"/>
      <c r="J243" s="186"/>
      <c r="K243" s="186"/>
      <c r="L243" s="187"/>
      <c r="N243" s="320"/>
    </row>
    <row r="244" spans="1:16" s="147" customFormat="1" x14ac:dyDescent="0.25">
      <c r="A244" s="184"/>
      <c r="B244" s="727" t="str">
        <f>IF(Intro!$G$28="English",O244,P244)</f>
        <v>Fournissez les stratégies et les objectifs de votre entreprise pour les deux prochaines années en ce qui concerne les ventes à l'exportation des marchandises. Fournir la justification et les hypothèses qui sous-tendent ces stratégies et objectifs.</v>
      </c>
      <c r="C244" s="728"/>
      <c r="D244" s="728"/>
      <c r="E244" s="728"/>
      <c r="F244" s="728"/>
      <c r="G244" s="728"/>
      <c r="H244" s="728"/>
      <c r="I244" s="728"/>
      <c r="J244" s="728"/>
      <c r="K244" s="728"/>
      <c r="L244" s="729"/>
      <c r="N244" s="320"/>
      <c r="O244" s="147" t="s">
        <v>162</v>
      </c>
      <c r="P244" s="147" t="s">
        <v>163</v>
      </c>
    </row>
    <row r="245" spans="1:16" s="147" customFormat="1" x14ac:dyDescent="0.25">
      <c r="A245" s="184"/>
      <c r="B245" s="727"/>
      <c r="C245" s="728"/>
      <c r="D245" s="728"/>
      <c r="E245" s="728"/>
      <c r="F245" s="728"/>
      <c r="G245" s="728"/>
      <c r="H245" s="728"/>
      <c r="I245" s="728"/>
      <c r="J245" s="728"/>
      <c r="K245" s="728"/>
      <c r="L245" s="729"/>
      <c r="N245" s="320"/>
    </row>
    <row r="246" spans="1:16" s="147" customFormat="1" x14ac:dyDescent="0.25">
      <c r="A246" s="184"/>
      <c r="B246" s="185"/>
      <c r="C246" s="186"/>
      <c r="D246" s="186"/>
      <c r="E246" s="186"/>
      <c r="F246" s="186"/>
      <c r="G246" s="186"/>
      <c r="H246" s="186"/>
      <c r="I246" s="186"/>
      <c r="J246" s="186"/>
      <c r="K246" s="186"/>
      <c r="L246" s="187"/>
      <c r="N246" s="320"/>
    </row>
    <row r="247" spans="1:16" s="3" customFormat="1" x14ac:dyDescent="0.25">
      <c r="A247" s="14"/>
      <c r="B247" s="790"/>
      <c r="C247" s="791"/>
      <c r="D247" s="791"/>
      <c r="E247" s="791"/>
      <c r="F247" s="791"/>
      <c r="G247" s="791"/>
      <c r="H247" s="791"/>
      <c r="I247" s="791"/>
      <c r="J247" s="791"/>
      <c r="K247" s="791"/>
      <c r="L247" s="792"/>
      <c r="M247" s="172"/>
      <c r="N247" s="314"/>
      <c r="O247" s="166"/>
      <c r="P247" s="166"/>
    </row>
    <row r="248" spans="1:16" s="3" customFormat="1" x14ac:dyDescent="0.25">
      <c r="A248" s="14"/>
      <c r="B248" s="790"/>
      <c r="C248" s="791"/>
      <c r="D248" s="791"/>
      <c r="E248" s="791"/>
      <c r="F248" s="791"/>
      <c r="G248" s="791"/>
      <c r="H248" s="791"/>
      <c r="I248" s="791"/>
      <c r="J248" s="791"/>
      <c r="K248" s="791"/>
      <c r="L248" s="792"/>
      <c r="M248" s="172"/>
      <c r="N248" s="314"/>
      <c r="O248" s="166"/>
      <c r="P248" s="166"/>
    </row>
    <row r="249" spans="1:16" s="3" customFormat="1" x14ac:dyDescent="0.25">
      <c r="A249" s="14"/>
      <c r="B249" s="790"/>
      <c r="C249" s="791"/>
      <c r="D249" s="791"/>
      <c r="E249" s="791"/>
      <c r="F249" s="791"/>
      <c r="G249" s="791"/>
      <c r="H249" s="791"/>
      <c r="I249" s="791"/>
      <c r="J249" s="791"/>
      <c r="K249" s="791"/>
      <c r="L249" s="792"/>
      <c r="M249" s="172"/>
      <c r="N249" s="314"/>
      <c r="O249" s="166"/>
      <c r="P249" s="166"/>
    </row>
    <row r="250" spans="1:16" s="3" customFormat="1" x14ac:dyDescent="0.25">
      <c r="A250" s="14"/>
      <c r="B250" s="790"/>
      <c r="C250" s="791"/>
      <c r="D250" s="791"/>
      <c r="E250" s="791"/>
      <c r="F250" s="791"/>
      <c r="G250" s="791"/>
      <c r="H250" s="791"/>
      <c r="I250" s="791"/>
      <c r="J250" s="791"/>
      <c r="K250" s="791"/>
      <c r="L250" s="792"/>
      <c r="M250" s="172"/>
      <c r="N250" s="314"/>
      <c r="O250" s="166"/>
      <c r="P250" s="166"/>
    </row>
    <row r="251" spans="1:16" s="3" customFormat="1" x14ac:dyDescent="0.25">
      <c r="A251" s="14"/>
      <c r="B251" s="790"/>
      <c r="C251" s="791"/>
      <c r="D251" s="791"/>
      <c r="E251" s="791"/>
      <c r="F251" s="791"/>
      <c r="G251" s="791"/>
      <c r="H251" s="791"/>
      <c r="I251" s="791"/>
      <c r="J251" s="791"/>
      <c r="K251" s="791"/>
      <c r="L251" s="792"/>
      <c r="M251" s="172"/>
      <c r="N251" s="314"/>
      <c r="O251" s="166"/>
      <c r="P251" s="166"/>
    </row>
    <row r="252" spans="1:16" s="3" customFormat="1" x14ac:dyDescent="0.25">
      <c r="A252" s="14"/>
      <c r="B252" s="790"/>
      <c r="C252" s="791"/>
      <c r="D252" s="791"/>
      <c r="E252" s="791"/>
      <c r="F252" s="791"/>
      <c r="G252" s="791"/>
      <c r="H252" s="791"/>
      <c r="I252" s="791"/>
      <c r="J252" s="791"/>
      <c r="K252" s="791"/>
      <c r="L252" s="792"/>
      <c r="M252" s="172"/>
      <c r="N252" s="314"/>
      <c r="O252" s="166"/>
      <c r="P252" s="166"/>
    </row>
    <row r="253" spans="1:16" s="3" customFormat="1" x14ac:dyDescent="0.25">
      <c r="A253" s="14"/>
      <c r="B253" s="790"/>
      <c r="C253" s="791"/>
      <c r="D253" s="791"/>
      <c r="E253" s="791"/>
      <c r="F253" s="791"/>
      <c r="G253" s="791"/>
      <c r="H253" s="791"/>
      <c r="I253" s="791"/>
      <c r="J253" s="791"/>
      <c r="K253" s="791"/>
      <c r="L253" s="792"/>
      <c r="M253" s="172"/>
      <c r="N253" s="314"/>
      <c r="O253" s="166"/>
      <c r="P253" s="166"/>
    </row>
    <row r="254" spans="1:16" s="3" customFormat="1" x14ac:dyDescent="0.25">
      <c r="A254" s="14"/>
      <c r="B254" s="790"/>
      <c r="C254" s="791"/>
      <c r="D254" s="791"/>
      <c r="E254" s="791"/>
      <c r="F254" s="791"/>
      <c r="G254" s="791"/>
      <c r="H254" s="791"/>
      <c r="I254" s="791"/>
      <c r="J254" s="791"/>
      <c r="K254" s="791"/>
      <c r="L254" s="792"/>
      <c r="M254" s="172"/>
      <c r="N254" s="314"/>
      <c r="O254" s="166"/>
      <c r="P254" s="166"/>
    </row>
    <row r="255" spans="1:16" s="147" customFormat="1" x14ac:dyDescent="0.25">
      <c r="A255" s="184"/>
      <c r="B255" s="191"/>
      <c r="C255" s="192"/>
      <c r="D255" s="192"/>
      <c r="E255" s="192"/>
      <c r="F255" s="192"/>
      <c r="G255" s="192"/>
      <c r="H255" s="192"/>
      <c r="I255" s="192"/>
      <c r="J255" s="192"/>
      <c r="K255" s="192"/>
      <c r="L255" s="193"/>
      <c r="N255" s="320"/>
    </row>
    <row r="256" spans="1:16" s="147" customFormat="1" x14ac:dyDescent="0.25">
      <c r="A256" s="184"/>
      <c r="B256" s="796" t="s">
        <v>39</v>
      </c>
      <c r="C256" s="797"/>
      <c r="D256" s="797"/>
      <c r="E256" s="797"/>
      <c r="F256" s="797"/>
      <c r="G256" s="797"/>
      <c r="H256" s="797"/>
      <c r="I256" s="797"/>
      <c r="J256" s="797"/>
      <c r="K256" s="797"/>
      <c r="L256" s="798"/>
      <c r="N256" s="361"/>
    </row>
    <row r="257" spans="1:17" s="147" customFormat="1" x14ac:dyDescent="0.25">
      <c r="A257" s="184"/>
      <c r="B257" s="185"/>
      <c r="C257" s="186"/>
      <c r="D257" s="186"/>
      <c r="E257" s="186"/>
      <c r="F257" s="186"/>
      <c r="G257" s="186"/>
      <c r="H257" s="186"/>
      <c r="I257" s="186"/>
      <c r="J257" s="186"/>
      <c r="K257" s="186"/>
      <c r="L257" s="187"/>
      <c r="N257" s="361"/>
    </row>
    <row r="258" spans="1:17" s="147" customFormat="1" ht="14.45" customHeight="1" x14ac:dyDescent="0.25">
      <c r="A258" s="184"/>
      <c r="B258" s="900" t="str">
        <f>IF(Intro!$G$28="English",O258,P258)</f>
        <v>Pour les marchandises comme définies dans la description du produit de l'onglet Intro, indiquez les produits les plus importants (en volume) vendus par votre entreprise en 2025 et indiquez la part (%) de chaque produit par rapport aux ventes totales des marchandises de votre entreprise au Canada en 2025.</v>
      </c>
      <c r="C258" s="901"/>
      <c r="D258" s="901"/>
      <c r="E258" s="901"/>
      <c r="F258" s="901"/>
      <c r="G258" s="901"/>
      <c r="H258" s="901"/>
      <c r="I258" s="901"/>
      <c r="J258" s="901"/>
      <c r="K258" s="901"/>
      <c r="L258" s="902"/>
      <c r="N258" s="361"/>
      <c r="O258" s="354" t="s">
        <v>878</v>
      </c>
      <c r="P258" s="354" t="s">
        <v>879</v>
      </c>
    </row>
    <row r="259" spans="1:17" s="147" customFormat="1" x14ac:dyDescent="0.25">
      <c r="A259" s="184"/>
      <c r="B259" s="900"/>
      <c r="C259" s="901"/>
      <c r="D259" s="901"/>
      <c r="E259" s="901"/>
      <c r="F259" s="901"/>
      <c r="G259" s="901"/>
      <c r="H259" s="901"/>
      <c r="I259" s="901"/>
      <c r="J259" s="901"/>
      <c r="K259" s="901"/>
      <c r="L259" s="902"/>
      <c r="N259" s="361"/>
    </row>
    <row r="260" spans="1:17" s="147" customFormat="1" x14ac:dyDescent="0.25">
      <c r="A260" s="184"/>
      <c r="B260" s="185"/>
      <c r="C260" s="186"/>
      <c r="D260" s="186"/>
      <c r="E260" s="186"/>
      <c r="F260" s="186"/>
      <c r="G260" s="186"/>
      <c r="H260" s="186"/>
      <c r="I260" s="186"/>
      <c r="J260" s="186"/>
      <c r="K260" s="186"/>
      <c r="L260" s="187"/>
      <c r="N260" s="361"/>
    </row>
    <row r="261" spans="1:17" s="147" customFormat="1" x14ac:dyDescent="0.25">
      <c r="A261" s="184"/>
      <c r="B261" s="665" t="str">
        <f>B24</f>
        <v>unités complètes</v>
      </c>
      <c r="C261" s="186"/>
      <c r="D261" s="186"/>
      <c r="E261" s="186"/>
      <c r="F261" s="186"/>
      <c r="G261" s="186"/>
      <c r="H261" s="186"/>
      <c r="I261" s="186"/>
      <c r="J261" s="186"/>
      <c r="K261" s="186"/>
      <c r="L261" s="187"/>
      <c r="N261" s="361"/>
      <c r="O261" s="354" t="s">
        <v>751</v>
      </c>
      <c r="P261" s="354" t="s">
        <v>752</v>
      </c>
    </row>
    <row r="262" spans="1:17" s="147" customFormat="1" x14ac:dyDescent="0.25">
      <c r="A262" s="184"/>
      <c r="B262" s="185"/>
      <c r="C262" s="876" t="str">
        <f>IF(Intro!$G$28="English",O261,P261)</f>
        <v>Produit</v>
      </c>
      <c r="D262" s="877"/>
      <c r="E262" s="877"/>
      <c r="F262" s="877"/>
      <c r="G262" s="877"/>
      <c r="H262" s="877"/>
      <c r="I262" s="878"/>
      <c r="J262" s="818" t="str">
        <f>IF(Intro!$G$28="English",O263,P263)</f>
        <v>% des ventes totales des marchandises en 2025</v>
      </c>
      <c r="K262" s="818"/>
      <c r="L262" s="819"/>
      <c r="N262" s="361"/>
    </row>
    <row r="263" spans="1:17" s="147" customFormat="1" x14ac:dyDescent="0.25">
      <c r="A263" s="184"/>
      <c r="B263" s="185"/>
      <c r="C263" s="879"/>
      <c r="D263" s="880"/>
      <c r="E263" s="880"/>
      <c r="F263" s="880"/>
      <c r="G263" s="880"/>
      <c r="H263" s="880"/>
      <c r="I263" s="881"/>
      <c r="J263" s="818"/>
      <c r="K263" s="818"/>
      <c r="L263" s="819"/>
      <c r="N263" s="361"/>
      <c r="O263" s="354" t="s">
        <v>753</v>
      </c>
      <c r="P263" s="354" t="s">
        <v>754</v>
      </c>
    </row>
    <row r="264" spans="1:17" s="147" customFormat="1" x14ac:dyDescent="0.25">
      <c r="A264" s="184"/>
      <c r="B264" s="808">
        <v>1</v>
      </c>
      <c r="C264" s="883"/>
      <c r="D264" s="884"/>
      <c r="E264" s="884"/>
      <c r="F264" s="884"/>
      <c r="G264" s="884"/>
      <c r="H264" s="884"/>
      <c r="I264" s="885"/>
      <c r="J264" s="870"/>
      <c r="K264" s="870"/>
      <c r="L264" s="871"/>
      <c r="N264" s="361"/>
      <c r="Q264" s="146"/>
    </row>
    <row r="265" spans="1:17" s="147" customFormat="1" x14ac:dyDescent="0.25">
      <c r="A265" s="184"/>
      <c r="B265" s="808"/>
      <c r="C265" s="909"/>
      <c r="D265" s="910"/>
      <c r="E265" s="910"/>
      <c r="F265" s="910"/>
      <c r="G265" s="910"/>
      <c r="H265" s="910"/>
      <c r="I265" s="911"/>
      <c r="J265" s="872"/>
      <c r="K265" s="872"/>
      <c r="L265" s="873"/>
      <c r="N265" s="361"/>
    </row>
    <row r="266" spans="1:17" s="147" customFormat="1" x14ac:dyDescent="0.25">
      <c r="A266" s="184"/>
      <c r="B266" s="808">
        <v>2</v>
      </c>
      <c r="C266" s="883"/>
      <c r="D266" s="884"/>
      <c r="E266" s="884"/>
      <c r="F266" s="884"/>
      <c r="G266" s="884"/>
      <c r="H266" s="884"/>
      <c r="I266" s="885"/>
      <c r="J266" s="870"/>
      <c r="K266" s="870"/>
      <c r="L266" s="871"/>
      <c r="N266" s="361"/>
    </row>
    <row r="267" spans="1:17" s="147" customFormat="1" x14ac:dyDescent="0.25">
      <c r="A267" s="184"/>
      <c r="B267" s="808"/>
      <c r="C267" s="909"/>
      <c r="D267" s="910"/>
      <c r="E267" s="910"/>
      <c r="F267" s="910"/>
      <c r="G267" s="910"/>
      <c r="H267" s="910"/>
      <c r="I267" s="911"/>
      <c r="J267" s="872"/>
      <c r="K267" s="872"/>
      <c r="L267" s="873"/>
      <c r="N267" s="361"/>
    </row>
    <row r="268" spans="1:17" s="147" customFormat="1" x14ac:dyDescent="0.25">
      <c r="A268" s="184"/>
      <c r="B268" s="808">
        <v>3</v>
      </c>
      <c r="C268" s="883"/>
      <c r="D268" s="884"/>
      <c r="E268" s="884"/>
      <c r="F268" s="884"/>
      <c r="G268" s="884"/>
      <c r="H268" s="884"/>
      <c r="I268" s="885"/>
      <c r="J268" s="870"/>
      <c r="K268" s="870"/>
      <c r="L268" s="871"/>
      <c r="N268" s="361"/>
    </row>
    <row r="269" spans="1:17" s="147" customFormat="1" x14ac:dyDescent="0.25">
      <c r="A269" s="184"/>
      <c r="B269" s="808"/>
      <c r="C269" s="909"/>
      <c r="D269" s="910"/>
      <c r="E269" s="910"/>
      <c r="F269" s="910"/>
      <c r="G269" s="910"/>
      <c r="H269" s="910"/>
      <c r="I269" s="911"/>
      <c r="J269" s="872"/>
      <c r="K269" s="872"/>
      <c r="L269" s="873"/>
      <c r="N269" s="361"/>
    </row>
    <row r="270" spans="1:17" s="147" customFormat="1" x14ac:dyDescent="0.25">
      <c r="A270" s="184"/>
      <c r="B270" s="808">
        <v>4</v>
      </c>
      <c r="C270" s="883"/>
      <c r="D270" s="884"/>
      <c r="E270" s="884"/>
      <c r="F270" s="884"/>
      <c r="G270" s="884"/>
      <c r="H270" s="884"/>
      <c r="I270" s="885"/>
      <c r="J270" s="870"/>
      <c r="K270" s="870"/>
      <c r="L270" s="871"/>
      <c r="N270" s="361"/>
    </row>
    <row r="271" spans="1:17" s="147" customFormat="1" x14ac:dyDescent="0.25">
      <c r="A271" s="184"/>
      <c r="B271" s="808"/>
      <c r="C271" s="909"/>
      <c r="D271" s="910"/>
      <c r="E271" s="910"/>
      <c r="F271" s="910"/>
      <c r="G271" s="910"/>
      <c r="H271" s="910"/>
      <c r="I271" s="911"/>
      <c r="J271" s="872"/>
      <c r="K271" s="872"/>
      <c r="L271" s="873"/>
      <c r="N271" s="361"/>
    </row>
    <row r="272" spans="1:17" s="147" customFormat="1" x14ac:dyDescent="0.25">
      <c r="A272" s="184"/>
      <c r="B272" s="808">
        <v>5</v>
      </c>
      <c r="C272" s="883"/>
      <c r="D272" s="884"/>
      <c r="E272" s="884"/>
      <c r="F272" s="884"/>
      <c r="G272" s="884"/>
      <c r="H272" s="884"/>
      <c r="I272" s="885"/>
      <c r="J272" s="870"/>
      <c r="K272" s="870"/>
      <c r="L272" s="871"/>
      <c r="N272" s="361"/>
    </row>
    <row r="273" spans="1:21" s="147" customFormat="1" x14ac:dyDescent="0.25">
      <c r="A273" s="184"/>
      <c r="B273" s="882"/>
      <c r="C273" s="886"/>
      <c r="D273" s="887"/>
      <c r="E273" s="887"/>
      <c r="F273" s="887"/>
      <c r="G273" s="887"/>
      <c r="H273" s="887"/>
      <c r="I273" s="888"/>
      <c r="J273" s="889"/>
      <c r="K273" s="889"/>
      <c r="L273" s="890"/>
      <c r="N273" s="361"/>
    </row>
    <row r="274" spans="1:21" s="147" customFormat="1" ht="15" x14ac:dyDescent="0.25">
      <c r="A274" s="184"/>
      <c r="B274" s="647"/>
      <c r="C274" s="649"/>
      <c r="D274" s="649"/>
      <c r="E274" s="649"/>
      <c r="F274" s="649"/>
      <c r="G274" s="649"/>
      <c r="H274" s="649"/>
      <c r="I274" s="649"/>
      <c r="J274" s="644"/>
      <c r="K274" s="644"/>
      <c r="L274" s="648"/>
      <c r="N274" s="361"/>
    </row>
    <row r="275" spans="1:21" s="157" customFormat="1" ht="28.5" x14ac:dyDescent="0.25">
      <c r="A275" s="220"/>
      <c r="B275" s="645" t="str">
        <f>B84</f>
        <v>sous-ensembles</v>
      </c>
      <c r="C275" s="298"/>
      <c r="D275" s="298"/>
      <c r="E275" s="298"/>
      <c r="F275" s="298"/>
      <c r="G275" s="298"/>
      <c r="H275" s="298"/>
      <c r="I275" s="298"/>
      <c r="J275" s="298"/>
      <c r="K275" s="298"/>
      <c r="L275" s="221"/>
      <c r="O275" s="146"/>
      <c r="P275" s="146"/>
      <c r="Q275" s="146"/>
      <c r="R275" s="146"/>
      <c r="S275" s="146"/>
      <c r="T275" s="146"/>
      <c r="U275" s="146"/>
    </row>
    <row r="276" spans="1:21" s="146" customFormat="1" ht="14.25" customHeight="1" x14ac:dyDescent="0.25">
      <c r="A276" s="37"/>
      <c r="B276" s="875"/>
      <c r="C276" s="876" t="str">
        <f>C262</f>
        <v>Produit</v>
      </c>
      <c r="D276" s="877"/>
      <c r="E276" s="877"/>
      <c r="F276" s="877"/>
      <c r="G276" s="877"/>
      <c r="H276" s="877"/>
      <c r="I276" s="878"/>
      <c r="J276" s="818" t="str">
        <f>IF(Intro!$G$28="English",O277,P277)</f>
        <v>% des ventes totales des sous-ensembles en 2025</v>
      </c>
      <c r="K276" s="818"/>
      <c r="L276" s="819"/>
      <c r="O276" s="146" t="s">
        <v>751</v>
      </c>
      <c r="P276" s="146" t="s">
        <v>752</v>
      </c>
    </row>
    <row r="277" spans="1:21" s="146" customFormat="1" x14ac:dyDescent="0.25">
      <c r="A277" s="37"/>
      <c r="B277" s="875"/>
      <c r="C277" s="879"/>
      <c r="D277" s="880"/>
      <c r="E277" s="880"/>
      <c r="F277" s="880"/>
      <c r="G277" s="880"/>
      <c r="H277" s="880"/>
      <c r="I277" s="881"/>
      <c r="J277" s="818"/>
      <c r="K277" s="818"/>
      <c r="L277" s="819"/>
      <c r="O277" s="146" t="s">
        <v>929</v>
      </c>
      <c r="P277" s="146" t="s">
        <v>930</v>
      </c>
    </row>
    <row r="278" spans="1:21" s="146" customFormat="1" x14ac:dyDescent="0.25">
      <c r="A278" s="37"/>
      <c r="B278" s="808">
        <v>1</v>
      </c>
      <c r="C278" s="674"/>
      <c r="D278" s="675"/>
      <c r="E278" s="675"/>
      <c r="F278" s="675"/>
      <c r="G278" s="675"/>
      <c r="H278" s="675"/>
      <c r="I278" s="868"/>
      <c r="J278" s="870"/>
      <c r="K278" s="870"/>
      <c r="L278" s="871"/>
      <c r="O278" s="146" t="s">
        <v>931</v>
      </c>
      <c r="P278" s="146" t="s">
        <v>932</v>
      </c>
    </row>
    <row r="279" spans="1:21" s="146" customFormat="1" x14ac:dyDescent="0.25">
      <c r="A279" s="37"/>
      <c r="B279" s="808"/>
      <c r="C279" s="616"/>
      <c r="D279" s="617"/>
      <c r="E279" s="617"/>
      <c r="F279" s="617"/>
      <c r="G279" s="617"/>
      <c r="H279" s="617"/>
      <c r="I279" s="646"/>
      <c r="J279" s="872"/>
      <c r="K279" s="872"/>
      <c r="L279" s="873"/>
      <c r="O279" s="146" t="s">
        <v>929</v>
      </c>
      <c r="P279" s="146" t="s">
        <v>930</v>
      </c>
    </row>
    <row r="280" spans="1:21" s="146" customFormat="1" x14ac:dyDescent="0.25">
      <c r="A280" s="37"/>
      <c r="B280" s="808">
        <v>2</v>
      </c>
      <c r="C280" s="674"/>
      <c r="D280" s="675"/>
      <c r="E280" s="675"/>
      <c r="F280" s="675"/>
      <c r="G280" s="675"/>
      <c r="H280" s="675"/>
      <c r="I280" s="868"/>
      <c r="J280" s="870"/>
      <c r="K280" s="870"/>
      <c r="L280" s="871"/>
    </row>
    <row r="281" spans="1:21" s="146" customFormat="1" ht="14.25" customHeight="1" x14ac:dyDescent="0.25">
      <c r="A281" s="37"/>
      <c r="B281" s="808"/>
      <c r="C281" s="677"/>
      <c r="D281" s="678"/>
      <c r="E281" s="678"/>
      <c r="F281" s="678"/>
      <c r="G281" s="678"/>
      <c r="H281" s="678"/>
      <c r="I281" s="869"/>
      <c r="J281" s="872"/>
      <c r="K281" s="872"/>
      <c r="L281" s="873"/>
    </row>
    <row r="282" spans="1:21" s="146" customFormat="1" x14ac:dyDescent="0.25">
      <c r="A282" s="37"/>
      <c r="B282" s="808">
        <v>3</v>
      </c>
      <c r="C282" s="674"/>
      <c r="D282" s="675"/>
      <c r="E282" s="675"/>
      <c r="F282" s="675"/>
      <c r="G282" s="675"/>
      <c r="H282" s="675"/>
      <c r="I282" s="868"/>
      <c r="J282" s="870"/>
      <c r="K282" s="870"/>
      <c r="L282" s="871"/>
    </row>
    <row r="283" spans="1:21" s="146" customFormat="1" ht="14.25" customHeight="1" x14ac:dyDescent="0.25">
      <c r="A283" s="37"/>
      <c r="B283" s="808"/>
      <c r="C283" s="677"/>
      <c r="D283" s="678"/>
      <c r="E283" s="678"/>
      <c r="F283" s="678"/>
      <c r="G283" s="678"/>
      <c r="H283" s="678"/>
      <c r="I283" s="869"/>
      <c r="J283" s="872"/>
      <c r="K283" s="872"/>
      <c r="L283" s="873"/>
    </row>
    <row r="284" spans="1:21" s="146" customFormat="1" x14ac:dyDescent="0.25">
      <c r="A284" s="37"/>
      <c r="B284" s="808">
        <v>4</v>
      </c>
      <c r="C284" s="674"/>
      <c r="D284" s="675"/>
      <c r="E284" s="675"/>
      <c r="F284" s="675"/>
      <c r="G284" s="675"/>
      <c r="H284" s="675"/>
      <c r="I284" s="868"/>
      <c r="J284" s="870"/>
      <c r="K284" s="870"/>
      <c r="L284" s="871"/>
    </row>
    <row r="285" spans="1:21" s="146" customFormat="1" ht="14.25" customHeight="1" x14ac:dyDescent="0.25">
      <c r="A285" s="37"/>
      <c r="B285" s="808"/>
      <c r="C285" s="677"/>
      <c r="D285" s="678"/>
      <c r="E285" s="678"/>
      <c r="F285" s="678"/>
      <c r="G285" s="678"/>
      <c r="H285" s="678"/>
      <c r="I285" s="869"/>
      <c r="J285" s="872"/>
      <c r="K285" s="872"/>
      <c r="L285" s="873"/>
    </row>
    <row r="286" spans="1:21" s="146" customFormat="1" x14ac:dyDescent="0.25">
      <c r="A286" s="37"/>
      <c r="B286" s="808">
        <v>5</v>
      </c>
      <c r="C286" s="674"/>
      <c r="D286" s="675"/>
      <c r="E286" s="675"/>
      <c r="F286" s="675"/>
      <c r="G286" s="675"/>
      <c r="H286" s="675"/>
      <c r="I286" s="868"/>
      <c r="J286" s="870"/>
      <c r="K286" s="870"/>
      <c r="L286" s="871"/>
    </row>
    <row r="287" spans="1:21" s="146" customFormat="1" ht="14.25" customHeight="1" x14ac:dyDescent="0.25">
      <c r="A287" s="37"/>
      <c r="B287" s="808"/>
      <c r="C287" s="677"/>
      <c r="D287" s="678"/>
      <c r="E287" s="678"/>
      <c r="F287" s="678"/>
      <c r="G287" s="678"/>
      <c r="H287" s="678"/>
      <c r="I287" s="869"/>
      <c r="J287" s="872"/>
      <c r="K287" s="872"/>
      <c r="L287" s="873"/>
    </row>
    <row r="288" spans="1:21" s="147" customFormat="1" x14ac:dyDescent="0.25">
      <c r="A288" s="184"/>
      <c r="B288" s="186"/>
      <c r="C288" s="186"/>
      <c r="D288" s="186"/>
      <c r="E288" s="186"/>
      <c r="F288" s="186"/>
      <c r="G288" s="186"/>
      <c r="H288" s="186"/>
      <c r="I288" s="186"/>
      <c r="J288" s="186"/>
      <c r="K288" s="186"/>
      <c r="L288" s="186"/>
      <c r="N288" s="361"/>
    </row>
    <row r="289" spans="1:16" s="147" customFormat="1" x14ac:dyDescent="0.25">
      <c r="A289" s="184"/>
      <c r="B289" s="796" t="s">
        <v>239</v>
      </c>
      <c r="C289" s="797"/>
      <c r="D289" s="797"/>
      <c r="E289" s="797"/>
      <c r="F289" s="797"/>
      <c r="G289" s="797"/>
      <c r="H289" s="797"/>
      <c r="I289" s="797"/>
      <c r="J289" s="797"/>
      <c r="K289" s="797"/>
      <c r="L289" s="798"/>
      <c r="N289" s="361"/>
    </row>
    <row r="290" spans="1:16" s="147" customFormat="1" x14ac:dyDescent="0.25">
      <c r="A290" s="184"/>
      <c r="B290" s="185"/>
      <c r="C290" s="186"/>
      <c r="D290" s="186"/>
      <c r="E290" s="186"/>
      <c r="F290" s="186"/>
      <c r="G290" s="186"/>
      <c r="H290" s="186"/>
      <c r="I290" s="186"/>
      <c r="J290" s="186"/>
      <c r="K290" s="186"/>
      <c r="L290" s="187"/>
      <c r="N290" s="361"/>
    </row>
    <row r="291" spans="1:16" s="147" customFormat="1" x14ac:dyDescent="0.25">
      <c r="A291" s="184"/>
      <c r="B291" s="900" t="str">
        <f>IF(Intro!$G$28="English",O291,P291)</f>
        <v>Identifiez toute différence de prix significative entre les différents marchandises vendues par votre entreprise. Décrivez les principaux facteurs qui contribuent à ces différences de prix.</v>
      </c>
      <c r="C291" s="901"/>
      <c r="D291" s="901"/>
      <c r="E291" s="901"/>
      <c r="F291" s="901"/>
      <c r="G291" s="901"/>
      <c r="H291" s="901"/>
      <c r="I291" s="901"/>
      <c r="J291" s="901"/>
      <c r="K291" s="901"/>
      <c r="L291" s="902"/>
      <c r="N291" s="361"/>
      <c r="O291" s="354" t="s">
        <v>927</v>
      </c>
      <c r="P291" s="354" t="s">
        <v>928</v>
      </c>
    </row>
    <row r="292" spans="1:16" s="147" customFormat="1" x14ac:dyDescent="0.25">
      <c r="A292" s="184"/>
      <c r="B292" s="900"/>
      <c r="C292" s="901"/>
      <c r="D292" s="901"/>
      <c r="E292" s="901"/>
      <c r="F292" s="901"/>
      <c r="G292" s="901"/>
      <c r="H292" s="901"/>
      <c r="I292" s="901"/>
      <c r="J292" s="901"/>
      <c r="K292" s="901"/>
      <c r="L292" s="902"/>
      <c r="N292" s="320"/>
    </row>
    <row r="293" spans="1:16" s="147" customFormat="1" x14ac:dyDescent="0.25">
      <c r="A293" s="184"/>
      <c r="B293" s="185"/>
      <c r="C293" s="186"/>
      <c r="D293" s="186"/>
      <c r="E293" s="186"/>
      <c r="F293" s="186"/>
      <c r="G293" s="186"/>
      <c r="H293" s="186"/>
      <c r="I293" s="186"/>
      <c r="J293" s="186"/>
      <c r="K293" s="186"/>
      <c r="L293" s="187"/>
      <c r="N293" s="320"/>
    </row>
    <row r="294" spans="1:16" s="147" customFormat="1" x14ac:dyDescent="0.25">
      <c r="A294" s="184"/>
      <c r="B294" s="903"/>
      <c r="C294" s="904"/>
      <c r="D294" s="904"/>
      <c r="E294" s="904"/>
      <c r="F294" s="904"/>
      <c r="G294" s="904"/>
      <c r="H294" s="904"/>
      <c r="I294" s="904"/>
      <c r="J294" s="904"/>
      <c r="K294" s="904"/>
      <c r="L294" s="905"/>
      <c r="N294" s="320"/>
    </row>
    <row r="295" spans="1:16" s="147" customFormat="1" x14ac:dyDescent="0.25">
      <c r="A295" s="184"/>
      <c r="B295" s="903"/>
      <c r="C295" s="904"/>
      <c r="D295" s="904"/>
      <c r="E295" s="904"/>
      <c r="F295" s="904"/>
      <c r="G295" s="904"/>
      <c r="H295" s="904"/>
      <c r="I295" s="904"/>
      <c r="J295" s="904"/>
      <c r="K295" s="904"/>
      <c r="L295" s="905"/>
      <c r="N295" s="320"/>
    </row>
    <row r="296" spans="1:16" s="147" customFormat="1" x14ac:dyDescent="0.25">
      <c r="A296" s="184"/>
      <c r="B296" s="903"/>
      <c r="C296" s="904"/>
      <c r="D296" s="904"/>
      <c r="E296" s="904"/>
      <c r="F296" s="904"/>
      <c r="G296" s="904"/>
      <c r="H296" s="904"/>
      <c r="I296" s="904"/>
      <c r="J296" s="904"/>
      <c r="K296" s="904"/>
      <c r="L296" s="905"/>
      <c r="N296" s="320"/>
    </row>
    <row r="297" spans="1:16" s="147" customFormat="1" x14ac:dyDescent="0.25">
      <c r="A297" s="184"/>
      <c r="B297" s="903"/>
      <c r="C297" s="904"/>
      <c r="D297" s="904"/>
      <c r="E297" s="904"/>
      <c r="F297" s="904"/>
      <c r="G297" s="904"/>
      <c r="H297" s="904"/>
      <c r="I297" s="904"/>
      <c r="J297" s="904"/>
      <c r="K297" s="904"/>
      <c r="L297" s="905"/>
      <c r="N297" s="320"/>
    </row>
    <row r="298" spans="1:16" s="147" customFormat="1" x14ac:dyDescent="0.25">
      <c r="A298" s="184"/>
      <c r="B298" s="903"/>
      <c r="C298" s="904"/>
      <c r="D298" s="904"/>
      <c r="E298" s="904"/>
      <c r="F298" s="904"/>
      <c r="G298" s="904"/>
      <c r="H298" s="904"/>
      <c r="I298" s="904"/>
      <c r="J298" s="904"/>
      <c r="K298" s="904"/>
      <c r="L298" s="905"/>
      <c r="N298" s="320"/>
    </row>
    <row r="299" spans="1:16" s="147" customFormat="1" x14ac:dyDescent="0.25">
      <c r="A299" s="184"/>
      <c r="B299" s="903"/>
      <c r="C299" s="904"/>
      <c r="D299" s="904"/>
      <c r="E299" s="904"/>
      <c r="F299" s="904"/>
      <c r="G299" s="904"/>
      <c r="H299" s="904"/>
      <c r="I299" s="904"/>
      <c r="J299" s="904"/>
      <c r="K299" s="904"/>
      <c r="L299" s="905"/>
      <c r="N299" s="320"/>
    </row>
    <row r="300" spans="1:16" s="147" customFormat="1" x14ac:dyDescent="0.25">
      <c r="A300" s="184"/>
      <c r="B300" s="903"/>
      <c r="C300" s="904"/>
      <c r="D300" s="904"/>
      <c r="E300" s="904"/>
      <c r="F300" s="904"/>
      <c r="G300" s="904"/>
      <c r="H300" s="904"/>
      <c r="I300" s="904"/>
      <c r="J300" s="904"/>
      <c r="K300" s="904"/>
      <c r="L300" s="905"/>
      <c r="N300" s="320"/>
    </row>
    <row r="301" spans="1:16" s="147" customFormat="1" x14ac:dyDescent="0.25">
      <c r="A301" s="184"/>
      <c r="B301" s="906"/>
      <c r="C301" s="907"/>
      <c r="D301" s="907"/>
      <c r="E301" s="907"/>
      <c r="F301" s="907"/>
      <c r="G301" s="907"/>
      <c r="H301" s="907"/>
      <c r="I301" s="907"/>
      <c r="J301" s="907"/>
      <c r="K301" s="907"/>
      <c r="L301" s="908"/>
      <c r="N301" s="320"/>
    </row>
    <row r="302" spans="1:16" s="147" customFormat="1" x14ac:dyDescent="0.25">
      <c r="A302" s="184"/>
      <c r="B302" s="186"/>
      <c r="C302" s="186"/>
      <c r="D302" s="186"/>
      <c r="E302" s="186"/>
      <c r="F302" s="186"/>
      <c r="G302" s="186"/>
      <c r="H302" s="186"/>
      <c r="I302" s="186"/>
      <c r="J302" s="186"/>
      <c r="K302" s="186"/>
      <c r="L302" s="186"/>
      <c r="N302" s="320"/>
    </row>
    <row r="303" spans="1:16" s="3" customFormat="1" x14ac:dyDescent="0.25">
      <c r="A303" s="13"/>
      <c r="B303" s="216"/>
      <c r="C303" s="216"/>
      <c r="D303" s="202"/>
      <c r="E303" s="203"/>
      <c r="F303" s="203"/>
      <c r="G303" s="203"/>
      <c r="H303" s="203"/>
      <c r="I303" s="203"/>
      <c r="J303" s="203"/>
      <c r="K303" s="203"/>
      <c r="L303" s="203"/>
      <c r="M303" s="200"/>
      <c r="N303" s="314"/>
    </row>
    <row r="304" spans="1:16" s="173" customFormat="1" x14ac:dyDescent="0.25">
      <c r="A304" s="196"/>
      <c r="B304" s="197"/>
      <c r="C304" s="197"/>
      <c r="D304" s="198"/>
      <c r="E304" s="198"/>
      <c r="F304" s="198"/>
      <c r="G304" s="198"/>
      <c r="H304" s="198"/>
      <c r="I304" s="198"/>
      <c r="J304" s="198"/>
      <c r="K304" s="198"/>
      <c r="L304" s="198"/>
      <c r="N304" s="324"/>
    </row>
    <row r="305" spans="1:14" s="173" customFormat="1" x14ac:dyDescent="0.25">
      <c r="A305" s="196"/>
      <c r="B305" s="197"/>
      <c r="C305" s="197"/>
      <c r="D305" s="198"/>
      <c r="E305" s="198"/>
      <c r="F305" s="198"/>
      <c r="G305" s="198"/>
      <c r="H305" s="198"/>
      <c r="I305" s="198"/>
      <c r="J305" s="198"/>
      <c r="K305" s="198"/>
      <c r="L305" s="198"/>
      <c r="N305" s="324"/>
    </row>
    <row r="306" spans="1:14" s="173" customFormat="1" x14ac:dyDescent="0.25">
      <c r="A306" s="196"/>
      <c r="B306" s="197"/>
      <c r="C306" s="197"/>
      <c r="D306" s="198"/>
      <c r="E306" s="198"/>
      <c r="F306" s="198"/>
      <c r="G306" s="198"/>
      <c r="H306" s="198"/>
      <c r="I306" s="198"/>
      <c r="J306" s="198"/>
      <c r="K306" s="198"/>
      <c r="L306" s="198"/>
      <c r="N306" s="324"/>
    </row>
    <row r="307" spans="1:14" s="173" customFormat="1" x14ac:dyDescent="0.25">
      <c r="A307" s="196"/>
      <c r="B307" s="197"/>
      <c r="C307" s="197"/>
      <c r="D307" s="198"/>
      <c r="E307" s="198"/>
      <c r="F307" s="198"/>
      <c r="G307" s="198"/>
      <c r="H307" s="198"/>
      <c r="I307" s="198"/>
      <c r="J307" s="198"/>
      <c r="K307" s="198"/>
      <c r="L307" s="198"/>
      <c r="N307" s="324"/>
    </row>
    <row r="308" spans="1:14" s="173" customFormat="1" x14ac:dyDescent="0.25">
      <c r="A308" s="196"/>
      <c r="B308" s="197"/>
      <c r="C308" s="197"/>
      <c r="D308" s="198"/>
      <c r="E308" s="198"/>
      <c r="F308" s="198"/>
      <c r="G308" s="198"/>
      <c r="H308" s="198"/>
      <c r="I308" s="198"/>
      <c r="J308" s="198"/>
      <c r="K308" s="198"/>
      <c r="L308" s="198"/>
      <c r="N308" s="324"/>
    </row>
    <row r="309" spans="1:14" s="173" customFormat="1" x14ac:dyDescent="0.25">
      <c r="A309" s="196"/>
      <c r="B309" s="197"/>
      <c r="C309" s="197"/>
      <c r="D309" s="198"/>
      <c r="E309" s="198"/>
      <c r="F309" s="198"/>
      <c r="G309" s="198"/>
      <c r="H309" s="198"/>
      <c r="I309" s="198"/>
      <c r="J309" s="198"/>
      <c r="K309" s="198"/>
      <c r="L309" s="198"/>
      <c r="N309" s="324"/>
    </row>
    <row r="310" spans="1:14" s="173" customFormat="1" x14ac:dyDescent="0.25">
      <c r="A310" s="196"/>
      <c r="B310" s="197"/>
      <c r="C310" s="197"/>
      <c r="D310" s="198"/>
      <c r="E310" s="198"/>
      <c r="F310" s="198"/>
      <c r="G310" s="198"/>
      <c r="H310" s="198"/>
      <c r="I310" s="198"/>
      <c r="J310" s="198"/>
      <c r="K310" s="198"/>
      <c r="L310" s="198"/>
      <c r="N310" s="324"/>
    </row>
    <row r="311" spans="1:14" s="173" customFormat="1" x14ac:dyDescent="0.25">
      <c r="A311" s="196"/>
      <c r="B311" s="197"/>
      <c r="C311" s="197"/>
      <c r="D311" s="198"/>
      <c r="E311" s="198"/>
      <c r="F311" s="198"/>
      <c r="G311" s="198"/>
      <c r="H311" s="198"/>
      <c r="I311" s="198"/>
      <c r="J311" s="198"/>
      <c r="K311" s="198"/>
      <c r="L311" s="198"/>
      <c r="N311" s="324"/>
    </row>
    <row r="312" spans="1:14" s="173" customFormat="1" x14ac:dyDescent="0.25">
      <c r="A312" s="196"/>
      <c r="B312" s="197"/>
      <c r="C312" s="197"/>
      <c r="D312" s="198"/>
      <c r="E312" s="198"/>
      <c r="F312" s="198"/>
      <c r="G312" s="198"/>
      <c r="H312" s="198"/>
      <c r="I312" s="198"/>
      <c r="J312" s="198"/>
      <c r="K312" s="198"/>
      <c r="L312" s="198"/>
      <c r="N312" s="324"/>
    </row>
    <row r="313" spans="1:14" s="173" customFormat="1" x14ac:dyDescent="0.25">
      <c r="A313" s="196"/>
      <c r="B313" s="197"/>
      <c r="C313" s="197"/>
      <c r="D313" s="198"/>
      <c r="E313" s="198"/>
      <c r="F313" s="198"/>
      <c r="G313" s="198"/>
      <c r="H313" s="198"/>
      <c r="I313" s="198"/>
      <c r="J313" s="198"/>
      <c r="K313" s="198"/>
      <c r="L313" s="198"/>
      <c r="N313" s="324"/>
    </row>
    <row r="314" spans="1:14" s="173" customFormat="1" x14ac:dyDescent="0.25">
      <c r="A314" s="196"/>
      <c r="B314" s="197"/>
      <c r="C314" s="197"/>
      <c r="D314" s="198"/>
      <c r="E314" s="198"/>
      <c r="F314" s="198"/>
      <c r="G314" s="198"/>
      <c r="H314" s="198"/>
      <c r="I314" s="198"/>
      <c r="J314" s="198"/>
      <c r="K314" s="198"/>
      <c r="L314" s="198"/>
      <c r="N314" s="324"/>
    </row>
    <row r="315" spans="1:14" s="173" customFormat="1" x14ac:dyDescent="0.25">
      <c r="A315" s="196"/>
      <c r="B315" s="197"/>
      <c r="C315" s="197"/>
      <c r="D315" s="198"/>
      <c r="E315" s="198"/>
      <c r="F315" s="198"/>
      <c r="G315" s="198"/>
      <c r="H315" s="198"/>
      <c r="I315" s="198"/>
      <c r="J315" s="198"/>
      <c r="K315" s="198"/>
      <c r="L315" s="198"/>
      <c r="N315" s="324"/>
    </row>
    <row r="316" spans="1:14" s="173" customFormat="1" x14ac:dyDescent="0.25">
      <c r="A316" s="196"/>
      <c r="B316" s="197"/>
      <c r="C316" s="197"/>
      <c r="D316" s="198"/>
      <c r="E316" s="198"/>
      <c r="F316" s="198"/>
      <c r="G316" s="198"/>
      <c r="H316" s="198"/>
      <c r="I316" s="198"/>
      <c r="J316" s="198"/>
      <c r="K316" s="198"/>
      <c r="L316" s="198"/>
      <c r="N316" s="324"/>
    </row>
    <row r="317" spans="1:14" s="173" customFormat="1" x14ac:dyDescent="0.25">
      <c r="A317" s="196"/>
      <c r="B317" s="197"/>
      <c r="C317" s="197"/>
      <c r="D317" s="198"/>
      <c r="E317" s="198"/>
      <c r="F317" s="198"/>
      <c r="G317" s="198"/>
      <c r="H317" s="198"/>
      <c r="I317" s="198"/>
      <c r="J317" s="198"/>
      <c r="K317" s="198"/>
      <c r="L317" s="198"/>
      <c r="N317" s="324"/>
    </row>
    <row r="318" spans="1:14" s="173" customFormat="1" x14ac:dyDescent="0.25">
      <c r="A318" s="196"/>
      <c r="B318" s="197"/>
      <c r="C318" s="197"/>
      <c r="D318" s="198"/>
      <c r="E318" s="198"/>
      <c r="F318" s="198"/>
      <c r="G318" s="198"/>
      <c r="H318" s="198"/>
      <c r="I318" s="198"/>
      <c r="J318" s="198"/>
      <c r="K318" s="198"/>
      <c r="L318" s="198"/>
      <c r="N318" s="324"/>
    </row>
    <row r="319" spans="1:14" s="173" customFormat="1" x14ac:dyDescent="0.25">
      <c r="A319" s="196"/>
      <c r="B319" s="197"/>
      <c r="C319" s="197"/>
      <c r="D319" s="198"/>
      <c r="E319" s="198"/>
      <c r="F319" s="198"/>
      <c r="G319" s="198"/>
      <c r="H319" s="198"/>
      <c r="I319" s="198"/>
      <c r="J319" s="198"/>
      <c r="K319" s="198"/>
      <c r="L319" s="198"/>
      <c r="N319" s="324"/>
    </row>
    <row r="320" spans="1:14" s="173" customFormat="1" x14ac:dyDescent="0.25">
      <c r="A320" s="196"/>
      <c r="B320" s="197"/>
      <c r="C320" s="197"/>
      <c r="D320" s="198"/>
      <c r="E320" s="198"/>
      <c r="F320" s="198"/>
      <c r="G320" s="198"/>
      <c r="H320" s="198"/>
      <c r="I320" s="198"/>
      <c r="J320" s="198"/>
      <c r="K320" s="198"/>
      <c r="L320" s="198"/>
      <c r="N320" s="324"/>
    </row>
    <row r="321" spans="1:14" s="173" customFormat="1" x14ac:dyDescent="0.25">
      <c r="A321" s="196"/>
      <c r="B321" s="197"/>
      <c r="C321" s="197"/>
      <c r="D321" s="198"/>
      <c r="E321" s="198"/>
      <c r="F321" s="198"/>
      <c r="G321" s="198"/>
      <c r="H321" s="198"/>
      <c r="I321" s="198"/>
      <c r="J321" s="198"/>
      <c r="K321" s="198"/>
      <c r="L321" s="198"/>
      <c r="N321" s="324"/>
    </row>
    <row r="322" spans="1:14" s="173" customFormat="1" x14ac:dyDescent="0.25">
      <c r="A322" s="196"/>
      <c r="B322" s="197"/>
      <c r="C322" s="197"/>
      <c r="D322" s="198"/>
      <c r="E322" s="198"/>
      <c r="F322" s="198"/>
      <c r="G322" s="198"/>
      <c r="H322" s="198"/>
      <c r="I322" s="198"/>
      <c r="J322" s="198"/>
      <c r="K322" s="198"/>
      <c r="L322" s="198"/>
      <c r="N322" s="324"/>
    </row>
    <row r="323" spans="1:14" s="173" customFormat="1" x14ac:dyDescent="0.25">
      <c r="A323" s="196"/>
      <c r="B323" s="197"/>
      <c r="C323" s="197"/>
      <c r="D323" s="198"/>
      <c r="E323" s="198"/>
      <c r="F323" s="198"/>
      <c r="G323" s="198"/>
      <c r="H323" s="198"/>
      <c r="I323" s="198"/>
      <c r="J323" s="198"/>
      <c r="K323" s="198"/>
      <c r="L323" s="198"/>
      <c r="N323" s="324"/>
    </row>
    <row r="324" spans="1:14" s="173" customFormat="1" x14ac:dyDescent="0.25">
      <c r="A324" s="196"/>
      <c r="B324" s="197"/>
      <c r="C324" s="197"/>
      <c r="D324" s="198"/>
      <c r="E324" s="198"/>
      <c r="F324" s="198"/>
      <c r="G324" s="198"/>
      <c r="H324" s="198"/>
      <c r="I324" s="198"/>
      <c r="J324" s="198"/>
      <c r="K324" s="198"/>
      <c r="L324" s="198"/>
      <c r="N324" s="324"/>
    </row>
  </sheetData>
  <sheetProtection algorithmName="SHA-512" hashValue="I3t9Mud6WB0X63f43IVmb/TQXzaAklyboYWc0bmDllDnXw7xE5nrMXcmUQ5I8Rg8uspJRN88mFUumy3RlfV+4A==" saltValue="7YOsrkT3REPn3MDu0XHXig==" spinCount="100000" sheet="1" objects="1" scenarios="1" selectLockedCells="1"/>
  <mergeCells count="193">
    <mergeCell ref="H86:H88"/>
    <mergeCell ref="I86:I88"/>
    <mergeCell ref="J86:J88"/>
    <mergeCell ref="K86:K88"/>
    <mergeCell ref="B90:E91"/>
    <mergeCell ref="F90:F91"/>
    <mergeCell ref="G90:G91"/>
    <mergeCell ref="H90:H91"/>
    <mergeCell ref="I90:I91"/>
    <mergeCell ref="J90:J91"/>
    <mergeCell ref="K90:K91"/>
    <mergeCell ref="E49:F49"/>
    <mergeCell ref="B50:D52"/>
    <mergeCell ref="E50:F50"/>
    <mergeCell ref="E51:F51"/>
    <mergeCell ref="E52:F52"/>
    <mergeCell ref="B53:D55"/>
    <mergeCell ref="E53:F53"/>
    <mergeCell ref="E54:F54"/>
    <mergeCell ref="E55:F55"/>
    <mergeCell ref="B12:L12"/>
    <mergeCell ref="B13:L13"/>
    <mergeCell ref="B14:L14"/>
    <mergeCell ref="B15:L15"/>
    <mergeCell ref="B16:L16"/>
    <mergeCell ref="B19:L19"/>
    <mergeCell ref="B4:L4"/>
    <mergeCell ref="B5:L5"/>
    <mergeCell ref="B6:L6"/>
    <mergeCell ref="B8:L8"/>
    <mergeCell ref="B9:L9"/>
    <mergeCell ref="B10:L10"/>
    <mergeCell ref="B17:L17"/>
    <mergeCell ref="B27:D29"/>
    <mergeCell ref="E27:F27"/>
    <mergeCell ref="E28:F28"/>
    <mergeCell ref="E29:F29"/>
    <mergeCell ref="B20:L20"/>
    <mergeCell ref="B22:L22"/>
    <mergeCell ref="G25:G26"/>
    <mergeCell ref="H25:H26"/>
    <mergeCell ref="I25:I26"/>
    <mergeCell ref="J25:J26"/>
    <mergeCell ref="K25:K26"/>
    <mergeCell ref="B23:L23"/>
    <mergeCell ref="B36:D38"/>
    <mergeCell ref="E36:F36"/>
    <mergeCell ref="E37:F37"/>
    <mergeCell ref="E38:F38"/>
    <mergeCell ref="B58:L58"/>
    <mergeCell ref="B60:L61"/>
    <mergeCell ref="B30:D32"/>
    <mergeCell ref="E30:F30"/>
    <mergeCell ref="E31:F31"/>
    <mergeCell ref="E32:F32"/>
    <mergeCell ref="B33:D35"/>
    <mergeCell ref="E33:F33"/>
    <mergeCell ref="E34:F34"/>
    <mergeCell ref="E35:F35"/>
    <mergeCell ref="G42:G43"/>
    <mergeCell ref="H42:H43"/>
    <mergeCell ref="I42:I43"/>
    <mergeCell ref="B44:D46"/>
    <mergeCell ref="E44:F44"/>
    <mergeCell ref="E45:F45"/>
    <mergeCell ref="E46:F46"/>
    <mergeCell ref="B47:D49"/>
    <mergeCell ref="E47:F47"/>
    <mergeCell ref="E48:F48"/>
    <mergeCell ref="G62:G63"/>
    <mergeCell ref="H62:H63"/>
    <mergeCell ref="I62:I63"/>
    <mergeCell ref="J62:J63"/>
    <mergeCell ref="K62:K63"/>
    <mergeCell ref="B64:E67"/>
    <mergeCell ref="F64:F67"/>
    <mergeCell ref="G64:G66"/>
    <mergeCell ref="H64:H66"/>
    <mergeCell ref="I64:I66"/>
    <mergeCell ref="B71:L71"/>
    <mergeCell ref="B73:L80"/>
    <mergeCell ref="B112:L112"/>
    <mergeCell ref="B114:L115"/>
    <mergeCell ref="B117:L124"/>
    <mergeCell ref="B126:L126"/>
    <mergeCell ref="J64:J66"/>
    <mergeCell ref="K64:K66"/>
    <mergeCell ref="B68:E69"/>
    <mergeCell ref="F68:F69"/>
    <mergeCell ref="G68:G69"/>
    <mergeCell ref="H68:H69"/>
    <mergeCell ref="I68:I69"/>
    <mergeCell ref="J68:J69"/>
    <mergeCell ref="K68:K69"/>
    <mergeCell ref="B82:L83"/>
    <mergeCell ref="G84:G85"/>
    <mergeCell ref="H84:H85"/>
    <mergeCell ref="I84:I85"/>
    <mergeCell ref="J84:J85"/>
    <mergeCell ref="K84:K85"/>
    <mergeCell ref="B86:E89"/>
    <mergeCell ref="F86:F89"/>
    <mergeCell ref="G86:G88"/>
    <mergeCell ref="K199:K200"/>
    <mergeCell ref="B169:L169"/>
    <mergeCell ref="B171:L178"/>
    <mergeCell ref="B180:L180"/>
    <mergeCell ref="B182:L184"/>
    <mergeCell ref="B186:L193"/>
    <mergeCell ref="B195:L195"/>
    <mergeCell ref="B128:L129"/>
    <mergeCell ref="B131:L138"/>
    <mergeCell ref="B154:L154"/>
    <mergeCell ref="B156:L156"/>
    <mergeCell ref="B158:L165"/>
    <mergeCell ref="B167:L167"/>
    <mergeCell ref="B140:L140"/>
    <mergeCell ref="B142:L143"/>
    <mergeCell ref="B145:L152"/>
    <mergeCell ref="B291:L292"/>
    <mergeCell ref="B294:L301"/>
    <mergeCell ref="B228:L228"/>
    <mergeCell ref="B230:L231"/>
    <mergeCell ref="B233:L240"/>
    <mergeCell ref="B242:L242"/>
    <mergeCell ref="B244:L245"/>
    <mergeCell ref="B247:L254"/>
    <mergeCell ref="B256:L256"/>
    <mergeCell ref="B258:L259"/>
    <mergeCell ref="C262:I263"/>
    <mergeCell ref="J262:L263"/>
    <mergeCell ref="B264:B265"/>
    <mergeCell ref="C264:I265"/>
    <mergeCell ref="J264:L265"/>
    <mergeCell ref="B266:B267"/>
    <mergeCell ref="C266:I267"/>
    <mergeCell ref="B289:L289"/>
    <mergeCell ref="J266:L267"/>
    <mergeCell ref="B268:B269"/>
    <mergeCell ref="C268:I269"/>
    <mergeCell ref="J268:L269"/>
    <mergeCell ref="B270:B271"/>
    <mergeCell ref="C270:I271"/>
    <mergeCell ref="B94:L94"/>
    <mergeCell ref="B96:L96"/>
    <mergeCell ref="B98:E98"/>
    <mergeCell ref="B99:E99"/>
    <mergeCell ref="B100:E100"/>
    <mergeCell ref="B101:E101"/>
    <mergeCell ref="G103:G104"/>
    <mergeCell ref="H103:H104"/>
    <mergeCell ref="I103:I104"/>
    <mergeCell ref="J103:J104"/>
    <mergeCell ref="K103:K104"/>
    <mergeCell ref="B105:E105"/>
    <mergeCell ref="B106:E106"/>
    <mergeCell ref="B107:E107"/>
    <mergeCell ref="B108:E108"/>
    <mergeCell ref="B109:E109"/>
    <mergeCell ref="B110:E110"/>
    <mergeCell ref="B276:B277"/>
    <mergeCell ref="C276:I277"/>
    <mergeCell ref="J276:L277"/>
    <mergeCell ref="B272:B273"/>
    <mergeCell ref="C272:I273"/>
    <mergeCell ref="J272:L273"/>
    <mergeCell ref="D201:E201"/>
    <mergeCell ref="B203:L203"/>
    <mergeCell ref="B205:L212"/>
    <mergeCell ref="B214:L214"/>
    <mergeCell ref="B216:L217"/>
    <mergeCell ref="B219:L226"/>
    <mergeCell ref="J270:L271"/>
    <mergeCell ref="B197:L197"/>
    <mergeCell ref="G199:G200"/>
    <mergeCell ref="H199:H200"/>
    <mergeCell ref="I199:I200"/>
    <mergeCell ref="J199:J200"/>
    <mergeCell ref="B284:B285"/>
    <mergeCell ref="C284:I285"/>
    <mergeCell ref="J284:L285"/>
    <mergeCell ref="B286:B287"/>
    <mergeCell ref="C286:I287"/>
    <mergeCell ref="J286:L287"/>
    <mergeCell ref="B278:B279"/>
    <mergeCell ref="C278:I278"/>
    <mergeCell ref="J278:L279"/>
    <mergeCell ref="B280:B281"/>
    <mergeCell ref="C280:I281"/>
    <mergeCell ref="J280:L281"/>
    <mergeCell ref="B282:B283"/>
    <mergeCell ref="C282:I283"/>
    <mergeCell ref="J282:L283"/>
  </mergeCells>
  <dataValidations count="4">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7:G28 G30:K31 G33:K34 G201:K201 G36:K37 G44:G45 G47:I48 G50:I51 G53:I54" xr:uid="{8FF684CD-BC6F-4333-82AF-329F7142A7D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3:B75 B117 B131 B158 B171 B186 B205 B219 B233 B247 B120:B121 B134:B135 B145 B148:B149" xr:uid="{0CFE9DAA-54D0-4662-9110-6D92BCA446F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9 G38:K38 G35:K35 G32:K32 H27:K29 G108:K108 G46 G55:I55 G52:I52 G49:I49 H44:I46 G67:K68 G106:K106 G100:K101 G89:K90" xr:uid="{14D8D015-1F04-46F2-9629-4EF845116B9A}">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94" xr:uid="{86C609D1-6ACF-4ACE-8618-4080C20BE6B3}">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57" min="1" max="11" man="1"/>
    <brk id="111" min="1" max="11" man="1"/>
    <brk id="179" min="1" max="11" man="1"/>
    <brk id="24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A20B-EA54-4E22-9E3F-8589102114EB}">
  <sheetPr>
    <tabColor rgb="FF92D050"/>
    <pageSetUpPr fitToPage="1"/>
  </sheetPr>
  <dimension ref="A1:P457"/>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4.85546875" style="23" customWidth="1"/>
    <col min="10" max="12" width="14.5703125" style="23" customWidth="1"/>
    <col min="13" max="13" width="6.140625" style="1" customWidth="1"/>
    <col min="14" max="14" width="9.140625" style="314" customWidth="1"/>
    <col min="15" max="16" width="30.5703125" style="2" hidden="1" customWidth="1"/>
    <col min="17" max="17" width="8.5703125" style="2" customWidth="1"/>
    <col min="18" max="16384" width="9.140625" style="2"/>
  </cols>
  <sheetData>
    <row r="1" spans="1:16" x14ac:dyDescent="0.25">
      <c r="O1" s="2" t="s">
        <v>647</v>
      </c>
      <c r="P1" s="2" t="s">
        <v>647</v>
      </c>
    </row>
    <row r="2" spans="1:16" x14ac:dyDescent="0.25">
      <c r="B2" s="24" t="str">
        <f>'Pro 1'!B2</f>
        <v>PROTÉGÉ</v>
      </c>
      <c r="C2" s="24"/>
      <c r="D2" s="24"/>
      <c r="O2" s="3" t="s">
        <v>127</v>
      </c>
      <c r="P2" s="3" t="s">
        <v>128</v>
      </c>
    </row>
    <row r="3" spans="1:16" x14ac:dyDescent="0.25">
      <c r="B3" s="25"/>
      <c r="C3" s="25"/>
      <c r="D3" s="25"/>
      <c r="O3" s="8"/>
      <c r="P3" s="8"/>
    </row>
    <row r="4" spans="1:16" s="8" customFormat="1" x14ac:dyDescent="0.25">
      <c r="A4" s="19"/>
      <c r="B4" s="739" t="str">
        <f>Info!B4</f>
        <v>QUESTIONNAIRE À L’INTENTION DES PRODUCTEURS</v>
      </c>
      <c r="C4" s="740"/>
      <c r="D4" s="740"/>
      <c r="E4" s="740"/>
      <c r="F4" s="740"/>
      <c r="G4" s="740"/>
      <c r="H4" s="740"/>
      <c r="I4" s="740"/>
      <c r="J4" s="740"/>
      <c r="K4" s="740"/>
      <c r="L4" s="741"/>
      <c r="M4" s="20"/>
      <c r="N4" s="313"/>
      <c r="O4" s="16"/>
      <c r="P4" s="16"/>
    </row>
    <row r="5" spans="1:16" s="8" customFormat="1" x14ac:dyDescent="0.25">
      <c r="A5" s="19"/>
      <c r="B5" s="742" t="str">
        <f>Info!B5</f>
        <v>GC-2026-001</v>
      </c>
      <c r="C5" s="743"/>
      <c r="D5" s="743"/>
      <c r="E5" s="743"/>
      <c r="F5" s="743"/>
      <c r="G5" s="743"/>
      <c r="H5" s="743"/>
      <c r="I5" s="743"/>
      <c r="J5" s="743"/>
      <c r="K5" s="743"/>
      <c r="L5" s="744"/>
      <c r="M5" s="20"/>
      <c r="N5" s="316"/>
      <c r="O5" s="16"/>
      <c r="P5" s="16"/>
    </row>
    <row r="6" spans="1:16" s="17" customFormat="1" x14ac:dyDescent="0.25">
      <c r="A6" s="19"/>
      <c r="B6" s="742" t="str">
        <f>Info!B6</f>
        <v>PRODUITS DU BOIS - MEUBLES DE RANGEMENT EN BOIS D’INGÉNIERIE</v>
      </c>
      <c r="C6" s="743"/>
      <c r="D6" s="743"/>
      <c r="E6" s="743"/>
      <c r="F6" s="743"/>
      <c r="G6" s="743"/>
      <c r="H6" s="743"/>
      <c r="I6" s="743"/>
      <c r="J6" s="743"/>
      <c r="K6" s="743"/>
      <c r="L6" s="744"/>
      <c r="M6" s="16"/>
      <c r="N6" s="316"/>
      <c r="O6" s="18"/>
      <c r="P6" s="18"/>
    </row>
    <row r="7" spans="1:16" s="17" customFormat="1" x14ac:dyDescent="0.25">
      <c r="A7" s="19"/>
      <c r="B7" s="277"/>
      <c r="C7" s="32"/>
      <c r="D7" s="32"/>
      <c r="E7" s="32"/>
      <c r="F7" s="32"/>
      <c r="G7" s="32"/>
      <c r="H7" s="32"/>
      <c r="I7" s="32"/>
      <c r="J7" s="32"/>
      <c r="K7" s="32"/>
      <c r="L7" s="278"/>
      <c r="M7" s="16"/>
      <c r="N7" s="316"/>
      <c r="O7" s="5"/>
    </row>
    <row r="8" spans="1:16" s="17" customFormat="1" x14ac:dyDescent="0.25">
      <c r="A8" s="19"/>
      <c r="B8" s="820" t="str">
        <f>Public!B8</f>
        <v>Les questions suivantes font référence aux marchandises comme définies dans la description du produit de l'onglet Intro.</v>
      </c>
      <c r="C8" s="821"/>
      <c r="D8" s="821"/>
      <c r="E8" s="821"/>
      <c r="F8" s="821"/>
      <c r="G8" s="821"/>
      <c r="H8" s="821"/>
      <c r="I8" s="821"/>
      <c r="J8" s="821"/>
      <c r="K8" s="821"/>
      <c r="L8" s="822"/>
      <c r="M8" s="16"/>
      <c r="N8" s="316"/>
      <c r="O8" s="18"/>
      <c r="P8" s="18"/>
    </row>
    <row r="9" spans="1:16" s="17" customFormat="1" x14ac:dyDescent="0.25">
      <c r="A9" s="19"/>
      <c r="B9" s="820" t="str">
        <f>Public!B9</f>
        <v>Des informations sur le produit et un glossaire de termes sont disponibles dans l'onglet Info.</v>
      </c>
      <c r="C9" s="821"/>
      <c r="D9" s="821"/>
      <c r="E9" s="821"/>
      <c r="F9" s="821"/>
      <c r="G9" s="821"/>
      <c r="H9" s="821"/>
      <c r="I9" s="821"/>
      <c r="J9" s="821"/>
      <c r="K9" s="821"/>
      <c r="L9" s="822"/>
      <c r="M9" s="16"/>
      <c r="N9" s="316"/>
      <c r="O9" s="18"/>
    </row>
    <row r="10" spans="1:16" s="17" customFormat="1" x14ac:dyDescent="0.25">
      <c r="A10" s="19"/>
      <c r="B10" s="820" t="str">
        <f>Public!B10</f>
        <v>Utilisez l'onglet AddPub si vous avez besoin de plus d'espace.</v>
      </c>
      <c r="C10" s="821"/>
      <c r="D10" s="821"/>
      <c r="E10" s="821"/>
      <c r="F10" s="821"/>
      <c r="G10" s="821"/>
      <c r="H10" s="821"/>
      <c r="I10" s="821"/>
      <c r="J10" s="821"/>
      <c r="K10" s="821"/>
      <c r="L10" s="822"/>
      <c r="M10" s="16"/>
      <c r="N10" s="316"/>
      <c r="O10" s="18"/>
      <c r="P10" s="18"/>
    </row>
    <row r="11" spans="1:16" s="17" customFormat="1" x14ac:dyDescent="0.25">
      <c r="A11" s="19"/>
      <c r="B11" s="330"/>
      <c r="C11" s="331"/>
      <c r="D11" s="331"/>
      <c r="E11" s="32"/>
      <c r="F11" s="32"/>
      <c r="G11" s="32"/>
      <c r="H11" s="32"/>
      <c r="I11" s="32"/>
      <c r="J11" s="32"/>
      <c r="K11" s="32"/>
      <c r="L11" s="278"/>
      <c r="M11" s="16"/>
      <c r="N11" s="316"/>
      <c r="O11" s="18"/>
      <c r="P11" s="18"/>
    </row>
    <row r="12" spans="1:16" s="17" customFormat="1" x14ac:dyDescent="0.25">
      <c r="A12" s="19"/>
      <c r="B12" s="820" t="str">
        <f>'Pro 2'!B12</f>
        <v>Pour les questions de cet onglet, notez ce qui suit :</v>
      </c>
      <c r="C12" s="821"/>
      <c r="D12" s="821"/>
      <c r="E12" s="821"/>
      <c r="F12" s="821"/>
      <c r="G12" s="821"/>
      <c r="H12" s="821"/>
      <c r="I12" s="821"/>
      <c r="J12" s="821"/>
      <c r="K12" s="821"/>
      <c r="L12" s="822"/>
      <c r="M12" s="16"/>
      <c r="N12" s="316"/>
      <c r="O12" s="18"/>
      <c r="P12" s="18"/>
    </row>
    <row r="13" spans="1:16" s="17" customFormat="1" x14ac:dyDescent="0.25">
      <c r="A13" s="165"/>
      <c r="B13" s="1039" t="str">
        <f>IF(Intro!$G$28="English",O13,P13)</f>
        <v xml:space="preserve">• Les états doivent être établis selon la méthode du coût d'absorption totale et doivent être déclarés sur la base de l'année civile. </v>
      </c>
      <c r="C13" s="1040"/>
      <c r="D13" s="1040"/>
      <c r="E13" s="1040"/>
      <c r="F13" s="1040"/>
      <c r="G13" s="1040"/>
      <c r="H13" s="1040"/>
      <c r="I13" s="1040"/>
      <c r="J13" s="1040"/>
      <c r="K13" s="1040"/>
      <c r="L13" s="1041"/>
      <c r="M13" s="16"/>
      <c r="N13" s="316"/>
      <c r="O13" s="18" t="s">
        <v>515</v>
      </c>
      <c r="P13" s="10" t="s">
        <v>516</v>
      </c>
    </row>
    <row r="14" spans="1:16" s="17" customFormat="1" x14ac:dyDescent="0.25">
      <c r="A14" s="19"/>
      <c r="B14" s="820" t="str">
        <f>'Pro 2'!B16</f>
        <v>• Déclarez toutes les valeurs en dollars canadiens (CAD).</v>
      </c>
      <c r="C14" s="821"/>
      <c r="D14" s="821"/>
      <c r="E14" s="821"/>
      <c r="F14" s="821"/>
      <c r="G14" s="821"/>
      <c r="H14" s="821"/>
      <c r="I14" s="821"/>
      <c r="J14" s="821"/>
      <c r="K14" s="821"/>
      <c r="L14" s="822"/>
      <c r="M14" s="16"/>
      <c r="N14" s="316"/>
      <c r="O14" s="18"/>
      <c r="P14" s="18"/>
    </row>
    <row r="15" spans="1:16" s="9" customFormat="1" x14ac:dyDescent="0.25">
      <c r="A15" s="19"/>
      <c r="B15" s="26"/>
      <c r="C15" s="26"/>
      <c r="D15" s="26"/>
      <c r="E15" s="27"/>
      <c r="F15" s="27"/>
      <c r="G15" s="27"/>
      <c r="H15" s="27"/>
      <c r="I15" s="27"/>
      <c r="J15" s="27"/>
      <c r="K15" s="27"/>
      <c r="L15" s="27"/>
      <c r="N15" s="317"/>
      <c r="O15" s="10"/>
      <c r="P15" s="10"/>
    </row>
    <row r="16" spans="1:16" x14ac:dyDescent="0.25">
      <c r="B16" s="709" t="str">
        <f>IF(Intro!$G$28="English",O16,P16)</f>
        <v>ÉTAT DES RÉSULTATS POUR L'ENSEMBLE DE L'ENTREPRISE</v>
      </c>
      <c r="C16" s="710"/>
      <c r="D16" s="710"/>
      <c r="E16" s="710"/>
      <c r="F16" s="710"/>
      <c r="G16" s="710"/>
      <c r="H16" s="710"/>
      <c r="I16" s="710"/>
      <c r="J16" s="710"/>
      <c r="K16" s="710"/>
      <c r="L16" s="711"/>
      <c r="M16" s="147"/>
      <c r="O16" s="2" t="s">
        <v>46</v>
      </c>
      <c r="P16" s="2" t="s">
        <v>47</v>
      </c>
    </row>
    <row r="17" spans="1:16" x14ac:dyDescent="0.25">
      <c r="B17" s="799" t="s">
        <v>20</v>
      </c>
      <c r="C17" s="800"/>
      <c r="D17" s="800"/>
      <c r="E17" s="800"/>
      <c r="F17" s="800"/>
      <c r="G17" s="800"/>
      <c r="H17" s="800"/>
      <c r="I17" s="800"/>
      <c r="J17" s="800"/>
      <c r="K17" s="800"/>
      <c r="L17" s="801"/>
      <c r="M17" s="2"/>
    </row>
    <row r="18" spans="1:16" s="11" customFormat="1" x14ac:dyDescent="0.25">
      <c r="A18" s="13"/>
      <c r="B18" s="28"/>
      <c r="C18" s="29"/>
      <c r="D18" s="29"/>
      <c r="E18" s="30"/>
      <c r="F18" s="30"/>
      <c r="G18" s="30"/>
      <c r="H18" s="30"/>
      <c r="I18" s="30"/>
      <c r="J18" s="30"/>
      <c r="K18" s="30"/>
      <c r="L18" s="31"/>
      <c r="N18" s="318"/>
    </row>
    <row r="19" spans="1:16" s="11" customFormat="1" x14ac:dyDescent="0.25">
      <c r="A19" s="13"/>
      <c r="B19" s="702" t="str">
        <f>IF(Intro!$G$28="English",O19,P19)</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19" s="703"/>
      <c r="D19" s="703"/>
      <c r="E19" s="703"/>
      <c r="F19" s="703"/>
      <c r="G19" s="703"/>
      <c r="H19" s="703"/>
      <c r="I19" s="703"/>
      <c r="J19" s="703"/>
      <c r="K19" s="703"/>
      <c r="L19" s="704"/>
      <c r="N19" s="318"/>
      <c r="O19" s="12" t="s">
        <v>166</v>
      </c>
      <c r="P19" s="11" t="s">
        <v>167</v>
      </c>
    </row>
    <row r="20" spans="1:16" s="11" customFormat="1" x14ac:dyDescent="0.25">
      <c r="A20" s="13"/>
      <c r="B20" s="702"/>
      <c r="C20" s="703"/>
      <c r="D20" s="703"/>
      <c r="E20" s="703"/>
      <c r="F20" s="703"/>
      <c r="G20" s="703"/>
      <c r="H20" s="703"/>
      <c r="I20" s="703"/>
      <c r="J20" s="703"/>
      <c r="K20" s="703"/>
      <c r="L20" s="704"/>
      <c r="N20" s="318"/>
      <c r="O20" s="12"/>
    </row>
    <row r="21" spans="1:16" s="11" customFormat="1" x14ac:dyDescent="0.25">
      <c r="A21" s="13"/>
      <c r="B21" s="328"/>
      <c r="C21" s="329"/>
      <c r="D21" s="29"/>
      <c r="E21" s="30"/>
      <c r="F21" s="30"/>
      <c r="G21" s="30"/>
      <c r="H21" s="30"/>
      <c r="I21" s="30"/>
      <c r="J21" s="30"/>
      <c r="K21" s="30"/>
      <c r="L21" s="31"/>
      <c r="N21" s="318"/>
      <c r="O21" s="12"/>
    </row>
    <row r="22" spans="1:16" s="11" customFormat="1" x14ac:dyDescent="0.25">
      <c r="A22" s="13"/>
      <c r="B22" s="328"/>
      <c r="C22" s="329"/>
      <c r="D22" s="29"/>
      <c r="G22" s="859">
        <f>Variables!$B$6</f>
        <v>2023</v>
      </c>
      <c r="H22" s="859">
        <f>G22+1</f>
        <v>2024</v>
      </c>
      <c r="I22" s="859">
        <f>H22+1</f>
        <v>2025</v>
      </c>
      <c r="J22" s="860"/>
      <c r="K22" s="861"/>
      <c r="L22" s="226"/>
      <c r="N22" s="318"/>
      <c r="O22" s="12"/>
    </row>
    <row r="23" spans="1:16" s="11" customFormat="1" x14ac:dyDescent="0.25">
      <c r="A23" s="13"/>
      <c r="B23" s="328"/>
      <c r="C23" s="329"/>
      <c r="D23" s="29"/>
      <c r="G23" s="859"/>
      <c r="H23" s="859"/>
      <c r="I23" s="859"/>
      <c r="J23" s="860"/>
      <c r="K23" s="861"/>
      <c r="L23" s="226"/>
      <c r="N23" s="318"/>
      <c r="O23" s="12"/>
    </row>
    <row r="24" spans="1:16" s="147" customFormat="1" x14ac:dyDescent="0.25">
      <c r="A24" s="184"/>
      <c r="B24" s="1020" t="str">
        <f>IF(Intro!$G$28="English",O24,P24)</f>
        <v>Valeur de vente nette</v>
      </c>
      <c r="C24" s="1021"/>
      <c r="D24" s="1021"/>
      <c r="E24" s="1022"/>
      <c r="F24" s="249" t="s">
        <v>482</v>
      </c>
      <c r="G24" s="285"/>
      <c r="H24" s="285"/>
      <c r="I24" s="285"/>
      <c r="J24" s="338"/>
      <c r="K24" s="339"/>
      <c r="L24" s="226"/>
      <c r="N24" s="320"/>
      <c r="O24" s="147" t="s">
        <v>48</v>
      </c>
      <c r="P24" s="147" t="s">
        <v>72</v>
      </c>
    </row>
    <row r="25" spans="1:16" s="147" customFormat="1" x14ac:dyDescent="0.25">
      <c r="A25" s="184"/>
      <c r="B25" s="1020" t="str">
        <f>IF(Intro!$G$28="English",O25,P25)</f>
        <v>Coût des marchandises vendues</v>
      </c>
      <c r="C25" s="1021"/>
      <c r="D25" s="1021"/>
      <c r="E25" s="1022"/>
      <c r="F25" s="249" t="s">
        <v>482</v>
      </c>
      <c r="G25" s="285"/>
      <c r="H25" s="285"/>
      <c r="I25" s="285"/>
      <c r="J25" s="338"/>
      <c r="K25" s="339"/>
      <c r="L25" s="226"/>
      <c r="N25" s="320"/>
      <c r="O25" s="147" t="s">
        <v>49</v>
      </c>
      <c r="P25" s="147" t="s">
        <v>50</v>
      </c>
    </row>
    <row r="26" spans="1:16" s="171" customFormat="1" x14ac:dyDescent="0.25">
      <c r="A26" s="201"/>
      <c r="B26" s="1023" t="str">
        <f>IF(Intro!$G$28="English",O26,P26)</f>
        <v>Marge bénéficiaire brute (perte brute)</v>
      </c>
      <c r="C26" s="1024"/>
      <c r="D26" s="1024"/>
      <c r="E26" s="1025"/>
      <c r="F26" s="249" t="s">
        <v>482</v>
      </c>
      <c r="G26" s="290">
        <f>G24-G25</f>
        <v>0</v>
      </c>
      <c r="H26" s="290">
        <f>H24-H25</f>
        <v>0</v>
      </c>
      <c r="I26" s="290">
        <f>I24-I25</f>
        <v>0</v>
      </c>
      <c r="J26" s="344"/>
      <c r="K26" s="345"/>
      <c r="L26" s="226"/>
      <c r="N26" s="320"/>
      <c r="O26" s="171" t="s">
        <v>51</v>
      </c>
      <c r="P26" s="171" t="s">
        <v>52</v>
      </c>
    </row>
    <row r="27" spans="1:16" s="147" customFormat="1" x14ac:dyDescent="0.25">
      <c r="A27" s="184"/>
      <c r="B27" s="1020" t="str">
        <f>IF(Intro!$G$28="English",O27,P27)</f>
        <v>Frais généraux, de vente, et d'administration</v>
      </c>
      <c r="C27" s="1021"/>
      <c r="D27" s="1021"/>
      <c r="E27" s="1022"/>
      <c r="F27" s="249" t="s">
        <v>482</v>
      </c>
      <c r="G27" s="285"/>
      <c r="H27" s="285"/>
      <c r="I27" s="285"/>
      <c r="J27" s="338"/>
      <c r="K27" s="339"/>
      <c r="L27" s="226"/>
      <c r="N27" s="320"/>
      <c r="O27" s="147" t="s">
        <v>53</v>
      </c>
      <c r="P27" s="147" t="s">
        <v>54</v>
      </c>
    </row>
    <row r="28" spans="1:16" s="147" customFormat="1" x14ac:dyDescent="0.25">
      <c r="A28" s="184"/>
      <c r="B28" s="1020" t="str">
        <f>IF(Intro!$G$28="English",O28,P28)</f>
        <v>Charges financières</v>
      </c>
      <c r="C28" s="1021"/>
      <c r="D28" s="1021"/>
      <c r="E28" s="1022"/>
      <c r="F28" s="249" t="s">
        <v>482</v>
      </c>
      <c r="G28" s="285"/>
      <c r="H28" s="285"/>
      <c r="I28" s="285"/>
      <c r="J28" s="338"/>
      <c r="K28" s="339"/>
      <c r="L28" s="226"/>
      <c r="N28" s="320"/>
      <c r="O28" s="147" t="s">
        <v>55</v>
      </c>
      <c r="P28" s="147" t="s">
        <v>56</v>
      </c>
    </row>
    <row r="29" spans="1:16" s="147" customFormat="1" x14ac:dyDescent="0.25">
      <c r="A29" s="184"/>
      <c r="B29" s="1020" t="str">
        <f>IF(Intro!$G$28="English",O29,P29)</f>
        <v>Autres dépenses</v>
      </c>
      <c r="C29" s="1021"/>
      <c r="D29" s="1021"/>
      <c r="E29" s="1022"/>
      <c r="F29" s="249" t="s">
        <v>482</v>
      </c>
      <c r="G29" s="285"/>
      <c r="H29" s="285"/>
      <c r="I29" s="285"/>
      <c r="J29" s="338"/>
      <c r="K29" s="339"/>
      <c r="L29" s="226"/>
      <c r="N29" s="320"/>
      <c r="O29" s="147" t="s">
        <v>100</v>
      </c>
      <c r="P29" s="147" t="s">
        <v>101</v>
      </c>
    </row>
    <row r="30" spans="1:16" s="171" customFormat="1" x14ac:dyDescent="0.25">
      <c r="A30" s="201"/>
      <c r="B30" s="1023" t="str">
        <f>IF(Intro!$G$28="English",O30,P30)</f>
        <v>Revenu net (perte nette) avant impôts</v>
      </c>
      <c r="C30" s="1024"/>
      <c r="D30" s="1024"/>
      <c r="E30" s="1025"/>
      <c r="F30" s="249" t="s">
        <v>482</v>
      </c>
      <c r="G30" s="290">
        <f>G26-G27-G28-G29</f>
        <v>0</v>
      </c>
      <c r="H30" s="290">
        <f>H26-H27-H28-H29</f>
        <v>0</v>
      </c>
      <c r="I30" s="290">
        <f>I26-I27-I28-I29</f>
        <v>0</v>
      </c>
      <c r="J30" s="344"/>
      <c r="K30" s="345"/>
      <c r="L30" s="226"/>
      <c r="N30" s="320"/>
      <c r="O30" s="171" t="s">
        <v>57</v>
      </c>
      <c r="P30" s="171" t="s">
        <v>58</v>
      </c>
    </row>
    <row r="31" spans="1:16" s="171" customFormat="1" x14ac:dyDescent="0.25">
      <c r="A31" s="201"/>
      <c r="B31" s="263"/>
      <c r="C31" s="264"/>
      <c r="D31" s="264"/>
      <c r="E31" s="264"/>
      <c r="F31" s="265"/>
      <c r="G31" s="265"/>
      <c r="H31" s="265"/>
      <c r="I31" s="265"/>
      <c r="J31" s="265"/>
      <c r="K31" s="265"/>
      <c r="L31" s="226"/>
      <c r="N31" s="320"/>
    </row>
    <row r="32" spans="1:16" s="38" customFormat="1" x14ac:dyDescent="0.25">
      <c r="A32" s="266"/>
      <c r="B32" s="267" t="str">
        <f>IF(Intro!$G$28="English",O32,P32)</f>
        <v>Décrire les "Autres dépenses".</v>
      </c>
      <c r="J32" s="171"/>
      <c r="K32" s="171"/>
      <c r="L32" s="368"/>
      <c r="N32" s="315"/>
      <c r="O32" s="146" t="s">
        <v>631</v>
      </c>
      <c r="P32" s="146" t="s">
        <v>632</v>
      </c>
    </row>
    <row r="33" spans="1:16" s="38" customFormat="1" x14ac:dyDescent="0.25">
      <c r="A33" s="266"/>
      <c r="B33" s="268"/>
      <c r="C33" s="156"/>
      <c r="J33" s="171"/>
      <c r="K33" s="171"/>
      <c r="L33" s="368"/>
      <c r="N33" s="315"/>
      <c r="O33" s="146"/>
      <c r="P33" s="146"/>
    </row>
    <row r="34" spans="1:16" s="38" customFormat="1" x14ac:dyDescent="0.25">
      <c r="A34" s="266"/>
      <c r="B34" s="1008"/>
      <c r="C34" s="1009"/>
      <c r="D34" s="1009"/>
      <c r="E34" s="1009"/>
      <c r="F34" s="1009"/>
      <c r="G34" s="1009"/>
      <c r="H34" s="1009"/>
      <c r="I34" s="1009"/>
      <c r="J34" s="1009"/>
      <c r="K34" s="1009"/>
      <c r="L34" s="1010"/>
      <c r="N34" s="315"/>
      <c r="O34" s="146"/>
      <c r="P34" s="146"/>
    </row>
    <row r="35" spans="1:16" s="38" customFormat="1" x14ac:dyDescent="0.25">
      <c r="A35" s="266"/>
      <c r="B35" s="1008"/>
      <c r="C35" s="1009"/>
      <c r="D35" s="1009"/>
      <c r="E35" s="1009"/>
      <c r="F35" s="1009"/>
      <c r="G35" s="1009"/>
      <c r="H35" s="1009"/>
      <c r="I35" s="1009"/>
      <c r="J35" s="1009"/>
      <c r="K35" s="1009"/>
      <c r="L35" s="1010"/>
      <c r="N35" s="315"/>
      <c r="O35" s="146"/>
      <c r="P35" s="146"/>
    </row>
    <row r="36" spans="1:16" s="38" customFormat="1" x14ac:dyDescent="0.25">
      <c r="A36" s="266"/>
      <c r="B36" s="1008"/>
      <c r="C36" s="1009"/>
      <c r="D36" s="1009"/>
      <c r="E36" s="1009"/>
      <c r="F36" s="1009"/>
      <c r="G36" s="1009"/>
      <c r="H36" s="1009"/>
      <c r="I36" s="1009"/>
      <c r="J36" s="1009"/>
      <c r="K36" s="1009"/>
      <c r="L36" s="1010"/>
      <c r="N36" s="315"/>
      <c r="O36" s="146"/>
      <c r="P36" s="146"/>
    </row>
    <row r="37" spans="1:16" s="38" customFormat="1" x14ac:dyDescent="0.25">
      <c r="A37" s="266"/>
      <c r="B37" s="1008"/>
      <c r="C37" s="1009"/>
      <c r="D37" s="1009"/>
      <c r="E37" s="1009"/>
      <c r="F37" s="1009"/>
      <c r="G37" s="1009"/>
      <c r="H37" s="1009"/>
      <c r="I37" s="1009"/>
      <c r="J37" s="1009"/>
      <c r="K37" s="1009"/>
      <c r="L37" s="1010"/>
      <c r="N37" s="315"/>
      <c r="O37" s="146"/>
      <c r="P37" s="146"/>
    </row>
    <row r="38" spans="1:16" s="38" customFormat="1" x14ac:dyDescent="0.25">
      <c r="A38" s="266"/>
      <c r="B38" s="1008"/>
      <c r="C38" s="1009"/>
      <c r="D38" s="1009"/>
      <c r="E38" s="1009"/>
      <c r="F38" s="1009"/>
      <c r="G38" s="1009"/>
      <c r="H38" s="1009"/>
      <c r="I38" s="1009"/>
      <c r="J38" s="1009"/>
      <c r="K38" s="1009"/>
      <c r="L38" s="1010"/>
      <c r="N38" s="315"/>
      <c r="O38" s="146"/>
      <c r="P38" s="146"/>
    </row>
    <row r="39" spans="1:16" s="38" customFormat="1" x14ac:dyDescent="0.25">
      <c r="A39" s="266"/>
      <c r="B39" s="1008"/>
      <c r="C39" s="1009"/>
      <c r="D39" s="1009"/>
      <c r="E39" s="1009"/>
      <c r="F39" s="1009"/>
      <c r="G39" s="1009"/>
      <c r="H39" s="1009"/>
      <c r="I39" s="1009"/>
      <c r="J39" s="1009"/>
      <c r="K39" s="1009"/>
      <c r="L39" s="1010"/>
      <c r="N39" s="315"/>
      <c r="O39" s="146"/>
      <c r="P39" s="146"/>
    </row>
    <row r="40" spans="1:16" s="38" customFormat="1" x14ac:dyDescent="0.25">
      <c r="A40" s="266"/>
      <c r="B40" s="1008"/>
      <c r="C40" s="1009"/>
      <c r="D40" s="1009"/>
      <c r="E40" s="1009"/>
      <c r="F40" s="1009"/>
      <c r="G40" s="1009"/>
      <c r="H40" s="1009"/>
      <c r="I40" s="1009"/>
      <c r="J40" s="1009"/>
      <c r="K40" s="1009"/>
      <c r="L40" s="1010"/>
      <c r="N40" s="315"/>
      <c r="O40" s="146"/>
      <c r="P40" s="146"/>
    </row>
    <row r="41" spans="1:16" s="38" customFormat="1" x14ac:dyDescent="0.25">
      <c r="A41" s="266"/>
      <c r="B41" s="1008"/>
      <c r="C41" s="1009"/>
      <c r="D41" s="1009"/>
      <c r="E41" s="1009"/>
      <c r="F41" s="1009"/>
      <c r="G41" s="1009"/>
      <c r="H41" s="1009"/>
      <c r="I41" s="1009"/>
      <c r="J41" s="1009"/>
      <c r="K41" s="1009"/>
      <c r="L41" s="1010"/>
      <c r="N41" s="315"/>
      <c r="O41" s="146"/>
      <c r="P41" s="146"/>
    </row>
    <row r="42" spans="1:16" s="38" customFormat="1" x14ac:dyDescent="0.25">
      <c r="A42" s="266"/>
      <c r="B42" s="269"/>
      <c r="C42" s="270"/>
      <c r="D42" s="270"/>
      <c r="E42" s="270"/>
      <c r="F42" s="271"/>
      <c r="G42" s="272"/>
      <c r="H42" s="272"/>
      <c r="I42" s="272"/>
      <c r="J42" s="272"/>
      <c r="K42" s="272"/>
      <c r="L42" s="195"/>
      <c r="N42" s="315"/>
      <c r="O42" s="146"/>
      <c r="P42" s="146"/>
    </row>
    <row r="43" spans="1:16" s="38" customFormat="1" x14ac:dyDescent="0.25">
      <c r="A43" s="266"/>
      <c r="B43" s="893" t="str">
        <f>IF(Intro!$G$28="English",O43,P43)</f>
        <v>Expliquez tout changement important intervenu entre les périodes et toute irrégularité telle que des montants négatifs dans les montants indiqués ci-dessus.</v>
      </c>
      <c r="C43" s="894"/>
      <c r="D43" s="894"/>
      <c r="E43" s="894"/>
      <c r="F43" s="894"/>
      <c r="G43" s="894"/>
      <c r="H43" s="894"/>
      <c r="I43" s="894"/>
      <c r="J43" s="894"/>
      <c r="K43" s="894"/>
      <c r="L43" s="895"/>
      <c r="N43" s="315"/>
      <c r="O43" s="146" t="s">
        <v>633</v>
      </c>
      <c r="P43" s="146" t="s">
        <v>634</v>
      </c>
    </row>
    <row r="44" spans="1:16" s="38" customFormat="1" x14ac:dyDescent="0.25">
      <c r="A44" s="266"/>
      <c r="B44" s="332"/>
      <c r="C44" s="156"/>
      <c r="D44" s="156"/>
      <c r="E44" s="156"/>
      <c r="L44" s="195"/>
      <c r="N44" s="315"/>
      <c r="O44" s="146"/>
      <c r="P44" s="146"/>
    </row>
    <row r="45" spans="1:16" s="38" customFormat="1" x14ac:dyDescent="0.25">
      <c r="A45" s="266"/>
      <c r="B45" s="1008"/>
      <c r="C45" s="1009"/>
      <c r="D45" s="1009"/>
      <c r="E45" s="1009"/>
      <c r="F45" s="1009"/>
      <c r="G45" s="1009"/>
      <c r="H45" s="1009"/>
      <c r="I45" s="1009"/>
      <c r="J45" s="1009"/>
      <c r="K45" s="1009"/>
      <c r="L45" s="1010"/>
      <c r="N45" s="315"/>
      <c r="O45" s="146"/>
      <c r="P45" s="146"/>
    </row>
    <row r="46" spans="1:16" s="38" customFormat="1" x14ac:dyDescent="0.25">
      <c r="A46" s="266"/>
      <c r="B46" s="1008"/>
      <c r="C46" s="1009"/>
      <c r="D46" s="1009"/>
      <c r="E46" s="1009"/>
      <c r="F46" s="1009"/>
      <c r="G46" s="1009"/>
      <c r="H46" s="1009"/>
      <c r="I46" s="1009"/>
      <c r="J46" s="1009"/>
      <c r="K46" s="1009"/>
      <c r="L46" s="1010"/>
      <c r="N46" s="315"/>
      <c r="O46" s="146"/>
      <c r="P46" s="146"/>
    </row>
    <row r="47" spans="1:16" s="38" customFormat="1" x14ac:dyDescent="0.25">
      <c r="A47" s="266"/>
      <c r="B47" s="1008"/>
      <c r="C47" s="1009"/>
      <c r="D47" s="1009"/>
      <c r="E47" s="1009"/>
      <c r="F47" s="1009"/>
      <c r="G47" s="1009"/>
      <c r="H47" s="1009"/>
      <c r="I47" s="1009"/>
      <c r="J47" s="1009"/>
      <c r="K47" s="1009"/>
      <c r="L47" s="1010"/>
      <c r="N47" s="315"/>
      <c r="O47" s="146"/>
      <c r="P47" s="146"/>
    </row>
    <row r="48" spans="1:16" s="38" customFormat="1" x14ac:dyDescent="0.25">
      <c r="A48" s="266"/>
      <c r="B48" s="1008"/>
      <c r="C48" s="1009"/>
      <c r="D48" s="1009"/>
      <c r="E48" s="1009"/>
      <c r="F48" s="1009"/>
      <c r="G48" s="1009"/>
      <c r="H48" s="1009"/>
      <c r="I48" s="1009"/>
      <c r="J48" s="1009"/>
      <c r="K48" s="1009"/>
      <c r="L48" s="1010"/>
      <c r="N48" s="315"/>
      <c r="O48" s="146"/>
      <c r="P48" s="146"/>
    </row>
    <row r="49" spans="1:16" s="38" customFormat="1" x14ac:dyDescent="0.25">
      <c r="A49" s="266"/>
      <c r="B49" s="1008"/>
      <c r="C49" s="1009"/>
      <c r="D49" s="1009"/>
      <c r="E49" s="1009"/>
      <c r="F49" s="1009"/>
      <c r="G49" s="1009"/>
      <c r="H49" s="1009"/>
      <c r="I49" s="1009"/>
      <c r="J49" s="1009"/>
      <c r="K49" s="1009"/>
      <c r="L49" s="1010"/>
      <c r="N49" s="315"/>
      <c r="O49" s="146"/>
      <c r="P49" s="146"/>
    </row>
    <row r="50" spans="1:16" s="38" customFormat="1" x14ac:dyDescent="0.25">
      <c r="A50" s="266"/>
      <c r="B50" s="1008"/>
      <c r="C50" s="1009"/>
      <c r="D50" s="1009"/>
      <c r="E50" s="1009"/>
      <c r="F50" s="1009"/>
      <c r="G50" s="1009"/>
      <c r="H50" s="1009"/>
      <c r="I50" s="1009"/>
      <c r="J50" s="1009"/>
      <c r="K50" s="1009"/>
      <c r="L50" s="1010"/>
      <c r="N50" s="315"/>
      <c r="O50" s="146"/>
      <c r="P50" s="146"/>
    </row>
    <row r="51" spans="1:16" s="38" customFormat="1" x14ac:dyDescent="0.25">
      <c r="A51" s="266"/>
      <c r="B51" s="1008"/>
      <c r="C51" s="1009"/>
      <c r="D51" s="1009"/>
      <c r="E51" s="1009"/>
      <c r="F51" s="1009"/>
      <c r="G51" s="1009"/>
      <c r="H51" s="1009"/>
      <c r="I51" s="1009"/>
      <c r="J51" s="1009"/>
      <c r="K51" s="1009"/>
      <c r="L51" s="1010"/>
      <c r="N51" s="315"/>
      <c r="O51" s="146"/>
      <c r="P51" s="146"/>
    </row>
    <row r="52" spans="1:16" s="38" customFormat="1" x14ac:dyDescent="0.25">
      <c r="A52" s="266"/>
      <c r="B52" s="1008"/>
      <c r="C52" s="1009"/>
      <c r="D52" s="1009"/>
      <c r="E52" s="1009"/>
      <c r="F52" s="1009"/>
      <c r="G52" s="1009"/>
      <c r="H52" s="1009"/>
      <c r="I52" s="1009"/>
      <c r="J52" s="1009"/>
      <c r="K52" s="1009"/>
      <c r="L52" s="1010"/>
      <c r="N52" s="315"/>
      <c r="O52" s="146"/>
      <c r="P52" s="146"/>
    </row>
    <row r="53" spans="1:16" s="147" customFormat="1" x14ac:dyDescent="0.25">
      <c r="A53" s="184"/>
      <c r="B53" s="191"/>
      <c r="C53" s="192"/>
      <c r="D53" s="192"/>
      <c r="E53" s="192"/>
      <c r="F53" s="192"/>
      <c r="G53" s="192"/>
      <c r="H53" s="192"/>
      <c r="I53" s="192"/>
      <c r="J53" s="192"/>
      <c r="K53" s="192"/>
      <c r="L53" s="193"/>
      <c r="N53" s="320"/>
    </row>
    <row r="54" spans="1:16" s="3" customFormat="1" x14ac:dyDescent="0.25">
      <c r="A54" s="13"/>
      <c r="B54" s="796" t="s">
        <v>21</v>
      </c>
      <c r="C54" s="797"/>
      <c r="D54" s="797"/>
      <c r="E54" s="797"/>
      <c r="F54" s="797"/>
      <c r="G54" s="797"/>
      <c r="H54" s="797"/>
      <c r="I54" s="797"/>
      <c r="J54" s="797"/>
      <c r="K54" s="797"/>
      <c r="L54" s="798"/>
      <c r="M54" s="200"/>
      <c r="N54" s="314"/>
      <c r="O54" s="147"/>
    </row>
    <row r="55" spans="1:16" s="147" customFormat="1" x14ac:dyDescent="0.25">
      <c r="A55" s="184"/>
      <c r="B55" s="185"/>
      <c r="C55" s="186"/>
      <c r="D55" s="186"/>
      <c r="E55" s="186"/>
      <c r="F55" s="186"/>
      <c r="G55" s="186"/>
      <c r="H55" s="186"/>
      <c r="I55" s="186"/>
      <c r="J55" s="186"/>
      <c r="K55" s="186"/>
      <c r="L55" s="187"/>
      <c r="N55" s="320"/>
    </row>
    <row r="56" spans="1:16" s="147" customFormat="1" x14ac:dyDescent="0.25">
      <c r="A56" s="184"/>
      <c r="B56" s="727" t="str">
        <f>IF(Intro!$G$28="English",O56,P56)</f>
        <v>Présentez les états financiers vérifiés pour l'ensemble de l'entreprise pour chaque exercice depuis le 1er janvier 2023. Si votre entreprise ne prépare pas habituellement d’états vérifiés, soumettez des états non vérifiés équivalents.</v>
      </c>
      <c r="C56" s="728"/>
      <c r="D56" s="728"/>
      <c r="E56" s="728"/>
      <c r="F56" s="728"/>
      <c r="G56" s="728"/>
      <c r="H56" s="728"/>
      <c r="I56" s="728"/>
      <c r="J56" s="728"/>
      <c r="K56" s="728"/>
      <c r="L56" s="729"/>
      <c r="N56" s="320"/>
      <c r="O56" s="147"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147"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147" customFormat="1" x14ac:dyDescent="0.25">
      <c r="A57" s="184"/>
      <c r="B57" s="727"/>
      <c r="C57" s="728"/>
      <c r="D57" s="728"/>
      <c r="E57" s="728"/>
      <c r="F57" s="728"/>
      <c r="G57" s="728"/>
      <c r="H57" s="728"/>
      <c r="I57" s="728"/>
      <c r="J57" s="728"/>
      <c r="K57" s="728"/>
      <c r="L57" s="729"/>
      <c r="N57" s="320"/>
    </row>
    <row r="58" spans="1:16" s="147" customFormat="1" x14ac:dyDescent="0.25">
      <c r="A58" s="184"/>
      <c r="B58" s="191"/>
      <c r="C58" s="192"/>
      <c r="D58" s="192"/>
      <c r="E58" s="192"/>
      <c r="F58" s="192"/>
      <c r="G58" s="192"/>
      <c r="H58" s="192"/>
      <c r="I58" s="192"/>
      <c r="J58" s="192"/>
      <c r="K58" s="192"/>
      <c r="L58" s="193"/>
      <c r="N58" s="320"/>
    </row>
    <row r="59" spans="1:16" s="3" customFormat="1" x14ac:dyDescent="0.25">
      <c r="A59" s="13"/>
      <c r="B59" s="202"/>
      <c r="C59" s="202"/>
      <c r="D59" s="202"/>
      <c r="E59" s="203"/>
      <c r="F59" s="203"/>
      <c r="G59" s="203"/>
      <c r="H59" s="203"/>
      <c r="I59" s="203"/>
      <c r="J59" s="203"/>
      <c r="K59" s="203"/>
      <c r="L59" s="203"/>
      <c r="M59" s="200"/>
      <c r="N59" s="314"/>
    </row>
    <row r="60" spans="1:16" x14ac:dyDescent="0.25">
      <c r="B60" s="709" t="str">
        <f>IF(Intro!$G$28="English",O60,P60)</f>
        <v>COÛT DES MARCHANDISES FABRIQUÉES DES MARCHANDISES</v>
      </c>
      <c r="C60" s="710"/>
      <c r="D60" s="710"/>
      <c r="E60" s="710"/>
      <c r="F60" s="710"/>
      <c r="G60" s="710"/>
      <c r="H60" s="710"/>
      <c r="I60" s="710"/>
      <c r="J60" s="710"/>
      <c r="K60" s="710"/>
      <c r="L60" s="711"/>
      <c r="M60" s="147"/>
      <c r="O60" s="237" t="s">
        <v>583</v>
      </c>
      <c r="P60" s="237" t="s">
        <v>584</v>
      </c>
    </row>
    <row r="61" spans="1:16" x14ac:dyDescent="0.25">
      <c r="B61" s="796" t="s">
        <v>26</v>
      </c>
      <c r="C61" s="797"/>
      <c r="D61" s="797"/>
      <c r="E61" s="797"/>
      <c r="F61" s="797"/>
      <c r="G61" s="797"/>
      <c r="H61" s="797"/>
      <c r="I61" s="797"/>
      <c r="J61" s="797"/>
      <c r="K61" s="797"/>
      <c r="L61" s="798"/>
      <c r="M61" s="2"/>
    </row>
    <row r="62" spans="1:16" s="11" customFormat="1" x14ac:dyDescent="0.25">
      <c r="A62" s="13"/>
      <c r="B62" s="28"/>
      <c r="C62" s="29"/>
      <c r="D62" s="29"/>
      <c r="E62" s="30"/>
      <c r="F62" s="30"/>
      <c r="G62" s="30"/>
      <c r="H62" s="30"/>
      <c r="I62" s="30"/>
      <c r="J62" s="30"/>
      <c r="K62" s="30"/>
      <c r="L62" s="31"/>
      <c r="N62" s="318"/>
    </row>
    <row r="63" spans="1:16" s="11" customFormat="1" x14ac:dyDescent="0.25">
      <c r="A63" s="13"/>
      <c r="B63" s="702" t="str">
        <f>IF(Intro!$G$28="English",O63,P63)</f>
        <v>Fournissez l'état du coût des marchandises fabriquées de votre entreprise pour ses ventes au Canada et à l'exportation des marchandises produites au Canada.</v>
      </c>
      <c r="C63" s="703"/>
      <c r="D63" s="703"/>
      <c r="E63" s="703"/>
      <c r="F63" s="703"/>
      <c r="G63" s="703"/>
      <c r="H63" s="703"/>
      <c r="I63" s="703"/>
      <c r="J63" s="703"/>
      <c r="K63" s="703"/>
      <c r="L63" s="704"/>
      <c r="N63" s="318"/>
      <c r="O63" s="12" t="s">
        <v>342</v>
      </c>
      <c r="P63" s="11" t="s">
        <v>120</v>
      </c>
    </row>
    <row r="64" spans="1:16" s="11" customFormat="1" x14ac:dyDescent="0.25">
      <c r="A64" s="13"/>
      <c r="B64" s="328"/>
      <c r="C64" s="329"/>
      <c r="D64" s="29"/>
      <c r="E64" s="30"/>
      <c r="F64" s="30"/>
      <c r="G64" s="30"/>
      <c r="H64" s="30"/>
      <c r="I64" s="30"/>
      <c r="J64" s="30"/>
      <c r="K64" s="30"/>
      <c r="L64" s="31"/>
      <c r="N64" s="318"/>
      <c r="O64" s="12"/>
    </row>
    <row r="65" spans="1:16" s="11" customFormat="1" x14ac:dyDescent="0.25">
      <c r="A65" s="13"/>
      <c r="B65" s="1026" t="str">
        <f>IF(Intro!$G$28="English",O65,P65)</f>
        <v>Pour les ventes au Canada</v>
      </c>
      <c r="C65" s="1027"/>
      <c r="D65" s="1027"/>
      <c r="E65" s="1027"/>
      <c r="F65" s="1028"/>
      <c r="G65" s="891">
        <f>Variables!$B$6</f>
        <v>2023</v>
      </c>
      <c r="H65" s="891">
        <f>G65+1</f>
        <v>2024</v>
      </c>
      <c r="I65" s="891">
        <f>H65+1</f>
        <v>2025</v>
      </c>
      <c r="J65" s="860"/>
      <c r="K65" s="861"/>
      <c r="L65" s="291"/>
      <c r="N65" s="318"/>
      <c r="O65" s="12" t="s">
        <v>43</v>
      </c>
      <c r="P65" s="12" t="s">
        <v>44</v>
      </c>
    </row>
    <row r="66" spans="1:16" s="11" customFormat="1" x14ac:dyDescent="0.25">
      <c r="A66" s="13"/>
      <c r="B66" s="1029"/>
      <c r="C66" s="1030"/>
      <c r="D66" s="1030"/>
      <c r="E66" s="1030"/>
      <c r="F66" s="1031"/>
      <c r="G66" s="892"/>
      <c r="H66" s="892"/>
      <c r="I66" s="892"/>
      <c r="J66" s="860"/>
      <c r="K66" s="861"/>
      <c r="L66" s="291"/>
      <c r="N66" s="318"/>
      <c r="O66" s="12"/>
      <c r="P66" s="12"/>
    </row>
    <row r="67" spans="1:16" s="147" customFormat="1" x14ac:dyDescent="0.25">
      <c r="A67" s="184"/>
      <c r="B67" s="1033" t="str">
        <f>IF(Intro!$G$28="English",O67,P67)</f>
        <v>Stock d'ouverture des marchandises en cours de fabrication</v>
      </c>
      <c r="C67" s="1034"/>
      <c r="D67" s="1034"/>
      <c r="E67" s="1035"/>
      <c r="F67" s="276" t="s">
        <v>482</v>
      </c>
      <c r="G67" s="281"/>
      <c r="H67" s="281"/>
      <c r="I67" s="281"/>
      <c r="J67" s="342"/>
      <c r="K67" s="367"/>
      <c r="L67" s="292"/>
      <c r="N67" s="320"/>
      <c r="O67" s="147" t="s">
        <v>59</v>
      </c>
      <c r="P67" s="147" t="s">
        <v>60</v>
      </c>
    </row>
    <row r="68" spans="1:16" s="147" customFormat="1" x14ac:dyDescent="0.25">
      <c r="A68" s="184"/>
      <c r="B68" s="1033" t="str">
        <f>IF(Intro!$G$28="English",O68,P68)</f>
        <v>Matières directes utilisées</v>
      </c>
      <c r="C68" s="1034"/>
      <c r="D68" s="1034"/>
      <c r="E68" s="1035"/>
      <c r="F68" s="276" t="s">
        <v>482</v>
      </c>
      <c r="G68" s="281"/>
      <c r="H68" s="281"/>
      <c r="I68" s="281"/>
      <c r="J68" s="342"/>
      <c r="K68" s="367"/>
      <c r="L68" s="292"/>
      <c r="N68" s="320"/>
      <c r="O68" s="147" t="s">
        <v>933</v>
      </c>
      <c r="P68" s="147" t="s">
        <v>934</v>
      </c>
    </row>
    <row r="69" spans="1:16" s="147" customFormat="1" x14ac:dyDescent="0.25">
      <c r="A69" s="184"/>
      <c r="B69" s="1033" t="str">
        <f>IF(Intro!$G$28="English",O69,P69)</f>
        <v xml:space="preserve">Le montant des salaires associé à l’emploi direct </v>
      </c>
      <c r="C69" s="1034"/>
      <c r="D69" s="1034"/>
      <c r="E69" s="1035"/>
      <c r="F69" s="276" t="s">
        <v>482</v>
      </c>
      <c r="G69" s="281"/>
      <c r="H69" s="281"/>
      <c r="I69" s="281"/>
      <c r="J69" s="342"/>
      <c r="K69" s="367"/>
      <c r="L69" s="292"/>
      <c r="N69" s="320"/>
      <c r="O69" s="147" t="s">
        <v>62</v>
      </c>
      <c r="P69" s="147" t="s">
        <v>63</v>
      </c>
    </row>
    <row r="70" spans="1:16" s="147" customFormat="1" x14ac:dyDescent="0.25">
      <c r="A70" s="184"/>
      <c r="B70" s="1033" t="str">
        <f>IF(Intro!$G$28="English",O70,P70)</f>
        <v>Charges indirectes de fabrication</v>
      </c>
      <c r="C70" s="1034"/>
      <c r="D70" s="1034"/>
      <c r="E70" s="1035"/>
      <c r="F70" s="276" t="s">
        <v>482</v>
      </c>
      <c r="G70" s="281"/>
      <c r="H70" s="281"/>
      <c r="I70" s="281"/>
      <c r="J70" s="342"/>
      <c r="K70" s="367"/>
      <c r="L70" s="292"/>
      <c r="N70" s="320"/>
      <c r="O70" s="147" t="s">
        <v>343</v>
      </c>
      <c r="P70" s="147" t="s">
        <v>64</v>
      </c>
    </row>
    <row r="71" spans="1:16" s="147" customFormat="1" x14ac:dyDescent="0.25">
      <c r="A71" s="184"/>
      <c r="B71" s="1033" t="str">
        <f>IF(Intro!$G$28="English",O71,P71)</f>
        <v>Stock de clôture des marchandises en cours de fabrication</v>
      </c>
      <c r="C71" s="1034"/>
      <c r="D71" s="1034"/>
      <c r="E71" s="1035"/>
      <c r="F71" s="276" t="s">
        <v>482</v>
      </c>
      <c r="G71" s="281"/>
      <c r="H71" s="281"/>
      <c r="I71" s="281"/>
      <c r="J71" s="342"/>
      <c r="K71" s="367"/>
      <c r="L71" s="292"/>
      <c r="N71" s="320"/>
      <c r="O71" s="147" t="s">
        <v>176</v>
      </c>
      <c r="P71" s="147" t="s">
        <v>521</v>
      </c>
    </row>
    <row r="72" spans="1:16" s="171" customFormat="1" x14ac:dyDescent="0.25">
      <c r="A72" s="201"/>
      <c r="B72" s="1036" t="str">
        <f>IF(Intro!$G$28="English",O72,P72)</f>
        <v xml:space="preserve">Coût des marchandises fabriquées </v>
      </c>
      <c r="C72" s="1037"/>
      <c r="D72" s="1037"/>
      <c r="E72" s="1038"/>
      <c r="F72" s="276" t="s">
        <v>482</v>
      </c>
      <c r="G72" s="282">
        <f>G67+G68+G69+G70-G71</f>
        <v>0</v>
      </c>
      <c r="H72" s="282">
        <f>H67+H68+H69+H70-H71</f>
        <v>0</v>
      </c>
      <c r="I72" s="282">
        <f>I67+I68+I69+I70-I71</f>
        <v>0</v>
      </c>
      <c r="J72" s="346"/>
      <c r="K72" s="347"/>
      <c r="L72" s="296"/>
      <c r="N72" s="320"/>
      <c r="O72" s="171" t="s">
        <v>65</v>
      </c>
      <c r="P72" s="171" t="s">
        <v>66</v>
      </c>
    </row>
    <row r="73" spans="1:16" s="11" customFormat="1" x14ac:dyDescent="0.25">
      <c r="A73" s="13"/>
      <c r="B73" s="328"/>
      <c r="C73" s="329"/>
      <c r="G73" s="29"/>
      <c r="H73" s="30"/>
      <c r="I73" s="30"/>
      <c r="J73" s="30"/>
      <c r="K73" s="30"/>
      <c r="L73" s="31"/>
      <c r="N73" s="318"/>
      <c r="O73" s="12"/>
    </row>
    <row r="74" spans="1:16" s="38" customFormat="1" x14ac:dyDescent="0.25">
      <c r="A74" s="266"/>
      <c r="B74" s="893" t="str">
        <f>B43</f>
        <v>Expliquez tout changement important intervenu entre les périodes et toute irrégularité telle que des montants négatifs dans les montants indiqués ci-dessus.</v>
      </c>
      <c r="C74" s="894"/>
      <c r="D74" s="894"/>
      <c r="E74" s="894"/>
      <c r="F74" s="894"/>
      <c r="G74" s="894"/>
      <c r="H74" s="894"/>
      <c r="I74" s="894"/>
      <c r="J74" s="894"/>
      <c r="K74" s="894"/>
      <c r="L74" s="895"/>
      <c r="N74" s="315"/>
      <c r="O74" s="146"/>
      <c r="P74" s="146"/>
    </row>
    <row r="75" spans="1:16" s="38" customFormat="1" x14ac:dyDescent="0.25">
      <c r="A75" s="266"/>
      <c r="B75" s="332"/>
      <c r="C75" s="156"/>
      <c r="D75" s="156"/>
      <c r="E75" s="156"/>
      <c r="F75" s="156"/>
      <c r="L75" s="273"/>
      <c r="N75" s="315"/>
    </row>
    <row r="76" spans="1:16" s="38" customFormat="1" x14ac:dyDescent="0.25">
      <c r="A76" s="266"/>
      <c r="B76" s="1008"/>
      <c r="C76" s="1009"/>
      <c r="D76" s="1009"/>
      <c r="E76" s="1009"/>
      <c r="F76" s="1009"/>
      <c r="G76" s="1009"/>
      <c r="H76" s="1009"/>
      <c r="I76" s="1009"/>
      <c r="J76" s="1009"/>
      <c r="K76" s="1009"/>
      <c r="L76" s="1010"/>
      <c r="N76" s="314"/>
    </row>
    <row r="77" spans="1:16" s="38" customFormat="1" x14ac:dyDescent="0.25">
      <c r="A77" s="266"/>
      <c r="B77" s="1008"/>
      <c r="C77" s="1009"/>
      <c r="D77" s="1009"/>
      <c r="E77" s="1009"/>
      <c r="F77" s="1009"/>
      <c r="G77" s="1009"/>
      <c r="H77" s="1009"/>
      <c r="I77" s="1009"/>
      <c r="J77" s="1009"/>
      <c r="K77" s="1009"/>
      <c r="L77" s="1010"/>
      <c r="N77" s="315"/>
      <c r="O77" s="146"/>
      <c r="P77" s="146"/>
    </row>
    <row r="78" spans="1:16" s="38" customFormat="1" x14ac:dyDescent="0.25">
      <c r="A78" s="266"/>
      <c r="B78" s="1008"/>
      <c r="C78" s="1009"/>
      <c r="D78" s="1009"/>
      <c r="E78" s="1009"/>
      <c r="F78" s="1009"/>
      <c r="G78" s="1009"/>
      <c r="H78" s="1009"/>
      <c r="I78" s="1009"/>
      <c r="J78" s="1009"/>
      <c r="K78" s="1009"/>
      <c r="L78" s="1010"/>
      <c r="N78" s="315"/>
      <c r="O78" s="146"/>
      <c r="P78" s="146"/>
    </row>
    <row r="79" spans="1:16" s="38" customFormat="1" x14ac:dyDescent="0.25">
      <c r="A79" s="266"/>
      <c r="B79" s="1008"/>
      <c r="C79" s="1009"/>
      <c r="D79" s="1009"/>
      <c r="E79" s="1009"/>
      <c r="F79" s="1009"/>
      <c r="G79" s="1009"/>
      <c r="H79" s="1009"/>
      <c r="I79" s="1009"/>
      <c r="J79" s="1009"/>
      <c r="K79" s="1009"/>
      <c r="L79" s="1010"/>
      <c r="N79" s="315"/>
      <c r="O79" s="146"/>
      <c r="P79" s="146"/>
    </row>
    <row r="80" spans="1:16" s="38" customFormat="1" x14ac:dyDescent="0.25">
      <c r="A80" s="266"/>
      <c r="B80" s="1008"/>
      <c r="C80" s="1009"/>
      <c r="D80" s="1009"/>
      <c r="E80" s="1009"/>
      <c r="F80" s="1009"/>
      <c r="G80" s="1009"/>
      <c r="H80" s="1009"/>
      <c r="I80" s="1009"/>
      <c r="J80" s="1009"/>
      <c r="K80" s="1009"/>
      <c r="L80" s="1010"/>
      <c r="N80" s="315"/>
    </row>
    <row r="81" spans="1:16" s="38" customFormat="1" x14ac:dyDescent="0.25">
      <c r="A81" s="266"/>
      <c r="B81" s="1008"/>
      <c r="C81" s="1009"/>
      <c r="D81" s="1009"/>
      <c r="E81" s="1009"/>
      <c r="F81" s="1009"/>
      <c r="G81" s="1009"/>
      <c r="H81" s="1009"/>
      <c r="I81" s="1009"/>
      <c r="J81" s="1009"/>
      <c r="K81" s="1009"/>
      <c r="L81" s="1010"/>
      <c r="N81" s="315"/>
    </row>
    <row r="82" spans="1:16" s="38" customFormat="1" x14ac:dyDescent="0.25">
      <c r="A82" s="266"/>
      <c r="B82" s="1008"/>
      <c r="C82" s="1009"/>
      <c r="D82" s="1009"/>
      <c r="E82" s="1009"/>
      <c r="F82" s="1009"/>
      <c r="G82" s="1009"/>
      <c r="H82" s="1009"/>
      <c r="I82" s="1009"/>
      <c r="J82" s="1009"/>
      <c r="K82" s="1009"/>
      <c r="L82" s="1010"/>
      <c r="N82" s="315"/>
    </row>
    <row r="83" spans="1:16" s="38" customFormat="1" x14ac:dyDescent="0.25">
      <c r="A83" s="266"/>
      <c r="B83" s="1008"/>
      <c r="C83" s="1009"/>
      <c r="D83" s="1009"/>
      <c r="E83" s="1009"/>
      <c r="F83" s="1009"/>
      <c r="G83" s="1009"/>
      <c r="H83" s="1009"/>
      <c r="I83" s="1009"/>
      <c r="J83" s="1009"/>
      <c r="K83" s="1009"/>
      <c r="L83" s="1010"/>
      <c r="N83" s="315"/>
    </row>
    <row r="84" spans="1:16" s="146" customFormat="1" x14ac:dyDescent="0.25">
      <c r="A84" s="37"/>
      <c r="B84" s="333"/>
      <c r="C84" s="334"/>
      <c r="G84" s="162"/>
      <c r="H84" s="163"/>
      <c r="I84" s="163"/>
      <c r="J84" s="369"/>
      <c r="K84" s="369"/>
      <c r="L84" s="370"/>
      <c r="N84" s="315"/>
      <c r="O84" s="160"/>
    </row>
    <row r="85" spans="1:16" s="11" customFormat="1" x14ac:dyDescent="0.25">
      <c r="A85" s="13"/>
      <c r="B85" s="1026" t="str">
        <f>IF(Intro!$G$28="English",O85,P85)</f>
        <v>Pour les ventes à l'exportation</v>
      </c>
      <c r="C85" s="1027"/>
      <c r="D85" s="1027"/>
      <c r="E85" s="1027"/>
      <c r="F85" s="1028"/>
      <c r="G85" s="891">
        <f>Variables!$B$6</f>
        <v>2023</v>
      </c>
      <c r="H85" s="891">
        <f>G85+1</f>
        <v>2024</v>
      </c>
      <c r="I85" s="891">
        <f>H85+1</f>
        <v>2025</v>
      </c>
      <c r="J85" s="860"/>
      <c r="K85" s="861"/>
      <c r="L85" s="291"/>
      <c r="N85" s="318"/>
      <c r="O85" s="12" t="s">
        <v>177</v>
      </c>
      <c r="P85" s="12" t="s">
        <v>178</v>
      </c>
    </row>
    <row r="86" spans="1:16" s="11" customFormat="1" x14ac:dyDescent="0.25">
      <c r="A86" s="13"/>
      <c r="B86" s="1029"/>
      <c r="C86" s="1030"/>
      <c r="D86" s="1030"/>
      <c r="E86" s="1030"/>
      <c r="F86" s="1031"/>
      <c r="G86" s="892"/>
      <c r="H86" s="892"/>
      <c r="I86" s="892"/>
      <c r="J86" s="860"/>
      <c r="K86" s="861"/>
      <c r="L86" s="291"/>
      <c r="N86" s="318"/>
      <c r="O86" s="12"/>
      <c r="P86" s="12"/>
    </row>
    <row r="87" spans="1:16" s="147" customFormat="1" ht="15" customHeight="1" x14ac:dyDescent="0.25">
      <c r="A87" s="184"/>
      <c r="B87" s="1033" t="str">
        <f t="shared" ref="B87:B92" si="0">B67</f>
        <v>Stock d'ouverture des marchandises en cours de fabrication</v>
      </c>
      <c r="C87" s="1034"/>
      <c r="D87" s="1034"/>
      <c r="E87" s="1035"/>
      <c r="F87" s="249" t="s">
        <v>482</v>
      </c>
      <c r="G87" s="285"/>
      <c r="H87" s="285"/>
      <c r="I87" s="285"/>
      <c r="J87" s="338"/>
      <c r="K87" s="339"/>
      <c r="L87" s="292"/>
      <c r="N87" s="320"/>
    </row>
    <row r="88" spans="1:16" s="147" customFormat="1" x14ac:dyDescent="0.25">
      <c r="A88" s="184"/>
      <c r="B88" s="1033" t="str">
        <f t="shared" si="0"/>
        <v>Matières directes utilisées</v>
      </c>
      <c r="C88" s="1034"/>
      <c r="D88" s="1034"/>
      <c r="E88" s="1035"/>
      <c r="F88" s="249" t="s">
        <v>482</v>
      </c>
      <c r="G88" s="285"/>
      <c r="H88" s="285"/>
      <c r="I88" s="285"/>
      <c r="J88" s="338"/>
      <c r="K88" s="339"/>
      <c r="L88" s="292"/>
      <c r="N88" s="320"/>
    </row>
    <row r="89" spans="1:16" s="147" customFormat="1" x14ac:dyDescent="0.25">
      <c r="A89" s="184"/>
      <c r="B89" s="1033" t="str">
        <f t="shared" si="0"/>
        <v xml:space="preserve">Le montant des salaires associé à l’emploi direct </v>
      </c>
      <c r="C89" s="1034"/>
      <c r="D89" s="1034"/>
      <c r="E89" s="1035"/>
      <c r="F89" s="249" t="s">
        <v>482</v>
      </c>
      <c r="G89" s="285"/>
      <c r="H89" s="285"/>
      <c r="I89" s="285"/>
      <c r="J89" s="338"/>
      <c r="K89" s="339"/>
      <c r="L89" s="292"/>
      <c r="N89" s="320"/>
    </row>
    <row r="90" spans="1:16" s="147" customFormat="1" x14ac:dyDescent="0.25">
      <c r="A90" s="184"/>
      <c r="B90" s="1033" t="str">
        <f t="shared" si="0"/>
        <v>Charges indirectes de fabrication</v>
      </c>
      <c r="C90" s="1034"/>
      <c r="D90" s="1034"/>
      <c r="E90" s="1035"/>
      <c r="F90" s="249" t="s">
        <v>482</v>
      </c>
      <c r="G90" s="285"/>
      <c r="H90" s="285"/>
      <c r="I90" s="285"/>
      <c r="J90" s="338"/>
      <c r="K90" s="339"/>
      <c r="L90" s="292"/>
      <c r="N90" s="320"/>
    </row>
    <row r="91" spans="1:16" s="147" customFormat="1" x14ac:dyDescent="0.25">
      <c r="A91" s="184"/>
      <c r="B91" s="1033" t="str">
        <f t="shared" si="0"/>
        <v>Stock de clôture des marchandises en cours de fabrication</v>
      </c>
      <c r="C91" s="1034"/>
      <c r="D91" s="1034"/>
      <c r="E91" s="1035"/>
      <c r="F91" s="249" t="s">
        <v>482</v>
      </c>
      <c r="G91" s="285"/>
      <c r="H91" s="285"/>
      <c r="I91" s="285"/>
      <c r="J91" s="338"/>
      <c r="K91" s="339"/>
      <c r="L91" s="292"/>
      <c r="N91" s="320"/>
    </row>
    <row r="92" spans="1:16" s="171" customFormat="1" x14ac:dyDescent="0.25">
      <c r="A92" s="201"/>
      <c r="B92" s="1036" t="str">
        <f t="shared" si="0"/>
        <v xml:space="preserve">Coût des marchandises fabriquées </v>
      </c>
      <c r="C92" s="1037"/>
      <c r="D92" s="1037"/>
      <c r="E92" s="1038"/>
      <c r="F92" s="249" t="s">
        <v>482</v>
      </c>
      <c r="G92" s="290">
        <f>G87+G88+G89+G90-G91</f>
        <v>0</v>
      </c>
      <c r="H92" s="290">
        <f t="shared" ref="H92:I92" si="1">H87+H88+H89+H90-H91</f>
        <v>0</v>
      </c>
      <c r="I92" s="290">
        <f t="shared" si="1"/>
        <v>0</v>
      </c>
      <c r="J92" s="344"/>
      <c r="K92" s="345"/>
      <c r="L92" s="296"/>
      <c r="N92" s="320"/>
    </row>
    <row r="93" spans="1:16" s="147" customFormat="1" x14ac:dyDescent="0.25">
      <c r="A93" s="184"/>
      <c r="B93" s="185"/>
      <c r="C93" s="186"/>
      <c r="D93" s="186"/>
      <c r="E93" s="186"/>
      <c r="F93" s="186"/>
      <c r="G93" s="186"/>
      <c r="H93" s="186"/>
      <c r="I93" s="186"/>
      <c r="J93" s="186"/>
      <c r="K93" s="186"/>
      <c r="L93" s="187"/>
      <c r="N93" s="320"/>
    </row>
    <row r="94" spans="1:16" s="38" customFormat="1" x14ac:dyDescent="0.25">
      <c r="A94" s="266"/>
      <c r="B94" s="893" t="str">
        <f>B43</f>
        <v>Expliquez tout changement important intervenu entre les périodes et toute irrégularité telle que des montants négatifs dans les montants indiqués ci-dessus.</v>
      </c>
      <c r="C94" s="912"/>
      <c r="D94" s="912"/>
      <c r="E94" s="912"/>
      <c r="F94" s="912"/>
      <c r="G94" s="912"/>
      <c r="H94" s="912"/>
      <c r="I94" s="912"/>
      <c r="J94" s="912"/>
      <c r="K94" s="912"/>
      <c r="L94" s="895"/>
      <c r="N94" s="315"/>
      <c r="O94" s="146"/>
      <c r="P94" s="146"/>
    </row>
    <row r="95" spans="1:16" s="38" customFormat="1" x14ac:dyDescent="0.25">
      <c r="A95" s="266"/>
      <c r="B95" s="332"/>
      <c r="C95" s="156"/>
      <c r="D95" s="156"/>
      <c r="E95" s="156"/>
      <c r="F95" s="156"/>
      <c r="L95" s="273"/>
      <c r="N95" s="315"/>
    </row>
    <row r="96" spans="1:16" s="38" customFormat="1" x14ac:dyDescent="0.25">
      <c r="A96" s="266"/>
      <c r="B96" s="1008"/>
      <c r="C96" s="1009"/>
      <c r="D96" s="1009"/>
      <c r="E96" s="1009"/>
      <c r="F96" s="1009"/>
      <c r="G96" s="1009"/>
      <c r="H96" s="1009"/>
      <c r="I96" s="1009"/>
      <c r="J96" s="1009"/>
      <c r="K96" s="1009"/>
      <c r="L96" s="1010"/>
      <c r="N96" s="314"/>
    </row>
    <row r="97" spans="1:16" s="38" customFormat="1" x14ac:dyDescent="0.25">
      <c r="A97" s="266"/>
      <c r="B97" s="1008"/>
      <c r="C97" s="1009"/>
      <c r="D97" s="1009"/>
      <c r="E97" s="1009"/>
      <c r="F97" s="1009"/>
      <c r="G97" s="1009"/>
      <c r="H97" s="1009"/>
      <c r="I97" s="1009"/>
      <c r="J97" s="1009"/>
      <c r="K97" s="1009"/>
      <c r="L97" s="1010"/>
      <c r="N97" s="315"/>
      <c r="O97" s="146"/>
      <c r="P97" s="146"/>
    </row>
    <row r="98" spans="1:16" s="38" customFormat="1" x14ac:dyDescent="0.25">
      <c r="A98" s="266"/>
      <c r="B98" s="1008"/>
      <c r="C98" s="1009"/>
      <c r="D98" s="1009"/>
      <c r="E98" s="1009"/>
      <c r="F98" s="1009"/>
      <c r="G98" s="1009"/>
      <c r="H98" s="1009"/>
      <c r="I98" s="1009"/>
      <c r="J98" s="1009"/>
      <c r="K98" s="1009"/>
      <c r="L98" s="1010"/>
      <c r="N98" s="315"/>
      <c r="O98" s="146"/>
      <c r="P98" s="146"/>
    </row>
    <row r="99" spans="1:16" s="38" customFormat="1" x14ac:dyDescent="0.25">
      <c r="A99" s="266"/>
      <c r="B99" s="1008"/>
      <c r="C99" s="1009"/>
      <c r="D99" s="1009"/>
      <c r="E99" s="1009"/>
      <c r="F99" s="1009"/>
      <c r="G99" s="1009"/>
      <c r="H99" s="1009"/>
      <c r="I99" s="1009"/>
      <c r="J99" s="1009"/>
      <c r="K99" s="1009"/>
      <c r="L99" s="1010"/>
      <c r="N99" s="315"/>
      <c r="O99" s="146"/>
      <c r="P99" s="146"/>
    </row>
    <row r="100" spans="1:16" s="38" customFormat="1" x14ac:dyDescent="0.25">
      <c r="A100" s="266"/>
      <c r="B100" s="1008"/>
      <c r="C100" s="1009"/>
      <c r="D100" s="1009"/>
      <c r="E100" s="1009"/>
      <c r="F100" s="1009"/>
      <c r="G100" s="1009"/>
      <c r="H100" s="1009"/>
      <c r="I100" s="1009"/>
      <c r="J100" s="1009"/>
      <c r="K100" s="1009"/>
      <c r="L100" s="1010"/>
      <c r="N100" s="315"/>
    </row>
    <row r="101" spans="1:16" s="38" customFormat="1" x14ac:dyDescent="0.25">
      <c r="A101" s="266"/>
      <c r="B101" s="1008"/>
      <c r="C101" s="1009"/>
      <c r="D101" s="1009"/>
      <c r="E101" s="1009"/>
      <c r="F101" s="1009"/>
      <c r="G101" s="1009"/>
      <c r="H101" s="1009"/>
      <c r="I101" s="1009"/>
      <c r="J101" s="1009"/>
      <c r="K101" s="1009"/>
      <c r="L101" s="1010"/>
      <c r="N101" s="315"/>
    </row>
    <row r="102" spans="1:16" s="38" customFormat="1" x14ac:dyDescent="0.25">
      <c r="A102" s="266"/>
      <c r="B102" s="1008"/>
      <c r="C102" s="1009"/>
      <c r="D102" s="1009"/>
      <c r="E102" s="1009"/>
      <c r="F102" s="1009"/>
      <c r="G102" s="1009"/>
      <c r="H102" s="1009"/>
      <c r="I102" s="1009"/>
      <c r="J102" s="1009"/>
      <c r="K102" s="1009"/>
      <c r="L102" s="1010"/>
      <c r="N102" s="315"/>
    </row>
    <row r="103" spans="1:16" s="38" customFormat="1" x14ac:dyDescent="0.25">
      <c r="A103" s="266"/>
      <c r="B103" s="1008"/>
      <c r="C103" s="1009"/>
      <c r="D103" s="1009"/>
      <c r="E103" s="1009"/>
      <c r="F103" s="1009"/>
      <c r="G103" s="1009"/>
      <c r="H103" s="1009"/>
      <c r="I103" s="1009"/>
      <c r="J103" s="1009"/>
      <c r="K103" s="1009"/>
      <c r="L103" s="1010"/>
      <c r="N103" s="315"/>
    </row>
    <row r="104" spans="1:16" s="146" customFormat="1" x14ac:dyDescent="0.25">
      <c r="A104" s="37"/>
      <c r="B104" s="333"/>
      <c r="C104" s="334"/>
      <c r="G104" s="162"/>
      <c r="H104" s="163"/>
      <c r="I104" s="163"/>
      <c r="J104" s="163"/>
      <c r="K104" s="163"/>
      <c r="L104" s="164"/>
      <c r="N104" s="315"/>
      <c r="O104" s="160"/>
    </row>
    <row r="105" spans="1:16" s="3" customFormat="1" x14ac:dyDescent="0.25">
      <c r="A105" s="13"/>
      <c r="B105" s="796" t="s">
        <v>945</v>
      </c>
      <c r="C105" s="797"/>
      <c r="D105" s="797"/>
      <c r="E105" s="797"/>
      <c r="F105" s="797"/>
      <c r="G105" s="797"/>
      <c r="H105" s="797"/>
      <c r="I105" s="797"/>
      <c r="J105" s="797"/>
      <c r="K105" s="797"/>
      <c r="L105" s="798"/>
      <c r="M105" s="200"/>
      <c r="N105" s="314"/>
    </row>
    <row r="106" spans="1:16" s="147" customFormat="1" x14ac:dyDescent="0.25">
      <c r="A106" s="184"/>
      <c r="B106" s="185"/>
      <c r="C106" s="186"/>
      <c r="D106" s="186"/>
      <c r="E106" s="186"/>
      <c r="F106" s="186"/>
      <c r="G106" s="186"/>
      <c r="H106" s="186"/>
      <c r="I106" s="186"/>
      <c r="J106" s="186"/>
      <c r="K106" s="186"/>
      <c r="L106" s="187"/>
      <c r="N106" s="320"/>
    </row>
    <row r="107" spans="1:16" s="147" customFormat="1" x14ac:dyDescent="0.25">
      <c r="A107" s="184"/>
      <c r="B107" s="727" t="str">
        <f>B12</f>
        <v>Pour les questions de cet onglet, notez ce qui suit :</v>
      </c>
      <c r="C107" s="728"/>
      <c r="D107" s="728"/>
      <c r="E107" s="728"/>
      <c r="F107" s="728"/>
      <c r="G107" s="728"/>
      <c r="H107" s="728"/>
      <c r="I107" s="728"/>
      <c r="J107" s="728"/>
      <c r="K107" s="728"/>
      <c r="L107" s="729"/>
      <c r="N107" s="320"/>
      <c r="O107" s="147" t="s">
        <v>483</v>
      </c>
      <c r="P107" s="147" t="s">
        <v>218</v>
      </c>
    </row>
    <row r="108" spans="1:16" s="147" customFormat="1" x14ac:dyDescent="0.25">
      <c r="A108" s="184"/>
      <c r="B108" s="185"/>
      <c r="C108" s="186"/>
      <c r="D108" s="186"/>
      <c r="E108" s="186"/>
      <c r="F108" s="186"/>
      <c r="G108" s="186"/>
      <c r="H108" s="186"/>
      <c r="I108" s="186"/>
      <c r="J108" s="186"/>
      <c r="K108" s="186"/>
      <c r="L108" s="187"/>
      <c r="N108" s="320"/>
    </row>
    <row r="109" spans="1:16" s="3" customFormat="1" x14ac:dyDescent="0.25">
      <c r="A109" s="14"/>
      <c r="B109" s="790"/>
      <c r="C109" s="791"/>
      <c r="D109" s="791"/>
      <c r="E109" s="791"/>
      <c r="F109" s="791"/>
      <c r="G109" s="791"/>
      <c r="H109" s="791"/>
      <c r="I109" s="791"/>
      <c r="J109" s="791"/>
      <c r="K109" s="791"/>
      <c r="L109" s="792"/>
      <c r="M109" s="172"/>
      <c r="N109" s="314"/>
      <c r="O109" s="166"/>
      <c r="P109" s="166"/>
    </row>
    <row r="110" spans="1:16" s="3" customFormat="1" x14ac:dyDescent="0.25">
      <c r="A110" s="14"/>
      <c r="B110" s="790"/>
      <c r="C110" s="791"/>
      <c r="D110" s="791"/>
      <c r="E110" s="791"/>
      <c r="F110" s="791"/>
      <c r="G110" s="791"/>
      <c r="H110" s="791"/>
      <c r="I110" s="791"/>
      <c r="J110" s="791"/>
      <c r="K110" s="791"/>
      <c r="L110" s="792"/>
      <c r="M110" s="172"/>
      <c r="N110" s="314"/>
      <c r="O110" s="166"/>
      <c r="P110" s="166"/>
    </row>
    <row r="111" spans="1:16" s="3" customFormat="1" x14ac:dyDescent="0.25">
      <c r="A111" s="14"/>
      <c r="B111" s="790"/>
      <c r="C111" s="791"/>
      <c r="D111" s="791"/>
      <c r="E111" s="791"/>
      <c r="F111" s="791"/>
      <c r="G111" s="791"/>
      <c r="H111" s="791"/>
      <c r="I111" s="791"/>
      <c r="J111" s="791"/>
      <c r="K111" s="791"/>
      <c r="L111" s="792"/>
      <c r="M111" s="172"/>
      <c r="N111" s="314"/>
      <c r="O111" s="166"/>
      <c r="P111" s="166"/>
    </row>
    <row r="112" spans="1:16" s="3" customFormat="1" x14ac:dyDescent="0.25">
      <c r="A112" s="14"/>
      <c r="B112" s="790"/>
      <c r="C112" s="791"/>
      <c r="D112" s="791"/>
      <c r="E112" s="791"/>
      <c r="F112" s="791"/>
      <c r="G112" s="791"/>
      <c r="H112" s="791"/>
      <c r="I112" s="791"/>
      <c r="J112" s="791"/>
      <c r="K112" s="791"/>
      <c r="L112" s="792"/>
      <c r="M112" s="172"/>
      <c r="N112" s="314"/>
      <c r="O112" s="166"/>
      <c r="P112" s="166"/>
    </row>
    <row r="113" spans="1:16" s="3" customFormat="1" x14ac:dyDescent="0.25">
      <c r="A113" s="14"/>
      <c r="B113" s="790"/>
      <c r="C113" s="791"/>
      <c r="D113" s="791"/>
      <c r="E113" s="791"/>
      <c r="F113" s="791"/>
      <c r="G113" s="791"/>
      <c r="H113" s="791"/>
      <c r="I113" s="791"/>
      <c r="J113" s="791"/>
      <c r="K113" s="791"/>
      <c r="L113" s="792"/>
      <c r="M113" s="172"/>
      <c r="N113" s="314"/>
      <c r="O113" s="166"/>
      <c r="P113" s="166"/>
    </row>
    <row r="114" spans="1:16" s="3" customFormat="1" x14ac:dyDescent="0.25">
      <c r="A114" s="14"/>
      <c r="B114" s="790"/>
      <c r="C114" s="791"/>
      <c r="D114" s="791"/>
      <c r="E114" s="791"/>
      <c r="F114" s="791"/>
      <c r="G114" s="791"/>
      <c r="H114" s="791"/>
      <c r="I114" s="791"/>
      <c r="J114" s="791"/>
      <c r="K114" s="791"/>
      <c r="L114" s="792"/>
      <c r="M114" s="172"/>
      <c r="N114" s="314"/>
      <c r="O114" s="166"/>
      <c r="P114" s="166"/>
    </row>
    <row r="115" spans="1:16" s="3" customFormat="1" x14ac:dyDescent="0.25">
      <c r="A115" s="14"/>
      <c r="B115" s="790"/>
      <c r="C115" s="791"/>
      <c r="D115" s="791"/>
      <c r="E115" s="791"/>
      <c r="F115" s="791"/>
      <c r="G115" s="791"/>
      <c r="H115" s="791"/>
      <c r="I115" s="791"/>
      <c r="J115" s="791"/>
      <c r="K115" s="791"/>
      <c r="L115" s="792"/>
      <c r="M115" s="172"/>
      <c r="N115" s="314"/>
      <c r="O115" s="166"/>
      <c r="P115" s="166"/>
    </row>
    <row r="116" spans="1:16" s="3" customFormat="1" x14ac:dyDescent="0.25">
      <c r="A116" s="14"/>
      <c r="B116" s="790"/>
      <c r="C116" s="791"/>
      <c r="D116" s="791"/>
      <c r="E116" s="791"/>
      <c r="F116" s="791"/>
      <c r="G116" s="791"/>
      <c r="H116" s="791"/>
      <c r="I116" s="791"/>
      <c r="J116" s="791"/>
      <c r="K116" s="791"/>
      <c r="L116" s="792"/>
      <c r="M116" s="172"/>
      <c r="N116" s="314"/>
      <c r="O116" s="166"/>
      <c r="P116" s="166"/>
    </row>
    <row r="117" spans="1:16" s="147" customFormat="1" x14ac:dyDescent="0.25">
      <c r="A117" s="184"/>
      <c r="B117" s="191"/>
      <c r="C117" s="192"/>
      <c r="D117" s="192"/>
      <c r="E117" s="192"/>
      <c r="F117" s="192"/>
      <c r="G117" s="192"/>
      <c r="H117" s="192"/>
      <c r="I117" s="192"/>
      <c r="J117" s="192"/>
      <c r="K117" s="192"/>
      <c r="L117" s="193"/>
      <c r="N117" s="320"/>
    </row>
    <row r="118" spans="1:16" s="38" customFormat="1" x14ac:dyDescent="0.25">
      <c r="A118" s="37"/>
      <c r="B118" s="845" t="s">
        <v>942</v>
      </c>
      <c r="C118" s="846"/>
      <c r="D118" s="846"/>
      <c r="E118" s="846"/>
      <c r="F118" s="846"/>
      <c r="G118" s="846"/>
      <c r="H118" s="846"/>
      <c r="I118" s="846"/>
      <c r="J118" s="846"/>
      <c r="K118" s="846"/>
      <c r="L118" s="847"/>
      <c r="M118" s="183"/>
      <c r="N118" s="315"/>
    </row>
    <row r="119" spans="1:16" s="146" customFormat="1" x14ac:dyDescent="0.25">
      <c r="A119" s="37"/>
      <c r="B119" s="210"/>
      <c r="C119" s="258"/>
      <c r="D119" s="258"/>
      <c r="E119" s="258"/>
      <c r="F119" s="258"/>
      <c r="G119" s="258"/>
      <c r="H119" s="258"/>
      <c r="I119" s="258"/>
      <c r="J119" s="258"/>
      <c r="K119" s="258"/>
      <c r="L119" s="212"/>
      <c r="N119" s="315"/>
    </row>
    <row r="120" spans="1:16" s="146" customFormat="1" x14ac:dyDescent="0.25">
      <c r="A120" s="37"/>
      <c r="B120" s="848" t="str">
        <f>IF(Intro!$G$28="English",O120,P120)</f>
        <v>Décrivez les difficultés rencontrées concernant le coût des matières premières.</v>
      </c>
      <c r="C120" s="772"/>
      <c r="D120" s="772"/>
      <c r="E120" s="772"/>
      <c r="F120" s="772"/>
      <c r="G120" s="772"/>
      <c r="H120" s="772"/>
      <c r="I120" s="772"/>
      <c r="J120" s="772"/>
      <c r="K120" s="772"/>
      <c r="L120" s="773"/>
      <c r="N120" s="315"/>
      <c r="O120" s="146" t="s">
        <v>943</v>
      </c>
      <c r="P120" s="146" t="s">
        <v>944</v>
      </c>
    </row>
    <row r="121" spans="1:16" s="146" customFormat="1" x14ac:dyDescent="0.25">
      <c r="A121" s="37"/>
      <c r="B121" s="210"/>
      <c r="C121" s="258"/>
      <c r="D121" s="258"/>
      <c r="E121" s="258"/>
      <c r="F121" s="258"/>
      <c r="G121" s="258"/>
      <c r="H121" s="258"/>
      <c r="I121" s="258"/>
      <c r="J121" s="258"/>
      <c r="K121" s="258"/>
      <c r="L121" s="212"/>
      <c r="N121" s="315"/>
    </row>
    <row r="122" spans="1:16" s="38" customFormat="1" x14ac:dyDescent="0.25">
      <c r="A122" s="37"/>
      <c r="B122" s="903"/>
      <c r="C122" s="1032"/>
      <c r="D122" s="1032"/>
      <c r="E122" s="1032"/>
      <c r="F122" s="1032"/>
      <c r="G122" s="1032"/>
      <c r="H122" s="1032"/>
      <c r="I122" s="1032"/>
      <c r="J122" s="1032"/>
      <c r="K122" s="1032"/>
      <c r="L122" s="905"/>
      <c r="M122" s="157"/>
      <c r="N122" s="315"/>
      <c r="O122" s="651"/>
      <c r="P122" s="651"/>
    </row>
    <row r="123" spans="1:16" s="38" customFormat="1" x14ac:dyDescent="0.25">
      <c r="A123" s="37"/>
      <c r="B123" s="903"/>
      <c r="C123" s="1032"/>
      <c r="D123" s="1032"/>
      <c r="E123" s="1032"/>
      <c r="F123" s="1032"/>
      <c r="G123" s="1032"/>
      <c r="H123" s="1032"/>
      <c r="I123" s="1032"/>
      <c r="J123" s="1032"/>
      <c r="K123" s="1032"/>
      <c r="L123" s="905"/>
      <c r="M123" s="157"/>
      <c r="N123" s="315"/>
      <c r="O123" s="651"/>
      <c r="P123" s="651"/>
    </row>
    <row r="124" spans="1:16" s="38" customFormat="1" x14ac:dyDescent="0.25">
      <c r="A124" s="37"/>
      <c r="B124" s="903"/>
      <c r="C124" s="1032"/>
      <c r="D124" s="1032"/>
      <c r="E124" s="1032"/>
      <c r="F124" s="1032"/>
      <c r="G124" s="1032"/>
      <c r="H124" s="1032"/>
      <c r="I124" s="1032"/>
      <c r="J124" s="1032"/>
      <c r="K124" s="1032"/>
      <c r="L124" s="905"/>
      <c r="M124" s="157"/>
      <c r="N124" s="315"/>
      <c r="O124" s="651"/>
      <c r="P124" s="651"/>
    </row>
    <row r="125" spans="1:16" s="38" customFormat="1" x14ac:dyDescent="0.25">
      <c r="A125" s="37"/>
      <c r="B125" s="903"/>
      <c r="C125" s="1032"/>
      <c r="D125" s="1032"/>
      <c r="E125" s="1032"/>
      <c r="F125" s="1032"/>
      <c r="G125" s="1032"/>
      <c r="H125" s="1032"/>
      <c r="I125" s="1032"/>
      <c r="J125" s="1032"/>
      <c r="K125" s="1032"/>
      <c r="L125" s="905"/>
      <c r="M125" s="157"/>
      <c r="N125" s="315"/>
      <c r="O125" s="651"/>
      <c r="P125" s="651"/>
    </row>
    <row r="126" spans="1:16" s="38" customFormat="1" x14ac:dyDescent="0.25">
      <c r="A126" s="37"/>
      <c r="B126" s="903"/>
      <c r="C126" s="1032"/>
      <c r="D126" s="1032"/>
      <c r="E126" s="1032"/>
      <c r="F126" s="1032"/>
      <c r="G126" s="1032"/>
      <c r="H126" s="1032"/>
      <c r="I126" s="1032"/>
      <c r="J126" s="1032"/>
      <c r="K126" s="1032"/>
      <c r="L126" s="905"/>
      <c r="M126" s="157"/>
      <c r="N126" s="315"/>
      <c r="O126" s="651"/>
      <c r="P126" s="651"/>
    </row>
    <row r="127" spans="1:16" s="38" customFormat="1" x14ac:dyDescent="0.25">
      <c r="A127" s="37"/>
      <c r="B127" s="903"/>
      <c r="C127" s="1032"/>
      <c r="D127" s="1032"/>
      <c r="E127" s="1032"/>
      <c r="F127" s="1032"/>
      <c r="G127" s="1032"/>
      <c r="H127" s="1032"/>
      <c r="I127" s="1032"/>
      <c r="J127" s="1032"/>
      <c r="K127" s="1032"/>
      <c r="L127" s="905"/>
      <c r="M127" s="157"/>
      <c r="N127" s="315"/>
      <c r="O127" s="651"/>
      <c r="P127" s="651"/>
    </row>
    <row r="128" spans="1:16" s="38" customFormat="1" x14ac:dyDescent="0.25">
      <c r="A128" s="37"/>
      <c r="B128" s="903"/>
      <c r="C128" s="1032"/>
      <c r="D128" s="1032"/>
      <c r="E128" s="1032"/>
      <c r="F128" s="1032"/>
      <c r="G128" s="1032"/>
      <c r="H128" s="1032"/>
      <c r="I128" s="1032"/>
      <c r="J128" s="1032"/>
      <c r="K128" s="1032"/>
      <c r="L128" s="905"/>
      <c r="M128" s="157"/>
      <c r="N128" s="315"/>
      <c r="O128" s="651"/>
      <c r="P128" s="651"/>
    </row>
    <row r="129" spans="1:16" s="38" customFormat="1" x14ac:dyDescent="0.25">
      <c r="A129" s="37"/>
      <c r="B129" s="903"/>
      <c r="C129" s="1032"/>
      <c r="D129" s="1032"/>
      <c r="E129" s="1032"/>
      <c r="F129" s="1032"/>
      <c r="G129" s="1032"/>
      <c r="H129" s="1032"/>
      <c r="I129" s="1032"/>
      <c r="J129" s="1032"/>
      <c r="K129" s="1032"/>
      <c r="L129" s="905"/>
      <c r="M129" s="157"/>
      <c r="N129" s="315"/>
      <c r="O129" s="651"/>
      <c r="P129" s="651"/>
    </row>
    <row r="130" spans="1:16" s="146" customFormat="1" x14ac:dyDescent="0.25">
      <c r="A130" s="37"/>
      <c r="B130" s="213"/>
      <c r="C130" s="214"/>
      <c r="D130" s="214"/>
      <c r="E130" s="214"/>
      <c r="F130" s="214"/>
      <c r="G130" s="214"/>
      <c r="H130" s="214"/>
      <c r="I130" s="214"/>
      <c r="J130" s="214"/>
      <c r="K130" s="214"/>
      <c r="L130" s="215"/>
      <c r="N130" s="315"/>
    </row>
    <row r="131" spans="1:16" x14ac:dyDescent="0.25">
      <c r="B131" s="796" t="s">
        <v>28</v>
      </c>
      <c r="C131" s="797"/>
      <c r="D131" s="797"/>
      <c r="E131" s="797"/>
      <c r="F131" s="797"/>
      <c r="G131" s="797"/>
      <c r="H131" s="797"/>
      <c r="I131" s="797"/>
      <c r="J131" s="797"/>
      <c r="K131" s="797"/>
      <c r="L131" s="798"/>
      <c r="M131" s="2"/>
    </row>
    <row r="132" spans="1:16" s="11" customFormat="1" x14ac:dyDescent="0.25">
      <c r="A132" s="13"/>
      <c r="B132" s="28"/>
      <c r="C132" s="29"/>
      <c r="D132" s="29"/>
      <c r="E132" s="30"/>
      <c r="F132" s="30"/>
      <c r="G132" s="30"/>
      <c r="H132" s="30"/>
      <c r="I132" s="30"/>
      <c r="J132" s="30"/>
      <c r="K132" s="30"/>
      <c r="L132" s="31"/>
      <c r="N132" s="318"/>
    </row>
    <row r="133" spans="1:16" s="11" customFormat="1" x14ac:dyDescent="0.25">
      <c r="A133" s="13"/>
      <c r="B133" s="702" t="str">
        <f>IF(Intro!$G$28="English",O133,P133)</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133" s="703"/>
      <c r="D133" s="703"/>
      <c r="E133" s="703"/>
      <c r="F133" s="703"/>
      <c r="G133" s="703"/>
      <c r="H133" s="703"/>
      <c r="I133" s="703"/>
      <c r="J133" s="703"/>
      <c r="K133" s="703"/>
      <c r="L133" s="704"/>
      <c r="N133" s="318"/>
      <c r="O133" s="12" t="s">
        <v>179</v>
      </c>
      <c r="P133" s="11" t="s">
        <v>349</v>
      </c>
    </row>
    <row r="134" spans="1:16" s="11" customFormat="1" x14ac:dyDescent="0.25">
      <c r="A134" s="13"/>
      <c r="B134" s="702"/>
      <c r="C134" s="703"/>
      <c r="D134" s="703"/>
      <c r="E134" s="703"/>
      <c r="F134" s="703"/>
      <c r="G134" s="703"/>
      <c r="H134" s="703"/>
      <c r="I134" s="703"/>
      <c r="J134" s="703"/>
      <c r="K134" s="703"/>
      <c r="L134" s="704"/>
      <c r="N134" s="318"/>
      <c r="O134" s="12"/>
    </row>
    <row r="135" spans="1:16" s="11" customFormat="1" x14ac:dyDescent="0.25">
      <c r="A135" s="13"/>
      <c r="B135" s="702" t="str">
        <f>IF(Intro!$G$28="English",O135,P135)</f>
        <v>Remarque - Les salaires directs payés pour les ventes intérieures et les ventes à l'exportation sont fournis par la réponse à la question 3 ci-dessus.</v>
      </c>
      <c r="C135" s="703"/>
      <c r="D135" s="703"/>
      <c r="E135" s="703"/>
      <c r="F135" s="703"/>
      <c r="G135" s="703"/>
      <c r="H135" s="703"/>
      <c r="I135" s="703"/>
      <c r="J135" s="703"/>
      <c r="K135" s="703"/>
      <c r="L135" s="704"/>
      <c r="N135" s="318"/>
      <c r="O135" s="12" t="s">
        <v>761</v>
      </c>
      <c r="P135" s="11" t="s">
        <v>762</v>
      </c>
    </row>
    <row r="136" spans="1:16" s="11" customFormat="1" x14ac:dyDescent="0.25">
      <c r="A136" s="13"/>
      <c r="B136" s="328"/>
      <c r="C136" s="329"/>
      <c r="D136" s="29"/>
      <c r="E136" s="30"/>
      <c r="F136" s="30"/>
      <c r="G136" s="30"/>
      <c r="H136" s="30"/>
      <c r="I136" s="30"/>
      <c r="J136" s="30"/>
      <c r="K136" s="30"/>
      <c r="L136" s="31"/>
      <c r="N136" s="318"/>
      <c r="O136" s="12"/>
    </row>
    <row r="137" spans="1:16" s="11" customFormat="1" x14ac:dyDescent="0.25">
      <c r="A137" s="13"/>
      <c r="B137" s="1026" t="str">
        <f>IF(Intro!$G$28="English",O137,P137)</f>
        <v>Nombre d'employés</v>
      </c>
      <c r="C137" s="1027"/>
      <c r="D137" s="1027"/>
      <c r="E137" s="1027"/>
      <c r="F137" s="1028"/>
      <c r="G137" s="891">
        <f>Variables!$B$6</f>
        <v>2023</v>
      </c>
      <c r="H137" s="891">
        <f>G137+1</f>
        <v>2024</v>
      </c>
      <c r="I137" s="891">
        <f>H137+1</f>
        <v>2025</v>
      </c>
      <c r="J137" s="860"/>
      <c r="K137" s="861"/>
      <c r="L137" s="291"/>
      <c r="N137" s="318"/>
      <c r="O137" s="12" t="s">
        <v>344</v>
      </c>
      <c r="P137" s="12" t="s">
        <v>180</v>
      </c>
    </row>
    <row r="138" spans="1:16" s="11" customFormat="1" x14ac:dyDescent="0.25">
      <c r="A138" s="13"/>
      <c r="B138" s="1029"/>
      <c r="C138" s="1030"/>
      <c r="D138" s="1030"/>
      <c r="E138" s="1030"/>
      <c r="F138" s="1031"/>
      <c r="G138" s="892"/>
      <c r="H138" s="892"/>
      <c r="I138" s="892"/>
      <c r="J138" s="860"/>
      <c r="K138" s="861"/>
      <c r="L138" s="291"/>
      <c r="N138" s="318"/>
      <c r="O138" s="12"/>
      <c r="P138" s="12"/>
    </row>
    <row r="139" spans="1:16" s="147" customFormat="1" x14ac:dyDescent="0.25">
      <c r="A139" s="184"/>
      <c r="B139" s="1020" t="str">
        <f>IF(Intro!$G$28="English",O139,P139)</f>
        <v>Emploi direct</v>
      </c>
      <c r="C139" s="1021"/>
      <c r="D139" s="1021"/>
      <c r="E139" s="1022"/>
      <c r="F139" s="249" t="s">
        <v>181</v>
      </c>
      <c r="G139" s="285"/>
      <c r="H139" s="285"/>
      <c r="I139" s="285"/>
      <c r="J139" s="338"/>
      <c r="K139" s="339"/>
      <c r="L139" s="292"/>
      <c r="N139" s="320"/>
      <c r="O139" s="147" t="s">
        <v>67</v>
      </c>
      <c r="P139" s="147" t="s">
        <v>68</v>
      </c>
    </row>
    <row r="140" spans="1:16" s="147" customFormat="1" x14ac:dyDescent="0.25">
      <c r="A140" s="184"/>
      <c r="B140" s="1020" t="str">
        <f>IF(Intro!$G$28="English",O140,P140)</f>
        <v>Emploi indirect</v>
      </c>
      <c r="C140" s="1021"/>
      <c r="D140" s="1021"/>
      <c r="E140" s="1022"/>
      <c r="F140" s="249" t="s">
        <v>181</v>
      </c>
      <c r="G140" s="285"/>
      <c r="H140" s="285"/>
      <c r="I140" s="285"/>
      <c r="J140" s="338"/>
      <c r="K140" s="339"/>
      <c r="L140" s="292"/>
      <c r="N140" s="320"/>
      <c r="O140" s="12" t="s">
        <v>69</v>
      </c>
      <c r="P140" s="11" t="s">
        <v>70</v>
      </c>
    </row>
    <row r="141" spans="1:16" s="171" customFormat="1" x14ac:dyDescent="0.25">
      <c r="A141" s="201"/>
      <c r="B141" s="1023" t="str">
        <f>IF(Intro!$G$28="English",O141,P141)</f>
        <v>Total</v>
      </c>
      <c r="C141" s="1024"/>
      <c r="D141" s="1024"/>
      <c r="E141" s="1025"/>
      <c r="F141" s="250" t="s">
        <v>181</v>
      </c>
      <c r="G141" s="290">
        <f>G139+G140</f>
        <v>0</v>
      </c>
      <c r="H141" s="290">
        <f>H139+H140</f>
        <v>0</v>
      </c>
      <c r="I141" s="290">
        <f>I139+I140</f>
        <v>0</v>
      </c>
      <c r="J141" s="344"/>
      <c r="K141" s="345"/>
      <c r="L141" s="296"/>
      <c r="N141" s="320"/>
      <c r="O141" s="4" t="s">
        <v>45</v>
      </c>
      <c r="P141" s="4" t="s">
        <v>45</v>
      </c>
    </row>
    <row r="142" spans="1:16" s="11" customFormat="1" x14ac:dyDescent="0.25">
      <c r="A142" s="13"/>
      <c r="B142" s="328"/>
      <c r="C142" s="329"/>
      <c r="F142" s="153"/>
      <c r="G142" s="154"/>
      <c r="H142" s="154"/>
      <c r="I142" s="154"/>
      <c r="J142" s="154"/>
      <c r="K142" s="30"/>
      <c r="L142" s="291"/>
      <c r="N142" s="318"/>
      <c r="O142" s="12"/>
    </row>
    <row r="143" spans="1:16" s="11" customFormat="1" x14ac:dyDescent="0.25">
      <c r="A143" s="13"/>
      <c r="B143" s="1026" t="str">
        <f>IF(Intro!$G$28="English",O143,P143)</f>
        <v>Nombre d'heures travaillées</v>
      </c>
      <c r="C143" s="1027"/>
      <c r="D143" s="1027"/>
      <c r="E143" s="1027"/>
      <c r="F143" s="1028"/>
      <c r="G143" s="891">
        <f>Variables!$B$6</f>
        <v>2023</v>
      </c>
      <c r="H143" s="891">
        <f>G143+1</f>
        <v>2024</v>
      </c>
      <c r="I143" s="891">
        <f>H143+1</f>
        <v>2025</v>
      </c>
      <c r="J143" s="860"/>
      <c r="K143" s="861"/>
      <c r="L143" s="291"/>
      <c r="N143" s="318"/>
      <c r="O143" s="12" t="s">
        <v>675</v>
      </c>
      <c r="P143" s="12" t="s">
        <v>182</v>
      </c>
    </row>
    <row r="144" spans="1:16" s="11" customFormat="1" x14ac:dyDescent="0.25">
      <c r="A144" s="13"/>
      <c r="B144" s="1029"/>
      <c r="C144" s="1030"/>
      <c r="D144" s="1030"/>
      <c r="E144" s="1030"/>
      <c r="F144" s="1031"/>
      <c r="G144" s="892"/>
      <c r="H144" s="892"/>
      <c r="I144" s="892"/>
      <c r="J144" s="860"/>
      <c r="K144" s="861"/>
      <c r="L144" s="291"/>
      <c r="N144" s="318"/>
      <c r="O144" s="12"/>
      <c r="P144" s="12"/>
    </row>
    <row r="145" spans="1:16" s="147" customFormat="1" x14ac:dyDescent="0.25">
      <c r="A145" s="184"/>
      <c r="B145" s="1020" t="str">
        <f>B139</f>
        <v>Emploi direct</v>
      </c>
      <c r="C145" s="1021"/>
      <c r="D145" s="1021"/>
      <c r="E145" s="1022"/>
      <c r="F145" s="249" t="s">
        <v>181</v>
      </c>
      <c r="G145" s="285"/>
      <c r="H145" s="285"/>
      <c r="I145" s="285"/>
      <c r="J145" s="338"/>
      <c r="K145" s="339"/>
      <c r="L145" s="292"/>
      <c r="N145" s="320"/>
    </row>
    <row r="146" spans="1:16" s="147" customFormat="1" x14ac:dyDescent="0.25">
      <c r="A146" s="184"/>
      <c r="B146" s="1020" t="str">
        <f>B140</f>
        <v>Emploi indirect</v>
      </c>
      <c r="C146" s="1021"/>
      <c r="D146" s="1021"/>
      <c r="E146" s="1022"/>
      <c r="F146" s="249" t="s">
        <v>181</v>
      </c>
      <c r="G146" s="285"/>
      <c r="H146" s="285"/>
      <c r="I146" s="285"/>
      <c r="J146" s="338"/>
      <c r="K146" s="339"/>
      <c r="L146" s="292"/>
      <c r="N146" s="320"/>
      <c r="O146" s="12"/>
      <c r="P146" s="11"/>
    </row>
    <row r="147" spans="1:16" s="171" customFormat="1" x14ac:dyDescent="0.25">
      <c r="A147" s="201"/>
      <c r="B147" s="1023" t="str">
        <f>B141</f>
        <v>Total</v>
      </c>
      <c r="C147" s="1024"/>
      <c r="D147" s="1024"/>
      <c r="E147" s="1025"/>
      <c r="F147" s="250" t="s">
        <v>181</v>
      </c>
      <c r="G147" s="290">
        <f>G145+G146</f>
        <v>0</v>
      </c>
      <c r="H147" s="290">
        <f>H145+H146</f>
        <v>0</v>
      </c>
      <c r="I147" s="290">
        <f>I145+I146</f>
        <v>0</v>
      </c>
      <c r="J147" s="344"/>
      <c r="K147" s="345"/>
      <c r="L147" s="296"/>
      <c r="N147" s="320"/>
      <c r="O147" s="4"/>
      <c r="P147" s="4"/>
    </row>
    <row r="148" spans="1:16" s="11" customFormat="1" x14ac:dyDescent="0.25">
      <c r="A148" s="13"/>
      <c r="B148" s="328"/>
      <c r="C148" s="329"/>
      <c r="F148" s="153"/>
      <c r="G148" s="154"/>
      <c r="H148" s="154"/>
      <c r="I148" s="154"/>
      <c r="J148" s="154"/>
      <c r="K148" s="30"/>
      <c r="L148" s="291"/>
      <c r="N148" s="318"/>
      <c r="O148" s="12"/>
    </row>
    <row r="149" spans="1:16" s="11" customFormat="1" x14ac:dyDescent="0.25">
      <c r="A149" s="13"/>
      <c r="B149" s="1026" t="str">
        <f>IF(Intro!$G$28="English",O149,P149)</f>
        <v>Salaires payés</v>
      </c>
      <c r="C149" s="1027"/>
      <c r="D149" s="1027"/>
      <c r="E149" s="1027"/>
      <c r="F149" s="1028"/>
      <c r="G149" s="891">
        <f>Variables!$B$6</f>
        <v>2023</v>
      </c>
      <c r="H149" s="891">
        <f>G149+1</f>
        <v>2024</v>
      </c>
      <c r="I149" s="891">
        <f>H149+1</f>
        <v>2025</v>
      </c>
      <c r="J149" s="860"/>
      <c r="K149" s="861"/>
      <c r="L149" s="291"/>
      <c r="N149" s="318"/>
      <c r="O149" s="12" t="s">
        <v>345</v>
      </c>
      <c r="P149" s="12" t="s">
        <v>346</v>
      </c>
    </row>
    <row r="150" spans="1:16" s="11" customFormat="1" x14ac:dyDescent="0.25">
      <c r="A150" s="13"/>
      <c r="B150" s="1029"/>
      <c r="C150" s="1030"/>
      <c r="D150" s="1030"/>
      <c r="E150" s="1030"/>
      <c r="F150" s="1031"/>
      <c r="G150" s="892"/>
      <c r="H150" s="892"/>
      <c r="I150" s="892"/>
      <c r="J150" s="860"/>
      <c r="K150" s="861"/>
      <c r="L150" s="291"/>
      <c r="N150" s="318"/>
      <c r="O150" s="12"/>
      <c r="P150" s="12"/>
    </row>
    <row r="151" spans="1:16" s="147" customFormat="1" x14ac:dyDescent="0.25">
      <c r="A151" s="184"/>
      <c r="B151" s="1020" t="str">
        <f>IF(Intro!$G$28="English",O151,P151)</f>
        <v>Emploi direct - ventes nationales et ventes à l'exportation</v>
      </c>
      <c r="C151" s="1021"/>
      <c r="D151" s="1021"/>
      <c r="E151" s="1022"/>
      <c r="F151" s="249" t="s">
        <v>482</v>
      </c>
      <c r="G151" s="286">
        <f>G69+G89</f>
        <v>0</v>
      </c>
      <c r="H151" s="286">
        <f>H69+H89</f>
        <v>0</v>
      </c>
      <c r="I151" s="286">
        <f>I69+I89</f>
        <v>0</v>
      </c>
      <c r="J151" s="338"/>
      <c r="K151" s="339"/>
      <c r="L151" s="292"/>
      <c r="N151" s="320"/>
      <c r="O151" s="147" t="s">
        <v>183</v>
      </c>
      <c r="P151" s="147" t="s">
        <v>184</v>
      </c>
    </row>
    <row r="152" spans="1:16" s="147" customFormat="1" x14ac:dyDescent="0.25">
      <c r="A152" s="184"/>
      <c r="B152" s="1020" t="str">
        <f>IF(Intro!$G$28="English",O152,P152)</f>
        <v>Emploi direct - utilisées à l'interne ou destinées à la transformation ultérieure à l’interne</v>
      </c>
      <c r="C152" s="1021"/>
      <c r="D152" s="1021"/>
      <c r="E152" s="1022"/>
      <c r="F152" s="249" t="s">
        <v>482</v>
      </c>
      <c r="G152" s="285"/>
      <c r="H152" s="285"/>
      <c r="I152" s="285"/>
      <c r="J152" s="338"/>
      <c r="K152" s="339"/>
      <c r="L152" s="292"/>
      <c r="N152" s="320"/>
      <c r="O152" s="147" t="s">
        <v>185</v>
      </c>
      <c r="P152" s="147" t="s">
        <v>186</v>
      </c>
    </row>
    <row r="153" spans="1:16" s="147" customFormat="1" x14ac:dyDescent="0.25">
      <c r="A153" s="184"/>
      <c r="B153" s="1020" t="str">
        <f>B140</f>
        <v>Emploi indirect</v>
      </c>
      <c r="C153" s="1021"/>
      <c r="D153" s="1021"/>
      <c r="E153" s="1022"/>
      <c r="F153" s="249" t="s">
        <v>482</v>
      </c>
      <c r="G153" s="285"/>
      <c r="H153" s="285"/>
      <c r="I153" s="285"/>
      <c r="J153" s="338"/>
      <c r="K153" s="339"/>
      <c r="L153" s="292"/>
      <c r="N153" s="320"/>
      <c r="O153" s="12"/>
      <c r="P153" s="11"/>
    </row>
    <row r="154" spans="1:16" s="171" customFormat="1" x14ac:dyDescent="0.25">
      <c r="A154" s="201"/>
      <c r="B154" s="1023" t="str">
        <f>B141</f>
        <v>Total</v>
      </c>
      <c r="C154" s="1024"/>
      <c r="D154" s="1024"/>
      <c r="E154" s="1025"/>
      <c r="F154" s="249" t="s">
        <v>482</v>
      </c>
      <c r="G154" s="290">
        <f>G151+G152+G153</f>
        <v>0</v>
      </c>
      <c r="H154" s="290">
        <f>H151+H152+H153</f>
        <v>0</v>
      </c>
      <c r="I154" s="290">
        <f>I151+I152+I153</f>
        <v>0</v>
      </c>
      <c r="J154" s="344"/>
      <c r="K154" s="345"/>
      <c r="L154" s="296"/>
      <c r="N154" s="320"/>
      <c r="O154" s="4"/>
      <c r="P154" s="4"/>
    </row>
    <row r="155" spans="1:16" s="147" customFormat="1" x14ac:dyDescent="0.25">
      <c r="A155" s="184"/>
      <c r="B155" s="185"/>
      <c r="C155" s="186"/>
      <c r="D155" s="186"/>
      <c r="E155" s="186"/>
      <c r="F155" s="186"/>
      <c r="G155" s="186"/>
      <c r="H155" s="186"/>
      <c r="I155" s="186"/>
      <c r="J155" s="186"/>
      <c r="K155" s="186"/>
      <c r="L155" s="187"/>
      <c r="N155" s="320"/>
    </row>
    <row r="156" spans="1:16" s="11" customFormat="1" x14ac:dyDescent="0.25">
      <c r="A156" s="13"/>
      <c r="B156" s="702" t="str">
        <f>IF(Intro!$G$28="English",O156,P156)</f>
        <v>Remarque - Les montants suivants sont basés sur les réponses fournies çi-dessus et à la question 1 dans l'onglet Pro 1. Si les montants sont incorrects, modifiez vos réponses aux questions précédentes.</v>
      </c>
      <c r="C156" s="703"/>
      <c r="D156" s="703"/>
      <c r="E156" s="703"/>
      <c r="F156" s="703"/>
      <c r="G156" s="703"/>
      <c r="H156" s="703"/>
      <c r="I156" s="703"/>
      <c r="J156" s="703"/>
      <c r="K156" s="703"/>
      <c r="L156" s="704"/>
      <c r="N156" s="318"/>
      <c r="O156" s="160" t="s">
        <v>638</v>
      </c>
      <c r="P156" s="146" t="s">
        <v>639</v>
      </c>
    </row>
    <row r="157" spans="1:16" s="11" customFormat="1" x14ac:dyDescent="0.25">
      <c r="A157" s="43"/>
      <c r="B157" s="702"/>
      <c r="C157" s="703"/>
      <c r="D157" s="703"/>
      <c r="E157" s="703"/>
      <c r="F157" s="703"/>
      <c r="G157" s="703"/>
      <c r="H157" s="703"/>
      <c r="I157" s="703"/>
      <c r="J157" s="703"/>
      <c r="K157" s="703"/>
      <c r="L157" s="704"/>
      <c r="N157" s="318"/>
      <c r="O157" s="12"/>
    </row>
    <row r="158" spans="1:16" s="11" customFormat="1" x14ac:dyDescent="0.25">
      <c r="A158" s="13"/>
      <c r="B158" s="204"/>
      <c r="C158" s="205"/>
      <c r="F158" s="205"/>
      <c r="G158" s="891">
        <f>Variables!$B$6</f>
        <v>2023</v>
      </c>
      <c r="H158" s="891">
        <f>G158+1</f>
        <v>2024</v>
      </c>
      <c r="I158" s="891">
        <f>H158+1</f>
        <v>2025</v>
      </c>
      <c r="J158" s="860"/>
      <c r="K158" s="861"/>
      <c r="L158" s="291"/>
      <c r="N158" s="318"/>
      <c r="O158" s="12"/>
      <c r="P158" s="12"/>
    </row>
    <row r="159" spans="1:16" s="11" customFormat="1" x14ac:dyDescent="0.25">
      <c r="A159" s="13"/>
      <c r="B159" s="204"/>
      <c r="C159" s="205"/>
      <c r="F159" s="251"/>
      <c r="G159" s="892"/>
      <c r="H159" s="892"/>
      <c r="I159" s="892"/>
      <c r="J159" s="860"/>
      <c r="K159" s="861"/>
      <c r="L159" s="291"/>
      <c r="N159" s="318"/>
      <c r="O159" s="12"/>
      <c r="P159" s="12"/>
    </row>
    <row r="160" spans="1:16" s="147" customFormat="1" x14ac:dyDescent="0.25">
      <c r="A160" s="184"/>
      <c r="B160" s="1020" t="str">
        <f>IF(Intro!$G$28="English",O160,P160)</f>
        <v>Volume de production par employé direct</v>
      </c>
      <c r="C160" s="1021"/>
      <c r="D160" s="1021"/>
      <c r="E160" s="1022"/>
      <c r="F160" s="249" t="str">
        <f>Variables!B23</f>
        <v>full units</v>
      </c>
      <c r="G160" s="286">
        <f>IF(G139=0,0,'Pro 1'!G24/'Pro 3'!G139)</f>
        <v>0</v>
      </c>
      <c r="H160" s="286">
        <f>IF(H139=0,0,'Pro 1'!H24/'Pro 3'!H139)</f>
        <v>0</v>
      </c>
      <c r="I160" s="286">
        <f>IF(I139=0,0,'Pro 1'!I24/'Pro 3'!I139)</f>
        <v>0</v>
      </c>
      <c r="J160" s="338"/>
      <c r="K160" s="339"/>
      <c r="L160" s="292"/>
      <c r="N160" s="320"/>
      <c r="O160" s="147" t="s">
        <v>187</v>
      </c>
      <c r="P160" s="147" t="s">
        <v>188</v>
      </c>
    </row>
    <row r="161" spans="1:16" s="147" customFormat="1" x14ac:dyDescent="0.25">
      <c r="A161" s="184"/>
      <c r="B161" s="1020" t="str">
        <f>IF(Intro!$G$28="English",O161,P161)</f>
        <v>Volume de production par heure d'emploi direct travaillée</v>
      </c>
      <c r="C161" s="1021"/>
      <c r="D161" s="1021"/>
      <c r="E161" s="1022"/>
      <c r="F161" s="249" t="str">
        <f>Variables!B23</f>
        <v>full units</v>
      </c>
      <c r="G161" s="286">
        <f>IF(G145=0,0,'Pro 1'!G24/'Pro 3'!G145)</f>
        <v>0</v>
      </c>
      <c r="H161" s="286">
        <f>IF(H145=0,0,'Pro 1'!H24/'Pro 3'!H145)</f>
        <v>0</v>
      </c>
      <c r="I161" s="286">
        <f>IF(I145=0,0,'Pro 1'!I24/'Pro 3'!I145)</f>
        <v>0</v>
      </c>
      <c r="J161" s="338"/>
      <c r="K161" s="339"/>
      <c r="L161" s="292"/>
      <c r="N161" s="320"/>
      <c r="O161" s="12" t="s">
        <v>189</v>
      </c>
      <c r="P161" s="11" t="s">
        <v>623</v>
      </c>
    </row>
    <row r="162" spans="1:16" s="147" customFormat="1" x14ac:dyDescent="0.25">
      <c r="A162" s="184"/>
      <c r="B162" s="1020" t="str">
        <f>IF(Intro!$G$28="English",O162,P162)</f>
        <v>Salaires totaux par employé direct</v>
      </c>
      <c r="C162" s="1021"/>
      <c r="D162" s="1021"/>
      <c r="E162" s="1022"/>
      <c r="F162" s="249" t="s">
        <v>482</v>
      </c>
      <c r="G162" s="286">
        <f>IF(G139=0,0,(G152+G151)/G139)</f>
        <v>0</v>
      </c>
      <c r="H162" s="286">
        <f>IF(H139=0,0,(H152+H151)/H139)</f>
        <v>0</v>
      </c>
      <c r="I162" s="286">
        <f>IF(I139=0,0,(I152+I151)/I139)</f>
        <v>0</v>
      </c>
      <c r="J162" s="338"/>
      <c r="K162" s="339"/>
      <c r="L162" s="292"/>
      <c r="N162" s="320"/>
      <c r="O162" s="147" t="s">
        <v>190</v>
      </c>
      <c r="P162" s="147" t="s">
        <v>191</v>
      </c>
    </row>
    <row r="163" spans="1:16" s="147" customFormat="1" x14ac:dyDescent="0.25">
      <c r="A163" s="184"/>
      <c r="B163" s="1020" t="str">
        <f>IF(Intro!$G$28="English",O163,P163)</f>
        <v>Salaires totaux par employé indirect</v>
      </c>
      <c r="C163" s="1021"/>
      <c r="D163" s="1021"/>
      <c r="E163" s="1022"/>
      <c r="F163" s="249" t="s">
        <v>482</v>
      </c>
      <c r="G163" s="286">
        <f>IF(G140=0,0,G153/G140)</f>
        <v>0</v>
      </c>
      <c r="H163" s="286">
        <f>IF(H140=0,0,H153/H140)</f>
        <v>0</v>
      </c>
      <c r="I163" s="286">
        <f>IF(I140=0,0,I153/I140)</f>
        <v>0</v>
      </c>
      <c r="J163" s="338"/>
      <c r="K163" s="339"/>
      <c r="L163" s="292"/>
      <c r="N163" s="320"/>
      <c r="O163" s="147" t="s">
        <v>192</v>
      </c>
      <c r="P163" s="147" t="s">
        <v>193</v>
      </c>
    </row>
    <row r="164" spans="1:16" s="147" customFormat="1" x14ac:dyDescent="0.25">
      <c r="A164" s="184"/>
      <c r="B164" s="1020" t="str">
        <f>IF(Intro!$G$28="English",O164,P164)</f>
        <v>Salaires horaires par employé direct</v>
      </c>
      <c r="C164" s="1021"/>
      <c r="D164" s="1021"/>
      <c r="E164" s="1022"/>
      <c r="F164" s="249" t="s">
        <v>482</v>
      </c>
      <c r="G164" s="286">
        <f>IF(G145=0,0,(G151+G152)/G145)</f>
        <v>0</v>
      </c>
      <c r="H164" s="286">
        <f>IF(H145=0,0,(H151+H152)/H145)</f>
        <v>0</v>
      </c>
      <c r="I164" s="286">
        <f>IF(I145=0,0,(I151+I152)/I145)</f>
        <v>0</v>
      </c>
      <c r="J164" s="338"/>
      <c r="K164" s="339"/>
      <c r="L164" s="292"/>
      <c r="N164" s="320"/>
      <c r="O164" s="147" t="s">
        <v>194</v>
      </c>
      <c r="P164" s="147" t="s">
        <v>347</v>
      </c>
    </row>
    <row r="165" spans="1:16" s="147" customFormat="1" x14ac:dyDescent="0.25">
      <c r="A165" s="184"/>
      <c r="B165" s="1020" t="str">
        <f>IF(Intro!$G$28="English",O165,P165)</f>
        <v>Salaires horaires par employé indirect</v>
      </c>
      <c r="C165" s="1021"/>
      <c r="D165" s="1021"/>
      <c r="E165" s="1022"/>
      <c r="F165" s="249" t="s">
        <v>482</v>
      </c>
      <c r="G165" s="286">
        <f>IF(G146=0,0,G153/G146)</f>
        <v>0</v>
      </c>
      <c r="H165" s="286">
        <f>IF(H146=0,0,H153/H146)</f>
        <v>0</v>
      </c>
      <c r="I165" s="286">
        <f>IF(I146=0,0,I153/I146)</f>
        <v>0</v>
      </c>
      <c r="J165" s="338"/>
      <c r="K165" s="339"/>
      <c r="L165" s="292"/>
      <c r="N165" s="320"/>
      <c r="O165" s="147" t="s">
        <v>195</v>
      </c>
      <c r="P165" s="147" t="s">
        <v>348</v>
      </c>
    </row>
    <row r="166" spans="1:16" s="11" customFormat="1" x14ac:dyDescent="0.25">
      <c r="A166" s="13"/>
      <c r="B166" s="39"/>
      <c r="C166" s="148"/>
      <c r="D166" s="42"/>
      <c r="E166" s="33"/>
      <c r="F166" s="33"/>
      <c r="G166" s="33"/>
      <c r="H166" s="33"/>
      <c r="I166" s="33"/>
      <c r="J166" s="33"/>
      <c r="K166" s="33"/>
      <c r="L166" s="34"/>
      <c r="N166" s="318"/>
      <c r="O166" s="12"/>
    </row>
    <row r="167" spans="1:16" s="3" customFormat="1" x14ac:dyDescent="0.25">
      <c r="A167" s="13"/>
      <c r="B167" s="796" t="s">
        <v>30</v>
      </c>
      <c r="C167" s="797"/>
      <c r="D167" s="797"/>
      <c r="E167" s="797"/>
      <c r="F167" s="797"/>
      <c r="G167" s="797"/>
      <c r="H167" s="797"/>
      <c r="I167" s="797"/>
      <c r="J167" s="797"/>
      <c r="K167" s="797"/>
      <c r="L167" s="798"/>
      <c r="M167" s="200"/>
      <c r="N167" s="314"/>
    </row>
    <row r="168" spans="1:16" s="147" customFormat="1" x14ac:dyDescent="0.25">
      <c r="A168" s="184"/>
      <c r="B168" s="185"/>
      <c r="C168" s="186"/>
      <c r="D168" s="186"/>
      <c r="E168" s="186"/>
      <c r="F168" s="186"/>
      <c r="G168" s="186"/>
      <c r="H168" s="186"/>
      <c r="I168" s="186"/>
      <c r="J168" s="186"/>
      <c r="K168" s="186"/>
      <c r="L168" s="187"/>
      <c r="N168" s="320"/>
    </row>
    <row r="169" spans="1:16" s="147" customFormat="1" x14ac:dyDescent="0.25">
      <c r="A169" s="184"/>
      <c r="B169" s="702" t="str">
        <f>IF(Intro!$G$28="English",O169,P169)</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69" s="703"/>
      <c r="D169" s="703"/>
      <c r="E169" s="703"/>
      <c r="F169" s="703"/>
      <c r="G169" s="703"/>
      <c r="H169" s="703"/>
      <c r="I169" s="703"/>
      <c r="J169" s="703"/>
      <c r="K169" s="703"/>
      <c r="L169" s="704"/>
      <c r="N169" s="320"/>
      <c r="O169" s="147"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9" s="147"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70" spans="1:16" s="147" customFormat="1" x14ac:dyDescent="0.25">
      <c r="A170" s="184"/>
      <c r="B170" s="702"/>
      <c r="C170" s="703"/>
      <c r="D170" s="703"/>
      <c r="E170" s="703"/>
      <c r="F170" s="703"/>
      <c r="G170" s="703"/>
      <c r="H170" s="703"/>
      <c r="I170" s="703"/>
      <c r="J170" s="703"/>
      <c r="K170" s="703"/>
      <c r="L170" s="704"/>
      <c r="N170" s="320"/>
      <c r="O170" s="147" t="s">
        <v>596</v>
      </c>
      <c r="P170" s="12" t="s">
        <v>597</v>
      </c>
    </row>
    <row r="171" spans="1:16" s="147" customFormat="1" x14ac:dyDescent="0.25">
      <c r="A171" s="184"/>
      <c r="B171" s="185"/>
      <c r="C171" s="186"/>
      <c r="D171" s="186"/>
      <c r="E171" s="186"/>
      <c r="F171" s="186"/>
      <c r="G171" s="186"/>
      <c r="H171" s="186"/>
      <c r="I171" s="186"/>
      <c r="J171" s="186"/>
      <c r="K171" s="186"/>
      <c r="L171" s="187"/>
      <c r="N171" s="320"/>
      <c r="O171" s="147" t="s">
        <v>196</v>
      </c>
      <c r="P171" s="147" t="s">
        <v>197</v>
      </c>
    </row>
    <row r="172" spans="1:16" s="11" customFormat="1" x14ac:dyDescent="0.25">
      <c r="A172" s="13"/>
      <c r="B172" s="1017" t="str">
        <f>IF(Intro!$G$28="English",O170,P170)</f>
        <v>Événement</v>
      </c>
      <c r="C172" s="891" t="str">
        <f>IF(Intro!$G$28="English",O171,P171)</f>
        <v>Année</v>
      </c>
      <c r="D172" s="891" t="str">
        <f>IF(Intro!$G$28="English",O172,P172)</f>
        <v xml:space="preserve">Durée  </v>
      </c>
      <c r="E172" s="859" t="str">
        <f>IF(Intro!$G$28="English",O173,P173)</f>
        <v>Nombre d'employés directs concernés</v>
      </c>
      <c r="F172" s="859"/>
      <c r="G172" s="859" t="str">
        <f>IF(Intro!$G$28="English",O174,P174)</f>
        <v>Raison</v>
      </c>
      <c r="H172" s="859"/>
      <c r="I172" s="859"/>
      <c r="J172" s="859"/>
      <c r="K172" s="859"/>
      <c r="L172" s="1019"/>
      <c r="N172" s="318"/>
      <c r="O172" s="147" t="s">
        <v>198</v>
      </c>
      <c r="P172" s="147" t="s">
        <v>199</v>
      </c>
    </row>
    <row r="173" spans="1:16" s="11" customFormat="1" x14ac:dyDescent="0.25">
      <c r="A173" s="13"/>
      <c r="B173" s="1018"/>
      <c r="C173" s="892"/>
      <c r="D173" s="892"/>
      <c r="E173" s="859"/>
      <c r="F173" s="859"/>
      <c r="G173" s="859"/>
      <c r="H173" s="859"/>
      <c r="I173" s="859"/>
      <c r="J173" s="859"/>
      <c r="K173" s="859"/>
      <c r="L173" s="1019"/>
      <c r="N173" s="318"/>
      <c r="O173" s="147" t="s">
        <v>280</v>
      </c>
      <c r="P173" s="147" t="s">
        <v>281</v>
      </c>
    </row>
    <row r="174" spans="1:16" s="147" customFormat="1" x14ac:dyDescent="0.25">
      <c r="A174" s="184"/>
      <c r="B174" s="1016" t="str">
        <f>IF(Intro!$G$28="English",O175,P175)</f>
        <v>Événement 1</v>
      </c>
      <c r="C174" s="695"/>
      <c r="D174" s="695"/>
      <c r="E174" s="695"/>
      <c r="F174" s="695"/>
      <c r="G174" s="805"/>
      <c r="H174" s="805"/>
      <c r="I174" s="805"/>
      <c r="J174" s="805"/>
      <c r="K174" s="805"/>
      <c r="L174" s="812"/>
      <c r="N174" s="320"/>
      <c r="O174" s="12" t="s">
        <v>200</v>
      </c>
      <c r="P174" s="12" t="s">
        <v>201</v>
      </c>
    </row>
    <row r="175" spans="1:16" s="147" customFormat="1" x14ac:dyDescent="0.25">
      <c r="A175" s="184"/>
      <c r="B175" s="1016"/>
      <c r="C175" s="695"/>
      <c r="D175" s="695"/>
      <c r="E175" s="695"/>
      <c r="F175" s="695"/>
      <c r="G175" s="805"/>
      <c r="H175" s="805"/>
      <c r="I175" s="805"/>
      <c r="J175" s="805"/>
      <c r="K175" s="805"/>
      <c r="L175" s="812"/>
      <c r="N175" s="320"/>
      <c r="O175" s="12" t="s">
        <v>202</v>
      </c>
      <c r="P175" s="12" t="s">
        <v>203</v>
      </c>
    </row>
    <row r="176" spans="1:16" s="147" customFormat="1" x14ac:dyDescent="0.25">
      <c r="A176" s="184"/>
      <c r="B176" s="1016"/>
      <c r="C176" s="695"/>
      <c r="D176" s="695"/>
      <c r="E176" s="695"/>
      <c r="F176" s="695"/>
      <c r="G176" s="805"/>
      <c r="H176" s="805"/>
      <c r="I176" s="805"/>
      <c r="J176" s="805"/>
      <c r="K176" s="805"/>
      <c r="L176" s="812"/>
      <c r="N176" s="320"/>
      <c r="O176" s="12"/>
      <c r="P176" s="12"/>
    </row>
    <row r="177" spans="1:16" s="147" customFormat="1" x14ac:dyDescent="0.25">
      <c r="A177" s="184"/>
      <c r="B177" s="1016"/>
      <c r="C177" s="695"/>
      <c r="D177" s="695"/>
      <c r="E177" s="695"/>
      <c r="F177" s="695"/>
      <c r="G177" s="805"/>
      <c r="H177" s="805"/>
      <c r="I177" s="805"/>
      <c r="J177" s="805"/>
      <c r="K177" s="805"/>
      <c r="L177" s="812"/>
      <c r="N177" s="320"/>
      <c r="O177" s="12"/>
      <c r="P177" s="12"/>
    </row>
    <row r="178" spans="1:16" s="147" customFormat="1" x14ac:dyDescent="0.25">
      <c r="A178" s="184"/>
      <c r="B178" s="1016"/>
      <c r="C178" s="695"/>
      <c r="D178" s="695"/>
      <c r="E178" s="695"/>
      <c r="F178" s="695"/>
      <c r="G178" s="805"/>
      <c r="H178" s="805"/>
      <c r="I178" s="805"/>
      <c r="J178" s="805"/>
      <c r="K178" s="805"/>
      <c r="L178" s="812"/>
      <c r="N178" s="320"/>
      <c r="O178" s="12"/>
      <c r="P178" s="12"/>
    </row>
    <row r="179" spans="1:16" s="147" customFormat="1" x14ac:dyDescent="0.25">
      <c r="A179" s="184"/>
      <c r="B179" s="1016"/>
      <c r="C179" s="695"/>
      <c r="D179" s="695"/>
      <c r="E179" s="695"/>
      <c r="F179" s="695"/>
      <c r="G179" s="805"/>
      <c r="H179" s="805"/>
      <c r="I179" s="805"/>
      <c r="J179" s="805"/>
      <c r="K179" s="805"/>
      <c r="L179" s="812"/>
      <c r="N179" s="320"/>
      <c r="O179" s="12"/>
      <c r="P179" s="12"/>
    </row>
    <row r="180" spans="1:16" s="147" customFormat="1" x14ac:dyDescent="0.25">
      <c r="A180" s="184"/>
      <c r="B180" s="1016"/>
      <c r="C180" s="695"/>
      <c r="D180" s="695"/>
      <c r="E180" s="695"/>
      <c r="F180" s="695"/>
      <c r="G180" s="805"/>
      <c r="H180" s="805"/>
      <c r="I180" s="805"/>
      <c r="J180" s="805"/>
      <c r="K180" s="805"/>
      <c r="L180" s="812"/>
      <c r="N180" s="320"/>
      <c r="O180" s="12"/>
      <c r="P180" s="12"/>
    </row>
    <row r="181" spans="1:16" s="147" customFormat="1" x14ac:dyDescent="0.25">
      <c r="A181" s="184"/>
      <c r="B181" s="1016"/>
      <c r="C181" s="695"/>
      <c r="D181" s="695"/>
      <c r="E181" s="695"/>
      <c r="F181" s="695"/>
      <c r="G181" s="805"/>
      <c r="H181" s="805"/>
      <c r="I181" s="805"/>
      <c r="J181" s="805"/>
      <c r="K181" s="805"/>
      <c r="L181" s="812"/>
      <c r="N181" s="320"/>
      <c r="O181" s="12"/>
      <c r="P181" s="12"/>
    </row>
    <row r="182" spans="1:16" s="147" customFormat="1" x14ac:dyDescent="0.25">
      <c r="A182" s="184"/>
      <c r="B182" s="1016"/>
      <c r="C182" s="695"/>
      <c r="D182" s="695"/>
      <c r="E182" s="695"/>
      <c r="F182" s="695"/>
      <c r="G182" s="805"/>
      <c r="H182" s="805"/>
      <c r="I182" s="805"/>
      <c r="J182" s="805"/>
      <c r="K182" s="805"/>
      <c r="L182" s="812"/>
      <c r="N182" s="320"/>
      <c r="O182" s="12"/>
      <c r="P182" s="12"/>
    </row>
    <row r="183" spans="1:16" s="147" customFormat="1" x14ac:dyDescent="0.25">
      <c r="A183" s="184"/>
      <c r="B183" s="1016"/>
      <c r="C183" s="695"/>
      <c r="D183" s="695"/>
      <c r="E183" s="695"/>
      <c r="F183" s="695"/>
      <c r="G183" s="805"/>
      <c r="H183" s="805"/>
      <c r="I183" s="805"/>
      <c r="J183" s="805"/>
      <c r="K183" s="805"/>
      <c r="L183" s="812"/>
      <c r="N183" s="320"/>
      <c r="O183" s="12"/>
      <c r="P183" s="12"/>
    </row>
    <row r="184" spans="1:16" s="147" customFormat="1" x14ac:dyDescent="0.25">
      <c r="A184" s="184"/>
      <c r="B184" s="1016" t="str">
        <f>IF(Intro!$G$28="English",O184,P184)</f>
        <v>Événement 2</v>
      </c>
      <c r="C184" s="695"/>
      <c r="D184" s="695"/>
      <c r="E184" s="695"/>
      <c r="F184" s="695"/>
      <c r="G184" s="805"/>
      <c r="H184" s="805"/>
      <c r="I184" s="805"/>
      <c r="J184" s="805"/>
      <c r="K184" s="805"/>
      <c r="L184" s="812"/>
      <c r="N184" s="320"/>
      <c r="O184" s="12" t="s">
        <v>204</v>
      </c>
      <c r="P184" s="12" t="s">
        <v>205</v>
      </c>
    </row>
    <row r="185" spans="1:16" s="147" customFormat="1" x14ac:dyDescent="0.25">
      <c r="A185" s="184"/>
      <c r="B185" s="1016"/>
      <c r="C185" s="695"/>
      <c r="D185" s="695"/>
      <c r="E185" s="695"/>
      <c r="F185" s="695"/>
      <c r="G185" s="805"/>
      <c r="H185" s="805"/>
      <c r="I185" s="805"/>
      <c r="J185" s="805"/>
      <c r="K185" s="805"/>
      <c r="L185" s="812"/>
      <c r="N185" s="320"/>
    </row>
    <row r="186" spans="1:16" s="147" customFormat="1" x14ac:dyDescent="0.25">
      <c r="A186" s="184"/>
      <c r="B186" s="1016"/>
      <c r="C186" s="695"/>
      <c r="D186" s="695"/>
      <c r="E186" s="695"/>
      <c r="F186" s="695"/>
      <c r="G186" s="805"/>
      <c r="H186" s="805"/>
      <c r="I186" s="805"/>
      <c r="J186" s="805"/>
      <c r="K186" s="805"/>
      <c r="L186" s="812"/>
      <c r="N186" s="320"/>
    </row>
    <row r="187" spans="1:16" s="147" customFormat="1" x14ac:dyDescent="0.25">
      <c r="A187" s="184"/>
      <c r="B187" s="1016"/>
      <c r="C187" s="695"/>
      <c r="D187" s="695"/>
      <c r="E187" s="695"/>
      <c r="F187" s="695"/>
      <c r="G187" s="805"/>
      <c r="H187" s="805"/>
      <c r="I187" s="805"/>
      <c r="J187" s="805"/>
      <c r="K187" s="805"/>
      <c r="L187" s="812"/>
      <c r="N187" s="320"/>
      <c r="O187" s="12"/>
      <c r="P187" s="12"/>
    </row>
    <row r="188" spans="1:16" s="147" customFormat="1" x14ac:dyDescent="0.25">
      <c r="A188" s="184"/>
      <c r="B188" s="1016"/>
      <c r="C188" s="695"/>
      <c r="D188" s="695"/>
      <c r="E188" s="695"/>
      <c r="F188" s="695"/>
      <c r="G188" s="805"/>
      <c r="H188" s="805"/>
      <c r="I188" s="805"/>
      <c r="J188" s="805"/>
      <c r="K188" s="805"/>
      <c r="L188" s="812"/>
      <c r="N188" s="320"/>
      <c r="O188" s="12"/>
      <c r="P188" s="12"/>
    </row>
    <row r="189" spans="1:16" s="147" customFormat="1" x14ac:dyDescent="0.25">
      <c r="A189" s="184"/>
      <c r="B189" s="1016"/>
      <c r="C189" s="695"/>
      <c r="D189" s="695"/>
      <c r="E189" s="695"/>
      <c r="F189" s="695"/>
      <c r="G189" s="805"/>
      <c r="H189" s="805"/>
      <c r="I189" s="805"/>
      <c r="J189" s="805"/>
      <c r="K189" s="805"/>
      <c r="L189" s="812"/>
      <c r="N189" s="320"/>
      <c r="O189" s="12"/>
      <c r="P189" s="12"/>
    </row>
    <row r="190" spans="1:16" s="147" customFormat="1" x14ac:dyDescent="0.25">
      <c r="A190" s="184"/>
      <c r="B190" s="1016"/>
      <c r="C190" s="695"/>
      <c r="D190" s="695"/>
      <c r="E190" s="695"/>
      <c r="F190" s="695"/>
      <c r="G190" s="805"/>
      <c r="H190" s="805"/>
      <c r="I190" s="805"/>
      <c r="J190" s="805"/>
      <c r="K190" s="805"/>
      <c r="L190" s="812"/>
      <c r="N190" s="320"/>
      <c r="O190" s="12"/>
      <c r="P190" s="12"/>
    </row>
    <row r="191" spans="1:16" s="147" customFormat="1" x14ac:dyDescent="0.25">
      <c r="A191" s="184"/>
      <c r="B191" s="1016"/>
      <c r="C191" s="695"/>
      <c r="D191" s="695"/>
      <c r="E191" s="695"/>
      <c r="F191" s="695"/>
      <c r="G191" s="805"/>
      <c r="H191" s="805"/>
      <c r="I191" s="805"/>
      <c r="J191" s="805"/>
      <c r="K191" s="805"/>
      <c r="L191" s="812"/>
      <c r="N191" s="320"/>
      <c r="O191" s="12"/>
      <c r="P191" s="12"/>
    </row>
    <row r="192" spans="1:16" s="147" customFormat="1" x14ac:dyDescent="0.25">
      <c r="A192" s="184"/>
      <c r="B192" s="1016"/>
      <c r="C192" s="695"/>
      <c r="D192" s="695"/>
      <c r="E192" s="695"/>
      <c r="F192" s="695"/>
      <c r="G192" s="805"/>
      <c r="H192" s="805"/>
      <c r="I192" s="805"/>
      <c r="J192" s="805"/>
      <c r="K192" s="805"/>
      <c r="L192" s="812"/>
      <c r="N192" s="320"/>
      <c r="O192" s="12"/>
      <c r="P192" s="12"/>
    </row>
    <row r="193" spans="1:16" s="147" customFormat="1" x14ac:dyDescent="0.25">
      <c r="A193" s="184"/>
      <c r="B193" s="1016"/>
      <c r="C193" s="695"/>
      <c r="D193" s="695"/>
      <c r="E193" s="695"/>
      <c r="F193" s="695"/>
      <c r="G193" s="805"/>
      <c r="H193" s="805"/>
      <c r="I193" s="805"/>
      <c r="J193" s="805"/>
      <c r="K193" s="805"/>
      <c r="L193" s="812"/>
      <c r="N193" s="320"/>
      <c r="O193" s="12"/>
      <c r="P193" s="12"/>
    </row>
    <row r="194" spans="1:16" s="147" customFormat="1" x14ac:dyDescent="0.25">
      <c r="A194" s="184"/>
      <c r="B194" s="1016" t="str">
        <f>IF(Intro!$G$28="English",O194,P194)</f>
        <v>Événement 3</v>
      </c>
      <c r="C194" s="695"/>
      <c r="D194" s="695"/>
      <c r="E194" s="695"/>
      <c r="F194" s="695"/>
      <c r="G194" s="805"/>
      <c r="H194" s="805"/>
      <c r="I194" s="805"/>
      <c r="J194" s="805"/>
      <c r="K194" s="805"/>
      <c r="L194" s="812"/>
      <c r="N194" s="320"/>
      <c r="O194" s="12" t="s">
        <v>206</v>
      </c>
      <c r="P194" s="12" t="s">
        <v>207</v>
      </c>
    </row>
    <row r="195" spans="1:16" s="147" customFormat="1" x14ac:dyDescent="0.25">
      <c r="A195" s="184"/>
      <c r="B195" s="1016"/>
      <c r="C195" s="695"/>
      <c r="D195" s="695"/>
      <c r="E195" s="695"/>
      <c r="F195" s="695"/>
      <c r="G195" s="805"/>
      <c r="H195" s="805"/>
      <c r="I195" s="805"/>
      <c r="J195" s="805"/>
      <c r="K195" s="805"/>
      <c r="L195" s="812"/>
      <c r="N195" s="320"/>
    </row>
    <row r="196" spans="1:16" s="147" customFormat="1" x14ac:dyDescent="0.25">
      <c r="A196" s="184"/>
      <c r="B196" s="1016"/>
      <c r="C196" s="695"/>
      <c r="D196" s="695"/>
      <c r="E196" s="695"/>
      <c r="F196" s="695"/>
      <c r="G196" s="805"/>
      <c r="H196" s="805"/>
      <c r="I196" s="805"/>
      <c r="J196" s="805"/>
      <c r="K196" s="805"/>
      <c r="L196" s="812"/>
      <c r="N196" s="320"/>
      <c r="O196" s="12"/>
      <c r="P196" s="12"/>
    </row>
    <row r="197" spans="1:16" s="147" customFormat="1" x14ac:dyDescent="0.25">
      <c r="A197" s="184"/>
      <c r="B197" s="1016"/>
      <c r="C197" s="695"/>
      <c r="D197" s="695"/>
      <c r="E197" s="695"/>
      <c r="F197" s="695"/>
      <c r="G197" s="805"/>
      <c r="H197" s="805"/>
      <c r="I197" s="805"/>
      <c r="J197" s="805"/>
      <c r="K197" s="805"/>
      <c r="L197" s="812"/>
      <c r="N197" s="320"/>
      <c r="O197" s="12"/>
      <c r="P197" s="12"/>
    </row>
    <row r="198" spans="1:16" s="147" customFormat="1" x14ac:dyDescent="0.25">
      <c r="A198" s="184"/>
      <c r="B198" s="1016"/>
      <c r="C198" s="695"/>
      <c r="D198" s="695"/>
      <c r="E198" s="695"/>
      <c r="F198" s="695"/>
      <c r="G198" s="805"/>
      <c r="H198" s="805"/>
      <c r="I198" s="805"/>
      <c r="J198" s="805"/>
      <c r="K198" s="805"/>
      <c r="L198" s="812"/>
      <c r="N198" s="320"/>
      <c r="O198" s="12"/>
      <c r="P198" s="12"/>
    </row>
    <row r="199" spans="1:16" s="147" customFormat="1" x14ac:dyDescent="0.25">
      <c r="A199" s="184"/>
      <c r="B199" s="1016"/>
      <c r="C199" s="695"/>
      <c r="D199" s="695"/>
      <c r="E199" s="695"/>
      <c r="F199" s="695"/>
      <c r="G199" s="805"/>
      <c r="H199" s="805"/>
      <c r="I199" s="805"/>
      <c r="J199" s="805"/>
      <c r="K199" s="805"/>
      <c r="L199" s="812"/>
      <c r="N199" s="320"/>
      <c r="O199" s="12"/>
      <c r="P199" s="12"/>
    </row>
    <row r="200" spans="1:16" s="147" customFormat="1" x14ac:dyDescent="0.25">
      <c r="A200" s="184"/>
      <c r="B200" s="1016"/>
      <c r="C200" s="695"/>
      <c r="D200" s="695"/>
      <c r="E200" s="695"/>
      <c r="F200" s="695"/>
      <c r="G200" s="805"/>
      <c r="H200" s="805"/>
      <c r="I200" s="805"/>
      <c r="J200" s="805"/>
      <c r="K200" s="805"/>
      <c r="L200" s="812"/>
      <c r="N200" s="320"/>
      <c r="O200" s="12"/>
      <c r="P200" s="12"/>
    </row>
    <row r="201" spans="1:16" s="147" customFormat="1" x14ac:dyDescent="0.25">
      <c r="A201" s="184"/>
      <c r="B201" s="1016"/>
      <c r="C201" s="695"/>
      <c r="D201" s="695"/>
      <c r="E201" s="695"/>
      <c r="F201" s="695"/>
      <c r="G201" s="805"/>
      <c r="H201" s="805"/>
      <c r="I201" s="805"/>
      <c r="J201" s="805"/>
      <c r="K201" s="805"/>
      <c r="L201" s="812"/>
      <c r="N201" s="320"/>
      <c r="O201" s="12"/>
      <c r="P201" s="12"/>
    </row>
    <row r="202" spans="1:16" s="147" customFormat="1" x14ac:dyDescent="0.25">
      <c r="A202" s="184"/>
      <c r="B202" s="1016"/>
      <c r="C202" s="695"/>
      <c r="D202" s="695"/>
      <c r="E202" s="695"/>
      <c r="F202" s="695"/>
      <c r="G202" s="805"/>
      <c r="H202" s="805"/>
      <c r="I202" s="805"/>
      <c r="J202" s="805"/>
      <c r="K202" s="805"/>
      <c r="L202" s="812"/>
      <c r="N202" s="320"/>
      <c r="O202" s="12"/>
      <c r="P202" s="12"/>
    </row>
    <row r="203" spans="1:16" s="147" customFormat="1" x14ac:dyDescent="0.25">
      <c r="A203" s="184"/>
      <c r="B203" s="1016"/>
      <c r="C203" s="695"/>
      <c r="D203" s="695"/>
      <c r="E203" s="695"/>
      <c r="F203" s="695"/>
      <c r="G203" s="805"/>
      <c r="H203" s="805"/>
      <c r="I203" s="805"/>
      <c r="J203" s="805"/>
      <c r="K203" s="805"/>
      <c r="L203" s="812"/>
      <c r="N203" s="320"/>
      <c r="O203" s="12"/>
      <c r="P203" s="12"/>
    </row>
    <row r="204" spans="1:16" s="147" customFormat="1" x14ac:dyDescent="0.25">
      <c r="A204" s="184"/>
      <c r="B204" s="1016" t="str">
        <f>IF(Intro!$G$28="English",O204,P204)</f>
        <v>Événement 4</v>
      </c>
      <c r="C204" s="695"/>
      <c r="D204" s="695"/>
      <c r="E204" s="695"/>
      <c r="F204" s="695"/>
      <c r="G204" s="805"/>
      <c r="H204" s="805"/>
      <c r="I204" s="805"/>
      <c r="J204" s="805"/>
      <c r="K204" s="805"/>
      <c r="L204" s="812"/>
      <c r="N204" s="320"/>
      <c r="O204" s="12" t="s">
        <v>208</v>
      </c>
      <c r="P204" s="12" t="s">
        <v>209</v>
      </c>
    </row>
    <row r="205" spans="1:16" s="147" customFormat="1" x14ac:dyDescent="0.25">
      <c r="A205" s="184"/>
      <c r="B205" s="1016"/>
      <c r="C205" s="695"/>
      <c r="D205" s="695"/>
      <c r="E205" s="695"/>
      <c r="F205" s="695"/>
      <c r="G205" s="805"/>
      <c r="H205" s="805"/>
      <c r="I205" s="805"/>
      <c r="J205" s="805"/>
      <c r="K205" s="805"/>
      <c r="L205" s="812"/>
      <c r="N205" s="320"/>
    </row>
    <row r="206" spans="1:16" s="147" customFormat="1" x14ac:dyDescent="0.25">
      <c r="A206" s="184"/>
      <c r="B206" s="1016"/>
      <c r="C206" s="695"/>
      <c r="D206" s="695"/>
      <c r="E206" s="695"/>
      <c r="F206" s="695"/>
      <c r="G206" s="805"/>
      <c r="H206" s="805"/>
      <c r="I206" s="805"/>
      <c r="J206" s="805"/>
      <c r="K206" s="805"/>
      <c r="L206" s="812"/>
      <c r="N206" s="320"/>
      <c r="O206" s="12"/>
      <c r="P206" s="12"/>
    </row>
    <row r="207" spans="1:16" s="147" customFormat="1" x14ac:dyDescent="0.25">
      <c r="A207" s="184"/>
      <c r="B207" s="1016"/>
      <c r="C207" s="695"/>
      <c r="D207" s="695"/>
      <c r="E207" s="695"/>
      <c r="F207" s="695"/>
      <c r="G207" s="805"/>
      <c r="H207" s="805"/>
      <c r="I207" s="805"/>
      <c r="J207" s="805"/>
      <c r="K207" s="805"/>
      <c r="L207" s="812"/>
      <c r="N207" s="320"/>
      <c r="O207" s="12"/>
      <c r="P207" s="12"/>
    </row>
    <row r="208" spans="1:16" s="147" customFormat="1" x14ac:dyDescent="0.25">
      <c r="A208" s="184"/>
      <c r="B208" s="1016"/>
      <c r="C208" s="695"/>
      <c r="D208" s="695"/>
      <c r="E208" s="695"/>
      <c r="F208" s="695"/>
      <c r="G208" s="805"/>
      <c r="H208" s="805"/>
      <c r="I208" s="805"/>
      <c r="J208" s="805"/>
      <c r="K208" s="805"/>
      <c r="L208" s="812"/>
      <c r="N208" s="320"/>
      <c r="O208" s="12"/>
      <c r="P208" s="12"/>
    </row>
    <row r="209" spans="1:16" s="147" customFormat="1" x14ac:dyDescent="0.25">
      <c r="A209" s="184"/>
      <c r="B209" s="1016"/>
      <c r="C209" s="695"/>
      <c r="D209" s="695"/>
      <c r="E209" s="695"/>
      <c r="F209" s="695"/>
      <c r="G209" s="805"/>
      <c r="H209" s="805"/>
      <c r="I209" s="805"/>
      <c r="J209" s="805"/>
      <c r="K209" s="805"/>
      <c r="L209" s="812"/>
      <c r="N209" s="320"/>
      <c r="O209" s="12"/>
      <c r="P209" s="12"/>
    </row>
    <row r="210" spans="1:16" s="147" customFormat="1" x14ac:dyDescent="0.25">
      <c r="A210" s="184"/>
      <c r="B210" s="1016"/>
      <c r="C210" s="695"/>
      <c r="D210" s="695"/>
      <c r="E210" s="695"/>
      <c r="F210" s="695"/>
      <c r="G210" s="805"/>
      <c r="H210" s="805"/>
      <c r="I210" s="805"/>
      <c r="J210" s="805"/>
      <c r="K210" s="805"/>
      <c r="L210" s="812"/>
      <c r="N210" s="320"/>
      <c r="O210" s="12"/>
      <c r="P210" s="12"/>
    </row>
    <row r="211" spans="1:16" s="147" customFormat="1" x14ac:dyDescent="0.25">
      <c r="A211" s="184"/>
      <c r="B211" s="1016"/>
      <c r="C211" s="695"/>
      <c r="D211" s="695"/>
      <c r="E211" s="695"/>
      <c r="F211" s="695"/>
      <c r="G211" s="805"/>
      <c r="H211" s="805"/>
      <c r="I211" s="805"/>
      <c r="J211" s="805"/>
      <c r="K211" s="805"/>
      <c r="L211" s="812"/>
      <c r="N211" s="320"/>
      <c r="O211" s="12"/>
      <c r="P211" s="12"/>
    </row>
    <row r="212" spans="1:16" s="147" customFormat="1" x14ac:dyDescent="0.25">
      <c r="A212" s="184"/>
      <c r="B212" s="1016"/>
      <c r="C212" s="695"/>
      <c r="D212" s="695"/>
      <c r="E212" s="695"/>
      <c r="F212" s="695"/>
      <c r="G212" s="805"/>
      <c r="H212" s="805"/>
      <c r="I212" s="805"/>
      <c r="J212" s="805"/>
      <c r="K212" s="805"/>
      <c r="L212" s="812"/>
      <c r="N212" s="320"/>
      <c r="O212" s="12"/>
      <c r="P212" s="12"/>
    </row>
    <row r="213" spans="1:16" s="147" customFormat="1" x14ac:dyDescent="0.25">
      <c r="A213" s="184"/>
      <c r="B213" s="1016"/>
      <c r="C213" s="695"/>
      <c r="D213" s="695"/>
      <c r="E213" s="695"/>
      <c r="F213" s="695"/>
      <c r="G213" s="805"/>
      <c r="H213" s="805"/>
      <c r="I213" s="805"/>
      <c r="J213" s="805"/>
      <c r="K213" s="805"/>
      <c r="L213" s="812"/>
      <c r="N213" s="320"/>
      <c r="O213" s="12"/>
      <c r="P213" s="12"/>
    </row>
    <row r="214" spans="1:16" s="147" customFormat="1" x14ac:dyDescent="0.25">
      <c r="A214" s="184"/>
      <c r="B214" s="1016" t="str">
        <f>IF(Intro!$G$28="English",O214,P214)</f>
        <v>Événement 5</v>
      </c>
      <c r="C214" s="695"/>
      <c r="D214" s="695"/>
      <c r="E214" s="695"/>
      <c r="F214" s="695"/>
      <c r="G214" s="805"/>
      <c r="H214" s="805"/>
      <c r="I214" s="805"/>
      <c r="J214" s="805"/>
      <c r="K214" s="805"/>
      <c r="L214" s="812"/>
      <c r="N214" s="320"/>
      <c r="O214" s="12" t="s">
        <v>210</v>
      </c>
      <c r="P214" s="12" t="s">
        <v>211</v>
      </c>
    </row>
    <row r="215" spans="1:16" s="147" customFormat="1" x14ac:dyDescent="0.25">
      <c r="A215" s="184"/>
      <c r="B215" s="1016"/>
      <c r="C215" s="695"/>
      <c r="D215" s="695"/>
      <c r="E215" s="695"/>
      <c r="F215" s="695"/>
      <c r="G215" s="805"/>
      <c r="H215" s="805"/>
      <c r="I215" s="805"/>
      <c r="J215" s="805"/>
      <c r="K215" s="805"/>
      <c r="L215" s="812"/>
      <c r="N215" s="320"/>
      <c r="O215" s="12"/>
      <c r="P215" s="12"/>
    </row>
    <row r="216" spans="1:16" s="147" customFormat="1" x14ac:dyDescent="0.25">
      <c r="A216" s="184"/>
      <c r="B216" s="1016"/>
      <c r="C216" s="695"/>
      <c r="D216" s="695"/>
      <c r="E216" s="695"/>
      <c r="F216" s="695"/>
      <c r="G216" s="805"/>
      <c r="H216" s="805"/>
      <c r="I216" s="805"/>
      <c r="J216" s="805"/>
      <c r="K216" s="805"/>
      <c r="L216" s="812"/>
      <c r="N216" s="320"/>
      <c r="O216" s="12"/>
      <c r="P216" s="12"/>
    </row>
    <row r="217" spans="1:16" s="147" customFormat="1" x14ac:dyDescent="0.25">
      <c r="A217" s="184"/>
      <c r="B217" s="1016"/>
      <c r="C217" s="695"/>
      <c r="D217" s="695"/>
      <c r="E217" s="695"/>
      <c r="F217" s="695"/>
      <c r="G217" s="805"/>
      <c r="H217" s="805"/>
      <c r="I217" s="805"/>
      <c r="J217" s="805"/>
      <c r="K217" s="805"/>
      <c r="L217" s="812"/>
      <c r="N217" s="320"/>
      <c r="O217" s="12"/>
      <c r="P217" s="12"/>
    </row>
    <row r="218" spans="1:16" s="147" customFormat="1" x14ac:dyDescent="0.25">
      <c r="A218" s="184"/>
      <c r="B218" s="1016"/>
      <c r="C218" s="695"/>
      <c r="D218" s="695"/>
      <c r="E218" s="695"/>
      <c r="F218" s="695"/>
      <c r="G218" s="805"/>
      <c r="H218" s="805"/>
      <c r="I218" s="805"/>
      <c r="J218" s="805"/>
      <c r="K218" s="805"/>
      <c r="L218" s="812"/>
      <c r="N218" s="320"/>
      <c r="O218" s="12"/>
      <c r="P218" s="12"/>
    </row>
    <row r="219" spans="1:16" s="147" customFormat="1" x14ac:dyDescent="0.25">
      <c r="A219" s="184"/>
      <c r="B219" s="1016"/>
      <c r="C219" s="695"/>
      <c r="D219" s="695"/>
      <c r="E219" s="695"/>
      <c r="F219" s="695"/>
      <c r="G219" s="805"/>
      <c r="H219" s="805"/>
      <c r="I219" s="805"/>
      <c r="J219" s="805"/>
      <c r="K219" s="805"/>
      <c r="L219" s="812"/>
      <c r="N219" s="320"/>
      <c r="O219" s="12"/>
      <c r="P219" s="12"/>
    </row>
    <row r="220" spans="1:16" s="147" customFormat="1" x14ac:dyDescent="0.25">
      <c r="A220" s="184"/>
      <c r="B220" s="1016"/>
      <c r="C220" s="695"/>
      <c r="D220" s="695"/>
      <c r="E220" s="695"/>
      <c r="F220" s="695"/>
      <c r="G220" s="805"/>
      <c r="H220" s="805"/>
      <c r="I220" s="805"/>
      <c r="J220" s="805"/>
      <c r="K220" s="805"/>
      <c r="L220" s="812"/>
      <c r="N220" s="320"/>
      <c r="O220" s="12"/>
      <c r="P220" s="12"/>
    </row>
    <row r="221" spans="1:16" s="147" customFormat="1" x14ac:dyDescent="0.25">
      <c r="A221" s="184"/>
      <c r="B221" s="1016"/>
      <c r="C221" s="695"/>
      <c r="D221" s="695"/>
      <c r="E221" s="695"/>
      <c r="F221" s="695"/>
      <c r="G221" s="805"/>
      <c r="H221" s="805"/>
      <c r="I221" s="805"/>
      <c r="J221" s="805"/>
      <c r="K221" s="805"/>
      <c r="L221" s="812"/>
      <c r="N221" s="320"/>
      <c r="O221" s="12"/>
      <c r="P221" s="12"/>
    </row>
    <row r="222" spans="1:16" s="147" customFormat="1" x14ac:dyDescent="0.25">
      <c r="A222" s="184"/>
      <c r="B222" s="1016"/>
      <c r="C222" s="695"/>
      <c r="D222" s="695"/>
      <c r="E222" s="695"/>
      <c r="F222" s="695"/>
      <c r="G222" s="805"/>
      <c r="H222" s="805"/>
      <c r="I222" s="805"/>
      <c r="J222" s="805"/>
      <c r="K222" s="805"/>
      <c r="L222" s="812"/>
      <c r="N222" s="320"/>
      <c r="O222" s="12"/>
      <c r="P222" s="12"/>
    </row>
    <row r="223" spans="1:16" s="147" customFormat="1" x14ac:dyDescent="0.25">
      <c r="A223" s="184"/>
      <c r="B223" s="1016"/>
      <c r="C223" s="695"/>
      <c r="D223" s="695"/>
      <c r="E223" s="695"/>
      <c r="F223" s="695"/>
      <c r="G223" s="805"/>
      <c r="H223" s="805"/>
      <c r="I223" s="805"/>
      <c r="J223" s="805"/>
      <c r="K223" s="805"/>
      <c r="L223" s="812"/>
      <c r="N223" s="320"/>
      <c r="O223" s="12"/>
      <c r="P223" s="12"/>
    </row>
    <row r="224" spans="1:16" s="11" customFormat="1" x14ac:dyDescent="0.25">
      <c r="A224" s="13"/>
      <c r="B224" s="39"/>
      <c r="C224" s="148"/>
      <c r="D224" s="42"/>
      <c r="E224" s="33"/>
      <c r="F224" s="33"/>
      <c r="G224" s="33"/>
      <c r="H224" s="33"/>
      <c r="I224" s="33"/>
      <c r="J224" s="33"/>
      <c r="K224" s="33"/>
      <c r="L224" s="34"/>
      <c r="N224" s="318"/>
      <c r="O224" s="12"/>
    </row>
    <row r="225" spans="1:16" s="11" customFormat="1" x14ac:dyDescent="0.25">
      <c r="A225" s="13"/>
      <c r="B225" s="149"/>
      <c r="C225" s="149"/>
      <c r="D225" s="35"/>
      <c r="E225" s="36"/>
      <c r="F225" s="36"/>
      <c r="G225" s="36"/>
      <c r="H225" s="36"/>
      <c r="I225" s="36"/>
      <c r="J225" s="36"/>
      <c r="K225" s="36"/>
      <c r="L225" s="36"/>
      <c r="N225" s="318"/>
      <c r="O225" s="12"/>
    </row>
    <row r="226" spans="1:16" x14ac:dyDescent="0.25">
      <c r="B226" s="709" t="str">
        <f>IF(Intro!$G$28="English",O226,P226)</f>
        <v>ÉTAT DES RÉSULTATS DES MARCHANDISES</v>
      </c>
      <c r="C226" s="710"/>
      <c r="D226" s="710"/>
      <c r="E226" s="710"/>
      <c r="F226" s="710"/>
      <c r="G226" s="710"/>
      <c r="H226" s="710"/>
      <c r="I226" s="710"/>
      <c r="J226" s="710"/>
      <c r="K226" s="710"/>
      <c r="L226" s="711"/>
      <c r="M226" s="147"/>
      <c r="O226" s="146" t="s">
        <v>581</v>
      </c>
      <c r="P226" s="146" t="s">
        <v>582</v>
      </c>
    </row>
    <row r="227" spans="1:16" s="3" customFormat="1" x14ac:dyDescent="0.25">
      <c r="A227" s="13"/>
      <c r="B227" s="796" t="s">
        <v>31</v>
      </c>
      <c r="C227" s="797"/>
      <c r="D227" s="797"/>
      <c r="E227" s="797"/>
      <c r="F227" s="797"/>
      <c r="G227" s="797"/>
      <c r="H227" s="797"/>
      <c r="I227" s="797"/>
      <c r="J227" s="797"/>
      <c r="K227" s="797"/>
      <c r="L227" s="798"/>
      <c r="M227" s="200"/>
      <c r="N227" s="314"/>
    </row>
    <row r="228" spans="1:16" s="147" customFormat="1" x14ac:dyDescent="0.25">
      <c r="A228" s="184"/>
      <c r="B228" s="185"/>
      <c r="C228" s="186"/>
      <c r="D228" s="186"/>
      <c r="E228" s="186"/>
      <c r="F228" s="186"/>
      <c r="G228" s="186"/>
      <c r="H228" s="186"/>
      <c r="I228" s="186"/>
      <c r="J228" s="186"/>
      <c r="K228" s="186"/>
      <c r="L228" s="187"/>
      <c r="N228" s="320"/>
    </row>
    <row r="229" spans="1:16" s="147" customFormat="1" x14ac:dyDescent="0.25">
      <c r="A229" s="184"/>
      <c r="B229" s="702" t="str">
        <f>IF(Intro!$G$28="English",O229,P229)</f>
        <v>Fournissez l'état des résultats de votre entreprise pour ses ventes au Canada et à l'exportation des marchandises produites au Canada. Cet état doit être préparé en utilisant la méthode du coût de revient complet et déclaré selon le régime de l’année civile.</v>
      </c>
      <c r="C229" s="703"/>
      <c r="D229" s="703"/>
      <c r="E229" s="703"/>
      <c r="F229" s="703"/>
      <c r="G229" s="703"/>
      <c r="H229" s="703"/>
      <c r="I229" s="703"/>
      <c r="J229" s="703"/>
      <c r="K229" s="703"/>
      <c r="L229" s="704"/>
      <c r="N229" s="320"/>
      <c r="O229" s="147" t="s">
        <v>212</v>
      </c>
      <c r="P229" s="22" t="s">
        <v>213</v>
      </c>
    </row>
    <row r="230" spans="1:16" s="147" customFormat="1" x14ac:dyDescent="0.25">
      <c r="A230" s="184"/>
      <c r="B230" s="702"/>
      <c r="C230" s="703"/>
      <c r="D230" s="703"/>
      <c r="E230" s="703"/>
      <c r="F230" s="703"/>
      <c r="G230" s="703"/>
      <c r="H230" s="703"/>
      <c r="I230" s="703"/>
      <c r="J230" s="703"/>
      <c r="K230" s="703"/>
      <c r="L230" s="704"/>
      <c r="N230" s="320"/>
      <c r="P230" s="22"/>
    </row>
    <row r="231" spans="1:16" s="147" customFormat="1" x14ac:dyDescent="0.25">
      <c r="A231" s="184"/>
      <c r="B231" s="609"/>
      <c r="C231" s="610"/>
      <c r="D231" s="610"/>
      <c r="E231" s="610"/>
      <c r="F231" s="610"/>
      <c r="G231" s="610"/>
      <c r="H231" s="610"/>
      <c r="I231" s="610"/>
      <c r="J231" s="610"/>
      <c r="K231" s="610"/>
      <c r="L231" s="611"/>
      <c r="N231" s="320"/>
      <c r="P231" s="22"/>
    </row>
    <row r="232" spans="1:16" s="147" customFormat="1" x14ac:dyDescent="0.25">
      <c r="A232" s="184"/>
      <c r="B232" s="959"/>
      <c r="C232" s="960"/>
      <c r="D232" s="960"/>
      <c r="E232" s="960"/>
      <c r="F232" s="960"/>
      <c r="G232" s="960"/>
      <c r="H232" s="960"/>
      <c r="I232" s="960"/>
      <c r="J232" s="960"/>
      <c r="K232" s="960"/>
      <c r="L232" s="961"/>
      <c r="N232" s="320"/>
      <c r="P232" s="22"/>
    </row>
    <row r="233" spans="1:16" s="147" customFormat="1" x14ac:dyDescent="0.25">
      <c r="A233" s="184"/>
      <c r="B233" s="185"/>
      <c r="C233" s="186"/>
      <c r="D233" s="186"/>
      <c r="E233" s="186"/>
      <c r="F233" s="186"/>
      <c r="G233" s="186"/>
      <c r="H233" s="186"/>
      <c r="I233" s="186"/>
      <c r="J233" s="186"/>
      <c r="K233" s="186"/>
      <c r="L233" s="187"/>
      <c r="N233" s="320"/>
    </row>
    <row r="234" spans="1:16" s="11" customFormat="1" x14ac:dyDescent="0.25">
      <c r="A234" s="13"/>
      <c r="B234" s="1011" t="str">
        <f>IF(Intro!$G$28="English",O234,P234)</f>
        <v>Pour les ventes au Canada</v>
      </c>
      <c r="C234" s="859"/>
      <c r="D234" s="859"/>
      <c r="E234" s="859"/>
      <c r="F234" s="859"/>
      <c r="G234" s="859">
        <f>Variables!$B$6</f>
        <v>2023</v>
      </c>
      <c r="H234" s="859">
        <f>G234+1</f>
        <v>2024</v>
      </c>
      <c r="I234" s="859">
        <f>H234+1</f>
        <v>2025</v>
      </c>
      <c r="J234" s="860"/>
      <c r="K234" s="861"/>
      <c r="L234" s="226"/>
      <c r="N234" s="318"/>
      <c r="O234" s="12" t="s">
        <v>43</v>
      </c>
      <c r="P234" s="12" t="s">
        <v>44</v>
      </c>
    </row>
    <row r="235" spans="1:16" s="11" customFormat="1" x14ac:dyDescent="0.25">
      <c r="A235" s="13"/>
      <c r="B235" s="1011"/>
      <c r="C235" s="859"/>
      <c r="D235" s="859"/>
      <c r="E235" s="859"/>
      <c r="F235" s="859"/>
      <c r="G235" s="859"/>
      <c r="H235" s="859"/>
      <c r="I235" s="859"/>
      <c r="J235" s="860"/>
      <c r="K235" s="861"/>
      <c r="L235" s="226"/>
      <c r="N235" s="318"/>
      <c r="O235" s="12"/>
      <c r="P235" s="12"/>
    </row>
    <row r="236" spans="1:16" s="147" customFormat="1" x14ac:dyDescent="0.25">
      <c r="A236" s="184"/>
      <c r="B236" s="974" t="str">
        <f>IF(Intro!$G$28="English",O236,P236)</f>
        <v>Valeur de vente nette</v>
      </c>
      <c r="C236" s="975"/>
      <c r="D236" s="975"/>
      <c r="E236" s="975"/>
      <c r="F236" s="249" t="s">
        <v>482</v>
      </c>
      <c r="G236" s="285"/>
      <c r="H236" s="285"/>
      <c r="I236" s="285"/>
      <c r="J236" s="338"/>
      <c r="K236" s="339"/>
      <c r="L236" s="226"/>
      <c r="N236" s="320"/>
      <c r="O236" s="147" t="s">
        <v>71</v>
      </c>
      <c r="P236" s="147" t="s">
        <v>72</v>
      </c>
    </row>
    <row r="237" spans="1:16" s="147" customFormat="1" x14ac:dyDescent="0.25">
      <c r="A237" s="184"/>
      <c r="B237" s="1012" t="str">
        <f>IF(Intro!$G$28="English",O237,P237)</f>
        <v>Stock d'ouverture</v>
      </c>
      <c r="C237" s="1013"/>
      <c r="D237" s="1013"/>
      <c r="E237" s="1013"/>
      <c r="F237" s="249" t="s">
        <v>482</v>
      </c>
      <c r="G237" s="285"/>
      <c r="H237" s="285"/>
      <c r="I237" s="285"/>
      <c r="J237" s="338"/>
      <c r="K237" s="339"/>
      <c r="L237" s="226"/>
      <c r="N237" s="320"/>
      <c r="O237" s="12" t="s">
        <v>73</v>
      </c>
      <c r="P237" s="11" t="s">
        <v>74</v>
      </c>
    </row>
    <row r="238" spans="1:16" s="147" customFormat="1" x14ac:dyDescent="0.25">
      <c r="A238" s="184"/>
      <c r="B238" s="1012" t="str">
        <f>IF(Intro!$G$28="English",O238,P238)</f>
        <v>Coût des marchandises fabriquées</v>
      </c>
      <c r="C238" s="1013"/>
      <c r="D238" s="1013"/>
      <c r="E238" s="1013"/>
      <c r="F238" s="249" t="s">
        <v>482</v>
      </c>
      <c r="G238" s="286">
        <f>G72</f>
        <v>0</v>
      </c>
      <c r="H238" s="286">
        <f>H72</f>
        <v>0</v>
      </c>
      <c r="I238" s="286">
        <f>I72</f>
        <v>0</v>
      </c>
      <c r="J238" s="338"/>
      <c r="K238" s="339"/>
      <c r="L238" s="226"/>
      <c r="N238" s="320"/>
      <c r="O238" s="12" t="s">
        <v>65</v>
      </c>
      <c r="P238" s="11" t="s">
        <v>214</v>
      </c>
    </row>
    <row r="239" spans="1:16" s="147" customFormat="1" x14ac:dyDescent="0.25">
      <c r="A239" s="184"/>
      <c r="B239" s="1012" t="str">
        <f>IF(Intro!$G$28="English",O239,P239)</f>
        <v>Stock de clôture</v>
      </c>
      <c r="C239" s="1013"/>
      <c r="D239" s="1013"/>
      <c r="E239" s="1013"/>
      <c r="F239" s="249" t="s">
        <v>482</v>
      </c>
      <c r="G239" s="285"/>
      <c r="H239" s="285"/>
      <c r="I239" s="285"/>
      <c r="J239" s="338"/>
      <c r="K239" s="339"/>
      <c r="L239" s="226"/>
      <c r="N239" s="320"/>
      <c r="O239" s="12" t="s">
        <v>215</v>
      </c>
      <c r="P239" s="11" t="s">
        <v>520</v>
      </c>
    </row>
    <row r="240" spans="1:16" s="171" customFormat="1" x14ac:dyDescent="0.25">
      <c r="A240" s="201"/>
      <c r="B240" s="1014" t="str">
        <f>IF(Intro!$G$28="English",O240,P240)</f>
        <v>Coût des marchandises vendues</v>
      </c>
      <c r="C240" s="1015"/>
      <c r="D240" s="1015"/>
      <c r="E240" s="1015"/>
      <c r="F240" s="249" t="s">
        <v>482</v>
      </c>
      <c r="G240" s="290">
        <f>G237+G238-G239</f>
        <v>0</v>
      </c>
      <c r="H240" s="290">
        <f>H237+H238-H239</f>
        <v>0</v>
      </c>
      <c r="I240" s="290">
        <f t="shared" ref="I240" si="2">I237+I238-I239</f>
        <v>0</v>
      </c>
      <c r="J240" s="344"/>
      <c r="K240" s="345"/>
      <c r="L240" s="226"/>
      <c r="N240" s="320"/>
      <c r="O240" s="171" t="s">
        <v>75</v>
      </c>
      <c r="P240" s="171" t="s">
        <v>50</v>
      </c>
    </row>
    <row r="241" spans="1:16" s="171" customFormat="1" x14ac:dyDescent="0.25">
      <c r="A241" s="201"/>
      <c r="B241" s="1006" t="str">
        <f>IF(Intro!$G$28="English",O241,P241)</f>
        <v>Marge bénéficiaire brute (perte brute)</v>
      </c>
      <c r="C241" s="1007"/>
      <c r="D241" s="1007"/>
      <c r="E241" s="1007"/>
      <c r="F241" s="249" t="s">
        <v>482</v>
      </c>
      <c r="G241" s="290">
        <f>G236-G240</f>
        <v>0</v>
      </c>
      <c r="H241" s="290">
        <f t="shared" ref="H241:I241" si="3">H236-H240</f>
        <v>0</v>
      </c>
      <c r="I241" s="290">
        <f t="shared" si="3"/>
        <v>0</v>
      </c>
      <c r="J241" s="344"/>
      <c r="K241" s="345"/>
      <c r="L241" s="226"/>
      <c r="N241" s="320"/>
      <c r="O241" s="171" t="s">
        <v>51</v>
      </c>
      <c r="P241" s="171" t="s">
        <v>52</v>
      </c>
    </row>
    <row r="242" spans="1:16" s="147" customFormat="1" x14ac:dyDescent="0.25">
      <c r="A242" s="184"/>
      <c r="B242" s="1012" t="str">
        <f>IF(Intro!$G$28="English",O242,P242)</f>
        <v xml:space="preserve">Frais généraux, de vente, et d'administration </v>
      </c>
      <c r="C242" s="1013"/>
      <c r="D242" s="1013"/>
      <c r="E242" s="1013"/>
      <c r="F242" s="249" t="s">
        <v>482</v>
      </c>
      <c r="G242" s="285"/>
      <c r="H242" s="285"/>
      <c r="I242" s="285"/>
      <c r="J242" s="338"/>
      <c r="K242" s="339"/>
      <c r="L242" s="226"/>
      <c r="N242" s="320"/>
      <c r="O242" s="147" t="s">
        <v>76</v>
      </c>
      <c r="P242" s="147" t="s">
        <v>77</v>
      </c>
    </row>
    <row r="243" spans="1:16" s="147" customFormat="1" x14ac:dyDescent="0.25">
      <c r="A243" s="184"/>
      <c r="B243" s="1012" t="str">
        <f>IF(Intro!$G$28="English",O243,P243)</f>
        <v>Charges financières</v>
      </c>
      <c r="C243" s="1013"/>
      <c r="D243" s="1013"/>
      <c r="E243" s="1013"/>
      <c r="F243" s="249" t="s">
        <v>482</v>
      </c>
      <c r="G243" s="285"/>
      <c r="H243" s="285"/>
      <c r="I243" s="285"/>
      <c r="J243" s="338"/>
      <c r="K243" s="339"/>
      <c r="L243" s="226"/>
      <c r="N243" s="320"/>
      <c r="O243" s="147" t="s">
        <v>55</v>
      </c>
      <c r="P243" s="147" t="s">
        <v>56</v>
      </c>
    </row>
    <row r="244" spans="1:16" s="147" customFormat="1" x14ac:dyDescent="0.25">
      <c r="A244" s="184"/>
      <c r="B244" s="1012" t="str">
        <f>IF(Intro!$G$28="English",O244,P244)</f>
        <v>Autres dépenses</v>
      </c>
      <c r="C244" s="1013"/>
      <c r="D244" s="1013"/>
      <c r="E244" s="1013"/>
      <c r="F244" s="249" t="s">
        <v>482</v>
      </c>
      <c r="G244" s="285"/>
      <c r="H244" s="285"/>
      <c r="I244" s="285"/>
      <c r="J244" s="338"/>
      <c r="K244" s="339"/>
      <c r="L244" s="226"/>
      <c r="N244" s="320"/>
      <c r="O244" s="147" t="s">
        <v>100</v>
      </c>
      <c r="P244" s="147" t="s">
        <v>101</v>
      </c>
    </row>
    <row r="245" spans="1:16" s="171" customFormat="1" x14ac:dyDescent="0.25">
      <c r="A245" s="201"/>
      <c r="B245" s="1006" t="str">
        <f>IF(Intro!$G$28="English",O245,P245)</f>
        <v>Revenu net (perte nette) avant impôts</v>
      </c>
      <c r="C245" s="1007"/>
      <c r="D245" s="1007"/>
      <c r="E245" s="1007"/>
      <c r="F245" s="249" t="s">
        <v>482</v>
      </c>
      <c r="G245" s="290">
        <f>G241-G242-G243-G244</f>
        <v>0</v>
      </c>
      <c r="H245" s="290">
        <f>H241-H242-H243-H244</f>
        <v>0</v>
      </c>
      <c r="I245" s="290">
        <f>I241-I242-I243-I244</f>
        <v>0</v>
      </c>
      <c r="J245" s="344"/>
      <c r="K245" s="345"/>
      <c r="L245" s="226"/>
      <c r="N245" s="320"/>
      <c r="O245" s="171" t="s">
        <v>57</v>
      </c>
      <c r="P245" s="171" t="s">
        <v>58</v>
      </c>
    </row>
    <row r="246" spans="1:16" s="11" customFormat="1" x14ac:dyDescent="0.25">
      <c r="A246" s="13"/>
      <c r="B246" s="328"/>
      <c r="C246" s="329"/>
      <c r="F246" s="29"/>
      <c r="G246" s="30"/>
      <c r="H246" s="30"/>
      <c r="I246" s="30"/>
      <c r="J246" s="30"/>
      <c r="K246" s="30"/>
      <c r="L246" s="31"/>
      <c r="N246" s="318"/>
      <c r="O246" s="12"/>
    </row>
    <row r="247" spans="1:16" s="38" customFormat="1" x14ac:dyDescent="0.25">
      <c r="A247" s="266"/>
      <c r="B247" s="893" t="str">
        <f>B74</f>
        <v>Expliquez tout changement important intervenu entre les périodes et toute irrégularité telle que des montants négatifs dans les montants indiqués ci-dessus.</v>
      </c>
      <c r="C247" s="894"/>
      <c r="D247" s="894"/>
      <c r="E247" s="894"/>
      <c r="F247" s="894"/>
      <c r="G247" s="894"/>
      <c r="H247" s="894"/>
      <c r="I247" s="894"/>
      <c r="J247" s="894"/>
      <c r="K247" s="894"/>
      <c r="L247" s="895"/>
      <c r="N247" s="315"/>
      <c r="O247" s="146"/>
      <c r="P247" s="146"/>
    </row>
    <row r="248" spans="1:16" s="38" customFormat="1" x14ac:dyDescent="0.25">
      <c r="A248" s="266"/>
      <c r="B248" s="332"/>
      <c r="C248" s="156"/>
      <c r="D248" s="156"/>
      <c r="E248" s="156"/>
      <c r="F248" s="156"/>
      <c r="G248" s="156"/>
      <c r="H248" s="156"/>
      <c r="I248" s="156"/>
      <c r="J248" s="156"/>
      <c r="K248" s="156"/>
      <c r="L248" s="195"/>
      <c r="N248" s="315"/>
    </row>
    <row r="249" spans="1:16" s="38" customFormat="1" x14ac:dyDescent="0.25">
      <c r="A249" s="266"/>
      <c r="B249" s="1008"/>
      <c r="C249" s="1009"/>
      <c r="D249" s="1009"/>
      <c r="E249" s="1009"/>
      <c r="F249" s="1009"/>
      <c r="G249" s="1009"/>
      <c r="H249" s="1009"/>
      <c r="I249" s="1009"/>
      <c r="J249" s="1009"/>
      <c r="K249" s="1009"/>
      <c r="L249" s="1010"/>
      <c r="N249" s="315"/>
    </row>
    <row r="250" spans="1:16" s="38" customFormat="1" x14ac:dyDescent="0.25">
      <c r="A250" s="266"/>
      <c r="B250" s="1008"/>
      <c r="C250" s="1009"/>
      <c r="D250" s="1009"/>
      <c r="E250" s="1009"/>
      <c r="F250" s="1009"/>
      <c r="G250" s="1009"/>
      <c r="H250" s="1009"/>
      <c r="I250" s="1009"/>
      <c r="J250" s="1009"/>
      <c r="K250" s="1009"/>
      <c r="L250" s="1010"/>
      <c r="N250" s="315"/>
    </row>
    <row r="251" spans="1:16" s="38" customFormat="1" x14ac:dyDescent="0.25">
      <c r="A251" s="266"/>
      <c r="B251" s="1008"/>
      <c r="C251" s="1009"/>
      <c r="D251" s="1009"/>
      <c r="E251" s="1009"/>
      <c r="F251" s="1009"/>
      <c r="G251" s="1009"/>
      <c r="H251" s="1009"/>
      <c r="I251" s="1009"/>
      <c r="J251" s="1009"/>
      <c r="K251" s="1009"/>
      <c r="L251" s="1010"/>
      <c r="N251" s="315"/>
    </row>
    <row r="252" spans="1:16" s="38" customFormat="1" x14ac:dyDescent="0.25">
      <c r="A252" s="266"/>
      <c r="B252" s="1008"/>
      <c r="C252" s="1009"/>
      <c r="D252" s="1009"/>
      <c r="E252" s="1009"/>
      <c r="F252" s="1009"/>
      <c r="G252" s="1009"/>
      <c r="H252" s="1009"/>
      <c r="I252" s="1009"/>
      <c r="J252" s="1009"/>
      <c r="K252" s="1009"/>
      <c r="L252" s="1010"/>
      <c r="N252" s="315"/>
      <c r="O252" s="146"/>
      <c r="P252" s="146"/>
    </row>
    <row r="253" spans="1:16" s="38" customFormat="1" x14ac:dyDescent="0.25">
      <c r="A253" s="266"/>
      <c r="B253" s="1008"/>
      <c r="C253" s="1009"/>
      <c r="D253" s="1009"/>
      <c r="E253" s="1009"/>
      <c r="F253" s="1009"/>
      <c r="G253" s="1009"/>
      <c r="H253" s="1009"/>
      <c r="I253" s="1009"/>
      <c r="J253" s="1009"/>
      <c r="K253" s="1009"/>
      <c r="L253" s="1010"/>
      <c r="N253" s="315"/>
      <c r="O253" s="146"/>
      <c r="P253" s="146"/>
    </row>
    <row r="254" spans="1:16" s="38" customFormat="1" x14ac:dyDescent="0.25">
      <c r="A254" s="266"/>
      <c r="B254" s="1008"/>
      <c r="C254" s="1009"/>
      <c r="D254" s="1009"/>
      <c r="E254" s="1009"/>
      <c r="F254" s="1009"/>
      <c r="G254" s="1009"/>
      <c r="H254" s="1009"/>
      <c r="I254" s="1009"/>
      <c r="J254" s="1009"/>
      <c r="K254" s="1009"/>
      <c r="L254" s="1010"/>
      <c r="N254" s="315"/>
      <c r="O254" s="146"/>
      <c r="P254" s="146"/>
    </row>
    <row r="255" spans="1:16" s="38" customFormat="1" x14ac:dyDescent="0.25">
      <c r="A255" s="266"/>
      <c r="B255" s="1008"/>
      <c r="C255" s="1009"/>
      <c r="D255" s="1009"/>
      <c r="E255" s="1009"/>
      <c r="F255" s="1009"/>
      <c r="G255" s="1009"/>
      <c r="H255" s="1009"/>
      <c r="I255" s="1009"/>
      <c r="J255" s="1009"/>
      <c r="K255" s="1009"/>
      <c r="L255" s="1010"/>
      <c r="N255" s="315"/>
    </row>
    <row r="256" spans="1:16" s="38" customFormat="1" x14ac:dyDescent="0.25">
      <c r="A256" s="266"/>
      <c r="B256" s="1008"/>
      <c r="C256" s="1009"/>
      <c r="D256" s="1009"/>
      <c r="E256" s="1009"/>
      <c r="F256" s="1009"/>
      <c r="G256" s="1009"/>
      <c r="H256" s="1009"/>
      <c r="I256" s="1009"/>
      <c r="J256" s="1009"/>
      <c r="K256" s="1009"/>
      <c r="L256" s="1010"/>
      <c r="N256" s="315"/>
    </row>
    <row r="257" spans="1:16" s="146" customFormat="1" x14ac:dyDescent="0.25">
      <c r="A257" s="37"/>
      <c r="B257" s="333"/>
      <c r="C257" s="334"/>
      <c r="F257" s="162"/>
      <c r="G257" s="163"/>
      <c r="H257" s="163"/>
      <c r="I257" s="163"/>
      <c r="J257" s="369"/>
      <c r="K257" s="369"/>
      <c r="L257" s="370"/>
      <c r="N257" s="315"/>
      <c r="O257" s="160"/>
    </row>
    <row r="258" spans="1:16" s="11" customFormat="1" x14ac:dyDescent="0.25">
      <c r="A258" s="13"/>
      <c r="B258" s="1011" t="str">
        <f>IF(Intro!$G$28="English",O258,P258)</f>
        <v>Pour les ventes à l'exportation</v>
      </c>
      <c r="C258" s="859"/>
      <c r="D258" s="859"/>
      <c r="E258" s="859"/>
      <c r="F258" s="859"/>
      <c r="G258" s="859">
        <f>G234</f>
        <v>2023</v>
      </c>
      <c r="H258" s="859">
        <f>H234</f>
        <v>2024</v>
      </c>
      <c r="I258" s="859">
        <f>I234</f>
        <v>2025</v>
      </c>
      <c r="J258" s="860"/>
      <c r="K258" s="861"/>
      <c r="L258" s="226"/>
      <c r="N258" s="318"/>
      <c r="O258" s="12" t="s">
        <v>177</v>
      </c>
      <c r="P258" s="12" t="s">
        <v>178</v>
      </c>
    </row>
    <row r="259" spans="1:16" s="11" customFormat="1" x14ac:dyDescent="0.25">
      <c r="A259" s="13"/>
      <c r="B259" s="1011"/>
      <c r="C259" s="859"/>
      <c r="D259" s="859"/>
      <c r="E259" s="859"/>
      <c r="F259" s="859"/>
      <c r="G259" s="859"/>
      <c r="H259" s="859"/>
      <c r="I259" s="859"/>
      <c r="J259" s="860"/>
      <c r="K259" s="861"/>
      <c r="L259" s="226"/>
      <c r="N259" s="318"/>
      <c r="O259" s="12"/>
      <c r="P259" s="12"/>
    </row>
    <row r="260" spans="1:16" s="147" customFormat="1" x14ac:dyDescent="0.25">
      <c r="A260" s="184"/>
      <c r="B260" s="974" t="str">
        <f t="shared" ref="B260:B269" si="4">B236</f>
        <v>Valeur de vente nette</v>
      </c>
      <c r="C260" s="975"/>
      <c r="D260" s="975"/>
      <c r="E260" s="975"/>
      <c r="F260" s="249" t="s">
        <v>482</v>
      </c>
      <c r="G260" s="285"/>
      <c r="H260" s="285"/>
      <c r="I260" s="285"/>
      <c r="J260" s="338"/>
      <c r="K260" s="339"/>
      <c r="L260" s="226"/>
      <c r="N260" s="320"/>
    </row>
    <row r="261" spans="1:16" s="147" customFormat="1" x14ac:dyDescent="0.25">
      <c r="A261" s="184"/>
      <c r="B261" s="974" t="str">
        <f t="shared" si="4"/>
        <v>Stock d'ouverture</v>
      </c>
      <c r="C261" s="975"/>
      <c r="D261" s="975"/>
      <c r="E261" s="975"/>
      <c r="F261" s="249" t="s">
        <v>482</v>
      </c>
      <c r="G261" s="285"/>
      <c r="H261" s="285"/>
      <c r="I261" s="285"/>
      <c r="J261" s="338"/>
      <c r="K261" s="339"/>
      <c r="L261" s="226"/>
      <c r="N261" s="320"/>
      <c r="O261" s="12"/>
      <c r="P261" s="11"/>
    </row>
    <row r="262" spans="1:16" s="147" customFormat="1" x14ac:dyDescent="0.25">
      <c r="A262" s="184"/>
      <c r="B262" s="974" t="str">
        <f t="shared" si="4"/>
        <v>Coût des marchandises fabriquées</v>
      </c>
      <c r="C262" s="975"/>
      <c r="D262" s="975"/>
      <c r="E262" s="975"/>
      <c r="F262" s="249" t="s">
        <v>482</v>
      </c>
      <c r="G262" s="286">
        <f>G92</f>
        <v>0</v>
      </c>
      <c r="H262" s="286">
        <f>H92</f>
        <v>0</v>
      </c>
      <c r="I262" s="286">
        <f>I92</f>
        <v>0</v>
      </c>
      <c r="J262" s="338"/>
      <c r="K262" s="339"/>
      <c r="L262" s="226"/>
      <c r="N262" s="320"/>
      <c r="O262" s="12"/>
      <c r="P262" s="11"/>
    </row>
    <row r="263" spans="1:16" s="147" customFormat="1" x14ac:dyDescent="0.25">
      <c r="A263" s="184"/>
      <c r="B263" s="974" t="str">
        <f t="shared" si="4"/>
        <v>Stock de clôture</v>
      </c>
      <c r="C263" s="975"/>
      <c r="D263" s="975"/>
      <c r="E263" s="975"/>
      <c r="F263" s="249" t="s">
        <v>482</v>
      </c>
      <c r="G263" s="285"/>
      <c r="H263" s="285"/>
      <c r="I263" s="285"/>
      <c r="J263" s="338"/>
      <c r="K263" s="339"/>
      <c r="L263" s="226"/>
      <c r="N263" s="320"/>
      <c r="O263" s="12"/>
      <c r="P263" s="11"/>
    </row>
    <row r="264" spans="1:16" s="171" customFormat="1" x14ac:dyDescent="0.25">
      <c r="A264" s="201"/>
      <c r="B264" s="1006" t="str">
        <f t="shared" si="4"/>
        <v>Coût des marchandises vendues</v>
      </c>
      <c r="C264" s="1007"/>
      <c r="D264" s="1007"/>
      <c r="E264" s="1007"/>
      <c r="F264" s="249" t="s">
        <v>482</v>
      </c>
      <c r="G264" s="290">
        <f>G261+G262-G263</f>
        <v>0</v>
      </c>
      <c r="H264" s="290">
        <f>H261+H262-H263</f>
        <v>0</v>
      </c>
      <c r="I264" s="290">
        <f>I261+I262-I263</f>
        <v>0</v>
      </c>
      <c r="J264" s="344"/>
      <c r="K264" s="345"/>
      <c r="L264" s="226"/>
      <c r="N264" s="320"/>
    </row>
    <row r="265" spans="1:16" s="171" customFormat="1" x14ac:dyDescent="0.25">
      <c r="A265" s="201"/>
      <c r="B265" s="1006" t="str">
        <f t="shared" si="4"/>
        <v>Marge bénéficiaire brute (perte brute)</v>
      </c>
      <c r="C265" s="1007"/>
      <c r="D265" s="1007"/>
      <c r="E265" s="1007"/>
      <c r="F265" s="249" t="s">
        <v>482</v>
      </c>
      <c r="G265" s="290">
        <f>G260-G264</f>
        <v>0</v>
      </c>
      <c r="H265" s="290">
        <f t="shared" ref="H265:I265" si="5">H260-H264</f>
        <v>0</v>
      </c>
      <c r="I265" s="290">
        <f t="shared" si="5"/>
        <v>0</v>
      </c>
      <c r="J265" s="344"/>
      <c r="K265" s="345"/>
      <c r="L265" s="226"/>
      <c r="N265" s="320"/>
    </row>
    <row r="266" spans="1:16" s="147" customFormat="1" x14ac:dyDescent="0.25">
      <c r="A266" s="184"/>
      <c r="B266" s="974" t="str">
        <f t="shared" si="4"/>
        <v xml:space="preserve">Frais généraux, de vente, et d'administration </v>
      </c>
      <c r="C266" s="975"/>
      <c r="D266" s="975"/>
      <c r="E266" s="975"/>
      <c r="F266" s="249" t="s">
        <v>482</v>
      </c>
      <c r="G266" s="285"/>
      <c r="H266" s="285"/>
      <c r="I266" s="285"/>
      <c r="J266" s="338"/>
      <c r="K266" s="339"/>
      <c r="L266" s="226"/>
      <c r="N266" s="320"/>
    </row>
    <row r="267" spans="1:16" s="147" customFormat="1" x14ac:dyDescent="0.25">
      <c r="A267" s="184"/>
      <c r="B267" s="974" t="str">
        <f t="shared" si="4"/>
        <v>Charges financières</v>
      </c>
      <c r="C267" s="975"/>
      <c r="D267" s="975"/>
      <c r="E267" s="975"/>
      <c r="F267" s="249" t="s">
        <v>482</v>
      </c>
      <c r="G267" s="285"/>
      <c r="H267" s="285"/>
      <c r="I267" s="285"/>
      <c r="J267" s="338"/>
      <c r="K267" s="339"/>
      <c r="L267" s="226"/>
      <c r="N267" s="320"/>
    </row>
    <row r="268" spans="1:16" s="147" customFormat="1" x14ac:dyDescent="0.25">
      <c r="A268" s="184"/>
      <c r="B268" s="974" t="str">
        <f t="shared" si="4"/>
        <v>Autres dépenses</v>
      </c>
      <c r="C268" s="975"/>
      <c r="D268" s="975"/>
      <c r="E268" s="975"/>
      <c r="F268" s="249" t="s">
        <v>482</v>
      </c>
      <c r="G268" s="285"/>
      <c r="H268" s="285"/>
      <c r="I268" s="285"/>
      <c r="J268" s="338"/>
      <c r="K268" s="339"/>
      <c r="L268" s="226"/>
      <c r="N268" s="320"/>
    </row>
    <row r="269" spans="1:16" s="171" customFormat="1" x14ac:dyDescent="0.25">
      <c r="A269" s="201"/>
      <c r="B269" s="1006" t="str">
        <f t="shared" si="4"/>
        <v>Revenu net (perte nette) avant impôts</v>
      </c>
      <c r="C269" s="1007"/>
      <c r="D269" s="1007"/>
      <c r="E269" s="1007"/>
      <c r="F269" s="249" t="s">
        <v>482</v>
      </c>
      <c r="G269" s="290">
        <f>G265-G266-G267-G268</f>
        <v>0</v>
      </c>
      <c r="H269" s="290">
        <f t="shared" ref="H269" si="6">H265-H266-H267-H268</f>
        <v>0</v>
      </c>
      <c r="I269" s="290">
        <f>I265-I266-I267-I268</f>
        <v>0</v>
      </c>
      <c r="J269" s="344"/>
      <c r="K269" s="345"/>
      <c r="L269" s="226"/>
      <c r="N269" s="320"/>
    </row>
    <row r="270" spans="1:16" s="147" customFormat="1" x14ac:dyDescent="0.25">
      <c r="A270" s="184"/>
      <c r="B270" s="185"/>
      <c r="C270" s="186"/>
      <c r="D270" s="186"/>
      <c r="E270" s="186"/>
      <c r="F270" s="186"/>
      <c r="G270" s="186"/>
      <c r="H270" s="186"/>
      <c r="I270" s="186"/>
      <c r="J270" s="186"/>
      <c r="K270" s="186"/>
      <c r="L270" s="187"/>
      <c r="N270" s="320"/>
    </row>
    <row r="271" spans="1:16" s="38" customFormat="1" x14ac:dyDescent="0.25">
      <c r="A271" s="266"/>
      <c r="B271" s="893" t="str">
        <f>B247</f>
        <v>Expliquez tout changement important intervenu entre les périodes et toute irrégularité telle que des montants négatifs dans les montants indiqués ci-dessus.</v>
      </c>
      <c r="C271" s="894"/>
      <c r="D271" s="894"/>
      <c r="E271" s="894"/>
      <c r="F271" s="894"/>
      <c r="G271" s="894"/>
      <c r="H271" s="894"/>
      <c r="I271" s="894"/>
      <c r="J271" s="894"/>
      <c r="K271" s="894"/>
      <c r="L271" s="895"/>
      <c r="N271" s="315"/>
      <c r="O271" s="146"/>
      <c r="P271" s="146"/>
    </row>
    <row r="272" spans="1:16" s="38" customFormat="1" x14ac:dyDescent="0.25">
      <c r="A272" s="266"/>
      <c r="B272" s="332"/>
      <c r="C272" s="156"/>
      <c r="D272" s="156"/>
      <c r="E272" s="156"/>
      <c r="F272" s="156"/>
      <c r="G272" s="156"/>
      <c r="H272" s="156"/>
      <c r="I272" s="156"/>
      <c r="J272" s="156"/>
      <c r="K272" s="156"/>
      <c r="L272" s="195"/>
      <c r="N272" s="315"/>
    </row>
    <row r="273" spans="1:16" s="38" customFormat="1" x14ac:dyDescent="0.25">
      <c r="A273" s="266"/>
      <c r="B273" s="1008"/>
      <c r="C273" s="1009"/>
      <c r="D273" s="1009"/>
      <c r="E273" s="1009"/>
      <c r="F273" s="1009"/>
      <c r="G273" s="1009"/>
      <c r="H273" s="1009"/>
      <c r="I273" s="1009"/>
      <c r="J273" s="1009"/>
      <c r="K273" s="1009"/>
      <c r="L273" s="1010"/>
      <c r="N273" s="315"/>
    </row>
    <row r="274" spans="1:16" s="38" customFormat="1" x14ac:dyDescent="0.25">
      <c r="A274" s="266"/>
      <c r="B274" s="1008"/>
      <c r="C274" s="1009"/>
      <c r="D274" s="1009"/>
      <c r="E274" s="1009"/>
      <c r="F274" s="1009"/>
      <c r="G274" s="1009"/>
      <c r="H274" s="1009"/>
      <c r="I274" s="1009"/>
      <c r="J274" s="1009"/>
      <c r="K274" s="1009"/>
      <c r="L274" s="1010"/>
      <c r="N274" s="315"/>
    </row>
    <row r="275" spans="1:16" s="38" customFormat="1" x14ac:dyDescent="0.25">
      <c r="A275" s="266"/>
      <c r="B275" s="1008"/>
      <c r="C275" s="1009"/>
      <c r="D275" s="1009"/>
      <c r="E275" s="1009"/>
      <c r="F275" s="1009"/>
      <c r="G275" s="1009"/>
      <c r="H275" s="1009"/>
      <c r="I275" s="1009"/>
      <c r="J275" s="1009"/>
      <c r="K275" s="1009"/>
      <c r="L275" s="1010"/>
      <c r="N275" s="315"/>
    </row>
    <row r="276" spans="1:16" s="38" customFormat="1" x14ac:dyDescent="0.25">
      <c r="A276" s="266"/>
      <c r="B276" s="1008"/>
      <c r="C276" s="1009"/>
      <c r="D276" s="1009"/>
      <c r="E276" s="1009"/>
      <c r="F276" s="1009"/>
      <c r="G276" s="1009"/>
      <c r="H276" s="1009"/>
      <c r="I276" s="1009"/>
      <c r="J276" s="1009"/>
      <c r="K276" s="1009"/>
      <c r="L276" s="1010"/>
      <c r="N276" s="315"/>
      <c r="O276" s="146"/>
      <c r="P276" s="146"/>
    </row>
    <row r="277" spans="1:16" s="38" customFormat="1" x14ac:dyDescent="0.25">
      <c r="A277" s="266"/>
      <c r="B277" s="1008"/>
      <c r="C277" s="1009"/>
      <c r="D277" s="1009"/>
      <c r="E277" s="1009"/>
      <c r="F277" s="1009"/>
      <c r="G277" s="1009"/>
      <c r="H277" s="1009"/>
      <c r="I277" s="1009"/>
      <c r="J277" s="1009"/>
      <c r="K277" s="1009"/>
      <c r="L277" s="1010"/>
      <c r="N277" s="315"/>
      <c r="O277" s="146"/>
      <c r="P277" s="146"/>
    </row>
    <row r="278" spans="1:16" s="38" customFormat="1" x14ac:dyDescent="0.25">
      <c r="A278" s="266"/>
      <c r="B278" s="1008"/>
      <c r="C278" s="1009"/>
      <c r="D278" s="1009"/>
      <c r="E278" s="1009"/>
      <c r="F278" s="1009"/>
      <c r="G278" s="1009"/>
      <c r="H278" s="1009"/>
      <c r="I278" s="1009"/>
      <c r="J278" s="1009"/>
      <c r="K278" s="1009"/>
      <c r="L278" s="1010"/>
      <c r="N278" s="315"/>
      <c r="O278" s="146"/>
      <c r="P278" s="146"/>
    </row>
    <row r="279" spans="1:16" s="38" customFormat="1" x14ac:dyDescent="0.25">
      <c r="A279" s="266"/>
      <c r="B279" s="1008"/>
      <c r="C279" s="1009"/>
      <c r="D279" s="1009"/>
      <c r="E279" s="1009"/>
      <c r="F279" s="1009"/>
      <c r="G279" s="1009"/>
      <c r="H279" s="1009"/>
      <c r="I279" s="1009"/>
      <c r="J279" s="1009"/>
      <c r="K279" s="1009"/>
      <c r="L279" s="1010"/>
      <c r="N279" s="315"/>
    </row>
    <row r="280" spans="1:16" s="38" customFormat="1" x14ac:dyDescent="0.25">
      <c r="A280" s="266"/>
      <c r="B280" s="1008"/>
      <c r="C280" s="1009"/>
      <c r="D280" s="1009"/>
      <c r="E280" s="1009"/>
      <c r="F280" s="1009"/>
      <c r="G280" s="1009"/>
      <c r="H280" s="1009"/>
      <c r="I280" s="1009"/>
      <c r="J280" s="1009"/>
      <c r="K280" s="1009"/>
      <c r="L280" s="1010"/>
      <c r="N280" s="315"/>
    </row>
    <row r="281" spans="1:16" s="146" customFormat="1" x14ac:dyDescent="0.25">
      <c r="A281" s="37"/>
      <c r="B281" s="333"/>
      <c r="C281" s="334"/>
      <c r="F281" s="162"/>
      <c r="G281" s="163"/>
      <c r="H281" s="163"/>
      <c r="I281" s="163"/>
      <c r="J281" s="163"/>
      <c r="K281" s="163"/>
      <c r="L281" s="164"/>
      <c r="N281" s="315"/>
      <c r="O281" s="160"/>
    </row>
    <row r="282" spans="1:16" s="146" customFormat="1" x14ac:dyDescent="0.25">
      <c r="A282" s="37"/>
      <c r="B282" s="1002" t="str">
        <f>IF(Intro!$G$28="English",O282,P282)</f>
        <v>Vérification</v>
      </c>
      <c r="C282" s="877"/>
      <c r="D282" s="877"/>
      <c r="E282" s="877"/>
      <c r="F282" s="878"/>
      <c r="G282" s="896">
        <f>Variables!$B$6</f>
        <v>2023</v>
      </c>
      <c r="H282" s="896">
        <f>G282+1</f>
        <v>2024</v>
      </c>
      <c r="I282" s="896">
        <f>H282+1</f>
        <v>2025</v>
      </c>
      <c r="J282" s="1004"/>
      <c r="K282" s="1005"/>
      <c r="L282" s="195"/>
      <c r="N282" s="315"/>
      <c r="O282" s="160" t="s">
        <v>78</v>
      </c>
      <c r="P282" s="146" t="s">
        <v>165</v>
      </c>
    </row>
    <row r="283" spans="1:16" s="146" customFormat="1" x14ac:dyDescent="0.25">
      <c r="A283" s="37"/>
      <c r="B283" s="1003"/>
      <c r="C283" s="880"/>
      <c r="D283" s="880"/>
      <c r="E283" s="880"/>
      <c r="F283" s="881"/>
      <c r="G283" s="976"/>
      <c r="H283" s="976"/>
      <c r="I283" s="976"/>
      <c r="J283" s="1004"/>
      <c r="K283" s="1005"/>
      <c r="L283" s="195"/>
      <c r="N283" s="315"/>
      <c r="O283" s="160"/>
    </row>
    <row r="284" spans="1:16" s="146" customFormat="1" x14ac:dyDescent="0.25">
      <c r="A284" s="37"/>
      <c r="B284" s="997" t="str">
        <f>IF(Intro!$G$28="English",O284,P284)</f>
        <v>La valeur totale des ventes nettes déclarée dans cette question dépasse-t-elle la valeur totale des ventes nettes de votre entreprise déclarée à la question 1 de cet onglet?</v>
      </c>
      <c r="C284" s="769"/>
      <c r="D284" s="769"/>
      <c r="E284" s="769"/>
      <c r="F284" s="998"/>
      <c r="G284" s="992" t="str">
        <f>IF(SUM(G260,G236)&gt;G24,Variables!$D$60,Variables!$D$59)</f>
        <v>Non</v>
      </c>
      <c r="H284" s="992" t="str">
        <f>IF(SUM(H260,H236)&gt;H24,Variables!$D$60,Variables!$D$59)</f>
        <v>Non</v>
      </c>
      <c r="I284" s="992" t="str">
        <f>IF(SUM(I260,I236)&gt;I24,Variables!$D$60,Variables!$D$59)</f>
        <v>Non</v>
      </c>
      <c r="J284" s="995"/>
      <c r="K284" s="996"/>
      <c r="L284" s="195"/>
      <c r="N284" s="315"/>
      <c r="O284" s="146" t="s">
        <v>635</v>
      </c>
      <c r="P284" s="146" t="s">
        <v>636</v>
      </c>
    </row>
    <row r="285" spans="1:16" s="146" customFormat="1" x14ac:dyDescent="0.25">
      <c r="A285" s="37"/>
      <c r="B285" s="848"/>
      <c r="C285" s="789"/>
      <c r="D285" s="789"/>
      <c r="E285" s="789"/>
      <c r="F285" s="999"/>
      <c r="G285" s="993"/>
      <c r="H285" s="993"/>
      <c r="I285" s="993"/>
      <c r="J285" s="995"/>
      <c r="K285" s="996"/>
      <c r="L285" s="195"/>
      <c r="N285" s="315"/>
    </row>
    <row r="286" spans="1:16" s="146" customFormat="1" x14ac:dyDescent="0.25">
      <c r="A286" s="37"/>
      <c r="B286" s="848"/>
      <c r="C286" s="772"/>
      <c r="D286" s="772"/>
      <c r="E286" s="772"/>
      <c r="F286" s="999"/>
      <c r="G286" s="993"/>
      <c r="H286" s="993"/>
      <c r="I286" s="993"/>
      <c r="J286" s="995"/>
      <c r="K286" s="996"/>
      <c r="L286" s="195"/>
      <c r="N286" s="315"/>
    </row>
    <row r="287" spans="1:16" s="146" customFormat="1" x14ac:dyDescent="0.25">
      <c r="A287" s="37"/>
      <c r="B287" s="1000"/>
      <c r="C287" s="775"/>
      <c r="D287" s="775"/>
      <c r="E287" s="775"/>
      <c r="F287" s="1001"/>
      <c r="G287" s="994"/>
      <c r="H287" s="994"/>
      <c r="I287" s="994"/>
      <c r="J287" s="995"/>
      <c r="K287" s="996"/>
      <c r="L287" s="195"/>
      <c r="N287" s="315"/>
    </row>
    <row r="288" spans="1:16" s="146" customFormat="1" x14ac:dyDescent="0.25">
      <c r="A288" s="37"/>
      <c r="B288" s="997" t="str">
        <f>IF(Intro!$G$28="English",O288,P288)</f>
        <v>La valeur des ventes nettes (pour les ventes au Canada) déclarée dans cette question diffère-t-elle des valeurs des ventes nettes rendues déclarées (pour les ventes au Canada) à la question 1 de l'onglet Pro 2?</v>
      </c>
      <c r="C288" s="769"/>
      <c r="D288" s="769"/>
      <c r="E288" s="769"/>
      <c r="F288" s="998"/>
      <c r="G288" s="992" t="str">
        <f>IF(G236&lt;&gt;SUM('Pro 2'!G48,'Pro 2'!G31),Variables!$D$60,Variables!$D$59)</f>
        <v>Non</v>
      </c>
      <c r="H288" s="992" t="str">
        <f>IF(H236&lt;&gt;SUM('Pro 2'!H48,'Pro 2'!H31),Variables!$D$60,Variables!$D$59)</f>
        <v>Non</v>
      </c>
      <c r="I288" s="992" t="str">
        <f>IF(I236&lt;&gt;SUM('Pro 2'!I48,'Pro 2'!I31),Variables!$D$60,Variables!$D$59)</f>
        <v>Non</v>
      </c>
      <c r="J288" s="995"/>
      <c r="K288" s="996"/>
      <c r="L288" s="195"/>
      <c r="N288" s="315"/>
      <c r="O288" s="146" t="s">
        <v>661</v>
      </c>
      <c r="P288" s="146" t="s">
        <v>663</v>
      </c>
    </row>
    <row r="289" spans="1:16" s="146" customFormat="1" x14ac:dyDescent="0.25">
      <c r="A289" s="37"/>
      <c r="B289" s="848"/>
      <c r="C289" s="789"/>
      <c r="D289" s="789"/>
      <c r="E289" s="789"/>
      <c r="F289" s="999"/>
      <c r="G289" s="993"/>
      <c r="H289" s="993"/>
      <c r="I289" s="993"/>
      <c r="J289" s="995"/>
      <c r="K289" s="996"/>
      <c r="L289" s="195"/>
      <c r="N289" s="315"/>
    </row>
    <row r="290" spans="1:16" s="146" customFormat="1" x14ac:dyDescent="0.25">
      <c r="A290" s="37"/>
      <c r="B290" s="848"/>
      <c r="C290" s="772"/>
      <c r="D290" s="772"/>
      <c r="E290" s="772"/>
      <c r="F290" s="999"/>
      <c r="G290" s="993"/>
      <c r="H290" s="993"/>
      <c r="I290" s="993"/>
      <c r="J290" s="995"/>
      <c r="K290" s="996"/>
      <c r="L290" s="195"/>
      <c r="N290" s="315"/>
    </row>
    <row r="291" spans="1:16" s="146" customFormat="1" x14ac:dyDescent="0.25">
      <c r="A291" s="37"/>
      <c r="B291" s="1000"/>
      <c r="C291" s="775"/>
      <c r="D291" s="775"/>
      <c r="E291" s="775"/>
      <c r="F291" s="1001"/>
      <c r="G291" s="994"/>
      <c r="H291" s="994"/>
      <c r="I291" s="994"/>
      <c r="J291" s="995"/>
      <c r="K291" s="996"/>
      <c r="L291" s="195"/>
      <c r="N291" s="315"/>
    </row>
    <row r="292" spans="1:16" s="146" customFormat="1" x14ac:dyDescent="0.25">
      <c r="A292" s="37"/>
      <c r="B292" s="997" t="str">
        <f>IF(Intro!$G$28="English",O292,P292)</f>
        <v>La valeur des ventes nettes (pour les ventes à l'exportation) déclarée dans cette question diffère-t-elle des valeurs des ventes nettes rendues déclarées (pour les ventes à l'exportation) à la question 1 de l'onglet Pro 2?</v>
      </c>
      <c r="C292" s="769"/>
      <c r="D292" s="769"/>
      <c r="E292" s="769"/>
      <c r="F292" s="998"/>
      <c r="G292" s="992" t="str">
        <f>IF(G260&lt;&gt;SUM('Pro 2'!G34,'Pro 2'!G51),Variables!$D$60,Variables!$D$59)</f>
        <v>Non</v>
      </c>
      <c r="H292" s="992" t="str">
        <f>IF(H260&lt;&gt;SUM('Pro 2'!H34,'Pro 2'!H51),Variables!$D$60,Variables!$D$59)</f>
        <v>Non</v>
      </c>
      <c r="I292" s="992" t="str">
        <f>IF(I260&lt;&gt;SUM('Pro 2'!I34,'Pro 2'!I51),Variables!$D$60,Variables!$D$59)</f>
        <v>Non</v>
      </c>
      <c r="J292" s="995"/>
      <c r="K292" s="996"/>
      <c r="L292" s="195"/>
      <c r="N292" s="315"/>
      <c r="O292" s="146" t="s">
        <v>662</v>
      </c>
      <c r="P292" s="146" t="s">
        <v>664</v>
      </c>
    </row>
    <row r="293" spans="1:16" s="146" customFormat="1" x14ac:dyDescent="0.25">
      <c r="A293" s="37"/>
      <c r="B293" s="848"/>
      <c r="C293" s="789"/>
      <c r="D293" s="789"/>
      <c r="E293" s="789"/>
      <c r="F293" s="999"/>
      <c r="G293" s="993"/>
      <c r="H293" s="993"/>
      <c r="I293" s="993"/>
      <c r="J293" s="995"/>
      <c r="K293" s="996"/>
      <c r="L293" s="195"/>
      <c r="N293" s="315"/>
    </row>
    <row r="294" spans="1:16" s="146" customFormat="1" x14ac:dyDescent="0.25">
      <c r="A294" s="37"/>
      <c r="B294" s="848"/>
      <c r="C294" s="772"/>
      <c r="D294" s="772"/>
      <c r="E294" s="772"/>
      <c r="F294" s="999"/>
      <c r="G294" s="993"/>
      <c r="H294" s="993"/>
      <c r="I294" s="993"/>
      <c r="J294" s="995"/>
      <c r="K294" s="996"/>
      <c r="L294" s="195"/>
      <c r="N294" s="315"/>
    </row>
    <row r="295" spans="1:16" s="146" customFormat="1" x14ac:dyDescent="0.25">
      <c r="A295" s="37"/>
      <c r="B295" s="1000"/>
      <c r="C295" s="775"/>
      <c r="D295" s="775"/>
      <c r="E295" s="775"/>
      <c r="F295" s="1001"/>
      <c r="G295" s="994"/>
      <c r="H295" s="994"/>
      <c r="I295" s="994"/>
      <c r="J295" s="995"/>
      <c r="K295" s="996"/>
      <c r="L295" s="195"/>
      <c r="N295" s="315"/>
    </row>
    <row r="296" spans="1:16" s="275" customFormat="1" x14ac:dyDescent="0.25">
      <c r="A296" s="274"/>
      <c r="B296" s="983" t="str">
        <f>IF(Intro!$G$28="English",O296,P296)</f>
        <v>Le stock de clôture combiné déclaré dans cette question diffère-t-il du stock de clôture total déclaré à la question 1 de l'onglet Pro 2?</v>
      </c>
      <c r="C296" s="984"/>
      <c r="D296" s="984"/>
      <c r="E296" s="984"/>
      <c r="F296" s="985"/>
      <c r="G296" s="992" t="str">
        <f>IF(SUM(G239,G263)&lt;&gt;(SUM('Pro 2'!G37,'Pro 2'!G54)),Variables!$D$60,Variables!$D$59)</f>
        <v>Non</v>
      </c>
      <c r="H296" s="992" t="str">
        <f>IF(SUM(H239,H263)&lt;&gt;(SUM('Pro 2'!H37,'Pro 2'!H54)),Variables!$D$60,Variables!$D$59)</f>
        <v>Non</v>
      </c>
      <c r="I296" s="992" t="str">
        <f>IF(SUM(I239,I263)&lt;&gt;(SUM('Pro 2'!I37,'Pro 2'!I54)),Variables!$D$60,Variables!$D$59)</f>
        <v>Non</v>
      </c>
      <c r="J296" s="995"/>
      <c r="K296" s="996"/>
      <c r="L296" s="209"/>
      <c r="N296" s="325"/>
      <c r="O296" s="146" t="s">
        <v>637</v>
      </c>
      <c r="P296" s="146" t="s">
        <v>680</v>
      </c>
    </row>
    <row r="297" spans="1:16" s="275" customFormat="1" x14ac:dyDescent="0.25">
      <c r="A297" s="274"/>
      <c r="B297" s="986"/>
      <c r="C297" s="987"/>
      <c r="D297" s="987"/>
      <c r="E297" s="987"/>
      <c r="F297" s="988"/>
      <c r="G297" s="993"/>
      <c r="H297" s="993"/>
      <c r="I297" s="993"/>
      <c r="J297" s="995"/>
      <c r="K297" s="996"/>
      <c r="L297" s="209"/>
      <c r="N297" s="325"/>
      <c r="O297" s="146"/>
      <c r="P297" s="146"/>
    </row>
    <row r="298" spans="1:16" s="275" customFormat="1" x14ac:dyDescent="0.25">
      <c r="A298" s="274"/>
      <c r="B298" s="986"/>
      <c r="C298" s="987"/>
      <c r="D298" s="987"/>
      <c r="E298" s="987"/>
      <c r="F298" s="988"/>
      <c r="G298" s="993"/>
      <c r="H298" s="993"/>
      <c r="I298" s="993"/>
      <c r="J298" s="995"/>
      <c r="K298" s="996"/>
      <c r="L298" s="209"/>
      <c r="N298" s="325"/>
      <c r="O298" s="146"/>
      <c r="P298" s="146"/>
    </row>
    <row r="299" spans="1:16" s="146" customFormat="1" x14ac:dyDescent="0.25">
      <c r="A299" s="37"/>
      <c r="B299" s="989"/>
      <c r="C299" s="990"/>
      <c r="D299" s="990"/>
      <c r="E299" s="990"/>
      <c r="F299" s="991"/>
      <c r="G299" s="994"/>
      <c r="H299" s="994"/>
      <c r="I299" s="994"/>
      <c r="J299" s="995"/>
      <c r="K299" s="996"/>
      <c r="L299" s="195"/>
      <c r="N299" s="315"/>
    </row>
    <row r="300" spans="1:16" s="147" customFormat="1" x14ac:dyDescent="0.25">
      <c r="A300" s="184"/>
      <c r="B300" s="185"/>
      <c r="C300" s="186"/>
      <c r="D300" s="186"/>
      <c r="E300" s="186"/>
      <c r="F300" s="186"/>
      <c r="G300" s="186"/>
      <c r="H300" s="186"/>
      <c r="I300" s="186"/>
      <c r="J300" s="186"/>
      <c r="K300" s="186"/>
      <c r="L300" s="187"/>
      <c r="N300" s="320"/>
    </row>
    <row r="301" spans="1:16" s="3" customFormat="1" x14ac:dyDescent="0.25">
      <c r="A301" s="13"/>
      <c r="B301" s="796" t="s">
        <v>33</v>
      </c>
      <c r="C301" s="797"/>
      <c r="D301" s="797"/>
      <c r="E301" s="797"/>
      <c r="F301" s="797"/>
      <c r="G301" s="797"/>
      <c r="H301" s="797"/>
      <c r="I301" s="797"/>
      <c r="J301" s="797"/>
      <c r="K301" s="797"/>
      <c r="L301" s="798"/>
      <c r="M301" s="200"/>
      <c r="N301" s="318"/>
    </row>
    <row r="302" spans="1:16" s="147" customFormat="1" x14ac:dyDescent="0.25">
      <c r="A302" s="184"/>
      <c r="B302" s="185"/>
      <c r="C302" s="186"/>
      <c r="D302" s="186"/>
      <c r="E302" s="186"/>
      <c r="F302" s="186"/>
      <c r="G302" s="186"/>
      <c r="H302" s="186"/>
      <c r="I302" s="186"/>
      <c r="J302" s="186"/>
      <c r="K302" s="186"/>
      <c r="L302" s="187"/>
      <c r="N302" s="362"/>
    </row>
    <row r="303" spans="1:16" s="147" customFormat="1" x14ac:dyDescent="0.25">
      <c r="A303" s="184"/>
      <c r="B303" s="793" t="str">
        <f>IF(Intro!$G$28="English",O303,P303)</f>
        <v>Décrivez comment votre entreprise a réparti les dépenses suivantes dans votre réponse aux états de résultats fournis à la question 7 de cet onglet :</v>
      </c>
      <c r="C303" s="794"/>
      <c r="D303" s="794"/>
      <c r="E303" s="794"/>
      <c r="F303" s="794"/>
      <c r="G303" s="794"/>
      <c r="H303" s="794"/>
      <c r="I303" s="794"/>
      <c r="J303" s="794"/>
      <c r="K303" s="794"/>
      <c r="L303" s="795"/>
      <c r="N303" s="320"/>
      <c r="O303" s="147" t="s">
        <v>728</v>
      </c>
      <c r="P303" s="147" t="s">
        <v>729</v>
      </c>
    </row>
    <row r="304" spans="1:16" s="147" customFormat="1" x14ac:dyDescent="0.25">
      <c r="A304" s="184"/>
      <c r="B304" s="185"/>
      <c r="C304" s="186"/>
      <c r="D304" s="186"/>
      <c r="E304" s="186"/>
      <c r="F304" s="186"/>
      <c r="G304" s="186"/>
      <c r="H304" s="186"/>
      <c r="I304" s="186"/>
      <c r="J304" s="186"/>
      <c r="K304" s="186"/>
      <c r="L304" s="187"/>
      <c r="N304" s="320"/>
    </row>
    <row r="305" spans="1:16" s="147" customFormat="1" x14ac:dyDescent="0.25">
      <c r="A305" s="184"/>
      <c r="B305" s="672" t="str">
        <f>IF(Intro!$G$28="English",O305,P305)</f>
        <v xml:space="preserve">Frais généraux, de vente, et d'administration </v>
      </c>
      <c r="C305" s="673"/>
      <c r="D305" s="970"/>
      <c r="E305" s="970"/>
      <c r="F305" s="970"/>
      <c r="G305" s="970"/>
      <c r="H305" s="970"/>
      <c r="I305" s="970"/>
      <c r="J305" s="970"/>
      <c r="K305" s="970"/>
      <c r="L305" s="971"/>
      <c r="N305" s="320"/>
      <c r="O305" s="12" t="s">
        <v>76</v>
      </c>
      <c r="P305" s="12" t="s">
        <v>77</v>
      </c>
    </row>
    <row r="306" spans="1:16" s="147" customFormat="1" x14ac:dyDescent="0.25">
      <c r="A306" s="184"/>
      <c r="B306" s="672"/>
      <c r="C306" s="673"/>
      <c r="D306" s="970"/>
      <c r="E306" s="970"/>
      <c r="F306" s="970"/>
      <c r="G306" s="970"/>
      <c r="H306" s="970"/>
      <c r="I306" s="970"/>
      <c r="J306" s="970"/>
      <c r="K306" s="970"/>
      <c r="L306" s="971"/>
      <c r="N306" s="320"/>
      <c r="O306" s="12"/>
      <c r="P306" s="12"/>
    </row>
    <row r="307" spans="1:16" s="147" customFormat="1" x14ac:dyDescent="0.25">
      <c r="A307" s="184"/>
      <c r="B307" s="672"/>
      <c r="C307" s="673"/>
      <c r="D307" s="970"/>
      <c r="E307" s="970"/>
      <c r="F307" s="970"/>
      <c r="G307" s="970"/>
      <c r="H307" s="970"/>
      <c r="I307" s="970"/>
      <c r="J307" s="970"/>
      <c r="K307" s="970"/>
      <c r="L307" s="971"/>
      <c r="N307" s="320"/>
      <c r="O307" s="12"/>
      <c r="P307" s="12"/>
    </row>
    <row r="308" spans="1:16" s="147" customFormat="1" x14ac:dyDescent="0.25">
      <c r="A308" s="184"/>
      <c r="B308" s="672"/>
      <c r="C308" s="673"/>
      <c r="D308" s="970"/>
      <c r="E308" s="970"/>
      <c r="F308" s="970"/>
      <c r="G308" s="970"/>
      <c r="H308" s="970"/>
      <c r="I308" s="970"/>
      <c r="J308" s="970"/>
      <c r="K308" s="970"/>
      <c r="L308" s="971"/>
      <c r="N308" s="320"/>
      <c r="O308" s="12"/>
      <c r="P308" s="12"/>
    </row>
    <row r="309" spans="1:16" s="147" customFormat="1" x14ac:dyDescent="0.25">
      <c r="A309" s="184"/>
      <c r="B309" s="672"/>
      <c r="C309" s="673"/>
      <c r="D309" s="970"/>
      <c r="E309" s="970"/>
      <c r="F309" s="970"/>
      <c r="G309" s="970"/>
      <c r="H309" s="970"/>
      <c r="I309" s="970"/>
      <c r="J309" s="970"/>
      <c r="K309" s="970"/>
      <c r="L309" s="971"/>
      <c r="N309" s="320"/>
      <c r="O309" s="12"/>
      <c r="P309" s="12"/>
    </row>
    <row r="310" spans="1:16" s="147" customFormat="1" x14ac:dyDescent="0.25">
      <c r="A310" s="184"/>
      <c r="B310" s="672"/>
      <c r="C310" s="673"/>
      <c r="D310" s="970"/>
      <c r="E310" s="970"/>
      <c r="F310" s="970"/>
      <c r="G310" s="970"/>
      <c r="H310" s="970"/>
      <c r="I310" s="970"/>
      <c r="J310" s="970"/>
      <c r="K310" s="970"/>
      <c r="L310" s="971"/>
      <c r="N310" s="320"/>
      <c r="O310" s="12"/>
      <c r="P310" s="12"/>
    </row>
    <row r="311" spans="1:16" s="147" customFormat="1" x14ac:dyDescent="0.25">
      <c r="A311" s="184"/>
      <c r="B311" s="672"/>
      <c r="C311" s="673"/>
      <c r="D311" s="970"/>
      <c r="E311" s="970"/>
      <c r="F311" s="970"/>
      <c r="G311" s="970"/>
      <c r="H311" s="970"/>
      <c r="I311" s="970"/>
      <c r="J311" s="970"/>
      <c r="K311" s="970"/>
      <c r="L311" s="971"/>
      <c r="N311" s="320"/>
      <c r="O311" s="12"/>
      <c r="P311" s="12"/>
    </row>
    <row r="312" spans="1:16" s="147" customFormat="1" x14ac:dyDescent="0.25">
      <c r="A312" s="184"/>
      <c r="B312" s="672"/>
      <c r="C312" s="673"/>
      <c r="D312" s="970"/>
      <c r="E312" s="970"/>
      <c r="F312" s="970"/>
      <c r="G312" s="970"/>
      <c r="H312" s="970"/>
      <c r="I312" s="970"/>
      <c r="J312" s="970"/>
      <c r="K312" s="970"/>
      <c r="L312" s="971"/>
      <c r="N312" s="320"/>
      <c r="O312" s="12"/>
      <c r="P312" s="12"/>
    </row>
    <row r="313" spans="1:16" s="147" customFormat="1" x14ac:dyDescent="0.25">
      <c r="A313" s="184"/>
      <c r="B313" s="672" t="str">
        <f>IF(Intro!$G$28="English",O313,P313)</f>
        <v>Charges financières</v>
      </c>
      <c r="C313" s="673"/>
      <c r="D313" s="970"/>
      <c r="E313" s="970"/>
      <c r="F313" s="970"/>
      <c r="G313" s="970"/>
      <c r="H313" s="970"/>
      <c r="I313" s="970"/>
      <c r="J313" s="970"/>
      <c r="K313" s="970"/>
      <c r="L313" s="971"/>
      <c r="N313" s="320"/>
      <c r="O313" s="12" t="s">
        <v>55</v>
      </c>
      <c r="P313" s="12" t="s">
        <v>56</v>
      </c>
    </row>
    <row r="314" spans="1:16" s="147" customFormat="1" x14ac:dyDescent="0.25">
      <c r="A314" s="184"/>
      <c r="B314" s="672"/>
      <c r="C314" s="673"/>
      <c r="D314" s="970"/>
      <c r="E314" s="970"/>
      <c r="F314" s="970"/>
      <c r="G314" s="970"/>
      <c r="H314" s="970"/>
      <c r="I314" s="970"/>
      <c r="J314" s="970"/>
      <c r="K314" s="970"/>
      <c r="L314" s="971"/>
      <c r="N314" s="320"/>
    </row>
    <row r="315" spans="1:16" s="147" customFormat="1" x14ac:dyDescent="0.25">
      <c r="A315" s="184"/>
      <c r="B315" s="672"/>
      <c r="C315" s="673"/>
      <c r="D315" s="970"/>
      <c r="E315" s="970"/>
      <c r="F315" s="970"/>
      <c r="G315" s="970"/>
      <c r="H315" s="970"/>
      <c r="I315" s="970"/>
      <c r="J315" s="970"/>
      <c r="K315" s="970"/>
      <c r="L315" s="971"/>
      <c r="N315" s="320"/>
      <c r="O315" s="12"/>
      <c r="P315" s="12"/>
    </row>
    <row r="316" spans="1:16" s="147" customFormat="1" x14ac:dyDescent="0.25">
      <c r="A316" s="184"/>
      <c r="B316" s="672"/>
      <c r="C316" s="673"/>
      <c r="D316" s="970"/>
      <c r="E316" s="970"/>
      <c r="F316" s="970"/>
      <c r="G316" s="970"/>
      <c r="H316" s="970"/>
      <c r="I316" s="970"/>
      <c r="J316" s="970"/>
      <c r="K316" s="970"/>
      <c r="L316" s="971"/>
      <c r="N316" s="320"/>
      <c r="O316" s="12"/>
      <c r="P316" s="12"/>
    </row>
    <row r="317" spans="1:16" s="147" customFormat="1" x14ac:dyDescent="0.25">
      <c r="A317" s="184"/>
      <c r="B317" s="672"/>
      <c r="C317" s="673"/>
      <c r="D317" s="970"/>
      <c r="E317" s="970"/>
      <c r="F317" s="970"/>
      <c r="G317" s="970"/>
      <c r="H317" s="970"/>
      <c r="I317" s="970"/>
      <c r="J317" s="970"/>
      <c r="K317" s="970"/>
      <c r="L317" s="971"/>
      <c r="N317" s="320"/>
      <c r="O317" s="12"/>
      <c r="P317" s="12"/>
    </row>
    <row r="318" spans="1:16" s="147" customFormat="1" x14ac:dyDescent="0.25">
      <c r="A318" s="184"/>
      <c r="B318" s="672"/>
      <c r="C318" s="673"/>
      <c r="D318" s="970"/>
      <c r="E318" s="970"/>
      <c r="F318" s="970"/>
      <c r="G318" s="970"/>
      <c r="H318" s="970"/>
      <c r="I318" s="970"/>
      <c r="J318" s="970"/>
      <c r="K318" s="970"/>
      <c r="L318" s="971"/>
      <c r="N318" s="320"/>
      <c r="O318" s="12"/>
      <c r="P318" s="12"/>
    </row>
    <row r="319" spans="1:16" s="147" customFormat="1" x14ac:dyDescent="0.25">
      <c r="A319" s="184"/>
      <c r="B319" s="672"/>
      <c r="C319" s="673"/>
      <c r="D319" s="970"/>
      <c r="E319" s="970"/>
      <c r="F319" s="970"/>
      <c r="G319" s="970"/>
      <c r="H319" s="970"/>
      <c r="I319" s="970"/>
      <c r="J319" s="970"/>
      <c r="K319" s="970"/>
      <c r="L319" s="971"/>
      <c r="N319" s="320"/>
      <c r="O319" s="12"/>
      <c r="P319" s="12"/>
    </row>
    <row r="320" spans="1:16" s="147" customFormat="1" x14ac:dyDescent="0.25">
      <c r="A320" s="184"/>
      <c r="B320" s="672"/>
      <c r="C320" s="673"/>
      <c r="D320" s="970"/>
      <c r="E320" s="970"/>
      <c r="F320" s="970"/>
      <c r="G320" s="970"/>
      <c r="H320" s="970"/>
      <c r="I320" s="970"/>
      <c r="J320" s="970"/>
      <c r="K320" s="970"/>
      <c r="L320" s="971"/>
      <c r="N320" s="320"/>
      <c r="O320" s="12"/>
      <c r="P320" s="12"/>
    </row>
    <row r="321" spans="1:16" s="147" customFormat="1" x14ac:dyDescent="0.25">
      <c r="A321" s="184"/>
      <c r="B321" s="672" t="str">
        <f>IF(Intro!$G$28="English",O321,P321)</f>
        <v>Autres dépenses</v>
      </c>
      <c r="C321" s="673"/>
      <c r="D321" s="970"/>
      <c r="E321" s="970"/>
      <c r="F321" s="970"/>
      <c r="G321" s="970"/>
      <c r="H321" s="970"/>
      <c r="I321" s="970"/>
      <c r="J321" s="970"/>
      <c r="K321" s="970"/>
      <c r="L321" s="971"/>
      <c r="N321" s="320"/>
      <c r="O321" s="12" t="s">
        <v>100</v>
      </c>
      <c r="P321" s="12" t="s">
        <v>101</v>
      </c>
    </row>
    <row r="322" spans="1:16" s="147" customFormat="1" x14ac:dyDescent="0.25">
      <c r="A322" s="184"/>
      <c r="B322" s="672"/>
      <c r="C322" s="673"/>
      <c r="D322" s="970"/>
      <c r="E322" s="970"/>
      <c r="F322" s="970"/>
      <c r="G322" s="970"/>
      <c r="H322" s="970"/>
      <c r="I322" s="970"/>
      <c r="J322" s="970"/>
      <c r="K322" s="970"/>
      <c r="L322" s="971"/>
      <c r="N322" s="320"/>
      <c r="O322" s="12"/>
      <c r="P322" s="12"/>
    </row>
    <row r="323" spans="1:16" s="147" customFormat="1" x14ac:dyDescent="0.25">
      <c r="A323" s="184"/>
      <c r="B323" s="672"/>
      <c r="C323" s="673"/>
      <c r="D323" s="970"/>
      <c r="E323" s="970"/>
      <c r="F323" s="970"/>
      <c r="G323" s="970"/>
      <c r="H323" s="970"/>
      <c r="I323" s="970"/>
      <c r="J323" s="970"/>
      <c r="K323" s="970"/>
      <c r="L323" s="971"/>
      <c r="N323" s="320"/>
      <c r="O323" s="12"/>
      <c r="P323" s="12"/>
    </row>
    <row r="324" spans="1:16" s="147" customFormat="1" x14ac:dyDescent="0.25">
      <c r="A324" s="184"/>
      <c r="B324" s="672"/>
      <c r="C324" s="673"/>
      <c r="D324" s="970"/>
      <c r="E324" s="970"/>
      <c r="F324" s="970"/>
      <c r="G324" s="970"/>
      <c r="H324" s="970"/>
      <c r="I324" s="970"/>
      <c r="J324" s="970"/>
      <c r="K324" s="970"/>
      <c r="L324" s="971"/>
      <c r="N324" s="320"/>
      <c r="O324" s="12"/>
      <c r="P324" s="12"/>
    </row>
    <row r="325" spans="1:16" s="147" customFormat="1" x14ac:dyDescent="0.25">
      <c r="A325" s="184"/>
      <c r="B325" s="672"/>
      <c r="C325" s="673"/>
      <c r="D325" s="970"/>
      <c r="E325" s="970"/>
      <c r="F325" s="970"/>
      <c r="G325" s="970"/>
      <c r="H325" s="970"/>
      <c r="I325" s="970"/>
      <c r="J325" s="970"/>
      <c r="K325" s="970"/>
      <c r="L325" s="971"/>
      <c r="N325" s="320"/>
      <c r="O325" s="12"/>
      <c r="P325" s="12"/>
    </row>
    <row r="326" spans="1:16" s="147" customFormat="1" x14ac:dyDescent="0.25">
      <c r="A326" s="184"/>
      <c r="B326" s="672"/>
      <c r="C326" s="673"/>
      <c r="D326" s="970"/>
      <c r="E326" s="970"/>
      <c r="F326" s="970"/>
      <c r="G326" s="970"/>
      <c r="H326" s="970"/>
      <c r="I326" s="970"/>
      <c r="J326" s="970"/>
      <c r="K326" s="970"/>
      <c r="L326" s="971"/>
      <c r="N326" s="320"/>
      <c r="O326" s="12"/>
      <c r="P326" s="12"/>
    </row>
    <row r="327" spans="1:16" s="147" customFormat="1" x14ac:dyDescent="0.25">
      <c r="A327" s="184"/>
      <c r="B327" s="672"/>
      <c r="C327" s="673"/>
      <c r="D327" s="970"/>
      <c r="E327" s="970"/>
      <c r="F327" s="970"/>
      <c r="G327" s="970"/>
      <c r="H327" s="970"/>
      <c r="I327" s="970"/>
      <c r="J327" s="970"/>
      <c r="K327" s="970"/>
      <c r="L327" s="971"/>
      <c r="N327" s="320"/>
      <c r="O327" s="12"/>
      <c r="P327" s="12"/>
    </row>
    <row r="328" spans="1:16" s="147" customFormat="1" x14ac:dyDescent="0.25">
      <c r="A328" s="184"/>
      <c r="B328" s="672"/>
      <c r="C328" s="673"/>
      <c r="D328" s="970"/>
      <c r="E328" s="970"/>
      <c r="F328" s="970"/>
      <c r="G328" s="970"/>
      <c r="H328" s="970"/>
      <c r="I328" s="970"/>
      <c r="J328" s="970"/>
      <c r="K328" s="970"/>
      <c r="L328" s="971"/>
      <c r="N328" s="320"/>
      <c r="O328" s="12"/>
      <c r="P328" s="12"/>
    </row>
    <row r="329" spans="1:16" s="147" customFormat="1" x14ac:dyDescent="0.25">
      <c r="A329" s="184"/>
      <c r="B329" s="191"/>
      <c r="C329" s="192"/>
      <c r="D329" s="192"/>
      <c r="E329" s="192"/>
      <c r="F329" s="192"/>
      <c r="G329" s="192"/>
      <c r="H329" s="192"/>
      <c r="I329" s="192"/>
      <c r="J329" s="192"/>
      <c r="K329" s="192"/>
      <c r="L329" s="193"/>
      <c r="N329" s="320"/>
    </row>
    <row r="330" spans="1:16" s="3" customFormat="1" x14ac:dyDescent="0.25">
      <c r="A330" s="13"/>
      <c r="B330" s="796" t="s">
        <v>34</v>
      </c>
      <c r="C330" s="797"/>
      <c r="D330" s="797"/>
      <c r="E330" s="797"/>
      <c r="F330" s="797"/>
      <c r="G330" s="797"/>
      <c r="H330" s="797"/>
      <c r="I330" s="797"/>
      <c r="J330" s="797"/>
      <c r="K330" s="797"/>
      <c r="L330" s="798"/>
      <c r="M330" s="200"/>
      <c r="N330" s="314"/>
    </row>
    <row r="331" spans="1:16" s="147" customFormat="1" x14ac:dyDescent="0.25">
      <c r="A331" s="184"/>
      <c r="B331" s="185"/>
      <c r="C331" s="186"/>
      <c r="D331" s="186"/>
      <c r="E331" s="186"/>
      <c r="F331" s="186"/>
      <c r="G331" s="186"/>
      <c r="H331" s="186"/>
      <c r="I331" s="186"/>
      <c r="J331" s="186"/>
      <c r="K331" s="186"/>
      <c r="L331" s="187"/>
      <c r="N331" s="320"/>
    </row>
    <row r="332" spans="1:16" s="147" customFormat="1" x14ac:dyDescent="0.25">
      <c r="A332" s="184"/>
      <c r="B332" s="727" t="str">
        <f>IF(Intro!$G$28="English",O332,P332)</f>
        <v>Décrivez les plans de votre entreprise pour gérer le rendement financier des deux prochaines années. Fournissez les motifs et les hypothèses sous-tendant ces objectifs et ces stratégies.</v>
      </c>
      <c r="C332" s="728"/>
      <c r="D332" s="728"/>
      <c r="E332" s="728"/>
      <c r="F332" s="728"/>
      <c r="G332" s="728"/>
      <c r="H332" s="728"/>
      <c r="I332" s="728"/>
      <c r="J332" s="728"/>
      <c r="K332" s="728"/>
      <c r="L332" s="729"/>
      <c r="N332" s="320"/>
      <c r="O332" s="147" t="s">
        <v>317</v>
      </c>
      <c r="P332" s="147" t="s">
        <v>219</v>
      </c>
    </row>
    <row r="333" spans="1:16" s="147" customFormat="1" x14ac:dyDescent="0.25">
      <c r="A333" s="184"/>
      <c r="B333" s="185"/>
      <c r="C333" s="186"/>
      <c r="D333" s="186"/>
      <c r="E333" s="186"/>
      <c r="F333" s="186"/>
      <c r="G333" s="186"/>
      <c r="H333" s="186"/>
      <c r="I333" s="186"/>
      <c r="J333" s="186"/>
      <c r="K333" s="186"/>
      <c r="L333" s="187"/>
      <c r="N333" s="320"/>
    </row>
    <row r="334" spans="1:16" s="3" customFormat="1" x14ac:dyDescent="0.25">
      <c r="A334" s="14"/>
      <c r="B334" s="790"/>
      <c r="C334" s="791"/>
      <c r="D334" s="791"/>
      <c r="E334" s="791"/>
      <c r="F334" s="791"/>
      <c r="G334" s="791"/>
      <c r="H334" s="791"/>
      <c r="I334" s="791"/>
      <c r="J334" s="791"/>
      <c r="K334" s="791"/>
      <c r="L334" s="792"/>
      <c r="M334" s="172"/>
      <c r="N334" s="314"/>
      <c r="O334" s="166"/>
      <c r="P334" s="166"/>
    </row>
    <row r="335" spans="1:16" s="3" customFormat="1" x14ac:dyDescent="0.25">
      <c r="A335" s="14"/>
      <c r="B335" s="790"/>
      <c r="C335" s="791"/>
      <c r="D335" s="791"/>
      <c r="E335" s="791"/>
      <c r="F335" s="791"/>
      <c r="G335" s="791"/>
      <c r="H335" s="791"/>
      <c r="I335" s="791"/>
      <c r="J335" s="791"/>
      <c r="K335" s="791"/>
      <c r="L335" s="792"/>
      <c r="M335" s="172"/>
      <c r="N335" s="314"/>
      <c r="O335" s="166"/>
      <c r="P335" s="166"/>
    </row>
    <row r="336" spans="1:16" s="3" customFormat="1" x14ac:dyDescent="0.25">
      <c r="A336" s="14"/>
      <c r="B336" s="790"/>
      <c r="C336" s="791"/>
      <c r="D336" s="791"/>
      <c r="E336" s="791"/>
      <c r="F336" s="791"/>
      <c r="G336" s="791"/>
      <c r="H336" s="791"/>
      <c r="I336" s="791"/>
      <c r="J336" s="791"/>
      <c r="K336" s="791"/>
      <c r="L336" s="792"/>
      <c r="M336" s="172"/>
      <c r="N336" s="314"/>
      <c r="O336" s="166"/>
      <c r="P336" s="166"/>
    </row>
    <row r="337" spans="1:16" s="3" customFormat="1" x14ac:dyDescent="0.25">
      <c r="A337" s="14"/>
      <c r="B337" s="790"/>
      <c r="C337" s="791"/>
      <c r="D337" s="791"/>
      <c r="E337" s="791"/>
      <c r="F337" s="791"/>
      <c r="G337" s="791"/>
      <c r="H337" s="791"/>
      <c r="I337" s="791"/>
      <c r="J337" s="791"/>
      <c r="K337" s="791"/>
      <c r="L337" s="792"/>
      <c r="M337" s="172"/>
      <c r="N337" s="314"/>
      <c r="O337" s="166"/>
      <c r="P337" s="166"/>
    </row>
    <row r="338" spans="1:16" s="3" customFormat="1" x14ac:dyDescent="0.25">
      <c r="A338" s="14"/>
      <c r="B338" s="790"/>
      <c r="C338" s="791"/>
      <c r="D338" s="791"/>
      <c r="E338" s="791"/>
      <c r="F338" s="791"/>
      <c r="G338" s="791"/>
      <c r="H338" s="791"/>
      <c r="I338" s="791"/>
      <c r="J338" s="791"/>
      <c r="K338" s="791"/>
      <c r="L338" s="792"/>
      <c r="M338" s="172"/>
      <c r="N338" s="314"/>
      <c r="O338" s="166"/>
      <c r="P338" s="166"/>
    </row>
    <row r="339" spans="1:16" s="3" customFormat="1" x14ac:dyDescent="0.25">
      <c r="A339" s="14"/>
      <c r="B339" s="790"/>
      <c r="C339" s="791"/>
      <c r="D339" s="791"/>
      <c r="E339" s="791"/>
      <c r="F339" s="791"/>
      <c r="G339" s="791"/>
      <c r="H339" s="791"/>
      <c r="I339" s="791"/>
      <c r="J339" s="791"/>
      <c r="K339" s="791"/>
      <c r="L339" s="792"/>
      <c r="M339" s="172"/>
      <c r="N339" s="314"/>
      <c r="O339" s="166"/>
      <c r="P339" s="166"/>
    </row>
    <row r="340" spans="1:16" s="3" customFormat="1" x14ac:dyDescent="0.25">
      <c r="A340" s="14"/>
      <c r="B340" s="790"/>
      <c r="C340" s="791"/>
      <c r="D340" s="791"/>
      <c r="E340" s="791"/>
      <c r="F340" s="791"/>
      <c r="G340" s="791"/>
      <c r="H340" s="791"/>
      <c r="I340" s="791"/>
      <c r="J340" s="791"/>
      <c r="K340" s="791"/>
      <c r="L340" s="792"/>
      <c r="M340" s="172"/>
      <c r="N340" s="314"/>
      <c r="O340" s="166"/>
      <c r="P340" s="166"/>
    </row>
    <row r="341" spans="1:16" s="3" customFormat="1" x14ac:dyDescent="0.25">
      <c r="A341" s="14"/>
      <c r="B341" s="790"/>
      <c r="C341" s="791"/>
      <c r="D341" s="791"/>
      <c r="E341" s="791"/>
      <c r="F341" s="791"/>
      <c r="G341" s="791"/>
      <c r="H341" s="791"/>
      <c r="I341" s="791"/>
      <c r="J341" s="791"/>
      <c r="K341" s="791"/>
      <c r="L341" s="792"/>
      <c r="M341" s="172"/>
      <c r="N341" s="314"/>
      <c r="O341" s="166"/>
      <c r="P341" s="166"/>
    </row>
    <row r="342" spans="1:16" s="147" customFormat="1" x14ac:dyDescent="0.25">
      <c r="A342" s="184"/>
      <c r="B342" s="191"/>
      <c r="C342" s="192"/>
      <c r="D342" s="192"/>
      <c r="E342" s="192"/>
      <c r="F342" s="192"/>
      <c r="G342" s="192"/>
      <c r="H342" s="192"/>
      <c r="I342" s="192"/>
      <c r="J342" s="192"/>
      <c r="K342" s="192"/>
      <c r="L342" s="193"/>
      <c r="N342" s="320"/>
    </row>
    <row r="343" spans="1:16" s="147" customFormat="1" x14ac:dyDescent="0.25">
      <c r="A343" s="184"/>
      <c r="B343" s="796" t="s">
        <v>35</v>
      </c>
      <c r="C343" s="797"/>
      <c r="D343" s="797"/>
      <c r="E343" s="797"/>
      <c r="F343" s="797"/>
      <c r="G343" s="797"/>
      <c r="H343" s="797"/>
      <c r="I343" s="797"/>
      <c r="J343" s="797"/>
      <c r="K343" s="797"/>
      <c r="L343" s="798"/>
      <c r="N343" s="320"/>
    </row>
    <row r="344" spans="1:16" s="147" customFormat="1" x14ac:dyDescent="0.25">
      <c r="A344" s="184"/>
      <c r="B344" s="185"/>
      <c r="C344" s="186"/>
      <c r="D344" s="186"/>
      <c r="E344" s="186"/>
      <c r="F344" s="186"/>
      <c r="G344" s="186"/>
      <c r="H344" s="186"/>
      <c r="I344" s="186"/>
      <c r="J344" s="186"/>
      <c r="K344" s="186"/>
      <c r="L344" s="187"/>
      <c r="N344" s="320"/>
    </row>
    <row r="345" spans="1:16" s="147" customFormat="1" x14ac:dyDescent="0.25">
      <c r="A345" s="184"/>
      <c r="B345" s="727" t="str">
        <f>IF(Intro!$G$28="English",O345,P345)</f>
        <v>Veuillez remplir un état des flux de trésorerie concernant les activités de votre entreprise liées aux marchandises.</v>
      </c>
      <c r="C345" s="728"/>
      <c r="D345" s="728"/>
      <c r="E345" s="728"/>
      <c r="F345" s="728"/>
      <c r="G345" s="728"/>
      <c r="H345" s="728"/>
      <c r="I345" s="728"/>
      <c r="J345" s="728"/>
      <c r="K345" s="728"/>
      <c r="L345" s="729"/>
      <c r="N345" s="361"/>
      <c r="O345" s="147" t="s">
        <v>758</v>
      </c>
      <c r="P345" s="147" t="s">
        <v>757</v>
      </c>
    </row>
    <row r="346" spans="1:16" s="147" customFormat="1" x14ac:dyDescent="0.25">
      <c r="A346" s="184"/>
      <c r="B346" s="374"/>
      <c r="C346" s="375"/>
      <c r="D346" s="375"/>
      <c r="E346" s="375"/>
      <c r="F346" s="375"/>
      <c r="G346" s="375"/>
      <c r="H346" s="375"/>
      <c r="I346" s="375"/>
      <c r="J346" s="375"/>
      <c r="K346" s="375"/>
      <c r="L346" s="376"/>
      <c r="N346" s="320"/>
    </row>
    <row r="347" spans="1:16" s="147" customFormat="1" x14ac:dyDescent="0.25">
      <c r="A347" s="184"/>
      <c r="B347" s="374"/>
      <c r="C347" s="375"/>
      <c r="D347" s="375"/>
      <c r="E347" s="375"/>
      <c r="F347" s="375"/>
      <c r="G347" s="896">
        <f>Variables!$B$6</f>
        <v>2023</v>
      </c>
      <c r="H347" s="896">
        <f>G347+1</f>
        <v>2024</v>
      </c>
      <c r="I347" s="896">
        <f>H347+1</f>
        <v>2025</v>
      </c>
      <c r="J347" s="375"/>
      <c r="K347" s="375"/>
      <c r="L347" s="376"/>
      <c r="N347" s="320"/>
    </row>
    <row r="348" spans="1:16" s="147" customFormat="1" x14ac:dyDescent="0.25">
      <c r="A348" s="184"/>
      <c r="B348" s="374"/>
      <c r="C348" s="375"/>
      <c r="D348" s="375"/>
      <c r="E348" s="375"/>
      <c r="F348" s="375"/>
      <c r="G348" s="976"/>
      <c r="H348" s="976"/>
      <c r="I348" s="976"/>
      <c r="J348" s="375"/>
      <c r="K348" s="375"/>
      <c r="L348" s="376"/>
      <c r="N348" s="320"/>
    </row>
    <row r="349" spans="1:16" s="147" customFormat="1" ht="14.45" customHeight="1" x14ac:dyDescent="0.25">
      <c r="A349" s="184"/>
      <c r="B349" s="977" t="str">
        <f>IF(Intro!$G$28="English",O349,P349)</f>
        <v>Revenu net (perte nette) avant impôts</v>
      </c>
      <c r="C349" s="978"/>
      <c r="D349" s="978"/>
      <c r="E349" s="979"/>
      <c r="F349" s="249" t="s">
        <v>482</v>
      </c>
      <c r="G349" s="286">
        <f>G245+G269</f>
        <v>0</v>
      </c>
      <c r="H349" s="286">
        <f>H245+H269</f>
        <v>0</v>
      </c>
      <c r="I349" s="286">
        <f>I245+I269</f>
        <v>0</v>
      </c>
      <c r="J349" s="375"/>
      <c r="K349" s="375"/>
      <c r="L349" s="376"/>
      <c r="N349" s="320"/>
      <c r="O349" s="147" t="s">
        <v>57</v>
      </c>
      <c r="P349" s="147" t="s">
        <v>58</v>
      </c>
    </row>
    <row r="350" spans="1:16" s="147" customFormat="1" x14ac:dyDescent="0.25">
      <c r="A350" s="184"/>
      <c r="B350" s="980" t="str">
        <f>IF(Intro!$G$28="English",O350,P350)</f>
        <v>Amortissement</v>
      </c>
      <c r="C350" s="981"/>
      <c r="D350" s="981"/>
      <c r="E350" s="982"/>
      <c r="F350" s="249" t="s">
        <v>482</v>
      </c>
      <c r="G350" s="285"/>
      <c r="H350" s="285"/>
      <c r="I350" s="285"/>
      <c r="J350" s="375"/>
      <c r="K350" s="375"/>
      <c r="L350" s="376"/>
      <c r="N350" s="320"/>
      <c r="O350" s="147" t="s">
        <v>737</v>
      </c>
      <c r="P350" s="147" t="s">
        <v>738</v>
      </c>
    </row>
    <row r="351" spans="1:16" s="147" customFormat="1" x14ac:dyDescent="0.25">
      <c r="A351" s="184"/>
      <c r="B351" s="980" t="str">
        <f>IF(Intro!$G$28="English",O351,P351)</f>
        <v>Variation des stocks</v>
      </c>
      <c r="C351" s="981"/>
      <c r="D351" s="981"/>
      <c r="E351" s="982"/>
      <c r="F351" s="249" t="s">
        <v>482</v>
      </c>
      <c r="G351" s="285"/>
      <c r="H351" s="285"/>
      <c r="I351" s="285"/>
      <c r="J351" s="375"/>
      <c r="K351" s="375"/>
      <c r="L351" s="376"/>
      <c r="N351" s="320"/>
      <c r="O351" s="147" t="s">
        <v>765</v>
      </c>
      <c r="P351" s="147" t="s">
        <v>768</v>
      </c>
    </row>
    <row r="352" spans="1:16" s="147" customFormat="1" x14ac:dyDescent="0.25">
      <c r="A352" s="184"/>
      <c r="B352" s="980" t="str">
        <f>IF(Intro!$G$28="English",O352,P352)</f>
        <v>Autres items n’affectant pas l’encaisse</v>
      </c>
      <c r="C352" s="981"/>
      <c r="D352" s="981"/>
      <c r="E352" s="982"/>
      <c r="F352" s="249" t="s">
        <v>482</v>
      </c>
      <c r="G352" s="285"/>
      <c r="H352" s="285"/>
      <c r="I352" s="285"/>
      <c r="J352" s="375"/>
      <c r="K352" s="375"/>
      <c r="L352" s="376"/>
      <c r="N352" s="320"/>
      <c r="O352" s="147" t="s">
        <v>766</v>
      </c>
      <c r="P352" s="147" t="s">
        <v>767</v>
      </c>
    </row>
    <row r="353" spans="1:16" s="147" customFormat="1" x14ac:dyDescent="0.25">
      <c r="A353" s="184"/>
      <c r="B353" s="977" t="str">
        <f>IF(Intro!$G$28="English",O353,P353)</f>
        <v>Flux de trésorerie des opérations</v>
      </c>
      <c r="C353" s="978"/>
      <c r="D353" s="978"/>
      <c r="E353" s="979"/>
      <c r="F353" s="249" t="s">
        <v>482</v>
      </c>
      <c r="G353" s="363">
        <f>G349+G350+G351+G352</f>
        <v>0</v>
      </c>
      <c r="H353" s="363">
        <f>H349+H350+H351+H352</f>
        <v>0</v>
      </c>
      <c r="I353" s="363">
        <f>I349+I350+I351+I352</f>
        <v>0</v>
      </c>
      <c r="J353" s="375"/>
      <c r="K353" s="375"/>
      <c r="L353" s="376"/>
      <c r="N353" s="320"/>
      <c r="O353" s="147" t="s">
        <v>739</v>
      </c>
      <c r="P353" s="147" t="s">
        <v>740</v>
      </c>
    </row>
    <row r="354" spans="1:16" s="279" customFormat="1" x14ac:dyDescent="0.25">
      <c r="A354" s="184"/>
      <c r="B354" s="384"/>
      <c r="C354" s="385"/>
      <c r="D354" s="385"/>
      <c r="E354" s="385"/>
      <c r="F354" s="265"/>
      <c r="G354" s="339"/>
      <c r="H354" s="339"/>
      <c r="I354" s="339"/>
      <c r="J354" s="375"/>
      <c r="K354" s="375"/>
      <c r="L354" s="376"/>
      <c r="N354" s="361"/>
    </row>
    <row r="355" spans="1:16" s="279" customFormat="1" x14ac:dyDescent="0.25">
      <c r="A355" s="184"/>
      <c r="B355" s="267" t="str">
        <f>IF(Intro!$G$28="English",O355,P355)</f>
        <v>Décrire "Amortissement", "Variation des stocks", et "Autres items n’affectant pas l’encaisse".</v>
      </c>
      <c r="C355" s="385"/>
      <c r="D355" s="385"/>
      <c r="E355" s="385"/>
      <c r="F355" s="265"/>
      <c r="G355" s="339"/>
      <c r="H355" s="339"/>
      <c r="I355" s="339"/>
      <c r="J355" s="375"/>
      <c r="K355" s="375"/>
      <c r="L355" s="376"/>
      <c r="N355" s="361"/>
      <c r="O355" s="146" t="s">
        <v>769</v>
      </c>
      <c r="P355" s="146" t="s">
        <v>770</v>
      </c>
    </row>
    <row r="356" spans="1:16" s="279" customFormat="1" x14ac:dyDescent="0.25">
      <c r="A356" s="184"/>
      <c r="B356" s="384"/>
      <c r="C356" s="385"/>
      <c r="D356" s="385"/>
      <c r="E356" s="385"/>
      <c r="F356" s="265"/>
      <c r="G356" s="339"/>
      <c r="H356" s="339"/>
      <c r="I356" s="339"/>
      <c r="J356" s="375"/>
      <c r="K356" s="375"/>
      <c r="L356" s="376"/>
      <c r="N356" s="361"/>
    </row>
    <row r="357" spans="1:16" s="279" customFormat="1" x14ac:dyDescent="0.25">
      <c r="A357" s="184"/>
      <c r="B357" s="790"/>
      <c r="C357" s="791"/>
      <c r="D357" s="791"/>
      <c r="E357" s="791"/>
      <c r="F357" s="791"/>
      <c r="G357" s="791"/>
      <c r="H357" s="791"/>
      <c r="I357" s="791"/>
      <c r="J357" s="791"/>
      <c r="K357" s="791"/>
      <c r="L357" s="792"/>
      <c r="N357" s="361"/>
    </row>
    <row r="358" spans="1:16" s="279" customFormat="1" x14ac:dyDescent="0.25">
      <c r="A358" s="184"/>
      <c r="B358" s="790"/>
      <c r="C358" s="791"/>
      <c r="D358" s="791"/>
      <c r="E358" s="791"/>
      <c r="F358" s="791"/>
      <c r="G358" s="791"/>
      <c r="H358" s="791"/>
      <c r="I358" s="791"/>
      <c r="J358" s="791"/>
      <c r="K358" s="791"/>
      <c r="L358" s="792"/>
      <c r="N358" s="361"/>
    </row>
    <row r="359" spans="1:16" s="279" customFormat="1" x14ac:dyDescent="0.25">
      <c r="A359" s="184"/>
      <c r="B359" s="790"/>
      <c r="C359" s="791"/>
      <c r="D359" s="791"/>
      <c r="E359" s="791"/>
      <c r="F359" s="791"/>
      <c r="G359" s="791"/>
      <c r="H359" s="791"/>
      <c r="I359" s="791"/>
      <c r="J359" s="791"/>
      <c r="K359" s="791"/>
      <c r="L359" s="792"/>
      <c r="N359" s="361"/>
    </row>
    <row r="360" spans="1:16" s="279" customFormat="1" x14ac:dyDescent="0.25">
      <c r="A360" s="184"/>
      <c r="B360" s="790"/>
      <c r="C360" s="791"/>
      <c r="D360" s="791"/>
      <c r="E360" s="791"/>
      <c r="F360" s="791"/>
      <c r="G360" s="791"/>
      <c r="H360" s="791"/>
      <c r="I360" s="791"/>
      <c r="J360" s="791"/>
      <c r="K360" s="791"/>
      <c r="L360" s="792"/>
      <c r="N360" s="361"/>
    </row>
    <row r="361" spans="1:16" s="279" customFormat="1" x14ac:dyDescent="0.25">
      <c r="A361" s="184"/>
      <c r="B361" s="790"/>
      <c r="C361" s="791"/>
      <c r="D361" s="791"/>
      <c r="E361" s="791"/>
      <c r="F361" s="791"/>
      <c r="G361" s="791"/>
      <c r="H361" s="791"/>
      <c r="I361" s="791"/>
      <c r="J361" s="791"/>
      <c r="K361" s="791"/>
      <c r="L361" s="792"/>
      <c r="N361" s="361"/>
    </row>
    <row r="362" spans="1:16" s="279" customFormat="1" x14ac:dyDescent="0.25">
      <c r="A362" s="184"/>
      <c r="B362" s="790"/>
      <c r="C362" s="791"/>
      <c r="D362" s="791"/>
      <c r="E362" s="791"/>
      <c r="F362" s="791"/>
      <c r="G362" s="791"/>
      <c r="H362" s="791"/>
      <c r="I362" s="791"/>
      <c r="J362" s="791"/>
      <c r="K362" s="791"/>
      <c r="L362" s="792"/>
      <c r="N362" s="361"/>
    </row>
    <row r="363" spans="1:16" s="279" customFormat="1" x14ac:dyDescent="0.25">
      <c r="A363" s="184"/>
      <c r="B363" s="790"/>
      <c r="C363" s="791"/>
      <c r="D363" s="791"/>
      <c r="E363" s="791"/>
      <c r="F363" s="791"/>
      <c r="G363" s="791"/>
      <c r="H363" s="791"/>
      <c r="I363" s="791"/>
      <c r="J363" s="791"/>
      <c r="K363" s="791"/>
      <c r="L363" s="792"/>
      <c r="N363" s="361"/>
    </row>
    <row r="364" spans="1:16" s="279" customFormat="1" x14ac:dyDescent="0.25">
      <c r="A364" s="184"/>
      <c r="B364" s="790"/>
      <c r="C364" s="791"/>
      <c r="D364" s="791"/>
      <c r="E364" s="791"/>
      <c r="F364" s="791"/>
      <c r="G364" s="791"/>
      <c r="H364" s="791"/>
      <c r="I364" s="791"/>
      <c r="J364" s="791"/>
      <c r="K364" s="791"/>
      <c r="L364" s="792"/>
      <c r="N364" s="361"/>
    </row>
    <row r="365" spans="1:16" s="279" customFormat="1" x14ac:dyDescent="0.25">
      <c r="A365" s="184"/>
      <c r="B365" s="388"/>
      <c r="C365" s="379"/>
      <c r="D365" s="379"/>
      <c r="E365" s="379"/>
      <c r="F365" s="379"/>
      <c r="G365" s="379"/>
      <c r="H365" s="379"/>
      <c r="I365" s="379"/>
      <c r="J365" s="379"/>
      <c r="K365" s="379"/>
      <c r="L365" s="389"/>
      <c r="N365" s="361"/>
    </row>
    <row r="366" spans="1:16" s="279" customFormat="1" x14ac:dyDescent="0.25">
      <c r="A366" s="184"/>
      <c r="B366" s="1045" t="str">
        <f>IF(Intro!$G$28="English",O366,P366)</f>
        <v>Expliquez tout changement important intervenu entre les périodes et toute irrégularité telle que des montants négatifs dans les montants indiqués ci-dessus.</v>
      </c>
      <c r="C366" s="1046"/>
      <c r="D366" s="1046"/>
      <c r="E366" s="1046"/>
      <c r="F366" s="1046"/>
      <c r="G366" s="1046"/>
      <c r="H366" s="1046"/>
      <c r="I366" s="1046"/>
      <c r="J366" s="1046"/>
      <c r="K366" s="1046"/>
      <c r="L366" s="1047"/>
      <c r="N366" s="361"/>
      <c r="O366" s="147" t="s">
        <v>633</v>
      </c>
      <c r="P366" s="147" t="s">
        <v>634</v>
      </c>
    </row>
    <row r="367" spans="1:16" s="279" customFormat="1" x14ac:dyDescent="0.25">
      <c r="A367" s="184"/>
      <c r="B367" s="388"/>
      <c r="C367" s="379"/>
      <c r="D367" s="379"/>
      <c r="E367" s="379"/>
      <c r="F367" s="379"/>
      <c r="G367" s="379"/>
      <c r="H367" s="379"/>
      <c r="I367" s="379"/>
      <c r="J367" s="379"/>
      <c r="K367" s="379"/>
      <c r="L367" s="389"/>
      <c r="N367" s="361"/>
    </row>
    <row r="368" spans="1:16" s="279" customFormat="1" x14ac:dyDescent="0.25">
      <c r="A368" s="184"/>
      <c r="B368" s="790"/>
      <c r="C368" s="791"/>
      <c r="D368" s="791"/>
      <c r="E368" s="791"/>
      <c r="F368" s="791"/>
      <c r="G368" s="791"/>
      <c r="H368" s="791"/>
      <c r="I368" s="791"/>
      <c r="J368" s="791"/>
      <c r="K368" s="791"/>
      <c r="L368" s="792"/>
      <c r="N368" s="361"/>
    </row>
    <row r="369" spans="1:16" s="279" customFormat="1" x14ac:dyDescent="0.25">
      <c r="A369" s="184"/>
      <c r="B369" s="790"/>
      <c r="C369" s="791"/>
      <c r="D369" s="791"/>
      <c r="E369" s="791"/>
      <c r="F369" s="791"/>
      <c r="G369" s="791"/>
      <c r="H369" s="791"/>
      <c r="I369" s="791"/>
      <c r="J369" s="791"/>
      <c r="K369" s="791"/>
      <c r="L369" s="792"/>
      <c r="N369" s="361"/>
    </row>
    <row r="370" spans="1:16" s="279" customFormat="1" x14ac:dyDescent="0.25">
      <c r="A370" s="184"/>
      <c r="B370" s="790"/>
      <c r="C370" s="791"/>
      <c r="D370" s="791"/>
      <c r="E370" s="791"/>
      <c r="F370" s="791"/>
      <c r="G370" s="791"/>
      <c r="H370" s="791"/>
      <c r="I370" s="791"/>
      <c r="J370" s="791"/>
      <c r="K370" s="791"/>
      <c r="L370" s="792"/>
      <c r="N370" s="361"/>
    </row>
    <row r="371" spans="1:16" s="279" customFormat="1" x14ac:dyDescent="0.25">
      <c r="A371" s="184"/>
      <c r="B371" s="790"/>
      <c r="C371" s="791"/>
      <c r="D371" s="791"/>
      <c r="E371" s="791"/>
      <c r="F371" s="791"/>
      <c r="G371" s="791"/>
      <c r="H371" s="791"/>
      <c r="I371" s="791"/>
      <c r="J371" s="791"/>
      <c r="K371" s="791"/>
      <c r="L371" s="792"/>
      <c r="N371" s="361"/>
    </row>
    <row r="372" spans="1:16" s="279" customFormat="1" x14ac:dyDescent="0.25">
      <c r="A372" s="184"/>
      <c r="B372" s="790"/>
      <c r="C372" s="791"/>
      <c r="D372" s="791"/>
      <c r="E372" s="791"/>
      <c r="F372" s="791"/>
      <c r="G372" s="791"/>
      <c r="H372" s="791"/>
      <c r="I372" s="791"/>
      <c r="J372" s="791"/>
      <c r="K372" s="791"/>
      <c r="L372" s="792"/>
      <c r="N372" s="361"/>
    </row>
    <row r="373" spans="1:16" s="279" customFormat="1" x14ac:dyDescent="0.25">
      <c r="A373" s="184"/>
      <c r="B373" s="790"/>
      <c r="C373" s="791"/>
      <c r="D373" s="791"/>
      <c r="E373" s="791"/>
      <c r="F373" s="791"/>
      <c r="G373" s="791"/>
      <c r="H373" s="791"/>
      <c r="I373" s="791"/>
      <c r="J373" s="791"/>
      <c r="K373" s="791"/>
      <c r="L373" s="792"/>
      <c r="N373" s="361"/>
    </row>
    <row r="374" spans="1:16" s="279" customFormat="1" x14ac:dyDescent="0.25">
      <c r="A374" s="184"/>
      <c r="B374" s="790"/>
      <c r="C374" s="791"/>
      <c r="D374" s="791"/>
      <c r="E374" s="791"/>
      <c r="F374" s="791"/>
      <c r="G374" s="791"/>
      <c r="H374" s="791"/>
      <c r="I374" s="791"/>
      <c r="J374" s="791"/>
      <c r="K374" s="791"/>
      <c r="L374" s="792"/>
      <c r="N374" s="361"/>
    </row>
    <row r="375" spans="1:16" s="279" customFormat="1" x14ac:dyDescent="0.25">
      <c r="A375" s="184"/>
      <c r="B375" s="790"/>
      <c r="C375" s="791"/>
      <c r="D375" s="791"/>
      <c r="E375" s="791"/>
      <c r="F375" s="791"/>
      <c r="G375" s="791"/>
      <c r="H375" s="791"/>
      <c r="I375" s="791"/>
      <c r="J375" s="791"/>
      <c r="K375" s="791"/>
      <c r="L375" s="792"/>
      <c r="N375" s="361"/>
    </row>
    <row r="376" spans="1:16" s="147" customFormat="1" x14ac:dyDescent="0.25">
      <c r="A376" s="184"/>
      <c r="B376" s="374"/>
      <c r="C376" s="375"/>
      <c r="D376" s="375"/>
      <c r="E376" s="375"/>
      <c r="F376" s="375"/>
      <c r="G376" s="375"/>
      <c r="H376" s="375"/>
      <c r="I376" s="375"/>
      <c r="J376" s="375"/>
      <c r="K376" s="375"/>
      <c r="L376" s="376"/>
      <c r="N376" s="320"/>
    </row>
    <row r="377" spans="1:16" s="147" customFormat="1" x14ac:dyDescent="0.25">
      <c r="A377" s="184"/>
      <c r="B377" s="796" t="s">
        <v>36</v>
      </c>
      <c r="C377" s="797"/>
      <c r="D377" s="797"/>
      <c r="E377" s="797"/>
      <c r="F377" s="797"/>
      <c r="G377" s="797"/>
      <c r="H377" s="797"/>
      <c r="I377" s="797"/>
      <c r="J377" s="797"/>
      <c r="K377" s="797"/>
      <c r="L377" s="798"/>
      <c r="N377" s="361"/>
    </row>
    <row r="378" spans="1:16" s="147" customFormat="1" x14ac:dyDescent="0.25">
      <c r="A378" s="184"/>
      <c r="B378" s="374"/>
      <c r="C378" s="375"/>
      <c r="D378" s="375"/>
      <c r="E378" s="375"/>
      <c r="F378" s="375"/>
      <c r="G378" s="375"/>
      <c r="H378" s="375"/>
      <c r="I378" s="375"/>
      <c r="J378" s="375"/>
      <c r="K378" s="375"/>
      <c r="L378" s="376"/>
      <c r="N378" s="320"/>
    </row>
    <row r="379" spans="1:16" s="147" customFormat="1" x14ac:dyDescent="0.25">
      <c r="A379" s="184"/>
      <c r="B379" s="727" t="str">
        <f>IF(Intro!$G$28="English",O379,P379)</f>
        <v>Veuillez remplir un état du rendement des immobilisations concernant les activités de votre entreprise liées aux marchandises.</v>
      </c>
      <c r="C379" s="728"/>
      <c r="D379" s="728"/>
      <c r="E379" s="728"/>
      <c r="F379" s="728"/>
      <c r="G379" s="728"/>
      <c r="H379" s="728"/>
      <c r="I379" s="728"/>
      <c r="J379" s="728"/>
      <c r="K379" s="728"/>
      <c r="L379" s="729"/>
      <c r="N379" s="320"/>
      <c r="O379" s="147" t="s">
        <v>760</v>
      </c>
      <c r="P379" s="147" t="s">
        <v>759</v>
      </c>
    </row>
    <row r="380" spans="1:16" s="147" customFormat="1" x14ac:dyDescent="0.25">
      <c r="A380" s="184"/>
      <c r="B380" s="374"/>
      <c r="C380" s="375"/>
      <c r="D380" s="375"/>
      <c r="E380" s="375"/>
      <c r="F380" s="375"/>
      <c r="G380" s="375"/>
      <c r="H380" s="375"/>
      <c r="I380" s="375"/>
      <c r="J380" s="375"/>
      <c r="K380" s="375"/>
      <c r="L380" s="376"/>
      <c r="N380" s="320"/>
    </row>
    <row r="381" spans="1:16" s="147" customFormat="1" x14ac:dyDescent="0.25">
      <c r="A381" s="184"/>
      <c r="B381" s="374"/>
      <c r="C381" s="375"/>
      <c r="D381" s="375"/>
      <c r="E381" s="375"/>
      <c r="F381" s="375"/>
      <c r="G381" s="896">
        <f>Variables!$B$6</f>
        <v>2023</v>
      </c>
      <c r="H381" s="896">
        <f>G381+1</f>
        <v>2024</v>
      </c>
      <c r="I381" s="896">
        <f>H381+1</f>
        <v>2025</v>
      </c>
      <c r="J381" s="375"/>
      <c r="K381" s="375"/>
      <c r="L381" s="376"/>
      <c r="N381" s="320"/>
    </row>
    <row r="382" spans="1:16" s="147" customFormat="1" x14ac:dyDescent="0.25">
      <c r="A382" s="184"/>
      <c r="B382" s="374"/>
      <c r="C382" s="375"/>
      <c r="D382" s="375"/>
      <c r="E382" s="375"/>
      <c r="F382" s="375"/>
      <c r="G382" s="976"/>
      <c r="H382" s="976"/>
      <c r="I382" s="976"/>
      <c r="J382" s="375"/>
      <c r="K382" s="375"/>
      <c r="L382" s="376"/>
      <c r="N382" s="320"/>
    </row>
    <row r="383" spans="1:16" s="147" customFormat="1" x14ac:dyDescent="0.25">
      <c r="A383" s="184"/>
      <c r="B383" s="977" t="str">
        <f>IF(Intro!$G$28="English",O383,P383)</f>
        <v>Revenu net (perte nette) avant impôts</v>
      </c>
      <c r="C383" s="978"/>
      <c r="D383" s="978"/>
      <c r="E383" s="979"/>
      <c r="F383" s="249" t="s">
        <v>482</v>
      </c>
      <c r="G383" s="286">
        <f>G245+G269</f>
        <v>0</v>
      </c>
      <c r="H383" s="286">
        <f>H245+H269</f>
        <v>0</v>
      </c>
      <c r="I383" s="286">
        <f>I245+I269</f>
        <v>0</v>
      </c>
      <c r="J383" s="375"/>
      <c r="K383" s="375"/>
      <c r="L383" s="376"/>
      <c r="N383" s="320"/>
      <c r="O383" s="147" t="s">
        <v>57</v>
      </c>
      <c r="P383" s="147" t="s">
        <v>58</v>
      </c>
    </row>
    <row r="384" spans="1:16" s="147" customFormat="1" x14ac:dyDescent="0.25">
      <c r="A384" s="184"/>
      <c r="B384" s="1042" t="str">
        <f>IF(Intro!$G$28="English",O384,P384)</f>
        <v>Coût original des immobilisations</v>
      </c>
      <c r="C384" s="1043"/>
      <c r="D384" s="1043"/>
      <c r="E384" s="1044"/>
      <c r="F384" s="249" t="s">
        <v>482</v>
      </c>
      <c r="G384" s="285"/>
      <c r="H384" s="285"/>
      <c r="I384" s="285"/>
      <c r="J384" s="375"/>
      <c r="K384" s="375"/>
      <c r="L384" s="376"/>
      <c r="N384" s="320"/>
      <c r="O384" s="147" t="s">
        <v>741</v>
      </c>
      <c r="P384" s="147" t="s">
        <v>742</v>
      </c>
    </row>
    <row r="385" spans="1:16" s="147" customFormat="1" x14ac:dyDescent="0.25">
      <c r="A385" s="184"/>
      <c r="B385" s="980" t="str">
        <f>IF(Intro!$G$28="English",O385,P385)</f>
        <v>Moins : amortissement cumulé</v>
      </c>
      <c r="C385" s="981"/>
      <c r="D385" s="981"/>
      <c r="E385" s="982"/>
      <c r="F385" s="249" t="s">
        <v>482</v>
      </c>
      <c r="G385" s="285"/>
      <c r="H385" s="285"/>
      <c r="I385" s="285"/>
      <c r="J385" s="375"/>
      <c r="K385" s="375"/>
      <c r="L385" s="376"/>
      <c r="N385" s="320"/>
      <c r="O385" s="147" t="s">
        <v>743</v>
      </c>
      <c r="P385" s="147" t="s">
        <v>744</v>
      </c>
    </row>
    <row r="386" spans="1:16" s="147" customFormat="1" x14ac:dyDescent="0.25">
      <c r="A386" s="184"/>
      <c r="B386" s="977" t="str">
        <f>IF(Intro!$G$28="English",O386,P386)</f>
        <v>Valeur comptable des immobilisations</v>
      </c>
      <c r="C386" s="978"/>
      <c r="D386" s="978"/>
      <c r="E386" s="979"/>
      <c r="F386" s="249" t="s">
        <v>482</v>
      </c>
      <c r="G386" s="286">
        <f>G384-G385</f>
        <v>0</v>
      </c>
      <c r="H386" s="286">
        <f t="shared" ref="H386:I386" si="7">H384-H385</f>
        <v>0</v>
      </c>
      <c r="I386" s="286">
        <f t="shared" si="7"/>
        <v>0</v>
      </c>
      <c r="J386" s="375"/>
      <c r="K386" s="375"/>
      <c r="L386" s="376"/>
      <c r="N386" s="320"/>
      <c r="O386" s="147" t="s">
        <v>745</v>
      </c>
      <c r="P386" s="147" t="s">
        <v>746</v>
      </c>
    </row>
    <row r="387" spans="1:16" s="147" customFormat="1" x14ac:dyDescent="0.25">
      <c r="A387" s="184"/>
      <c r="B387" s="977" t="str">
        <f>IF(Intro!$G$28="English",O387,P387)</f>
        <v>Rendement des immobilisations</v>
      </c>
      <c r="C387" s="978"/>
      <c r="D387" s="978"/>
      <c r="E387" s="979"/>
      <c r="F387" s="249" t="s">
        <v>482</v>
      </c>
      <c r="G387" s="286" t="str">
        <f>IF(G383&lt;&gt;0,G383/G386,"-")</f>
        <v>-</v>
      </c>
      <c r="H387" s="286" t="str">
        <f t="shared" ref="H387:I387" si="8">IF(H383&lt;&gt;0,H383/H386,"-")</f>
        <v>-</v>
      </c>
      <c r="I387" s="286" t="str">
        <f t="shared" si="8"/>
        <v>-</v>
      </c>
      <c r="J387" s="186"/>
      <c r="K387" s="186"/>
      <c r="L387" s="187"/>
      <c r="N387" s="320"/>
      <c r="O387" s="147" t="s">
        <v>747</v>
      </c>
      <c r="P387" s="147" t="s">
        <v>748</v>
      </c>
    </row>
    <row r="388" spans="1:16" s="279" customFormat="1" x14ac:dyDescent="0.25">
      <c r="A388" s="184"/>
      <c r="B388" s="384"/>
      <c r="C388" s="385"/>
      <c r="D388" s="385"/>
      <c r="E388" s="385"/>
      <c r="F388" s="265"/>
      <c r="G388" s="339"/>
      <c r="H388" s="339"/>
      <c r="I388" s="339"/>
      <c r="J388" s="386"/>
      <c r="K388" s="386"/>
      <c r="L388" s="387"/>
      <c r="N388" s="361"/>
    </row>
    <row r="389" spans="1:16" s="279" customFormat="1" x14ac:dyDescent="0.25">
      <c r="A389" s="184"/>
      <c r="B389" s="893" t="str">
        <f>IF(Intro!$G$28="English",O389,P389)</f>
        <v>Expliquez tout changement important intervenu entre les périodes et toute irrégularité telle que des montants négatifs dans les montants indiqués ci-dessus.</v>
      </c>
      <c r="C389" s="894"/>
      <c r="D389" s="894"/>
      <c r="E389" s="894"/>
      <c r="F389" s="894"/>
      <c r="G389" s="894"/>
      <c r="H389" s="894"/>
      <c r="I389" s="894"/>
      <c r="J389" s="894"/>
      <c r="K389" s="894"/>
      <c r="L389" s="895"/>
      <c r="N389" s="361"/>
      <c r="O389" s="146" t="s">
        <v>633</v>
      </c>
      <c r="P389" s="146" t="s">
        <v>634</v>
      </c>
    </row>
    <row r="390" spans="1:16" s="279" customFormat="1" x14ac:dyDescent="0.25">
      <c r="A390" s="184"/>
      <c r="B390" s="384"/>
      <c r="C390" s="385"/>
      <c r="D390" s="385"/>
      <c r="E390" s="385"/>
      <c r="F390" s="265"/>
      <c r="G390" s="339"/>
      <c r="H390" s="339"/>
      <c r="I390" s="339"/>
      <c r="J390" s="386"/>
      <c r="K390" s="386"/>
      <c r="L390" s="387"/>
      <c r="N390" s="361"/>
    </row>
    <row r="391" spans="1:16" s="279" customFormat="1" x14ac:dyDescent="0.25">
      <c r="A391" s="184"/>
      <c r="B391" s="790"/>
      <c r="C391" s="791"/>
      <c r="D391" s="791"/>
      <c r="E391" s="791"/>
      <c r="F391" s="791"/>
      <c r="G391" s="791"/>
      <c r="H391" s="791"/>
      <c r="I391" s="791"/>
      <c r="J391" s="791"/>
      <c r="K391" s="791"/>
      <c r="L391" s="792"/>
      <c r="N391" s="361"/>
    </row>
    <row r="392" spans="1:16" s="279" customFormat="1" x14ac:dyDescent="0.25">
      <c r="A392" s="184"/>
      <c r="B392" s="790"/>
      <c r="C392" s="791"/>
      <c r="D392" s="791"/>
      <c r="E392" s="791"/>
      <c r="F392" s="791"/>
      <c r="G392" s="791"/>
      <c r="H392" s="791"/>
      <c r="I392" s="791"/>
      <c r="J392" s="791"/>
      <c r="K392" s="791"/>
      <c r="L392" s="792"/>
      <c r="N392" s="361"/>
    </row>
    <row r="393" spans="1:16" s="279" customFormat="1" x14ac:dyDescent="0.25">
      <c r="A393" s="184"/>
      <c r="B393" s="790"/>
      <c r="C393" s="791"/>
      <c r="D393" s="791"/>
      <c r="E393" s="791"/>
      <c r="F393" s="791"/>
      <c r="G393" s="791"/>
      <c r="H393" s="791"/>
      <c r="I393" s="791"/>
      <c r="J393" s="791"/>
      <c r="K393" s="791"/>
      <c r="L393" s="792"/>
      <c r="N393" s="361"/>
    </row>
    <row r="394" spans="1:16" s="279" customFormat="1" x14ac:dyDescent="0.25">
      <c r="A394" s="184"/>
      <c r="B394" s="790"/>
      <c r="C394" s="791"/>
      <c r="D394" s="791"/>
      <c r="E394" s="791"/>
      <c r="F394" s="791"/>
      <c r="G394" s="791"/>
      <c r="H394" s="791"/>
      <c r="I394" s="791"/>
      <c r="J394" s="791"/>
      <c r="K394" s="791"/>
      <c r="L394" s="792"/>
      <c r="N394" s="361"/>
    </row>
    <row r="395" spans="1:16" s="279" customFormat="1" x14ac:dyDescent="0.25">
      <c r="A395" s="184"/>
      <c r="B395" s="790"/>
      <c r="C395" s="791"/>
      <c r="D395" s="791"/>
      <c r="E395" s="791"/>
      <c r="F395" s="791"/>
      <c r="G395" s="791"/>
      <c r="H395" s="791"/>
      <c r="I395" s="791"/>
      <c r="J395" s="791"/>
      <c r="K395" s="791"/>
      <c r="L395" s="792"/>
      <c r="N395" s="361"/>
    </row>
    <row r="396" spans="1:16" s="279" customFormat="1" x14ac:dyDescent="0.25">
      <c r="A396" s="184"/>
      <c r="B396" s="790"/>
      <c r="C396" s="791"/>
      <c r="D396" s="791"/>
      <c r="E396" s="791"/>
      <c r="F396" s="791"/>
      <c r="G396" s="791"/>
      <c r="H396" s="791"/>
      <c r="I396" s="791"/>
      <c r="J396" s="791"/>
      <c r="K396" s="791"/>
      <c r="L396" s="792"/>
      <c r="N396" s="361"/>
    </row>
    <row r="397" spans="1:16" s="279" customFormat="1" x14ac:dyDescent="0.25">
      <c r="A397" s="184"/>
      <c r="B397" s="790"/>
      <c r="C397" s="791"/>
      <c r="D397" s="791"/>
      <c r="E397" s="791"/>
      <c r="F397" s="791"/>
      <c r="G397" s="791"/>
      <c r="H397" s="791"/>
      <c r="I397" s="791"/>
      <c r="J397" s="791"/>
      <c r="K397" s="791"/>
      <c r="L397" s="792"/>
      <c r="N397" s="361"/>
    </row>
    <row r="398" spans="1:16" s="279" customFormat="1" x14ac:dyDescent="0.25">
      <c r="A398" s="184"/>
      <c r="B398" s="790"/>
      <c r="C398" s="791"/>
      <c r="D398" s="791"/>
      <c r="E398" s="791"/>
      <c r="F398" s="791"/>
      <c r="G398" s="791"/>
      <c r="H398" s="791"/>
      <c r="I398" s="791"/>
      <c r="J398" s="791"/>
      <c r="K398" s="791"/>
      <c r="L398" s="792"/>
      <c r="N398" s="361"/>
    </row>
    <row r="399" spans="1:16" s="11" customFormat="1" x14ac:dyDescent="0.25">
      <c r="A399" s="13"/>
      <c r="B399" s="39"/>
      <c r="C399" s="148"/>
      <c r="D399" s="42"/>
      <c r="E399" s="33"/>
      <c r="F399" s="33"/>
      <c r="G399" s="33"/>
      <c r="H399" s="33"/>
      <c r="I399" s="33"/>
      <c r="J399" s="33"/>
      <c r="K399" s="33"/>
      <c r="L399" s="34"/>
      <c r="N399" s="318"/>
      <c r="O399" s="12"/>
    </row>
    <row r="400" spans="1:16" x14ac:dyDescent="0.25">
      <c r="B400" s="709" t="str">
        <f>IF(Intro!$G$28="English",O400,P400)</f>
        <v>INVESTISSEMENTS</v>
      </c>
      <c r="C400" s="710"/>
      <c r="D400" s="710"/>
      <c r="E400" s="710"/>
      <c r="F400" s="710"/>
      <c r="G400" s="710"/>
      <c r="H400" s="710"/>
      <c r="I400" s="710"/>
      <c r="J400" s="710"/>
      <c r="K400" s="710"/>
      <c r="L400" s="711"/>
      <c r="M400" s="147"/>
      <c r="O400" s="2" t="s">
        <v>79</v>
      </c>
      <c r="P400" s="2" t="s">
        <v>80</v>
      </c>
    </row>
    <row r="401" spans="1:16" s="3" customFormat="1" x14ac:dyDescent="0.25">
      <c r="A401" s="13"/>
      <c r="B401" s="796" t="s">
        <v>37</v>
      </c>
      <c r="C401" s="797"/>
      <c r="D401" s="797"/>
      <c r="E401" s="797"/>
      <c r="F401" s="797"/>
      <c r="G401" s="797"/>
      <c r="H401" s="797"/>
      <c r="I401" s="797"/>
      <c r="J401" s="797"/>
      <c r="K401" s="797"/>
      <c r="L401" s="798"/>
      <c r="M401" s="200"/>
      <c r="N401" s="314"/>
    </row>
    <row r="402" spans="1:16" s="147" customFormat="1" x14ac:dyDescent="0.25">
      <c r="A402" s="184"/>
      <c r="B402" s="185"/>
      <c r="C402" s="186"/>
      <c r="D402" s="186"/>
      <c r="E402" s="186"/>
      <c r="F402" s="186"/>
      <c r="G402" s="186"/>
      <c r="H402" s="186"/>
      <c r="I402" s="186"/>
      <c r="J402" s="186"/>
      <c r="K402" s="186"/>
      <c r="L402" s="187"/>
      <c r="N402" s="320"/>
    </row>
    <row r="403" spans="1:16" s="147" customFormat="1" x14ac:dyDescent="0.25">
      <c r="A403" s="184"/>
      <c r="B403" s="793" t="str">
        <f>IF(Intro!$G$28="English",O403,P403)</f>
        <v>Indiquez les investissements antérieurs et prévus de votre entreprise consacrés à ses installations des marchandises pour chaque période indiquée.</v>
      </c>
      <c r="C403" s="794"/>
      <c r="D403" s="794"/>
      <c r="E403" s="794"/>
      <c r="F403" s="794"/>
      <c r="G403" s="794"/>
      <c r="H403" s="794"/>
      <c r="I403" s="794"/>
      <c r="J403" s="794"/>
      <c r="K403" s="794"/>
      <c r="L403" s="795"/>
      <c r="N403" s="320"/>
      <c r="O403" s="147" t="s">
        <v>121</v>
      </c>
      <c r="P403" s="147" t="s">
        <v>122</v>
      </c>
    </row>
    <row r="404" spans="1:16" s="147" customFormat="1" x14ac:dyDescent="0.25">
      <c r="A404" s="184"/>
      <c r="B404" s="185"/>
      <c r="C404" s="186"/>
      <c r="D404" s="186"/>
      <c r="E404" s="186"/>
      <c r="F404" s="186"/>
      <c r="G404" s="186"/>
      <c r="H404" s="186"/>
      <c r="I404" s="186"/>
      <c r="J404" s="186"/>
      <c r="K404" s="186"/>
      <c r="L404" s="187"/>
      <c r="N404" s="320"/>
    </row>
    <row r="405" spans="1:16" s="11" customFormat="1" x14ac:dyDescent="0.25">
      <c r="A405" s="13"/>
      <c r="B405" s="377"/>
      <c r="C405" s="378"/>
      <c r="D405" s="29"/>
      <c r="E405" s="380">
        <f>Variables!$B$6</f>
        <v>2023</v>
      </c>
      <c r="F405" s="380">
        <f>E405+1</f>
        <v>2024</v>
      </c>
      <c r="G405" s="380">
        <f t="shared" ref="G405:J405" si="9">F405+1</f>
        <v>2025</v>
      </c>
      <c r="H405" s="380">
        <f t="shared" si="9"/>
        <v>2026</v>
      </c>
      <c r="I405" s="380">
        <f t="shared" si="9"/>
        <v>2027</v>
      </c>
      <c r="J405" s="380">
        <f t="shared" si="9"/>
        <v>2028</v>
      </c>
      <c r="K405" s="205"/>
      <c r="L405" s="190"/>
      <c r="N405" s="318"/>
      <c r="O405" s="12"/>
    </row>
    <row r="406" spans="1:16" s="147" customFormat="1" x14ac:dyDescent="0.25">
      <c r="A406" s="184"/>
      <c r="B406" s="974" t="str">
        <f>IF(Intro!$G$28="English",O406,P406)</f>
        <v>Investissements</v>
      </c>
      <c r="C406" s="975"/>
      <c r="D406" s="249" t="s">
        <v>482</v>
      </c>
      <c r="E406" s="285"/>
      <c r="F406" s="285"/>
      <c r="G406" s="285"/>
      <c r="H406" s="285"/>
      <c r="I406" s="285"/>
      <c r="J406" s="285"/>
      <c r="K406" s="205"/>
      <c r="L406" s="190"/>
      <c r="N406" s="320"/>
      <c r="O406" s="147" t="s">
        <v>216</v>
      </c>
      <c r="P406" s="147" t="s">
        <v>217</v>
      </c>
    </row>
    <row r="407" spans="1:16" s="147" customFormat="1" x14ac:dyDescent="0.25">
      <c r="A407" s="184"/>
      <c r="B407" s="191"/>
      <c r="C407" s="192"/>
      <c r="D407" s="192"/>
      <c r="E407" s="192"/>
      <c r="F407" s="192"/>
      <c r="G407" s="192"/>
      <c r="H407" s="192"/>
      <c r="I407" s="192"/>
      <c r="J407" s="192"/>
      <c r="K407" s="192"/>
      <c r="L407" s="193"/>
      <c r="N407" s="320"/>
    </row>
    <row r="408" spans="1:16" s="3" customFormat="1" x14ac:dyDescent="0.25">
      <c r="A408" s="13"/>
      <c r="B408" s="796" t="s">
        <v>38</v>
      </c>
      <c r="C408" s="797"/>
      <c r="D408" s="797"/>
      <c r="E408" s="797"/>
      <c r="F408" s="797"/>
      <c r="G408" s="797"/>
      <c r="H408" s="797"/>
      <c r="I408" s="797"/>
      <c r="J408" s="797"/>
      <c r="K408" s="797"/>
      <c r="L408" s="798"/>
      <c r="M408" s="200"/>
      <c r="N408" s="314"/>
    </row>
    <row r="409" spans="1:16" s="147" customFormat="1" x14ac:dyDescent="0.25">
      <c r="A409" s="184"/>
      <c r="B409" s="185"/>
      <c r="C409" s="186"/>
      <c r="D409" s="186"/>
      <c r="E409" s="186"/>
      <c r="F409" s="186"/>
      <c r="G409" s="186"/>
      <c r="H409" s="186"/>
      <c r="I409" s="186"/>
      <c r="J409" s="186"/>
      <c r="K409" s="186"/>
      <c r="L409" s="187"/>
      <c r="N409" s="320"/>
    </row>
    <row r="410" spans="1:16" s="147" customFormat="1" x14ac:dyDescent="0.25">
      <c r="A410" s="184"/>
      <c r="B410" s="727" t="str">
        <f>IF(Intro!$G$28="English",O410,P410)</f>
        <v>Décrivez les principaux investissements antérieurs et prévus de votre entreprise, les installations qui en sont l’objet ou en ont été l’objet et les motifs de ces investissements.</v>
      </c>
      <c r="C410" s="728"/>
      <c r="D410" s="728"/>
      <c r="E410" s="728"/>
      <c r="F410" s="728"/>
      <c r="G410" s="728"/>
      <c r="H410" s="728"/>
      <c r="I410" s="728"/>
      <c r="J410" s="728"/>
      <c r="K410" s="728"/>
      <c r="L410" s="729"/>
      <c r="N410" s="320"/>
      <c r="O410" s="147" t="s">
        <v>123</v>
      </c>
      <c r="P410" s="147" t="s">
        <v>124</v>
      </c>
    </row>
    <row r="411" spans="1:16" s="147" customFormat="1" x14ac:dyDescent="0.25">
      <c r="A411" s="184"/>
      <c r="B411" s="185"/>
      <c r="C411" s="186"/>
      <c r="D411" s="186"/>
      <c r="E411" s="186"/>
      <c r="F411" s="186"/>
      <c r="G411" s="186"/>
      <c r="H411" s="186"/>
      <c r="I411" s="186"/>
      <c r="J411" s="186"/>
      <c r="K411" s="186"/>
      <c r="L411" s="187"/>
      <c r="N411" s="320"/>
    </row>
    <row r="412" spans="1:16" s="3" customFormat="1" x14ac:dyDescent="0.25">
      <c r="A412" s="14"/>
      <c r="B412" s="790"/>
      <c r="C412" s="791"/>
      <c r="D412" s="791"/>
      <c r="E412" s="791"/>
      <c r="F412" s="791"/>
      <c r="G412" s="791"/>
      <c r="H412" s="791"/>
      <c r="I412" s="791"/>
      <c r="J412" s="791"/>
      <c r="K412" s="791"/>
      <c r="L412" s="792"/>
      <c r="M412" s="172"/>
      <c r="N412" s="314"/>
      <c r="O412" s="166"/>
      <c r="P412" s="166"/>
    </row>
    <row r="413" spans="1:16" s="3" customFormat="1" x14ac:dyDescent="0.25">
      <c r="A413" s="14"/>
      <c r="B413" s="790"/>
      <c r="C413" s="791"/>
      <c r="D413" s="791"/>
      <c r="E413" s="791"/>
      <c r="F413" s="791"/>
      <c r="G413" s="791"/>
      <c r="H413" s="791"/>
      <c r="I413" s="791"/>
      <c r="J413" s="791"/>
      <c r="K413" s="791"/>
      <c r="L413" s="792"/>
      <c r="M413" s="172"/>
      <c r="N413" s="314"/>
      <c r="O413" s="166"/>
      <c r="P413" s="166"/>
    </row>
    <row r="414" spans="1:16" s="3" customFormat="1" x14ac:dyDescent="0.25">
      <c r="A414" s="14"/>
      <c r="B414" s="790"/>
      <c r="C414" s="791"/>
      <c r="D414" s="791"/>
      <c r="E414" s="791"/>
      <c r="F414" s="791"/>
      <c r="G414" s="791"/>
      <c r="H414" s="791"/>
      <c r="I414" s="791"/>
      <c r="J414" s="791"/>
      <c r="K414" s="791"/>
      <c r="L414" s="792"/>
      <c r="M414" s="172"/>
      <c r="N414" s="314"/>
      <c r="O414" s="166"/>
      <c r="P414" s="166"/>
    </row>
    <row r="415" spans="1:16" s="3" customFormat="1" x14ac:dyDescent="0.25">
      <c r="A415" s="14"/>
      <c r="B415" s="790"/>
      <c r="C415" s="791"/>
      <c r="D415" s="791"/>
      <c r="E415" s="791"/>
      <c r="F415" s="791"/>
      <c r="G415" s="791"/>
      <c r="H415" s="791"/>
      <c r="I415" s="791"/>
      <c r="J415" s="791"/>
      <c r="K415" s="791"/>
      <c r="L415" s="792"/>
      <c r="M415" s="172"/>
      <c r="N415" s="314"/>
      <c r="O415" s="166"/>
      <c r="P415" s="166"/>
    </row>
    <row r="416" spans="1:16" s="3" customFormat="1" x14ac:dyDescent="0.25">
      <c r="A416" s="14"/>
      <c r="B416" s="790"/>
      <c r="C416" s="791"/>
      <c r="D416" s="791"/>
      <c r="E416" s="791"/>
      <c r="F416" s="791"/>
      <c r="G416" s="791"/>
      <c r="H416" s="791"/>
      <c r="I416" s="791"/>
      <c r="J416" s="791"/>
      <c r="K416" s="791"/>
      <c r="L416" s="792"/>
      <c r="M416" s="172"/>
      <c r="N416" s="314"/>
      <c r="O416" s="166"/>
      <c r="P416" s="166"/>
    </row>
    <row r="417" spans="1:16" s="3" customFormat="1" x14ac:dyDescent="0.25">
      <c r="A417" s="14"/>
      <c r="B417" s="790"/>
      <c r="C417" s="791"/>
      <c r="D417" s="791"/>
      <c r="E417" s="791"/>
      <c r="F417" s="791"/>
      <c r="G417" s="791"/>
      <c r="H417" s="791"/>
      <c r="I417" s="791"/>
      <c r="J417" s="791"/>
      <c r="K417" s="791"/>
      <c r="L417" s="792"/>
      <c r="M417" s="172"/>
      <c r="N417" s="314"/>
      <c r="O417" s="166"/>
      <c r="P417" s="166"/>
    </row>
    <row r="418" spans="1:16" s="3" customFormat="1" x14ac:dyDescent="0.25">
      <c r="A418" s="14"/>
      <c r="B418" s="790"/>
      <c r="C418" s="791"/>
      <c r="D418" s="791"/>
      <c r="E418" s="791"/>
      <c r="F418" s="791"/>
      <c r="G418" s="791"/>
      <c r="H418" s="791"/>
      <c r="I418" s="791"/>
      <c r="J418" s="791"/>
      <c r="K418" s="791"/>
      <c r="L418" s="792"/>
      <c r="M418" s="172"/>
      <c r="N418" s="314"/>
      <c r="O418" s="166"/>
      <c r="P418" s="166"/>
    </row>
    <row r="419" spans="1:16" s="3" customFormat="1" x14ac:dyDescent="0.25">
      <c r="A419" s="14"/>
      <c r="B419" s="790"/>
      <c r="C419" s="791"/>
      <c r="D419" s="791"/>
      <c r="E419" s="791"/>
      <c r="F419" s="791"/>
      <c r="G419" s="791"/>
      <c r="H419" s="791"/>
      <c r="I419" s="791"/>
      <c r="J419" s="791"/>
      <c r="K419" s="791"/>
      <c r="L419" s="792"/>
      <c r="M419" s="172"/>
      <c r="N419" s="314"/>
      <c r="O419" s="166"/>
      <c r="P419" s="166"/>
    </row>
    <row r="420" spans="1:16" s="147" customFormat="1" x14ac:dyDescent="0.25">
      <c r="A420" s="184"/>
      <c r="B420" s="191"/>
      <c r="C420" s="192"/>
      <c r="D420" s="192"/>
      <c r="E420" s="192"/>
      <c r="F420" s="192"/>
      <c r="G420" s="192"/>
      <c r="H420" s="192"/>
      <c r="I420" s="192"/>
      <c r="J420" s="192"/>
      <c r="K420" s="192"/>
      <c r="L420" s="193"/>
      <c r="N420" s="320"/>
    </row>
    <row r="421" spans="1:16" s="3" customFormat="1" x14ac:dyDescent="0.25">
      <c r="A421" s="13"/>
      <c r="B421" s="796" t="s">
        <v>39</v>
      </c>
      <c r="C421" s="797"/>
      <c r="D421" s="797"/>
      <c r="E421" s="797"/>
      <c r="F421" s="797"/>
      <c r="G421" s="797"/>
      <c r="H421" s="797"/>
      <c r="I421" s="797"/>
      <c r="J421" s="797"/>
      <c r="K421" s="797"/>
      <c r="L421" s="798"/>
      <c r="M421" s="200"/>
      <c r="N421" s="314"/>
    </row>
    <row r="422" spans="1:16" s="147" customFormat="1" x14ac:dyDescent="0.25">
      <c r="A422" s="184"/>
      <c r="B422" s="185"/>
      <c r="C422" s="186"/>
      <c r="D422" s="186"/>
      <c r="E422" s="186"/>
      <c r="F422" s="186"/>
      <c r="G422" s="186"/>
      <c r="H422" s="186"/>
      <c r="I422" s="186"/>
      <c r="J422" s="186"/>
      <c r="K422" s="186"/>
      <c r="L422" s="187"/>
      <c r="N422" s="320"/>
    </row>
    <row r="423" spans="1:16" s="147" customFormat="1" x14ac:dyDescent="0.25">
      <c r="A423" s="184"/>
      <c r="B423" s="793" t="str">
        <f>IF(Intro!$G$28="English",O423,P423)</f>
        <v>Décrivez l’incidence des investissements faits par votre entreprise depuis le 1er janvier 2023 sur les aspects suivants :</v>
      </c>
      <c r="C423" s="794"/>
      <c r="D423" s="794"/>
      <c r="E423" s="794"/>
      <c r="F423" s="794"/>
      <c r="G423" s="794"/>
      <c r="H423" s="794"/>
      <c r="I423" s="794"/>
      <c r="J423" s="794"/>
      <c r="K423" s="794"/>
      <c r="L423" s="795"/>
      <c r="N423" s="320"/>
      <c r="O423" s="147" t="str">
        <f>"Describe the impact of investments made by your firm since January 1, "&amp;Variables!B6&amp;" on the following:"</f>
        <v>Describe the impact of investments made by your firm since January 1, 2023 on the following:</v>
      </c>
      <c r="P423" s="147" t="str">
        <f>"Décrivez l’incidence des investissements faits par votre entreprise depuis le 1er janvier "&amp;Variables!B6&amp;" sur les aspects suivants :"</f>
        <v>Décrivez l’incidence des investissements faits par votre entreprise depuis le 1er janvier 2023 sur les aspects suivants :</v>
      </c>
    </row>
    <row r="424" spans="1:16" s="147" customFormat="1" x14ac:dyDescent="0.25">
      <c r="A424" s="184"/>
      <c r="B424" s="185"/>
      <c r="C424" s="186"/>
      <c r="D424" s="186"/>
      <c r="E424" s="186"/>
      <c r="F424" s="186"/>
      <c r="G424" s="186"/>
      <c r="H424" s="186"/>
      <c r="I424" s="186"/>
      <c r="J424" s="186"/>
      <c r="K424" s="186"/>
      <c r="L424" s="187"/>
      <c r="N424" s="320"/>
    </row>
    <row r="425" spans="1:16" s="147" customFormat="1" x14ac:dyDescent="0.25">
      <c r="A425" s="184"/>
      <c r="B425" s="672" t="str">
        <f>IF(Intro!$G$28="English",O425,P425)</f>
        <v>Productivité</v>
      </c>
      <c r="C425" s="673"/>
      <c r="D425" s="970"/>
      <c r="E425" s="970"/>
      <c r="F425" s="970"/>
      <c r="G425" s="970"/>
      <c r="H425" s="970"/>
      <c r="I425" s="970"/>
      <c r="J425" s="970"/>
      <c r="K425" s="970"/>
      <c r="L425" s="971"/>
      <c r="N425" s="320"/>
      <c r="O425" s="12" t="s">
        <v>81</v>
      </c>
      <c r="P425" s="12" t="s">
        <v>82</v>
      </c>
    </row>
    <row r="426" spans="1:16" s="3" customFormat="1" x14ac:dyDescent="0.25">
      <c r="A426" s="14"/>
      <c r="B426" s="672"/>
      <c r="C426" s="673"/>
      <c r="D426" s="970"/>
      <c r="E426" s="970"/>
      <c r="F426" s="970"/>
      <c r="G426" s="970"/>
      <c r="H426" s="970"/>
      <c r="I426" s="970"/>
      <c r="J426" s="970"/>
      <c r="K426" s="970"/>
      <c r="L426" s="971"/>
      <c r="M426" s="172"/>
      <c r="N426" s="314"/>
      <c r="O426" s="166"/>
      <c r="P426" s="166"/>
    </row>
    <row r="427" spans="1:16" s="3" customFormat="1" x14ac:dyDescent="0.25">
      <c r="A427" s="14"/>
      <c r="B427" s="672"/>
      <c r="C427" s="673"/>
      <c r="D427" s="970"/>
      <c r="E427" s="970"/>
      <c r="F427" s="970"/>
      <c r="G427" s="970"/>
      <c r="H427" s="970"/>
      <c r="I427" s="970"/>
      <c r="J427" s="970"/>
      <c r="K427" s="970"/>
      <c r="L427" s="971"/>
      <c r="M427" s="172"/>
      <c r="N427" s="314"/>
      <c r="O427" s="166"/>
      <c r="P427" s="166"/>
    </row>
    <row r="428" spans="1:16" s="3" customFormat="1" x14ac:dyDescent="0.25">
      <c r="A428" s="14"/>
      <c r="B428" s="672"/>
      <c r="C428" s="673"/>
      <c r="D428" s="970"/>
      <c r="E428" s="970"/>
      <c r="F428" s="970"/>
      <c r="G428" s="970"/>
      <c r="H428" s="970"/>
      <c r="I428" s="970"/>
      <c r="J428" s="970"/>
      <c r="K428" s="970"/>
      <c r="L428" s="971"/>
      <c r="M428" s="172"/>
      <c r="N428" s="314"/>
      <c r="O428" s="166"/>
      <c r="P428" s="166"/>
    </row>
    <row r="429" spans="1:16" s="3" customFormat="1" x14ac:dyDescent="0.25">
      <c r="A429" s="14"/>
      <c r="B429" s="672"/>
      <c r="C429" s="673"/>
      <c r="D429" s="970"/>
      <c r="E429" s="970"/>
      <c r="F429" s="970"/>
      <c r="G429" s="970"/>
      <c r="H429" s="970"/>
      <c r="I429" s="970"/>
      <c r="J429" s="970"/>
      <c r="K429" s="970"/>
      <c r="L429" s="971"/>
      <c r="M429" s="172"/>
      <c r="N429" s="314"/>
      <c r="O429" s="166"/>
      <c r="P429" s="166"/>
    </row>
    <row r="430" spans="1:16" s="147" customFormat="1" x14ac:dyDescent="0.25">
      <c r="A430" s="184"/>
      <c r="B430" s="672"/>
      <c r="C430" s="673"/>
      <c r="D430" s="970"/>
      <c r="E430" s="970"/>
      <c r="F430" s="970"/>
      <c r="G430" s="970"/>
      <c r="H430" s="970"/>
      <c r="I430" s="970"/>
      <c r="J430" s="970"/>
      <c r="K430" s="970"/>
      <c r="L430" s="971"/>
      <c r="N430" s="320"/>
    </row>
    <row r="431" spans="1:16" s="147" customFormat="1" x14ac:dyDescent="0.25">
      <c r="A431" s="184"/>
      <c r="B431" s="672"/>
      <c r="C431" s="673"/>
      <c r="D431" s="970"/>
      <c r="E431" s="970"/>
      <c r="F431" s="970"/>
      <c r="G431" s="970"/>
      <c r="H431" s="970"/>
      <c r="I431" s="970"/>
      <c r="J431" s="970"/>
      <c r="K431" s="970"/>
      <c r="L431" s="971"/>
      <c r="N431" s="320"/>
    </row>
    <row r="432" spans="1:16" s="147" customFormat="1" x14ac:dyDescent="0.25">
      <c r="A432" s="184"/>
      <c r="B432" s="672"/>
      <c r="C432" s="673"/>
      <c r="D432" s="970"/>
      <c r="E432" s="970"/>
      <c r="F432" s="970"/>
      <c r="G432" s="970"/>
      <c r="H432" s="970"/>
      <c r="I432" s="970"/>
      <c r="J432" s="970"/>
      <c r="K432" s="970"/>
      <c r="L432" s="971"/>
      <c r="N432" s="320"/>
      <c r="O432" s="12"/>
      <c r="P432" s="12"/>
    </row>
    <row r="433" spans="1:16" s="147" customFormat="1" x14ac:dyDescent="0.25">
      <c r="A433" s="184"/>
      <c r="B433" s="672"/>
      <c r="C433" s="673"/>
      <c r="D433" s="970"/>
      <c r="E433" s="970"/>
      <c r="F433" s="970"/>
      <c r="G433" s="970"/>
      <c r="H433" s="970"/>
      <c r="I433" s="970"/>
      <c r="J433" s="970"/>
      <c r="K433" s="970"/>
      <c r="L433" s="971"/>
      <c r="N433" s="320"/>
      <c r="O433" s="12"/>
      <c r="P433" s="12"/>
    </row>
    <row r="434" spans="1:16" s="147" customFormat="1" x14ac:dyDescent="0.25">
      <c r="A434" s="184"/>
      <c r="B434" s="672"/>
      <c r="C434" s="673"/>
      <c r="D434" s="970"/>
      <c r="E434" s="970"/>
      <c r="F434" s="970"/>
      <c r="G434" s="970"/>
      <c r="H434" s="970"/>
      <c r="I434" s="970"/>
      <c r="J434" s="970"/>
      <c r="K434" s="970"/>
      <c r="L434" s="971"/>
      <c r="N434" s="320"/>
      <c r="O434" s="12"/>
      <c r="P434" s="12"/>
    </row>
    <row r="435" spans="1:16" s="147" customFormat="1" x14ac:dyDescent="0.25">
      <c r="A435" s="184"/>
      <c r="B435" s="672" t="str">
        <f>IF(Intro!$G$28="English",O435,P435)</f>
        <v>Emplois</v>
      </c>
      <c r="C435" s="673"/>
      <c r="D435" s="970"/>
      <c r="E435" s="970"/>
      <c r="F435" s="970"/>
      <c r="G435" s="970"/>
      <c r="H435" s="970"/>
      <c r="I435" s="970"/>
      <c r="J435" s="970"/>
      <c r="K435" s="970"/>
      <c r="L435" s="971"/>
      <c r="N435" s="320"/>
      <c r="O435" s="12" t="s">
        <v>83</v>
      </c>
      <c r="P435" s="12" t="s">
        <v>84</v>
      </c>
    </row>
    <row r="436" spans="1:16" s="147" customFormat="1" x14ac:dyDescent="0.25">
      <c r="A436" s="184"/>
      <c r="B436" s="672"/>
      <c r="C436" s="673"/>
      <c r="D436" s="970"/>
      <c r="E436" s="970"/>
      <c r="F436" s="970"/>
      <c r="G436" s="970"/>
      <c r="H436" s="970"/>
      <c r="I436" s="970"/>
      <c r="J436" s="970"/>
      <c r="K436" s="970"/>
      <c r="L436" s="971"/>
      <c r="N436" s="320"/>
      <c r="O436" s="12"/>
      <c r="P436" s="12"/>
    </row>
    <row r="437" spans="1:16" s="3" customFormat="1" x14ac:dyDescent="0.25">
      <c r="A437" s="14"/>
      <c r="B437" s="672"/>
      <c r="C437" s="673"/>
      <c r="D437" s="970"/>
      <c r="E437" s="970"/>
      <c r="F437" s="970"/>
      <c r="G437" s="970"/>
      <c r="H437" s="970"/>
      <c r="I437" s="970"/>
      <c r="J437" s="970"/>
      <c r="K437" s="970"/>
      <c r="L437" s="971"/>
      <c r="M437" s="172"/>
      <c r="N437" s="314"/>
      <c r="O437" s="166"/>
      <c r="P437" s="166"/>
    </row>
    <row r="438" spans="1:16" s="3" customFormat="1" x14ac:dyDescent="0.25">
      <c r="A438" s="14"/>
      <c r="B438" s="672"/>
      <c r="C438" s="673"/>
      <c r="D438" s="970"/>
      <c r="E438" s="970"/>
      <c r="F438" s="970"/>
      <c r="G438" s="970"/>
      <c r="H438" s="970"/>
      <c r="I438" s="970"/>
      <c r="J438" s="970"/>
      <c r="K438" s="970"/>
      <c r="L438" s="971"/>
      <c r="M438" s="172"/>
      <c r="N438" s="314"/>
      <c r="O438" s="166"/>
      <c r="P438" s="166"/>
    </row>
    <row r="439" spans="1:16" s="3" customFormat="1" x14ac:dyDescent="0.25">
      <c r="A439" s="14"/>
      <c r="B439" s="672"/>
      <c r="C439" s="673"/>
      <c r="D439" s="970"/>
      <c r="E439" s="970"/>
      <c r="F439" s="970"/>
      <c r="G439" s="970"/>
      <c r="H439" s="970"/>
      <c r="I439" s="970"/>
      <c r="J439" s="970"/>
      <c r="K439" s="970"/>
      <c r="L439" s="971"/>
      <c r="M439" s="172"/>
      <c r="N439" s="314"/>
      <c r="O439" s="166"/>
      <c r="P439" s="166"/>
    </row>
    <row r="440" spans="1:16" s="3" customFormat="1" x14ac:dyDescent="0.25">
      <c r="A440" s="14"/>
      <c r="B440" s="672"/>
      <c r="C440" s="673"/>
      <c r="D440" s="970"/>
      <c r="E440" s="970"/>
      <c r="F440" s="970"/>
      <c r="G440" s="970"/>
      <c r="H440" s="970"/>
      <c r="I440" s="970"/>
      <c r="J440" s="970"/>
      <c r="K440" s="970"/>
      <c r="L440" s="971"/>
      <c r="M440" s="172"/>
      <c r="N440" s="314"/>
      <c r="O440" s="166"/>
      <c r="P440" s="166"/>
    </row>
    <row r="441" spans="1:16" s="147" customFormat="1" x14ac:dyDescent="0.25">
      <c r="A441" s="184"/>
      <c r="B441" s="672"/>
      <c r="C441" s="673"/>
      <c r="D441" s="970"/>
      <c r="E441" s="970"/>
      <c r="F441" s="970"/>
      <c r="G441" s="970"/>
      <c r="H441" s="970"/>
      <c r="I441" s="970"/>
      <c r="J441" s="970"/>
      <c r="K441" s="970"/>
      <c r="L441" s="971"/>
      <c r="N441" s="320"/>
      <c r="O441" s="12"/>
      <c r="P441" s="12"/>
    </row>
    <row r="442" spans="1:16" s="147" customFormat="1" x14ac:dyDescent="0.25">
      <c r="A442" s="184"/>
      <c r="B442" s="672"/>
      <c r="C442" s="673"/>
      <c r="D442" s="970"/>
      <c r="E442" s="970"/>
      <c r="F442" s="970"/>
      <c r="G442" s="970"/>
      <c r="H442" s="970"/>
      <c r="I442" s="970"/>
      <c r="J442" s="970"/>
      <c r="K442" s="970"/>
      <c r="L442" s="971"/>
      <c r="N442" s="320"/>
      <c r="O442" s="12"/>
      <c r="P442" s="12"/>
    </row>
    <row r="443" spans="1:16" s="147" customFormat="1" x14ac:dyDescent="0.25">
      <c r="A443" s="184"/>
      <c r="B443" s="672"/>
      <c r="C443" s="673"/>
      <c r="D443" s="970"/>
      <c r="E443" s="970"/>
      <c r="F443" s="970"/>
      <c r="G443" s="970"/>
      <c r="H443" s="970"/>
      <c r="I443" s="970"/>
      <c r="J443" s="970"/>
      <c r="K443" s="970"/>
      <c r="L443" s="971"/>
      <c r="N443" s="320"/>
      <c r="O443" s="12"/>
      <c r="P443" s="12"/>
    </row>
    <row r="444" spans="1:16" s="147" customFormat="1" x14ac:dyDescent="0.25">
      <c r="A444" s="184"/>
      <c r="B444" s="672"/>
      <c r="C444" s="673"/>
      <c r="D444" s="970"/>
      <c r="E444" s="970"/>
      <c r="F444" s="970"/>
      <c r="G444" s="970"/>
      <c r="H444" s="970"/>
      <c r="I444" s="970"/>
      <c r="J444" s="970"/>
      <c r="K444" s="970"/>
      <c r="L444" s="971"/>
      <c r="N444" s="320"/>
      <c r="O444" s="12"/>
      <c r="P444" s="12"/>
    </row>
    <row r="445" spans="1:16" s="147" customFormat="1" x14ac:dyDescent="0.25">
      <c r="A445" s="184"/>
      <c r="B445" s="672" t="str">
        <f>IF(Intro!$G$28="English",O445,P445)</f>
        <v>Salaires</v>
      </c>
      <c r="C445" s="673"/>
      <c r="D445" s="970"/>
      <c r="E445" s="970"/>
      <c r="F445" s="970"/>
      <c r="G445" s="970"/>
      <c r="H445" s="970"/>
      <c r="I445" s="970"/>
      <c r="J445" s="970"/>
      <c r="K445" s="970"/>
      <c r="L445" s="971"/>
      <c r="N445" s="320"/>
      <c r="O445" s="12" t="s">
        <v>85</v>
      </c>
      <c r="P445" s="12" t="s">
        <v>86</v>
      </c>
    </row>
    <row r="446" spans="1:16" s="147" customFormat="1" x14ac:dyDescent="0.25">
      <c r="A446" s="184"/>
      <c r="B446" s="672"/>
      <c r="C446" s="673"/>
      <c r="D446" s="970"/>
      <c r="E446" s="970"/>
      <c r="F446" s="970"/>
      <c r="G446" s="970"/>
      <c r="H446" s="970"/>
      <c r="I446" s="970"/>
      <c r="J446" s="970"/>
      <c r="K446" s="970"/>
      <c r="L446" s="971"/>
      <c r="N446" s="320"/>
      <c r="O446" s="12"/>
      <c r="P446" s="12"/>
    </row>
    <row r="447" spans="1:16" s="3" customFormat="1" x14ac:dyDescent="0.25">
      <c r="A447" s="14"/>
      <c r="B447" s="672"/>
      <c r="C447" s="673"/>
      <c r="D447" s="970"/>
      <c r="E447" s="970"/>
      <c r="F447" s="970"/>
      <c r="G447" s="970"/>
      <c r="H447" s="970"/>
      <c r="I447" s="970"/>
      <c r="J447" s="970"/>
      <c r="K447" s="970"/>
      <c r="L447" s="971"/>
      <c r="M447" s="172"/>
      <c r="N447" s="314"/>
      <c r="O447" s="166"/>
      <c r="P447" s="166"/>
    </row>
    <row r="448" spans="1:16" s="3" customFormat="1" x14ac:dyDescent="0.25">
      <c r="A448" s="14"/>
      <c r="B448" s="672"/>
      <c r="C448" s="673"/>
      <c r="D448" s="970"/>
      <c r="E448" s="970"/>
      <c r="F448" s="970"/>
      <c r="G448" s="970"/>
      <c r="H448" s="970"/>
      <c r="I448" s="970"/>
      <c r="J448" s="970"/>
      <c r="K448" s="970"/>
      <c r="L448" s="971"/>
      <c r="M448" s="172"/>
      <c r="N448" s="314"/>
      <c r="O448" s="166"/>
      <c r="P448" s="166"/>
    </row>
    <row r="449" spans="1:16" s="3" customFormat="1" x14ac:dyDescent="0.25">
      <c r="A449" s="14"/>
      <c r="B449" s="672"/>
      <c r="C449" s="673"/>
      <c r="D449" s="970"/>
      <c r="E449" s="970"/>
      <c r="F449" s="970"/>
      <c r="G449" s="970"/>
      <c r="H449" s="970"/>
      <c r="I449" s="970"/>
      <c r="J449" s="970"/>
      <c r="K449" s="970"/>
      <c r="L449" s="971"/>
      <c r="M449" s="172"/>
      <c r="N449" s="314"/>
      <c r="O449" s="166"/>
      <c r="P449" s="166"/>
    </row>
    <row r="450" spans="1:16" s="3" customFormat="1" x14ac:dyDescent="0.25">
      <c r="A450" s="14"/>
      <c r="B450" s="672"/>
      <c r="C450" s="673"/>
      <c r="D450" s="970"/>
      <c r="E450" s="970"/>
      <c r="F450" s="970"/>
      <c r="G450" s="970"/>
      <c r="H450" s="970"/>
      <c r="I450" s="970"/>
      <c r="J450" s="970"/>
      <c r="K450" s="970"/>
      <c r="L450" s="971"/>
      <c r="M450" s="172"/>
      <c r="N450" s="314"/>
      <c r="O450" s="166"/>
      <c r="P450" s="166"/>
    </row>
    <row r="451" spans="1:16" s="147" customFormat="1" x14ac:dyDescent="0.25">
      <c r="A451" s="184"/>
      <c r="B451" s="672"/>
      <c r="C451" s="673"/>
      <c r="D451" s="970"/>
      <c r="E451" s="970"/>
      <c r="F451" s="970"/>
      <c r="G451" s="970"/>
      <c r="H451" s="970"/>
      <c r="I451" s="970"/>
      <c r="J451" s="970"/>
      <c r="K451" s="970"/>
      <c r="L451" s="971"/>
      <c r="N451" s="320"/>
      <c r="O451" s="12"/>
      <c r="P451" s="12"/>
    </row>
    <row r="452" spans="1:16" s="147" customFormat="1" x14ac:dyDescent="0.25">
      <c r="A452" s="184"/>
      <c r="B452" s="672"/>
      <c r="C452" s="673"/>
      <c r="D452" s="970"/>
      <c r="E452" s="970"/>
      <c r="F452" s="970"/>
      <c r="G452" s="970"/>
      <c r="H452" s="970"/>
      <c r="I452" s="970"/>
      <c r="J452" s="970"/>
      <c r="K452" s="970"/>
      <c r="L452" s="971"/>
      <c r="N452" s="320"/>
      <c r="O452" s="12"/>
      <c r="P452" s="12"/>
    </row>
    <row r="453" spans="1:16" s="147" customFormat="1" x14ac:dyDescent="0.25">
      <c r="A453" s="184"/>
      <c r="B453" s="672"/>
      <c r="C453" s="673"/>
      <c r="D453" s="970"/>
      <c r="E453" s="970"/>
      <c r="F453" s="970"/>
      <c r="G453" s="970"/>
      <c r="H453" s="970"/>
      <c r="I453" s="970"/>
      <c r="J453" s="970"/>
      <c r="K453" s="970"/>
      <c r="L453" s="971"/>
      <c r="N453" s="320"/>
      <c r="O453" s="12"/>
      <c r="P453" s="12"/>
    </row>
    <row r="454" spans="1:16" s="147" customFormat="1" x14ac:dyDescent="0.25">
      <c r="A454" s="184"/>
      <c r="B454" s="968"/>
      <c r="C454" s="969"/>
      <c r="D454" s="972"/>
      <c r="E454" s="972"/>
      <c r="F454" s="972"/>
      <c r="G454" s="972"/>
      <c r="H454" s="972"/>
      <c r="I454" s="972"/>
      <c r="J454" s="972"/>
      <c r="K454" s="972"/>
      <c r="L454" s="973"/>
      <c r="N454" s="320"/>
      <c r="O454" s="12"/>
      <c r="P454" s="12"/>
    </row>
    <row r="455" spans="1:16" s="173" customFormat="1" x14ac:dyDescent="0.25">
      <c r="A455" s="196"/>
      <c r="B455" s="197"/>
      <c r="C455" s="197"/>
      <c r="D455" s="198"/>
      <c r="E455" s="198"/>
      <c r="F455" s="198"/>
      <c r="G455" s="198"/>
      <c r="H455" s="198"/>
      <c r="I455" s="198"/>
      <c r="J455" s="198"/>
      <c r="K455" s="198"/>
      <c r="L455" s="198"/>
      <c r="N455" s="324"/>
    </row>
    <row r="456" spans="1:16" s="173" customFormat="1" x14ac:dyDescent="0.25">
      <c r="A456" s="196"/>
      <c r="B456" s="197"/>
      <c r="C456" s="197"/>
      <c r="D456" s="198"/>
      <c r="E456" s="198"/>
      <c r="F456" s="198"/>
      <c r="G456" s="198"/>
      <c r="H456" s="198"/>
      <c r="I456" s="198"/>
      <c r="J456" s="198"/>
      <c r="K456" s="198"/>
      <c r="L456" s="198"/>
      <c r="N456" s="324"/>
    </row>
    <row r="457" spans="1:16" s="173" customFormat="1" x14ac:dyDescent="0.25">
      <c r="A457" s="196"/>
      <c r="B457" s="197"/>
      <c r="C457" s="197"/>
      <c r="D457" s="198"/>
      <c r="E457" s="198"/>
      <c r="F457" s="198"/>
      <c r="G457" s="198"/>
      <c r="H457" s="198"/>
      <c r="I457" s="198"/>
      <c r="J457" s="198"/>
      <c r="K457" s="198"/>
      <c r="L457" s="198"/>
      <c r="N457" s="324"/>
    </row>
  </sheetData>
  <sheetProtection algorithmName="SHA-512" hashValue="5A4wBY07rpsF6OHeeoTgfDr1nAjvthtKceDeDcBTLEffdhHCgQbmV/PfAnBJZAXXx4vS4t7O/ko10PfyJ1iKEQ==" saltValue="ySXPME1rADLXOzND7fQeog==" spinCount="100000" sheet="1" objects="1" scenarios="1" selectLockedCells="1"/>
  <mergeCells count="262">
    <mergeCell ref="B384:E384"/>
    <mergeCell ref="B385:E385"/>
    <mergeCell ref="B386:E386"/>
    <mergeCell ref="B387:E387"/>
    <mergeCell ref="B353:E353"/>
    <mergeCell ref="B377:L377"/>
    <mergeCell ref="B379:L379"/>
    <mergeCell ref="G381:G382"/>
    <mergeCell ref="H381:H382"/>
    <mergeCell ref="I381:I382"/>
    <mergeCell ref="B357:L364"/>
    <mergeCell ref="B366:L366"/>
    <mergeCell ref="B368:L375"/>
    <mergeCell ref="B4:L4"/>
    <mergeCell ref="B5:L5"/>
    <mergeCell ref="B6:L6"/>
    <mergeCell ref="B8:L8"/>
    <mergeCell ref="B9:L9"/>
    <mergeCell ref="B10:L10"/>
    <mergeCell ref="G22:G23"/>
    <mergeCell ref="H22:H23"/>
    <mergeCell ref="I22:I23"/>
    <mergeCell ref="J22:J23"/>
    <mergeCell ref="K22:K23"/>
    <mergeCell ref="B24:E24"/>
    <mergeCell ref="B12:L12"/>
    <mergeCell ref="B13:L13"/>
    <mergeCell ref="B14:L14"/>
    <mergeCell ref="B16:L16"/>
    <mergeCell ref="B17:L17"/>
    <mergeCell ref="B19:L20"/>
    <mergeCell ref="B34:L41"/>
    <mergeCell ref="B43:L43"/>
    <mergeCell ref="B45:L52"/>
    <mergeCell ref="B54:L54"/>
    <mergeCell ref="B56:L57"/>
    <mergeCell ref="B60:L60"/>
    <mergeCell ref="B25:E25"/>
    <mergeCell ref="B26:E26"/>
    <mergeCell ref="B27:E27"/>
    <mergeCell ref="B28:E28"/>
    <mergeCell ref="B29:E29"/>
    <mergeCell ref="B30:E30"/>
    <mergeCell ref="B67:E67"/>
    <mergeCell ref="B68:E68"/>
    <mergeCell ref="B69:E69"/>
    <mergeCell ref="B61:L61"/>
    <mergeCell ref="B63:L63"/>
    <mergeCell ref="B65:F66"/>
    <mergeCell ref="G65:G66"/>
    <mergeCell ref="H65:H66"/>
    <mergeCell ref="I65:I66"/>
    <mergeCell ref="J65:J66"/>
    <mergeCell ref="K65:K66"/>
    <mergeCell ref="B70:E70"/>
    <mergeCell ref="B71:E71"/>
    <mergeCell ref="B72:E72"/>
    <mergeCell ref="B74:L74"/>
    <mergeCell ref="B76:L83"/>
    <mergeCell ref="B85:F86"/>
    <mergeCell ref="G85:G86"/>
    <mergeCell ref="H85:H86"/>
    <mergeCell ref="I85:I86"/>
    <mergeCell ref="J85:J86"/>
    <mergeCell ref="B89:E89"/>
    <mergeCell ref="B90:E90"/>
    <mergeCell ref="B91:E91"/>
    <mergeCell ref="B92:E92"/>
    <mergeCell ref="B94:L94"/>
    <mergeCell ref="B96:L103"/>
    <mergeCell ref="K85:K86"/>
    <mergeCell ref="B87:E87"/>
    <mergeCell ref="B88:E88"/>
    <mergeCell ref="I137:I138"/>
    <mergeCell ref="J137:J138"/>
    <mergeCell ref="K137:K138"/>
    <mergeCell ref="B105:L105"/>
    <mergeCell ref="B107:L107"/>
    <mergeCell ref="B109:L116"/>
    <mergeCell ref="B131:L131"/>
    <mergeCell ref="B133:L134"/>
    <mergeCell ref="B135:L135"/>
    <mergeCell ref="B118:L118"/>
    <mergeCell ref="B120:L120"/>
    <mergeCell ref="B122:L129"/>
    <mergeCell ref="B139:E139"/>
    <mergeCell ref="B140:E140"/>
    <mergeCell ref="B141:E141"/>
    <mergeCell ref="B143:F144"/>
    <mergeCell ref="G143:G144"/>
    <mergeCell ref="H143:H144"/>
    <mergeCell ref="B137:F138"/>
    <mergeCell ref="G137:G138"/>
    <mergeCell ref="H137:H138"/>
    <mergeCell ref="B149:F150"/>
    <mergeCell ref="G149:G150"/>
    <mergeCell ref="H149:H150"/>
    <mergeCell ref="I149:I150"/>
    <mergeCell ref="J149:J150"/>
    <mergeCell ref="K149:K150"/>
    <mergeCell ref="I143:I144"/>
    <mergeCell ref="J143:J144"/>
    <mergeCell ref="K143:K144"/>
    <mergeCell ref="B145:E145"/>
    <mergeCell ref="B146:E146"/>
    <mergeCell ref="B147:E147"/>
    <mergeCell ref="B151:E151"/>
    <mergeCell ref="B152:E152"/>
    <mergeCell ref="B153:E153"/>
    <mergeCell ref="B154:E154"/>
    <mergeCell ref="B156:L157"/>
    <mergeCell ref="G158:G159"/>
    <mergeCell ref="H158:H159"/>
    <mergeCell ref="I158:I159"/>
    <mergeCell ref="J158:J159"/>
    <mergeCell ref="K158:K159"/>
    <mergeCell ref="B167:L167"/>
    <mergeCell ref="B169:L170"/>
    <mergeCell ref="B172:B173"/>
    <mergeCell ref="C172:C173"/>
    <mergeCell ref="D172:D173"/>
    <mergeCell ref="E172:F173"/>
    <mergeCell ref="G172:L173"/>
    <mergeCell ref="B160:E160"/>
    <mergeCell ref="B161:E161"/>
    <mergeCell ref="B162:E162"/>
    <mergeCell ref="B163:E163"/>
    <mergeCell ref="B164:E164"/>
    <mergeCell ref="B165:E165"/>
    <mergeCell ref="B174:B183"/>
    <mergeCell ref="C174:C183"/>
    <mergeCell ref="D174:D183"/>
    <mergeCell ref="E174:F183"/>
    <mergeCell ref="G174:L183"/>
    <mergeCell ref="B184:B193"/>
    <mergeCell ref="C184:C193"/>
    <mergeCell ref="D184:D193"/>
    <mergeCell ref="E184:F193"/>
    <mergeCell ref="G184:L193"/>
    <mergeCell ref="B214:B223"/>
    <mergeCell ref="C214:C223"/>
    <mergeCell ref="D214:D223"/>
    <mergeCell ref="E214:F223"/>
    <mergeCell ref="G214:L223"/>
    <mergeCell ref="B226:L226"/>
    <mergeCell ref="B194:B203"/>
    <mergeCell ref="C194:C203"/>
    <mergeCell ref="D194:D203"/>
    <mergeCell ref="E194:F203"/>
    <mergeCell ref="G194:L203"/>
    <mergeCell ref="B204:B213"/>
    <mergeCell ref="C204:C213"/>
    <mergeCell ref="D204:D213"/>
    <mergeCell ref="E204:F213"/>
    <mergeCell ref="G204:L213"/>
    <mergeCell ref="B236:E236"/>
    <mergeCell ref="B237:E237"/>
    <mergeCell ref="B238:E238"/>
    <mergeCell ref="B239:E239"/>
    <mergeCell ref="B240:E240"/>
    <mergeCell ref="B241:E241"/>
    <mergeCell ref="B227:L227"/>
    <mergeCell ref="B229:L230"/>
    <mergeCell ref="B234:F235"/>
    <mergeCell ref="G234:G235"/>
    <mergeCell ref="H234:H235"/>
    <mergeCell ref="I234:I235"/>
    <mergeCell ref="J234:J235"/>
    <mergeCell ref="K234:K235"/>
    <mergeCell ref="B232:L232"/>
    <mergeCell ref="I258:I259"/>
    <mergeCell ref="J258:J259"/>
    <mergeCell ref="K258:K259"/>
    <mergeCell ref="B242:E242"/>
    <mergeCell ref="B243:E243"/>
    <mergeCell ref="B244:E244"/>
    <mergeCell ref="B245:E245"/>
    <mergeCell ref="B247:L247"/>
    <mergeCell ref="B249:L256"/>
    <mergeCell ref="B260:E260"/>
    <mergeCell ref="B261:E261"/>
    <mergeCell ref="B262:E262"/>
    <mergeCell ref="B263:E263"/>
    <mergeCell ref="B264:E264"/>
    <mergeCell ref="B265:E265"/>
    <mergeCell ref="B258:F259"/>
    <mergeCell ref="G258:G259"/>
    <mergeCell ref="H258:H259"/>
    <mergeCell ref="B282:F283"/>
    <mergeCell ref="G282:G283"/>
    <mergeCell ref="H282:H283"/>
    <mergeCell ref="I282:I283"/>
    <mergeCell ref="J282:J283"/>
    <mergeCell ref="K282:K283"/>
    <mergeCell ref="B266:E266"/>
    <mergeCell ref="B267:E267"/>
    <mergeCell ref="B268:E268"/>
    <mergeCell ref="B269:E269"/>
    <mergeCell ref="B271:L271"/>
    <mergeCell ref="B273:L280"/>
    <mergeCell ref="B288:F291"/>
    <mergeCell ref="G288:G291"/>
    <mergeCell ref="H288:H291"/>
    <mergeCell ref="I288:I291"/>
    <mergeCell ref="J288:J291"/>
    <mergeCell ref="K288:K291"/>
    <mergeCell ref="B284:F287"/>
    <mergeCell ref="G284:G287"/>
    <mergeCell ref="H284:H287"/>
    <mergeCell ref="I284:I287"/>
    <mergeCell ref="J284:J287"/>
    <mergeCell ref="K284:K287"/>
    <mergeCell ref="B296:F299"/>
    <mergeCell ref="G296:G299"/>
    <mergeCell ref="H296:H299"/>
    <mergeCell ref="I296:I299"/>
    <mergeCell ref="J296:J299"/>
    <mergeCell ref="K296:K299"/>
    <mergeCell ref="B292:F295"/>
    <mergeCell ref="G292:G295"/>
    <mergeCell ref="H292:H295"/>
    <mergeCell ref="I292:I295"/>
    <mergeCell ref="J292:J295"/>
    <mergeCell ref="K292:K295"/>
    <mergeCell ref="B321:C328"/>
    <mergeCell ref="D321:L328"/>
    <mergeCell ref="B330:L330"/>
    <mergeCell ref="B332:L332"/>
    <mergeCell ref="B334:L341"/>
    <mergeCell ref="B400:L400"/>
    <mergeCell ref="B301:L301"/>
    <mergeCell ref="B303:L303"/>
    <mergeCell ref="B305:C312"/>
    <mergeCell ref="D305:L312"/>
    <mergeCell ref="B313:C320"/>
    <mergeCell ref="D313:L320"/>
    <mergeCell ref="B343:L343"/>
    <mergeCell ref="B345:L345"/>
    <mergeCell ref="G347:G348"/>
    <mergeCell ref="H347:H348"/>
    <mergeCell ref="I347:I348"/>
    <mergeCell ref="B349:E349"/>
    <mergeCell ref="B350:E350"/>
    <mergeCell ref="B351:E351"/>
    <mergeCell ref="B352:E352"/>
    <mergeCell ref="B383:E383"/>
    <mergeCell ref="B389:L389"/>
    <mergeCell ref="B391:L398"/>
    <mergeCell ref="B445:C454"/>
    <mergeCell ref="D445:L454"/>
    <mergeCell ref="B421:L421"/>
    <mergeCell ref="B423:L423"/>
    <mergeCell ref="B425:C434"/>
    <mergeCell ref="D425:L434"/>
    <mergeCell ref="B435:C444"/>
    <mergeCell ref="D435:L444"/>
    <mergeCell ref="B401:L401"/>
    <mergeCell ref="B403:L403"/>
    <mergeCell ref="B406:C406"/>
    <mergeCell ref="B408:L408"/>
    <mergeCell ref="B410:L410"/>
    <mergeCell ref="B412:L419"/>
  </mergeCells>
  <conditionalFormatting sqref="G284:K285">
    <cfRule type="cellIs" dxfId="1" priority="2" operator="equal">
      <formula>"Error"</formula>
    </cfRule>
  </conditionalFormatting>
  <conditionalFormatting sqref="G288:K289 G292:K293 G296:K298">
    <cfRule type="cellIs" dxfId="0" priority="1" operator="equal">
      <formula>"Error"</formula>
    </cfRule>
  </conditionalFormatting>
  <dataValidations count="5">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J266:K268 J24:K25 J27:K29 G139:K140 G145:K146 G152:K153 J236:K237 J239:K239 J242:K244 J260:K261 J263:K263 J67:K71 J87:K91" xr:uid="{A96C97FF-AE77-4F99-BF77-A144C03E32FD}">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2 B109 B334 B357 B368 B391 B122" xr:uid="{EF5C1766-12E9-49C5-8995-F1B0E2122C7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90:I390 G72:K72 G141:K141 G147:K147 G154:K154 G238:K238 G353:I356 G262:K262 G42:K42 G269:K269 G264:K265 G245:K245 G240:K241 G151:K151 G30:K30 G26:K26 G160:K165 G349:I349 G383:I383 G386:I388 G92:K92" xr:uid="{5F9C9660-D04E-49C9-B3AA-96A68F4BF5B6}">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14:E214 C184:E184 C194:E194 G214 G184 G194 G204 C204:E204 D305:D307 D313 D321 D323:D324 D435 D445 D315:D316 D425" xr:uid="{52B31836-D03A-43FA-A2C2-22074426089E}">
      <formula1>1000</formula1>
    </dataValidation>
    <dataValidation type="decimal" operator="greaterThanOrEqual" allowBlank="1" errorTitle="Error / Erreur" error="Please input only numerical values into these cells./SVP donnez uniquement des valeurs numériques dans ces cellules." prompt="1000 character limit/limite de 1000 caractères" sqref="G27:I29 G24:I25 G236:I237 G239:I239 G242:I244 G260:I261 G263:I263 G266:I268 G350:I352 G384:I385 E406:J406 G67:I71 G87:I91" xr:uid="{875D77B8-B2D5-41C5-BEEE-53EE5674C940}">
      <formula1>0</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59" min="1" max="11" man="1"/>
    <brk id="130" min="1" max="11" man="1"/>
    <brk id="166" min="1" max="11" man="1"/>
    <brk id="224" min="1" max="11" man="1"/>
    <brk id="281" min="1" max="11" man="1"/>
    <brk id="329" min="1" max="11" man="1"/>
    <brk id="399"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8"/>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647</v>
      </c>
      <c r="P1" s="2" t="s">
        <v>647</v>
      </c>
    </row>
    <row r="2" spans="1:16" x14ac:dyDescent="0.25">
      <c r="B2" s="24" t="str">
        <f>'Pro 1'!B2</f>
        <v>PROTÉGÉ</v>
      </c>
      <c r="C2" s="24"/>
      <c r="O2" s="3" t="s">
        <v>127</v>
      </c>
      <c r="P2" s="3" t="s">
        <v>128</v>
      </c>
    </row>
    <row r="3" spans="1:16" x14ac:dyDescent="0.25">
      <c r="B3" s="25"/>
      <c r="C3" s="25"/>
      <c r="O3" s="8"/>
      <c r="P3" s="8"/>
    </row>
    <row r="4" spans="1:16" s="8" customFormat="1" x14ac:dyDescent="0.25">
      <c r="A4" s="19"/>
      <c r="B4" s="739" t="str">
        <f>Info!B4</f>
        <v>QUESTIONNAIRE À L’INTENTION DES PRODUCTEURS</v>
      </c>
      <c r="C4" s="740"/>
      <c r="D4" s="740"/>
      <c r="E4" s="740"/>
      <c r="F4" s="740"/>
      <c r="G4" s="740"/>
      <c r="H4" s="740"/>
      <c r="I4" s="740"/>
      <c r="J4" s="740"/>
      <c r="K4" s="740"/>
      <c r="L4" s="741"/>
      <c r="M4" s="20"/>
      <c r="N4" s="313"/>
      <c r="O4" s="16"/>
      <c r="P4" s="16"/>
    </row>
    <row r="5" spans="1:16" s="8" customFormat="1" x14ac:dyDescent="0.25">
      <c r="A5" s="19"/>
      <c r="B5" s="742" t="str">
        <f>Info!B5</f>
        <v>GC-2026-001</v>
      </c>
      <c r="C5" s="743"/>
      <c r="D5" s="743"/>
      <c r="E5" s="743"/>
      <c r="F5" s="743"/>
      <c r="G5" s="743"/>
      <c r="H5" s="743"/>
      <c r="I5" s="743"/>
      <c r="J5" s="743"/>
      <c r="K5" s="743"/>
      <c r="L5" s="744"/>
      <c r="M5" s="20"/>
      <c r="N5" s="20"/>
      <c r="O5" s="16"/>
      <c r="P5" s="16"/>
    </row>
    <row r="6" spans="1:16" s="17" customFormat="1" x14ac:dyDescent="0.25">
      <c r="A6" s="19"/>
      <c r="B6" s="742" t="str">
        <f>Info!B6</f>
        <v>PRODUITS DU BOIS - MEUBLES DE RANGEMENT EN BOIS D’INGÉNIERIE</v>
      </c>
      <c r="C6" s="743"/>
      <c r="D6" s="743"/>
      <c r="E6" s="743"/>
      <c r="F6" s="743"/>
      <c r="G6" s="743"/>
      <c r="H6" s="743"/>
      <c r="I6" s="743"/>
      <c r="J6" s="743"/>
      <c r="K6" s="743"/>
      <c r="L6" s="744"/>
      <c r="M6" s="16"/>
      <c r="N6" s="16"/>
      <c r="O6" s="18"/>
      <c r="P6" s="18"/>
    </row>
    <row r="7" spans="1:16" s="17" customFormat="1" x14ac:dyDescent="0.25">
      <c r="A7" s="19"/>
      <c r="B7" s="277"/>
      <c r="C7" s="32"/>
      <c r="D7" s="32"/>
      <c r="E7" s="32"/>
      <c r="F7" s="32"/>
      <c r="G7" s="32"/>
      <c r="H7" s="32"/>
      <c r="I7" s="32"/>
      <c r="J7" s="32"/>
      <c r="K7" s="32"/>
      <c r="L7" s="278"/>
      <c r="M7" s="16"/>
      <c r="N7" s="16"/>
      <c r="O7" s="5"/>
    </row>
    <row r="8" spans="1:16" s="17" customFormat="1" x14ac:dyDescent="0.25">
      <c r="A8" s="19"/>
      <c r="B8" s="820" t="str">
        <f>Public!B8</f>
        <v>Les questions suivantes font référence aux marchandises comme définies dans la description du produit de l'onglet Intro.</v>
      </c>
      <c r="C8" s="821"/>
      <c r="D8" s="821"/>
      <c r="E8" s="821"/>
      <c r="F8" s="821"/>
      <c r="G8" s="821"/>
      <c r="H8" s="821"/>
      <c r="I8" s="821"/>
      <c r="J8" s="821"/>
      <c r="K8" s="821"/>
      <c r="L8" s="822"/>
      <c r="M8" s="16"/>
      <c r="N8" s="16"/>
      <c r="O8" s="18"/>
      <c r="P8" s="18"/>
    </row>
    <row r="9" spans="1:16" s="17" customFormat="1" x14ac:dyDescent="0.25">
      <c r="A9" s="19"/>
      <c r="B9" s="820" t="str">
        <f>Public!B9</f>
        <v>Des informations sur le produit et un glossaire de termes sont disponibles dans l'onglet Info.</v>
      </c>
      <c r="C9" s="821"/>
      <c r="D9" s="821"/>
      <c r="E9" s="821"/>
      <c r="F9" s="821"/>
      <c r="G9" s="821"/>
      <c r="H9" s="821"/>
      <c r="I9" s="821"/>
      <c r="J9" s="821"/>
      <c r="K9" s="821"/>
      <c r="L9" s="822"/>
      <c r="M9" s="16"/>
      <c r="N9" s="16"/>
      <c r="O9" s="18"/>
    </row>
    <row r="10" spans="1:16" s="17" customFormat="1" x14ac:dyDescent="0.25">
      <c r="A10" s="19"/>
      <c r="B10" s="820" t="str">
        <f>Public!B10</f>
        <v>Utilisez l'onglet AddPub si vous avez besoin de plus d'espace.</v>
      </c>
      <c r="C10" s="821"/>
      <c r="D10" s="821"/>
      <c r="E10" s="821"/>
      <c r="F10" s="821"/>
      <c r="G10" s="821"/>
      <c r="H10" s="821"/>
      <c r="I10" s="821"/>
      <c r="J10" s="821"/>
      <c r="K10" s="821"/>
      <c r="L10" s="822"/>
      <c r="M10" s="16"/>
      <c r="N10" s="16"/>
      <c r="O10" s="18"/>
      <c r="P10" s="18"/>
    </row>
    <row r="11" spans="1:16" s="9" customFormat="1" x14ac:dyDescent="0.25">
      <c r="A11" s="19"/>
      <c r="B11" s="26"/>
      <c r="C11" s="26"/>
      <c r="D11" s="27"/>
      <c r="E11" s="27"/>
      <c r="F11" s="27"/>
      <c r="G11" s="27"/>
      <c r="H11" s="27"/>
      <c r="I11" s="27"/>
      <c r="J11" s="27"/>
      <c r="K11" s="27"/>
      <c r="L11" s="27"/>
      <c r="O11" s="10"/>
      <c r="P11" s="10"/>
    </row>
    <row r="12" spans="1:16" x14ac:dyDescent="0.25">
      <c r="B12" s="709" t="str">
        <f>IF(Intro!$G$28="English",O12,P12)</f>
        <v>EFFETS NÉGATIFS DES IMPORTATIONS</v>
      </c>
      <c r="C12" s="710"/>
      <c r="D12" s="710"/>
      <c r="E12" s="710"/>
      <c r="F12" s="710"/>
      <c r="G12" s="710"/>
      <c r="H12" s="710"/>
      <c r="I12" s="710"/>
      <c r="J12" s="710"/>
      <c r="K12" s="710"/>
      <c r="L12" s="711"/>
      <c r="M12" s="147"/>
      <c r="O12" s="146" t="s">
        <v>599</v>
      </c>
      <c r="P12" s="146" t="s">
        <v>600</v>
      </c>
    </row>
    <row r="13" spans="1:16" x14ac:dyDescent="0.25">
      <c r="B13" s="799" t="s">
        <v>20</v>
      </c>
      <c r="C13" s="800"/>
      <c r="D13" s="800"/>
      <c r="E13" s="800"/>
      <c r="F13" s="800"/>
      <c r="G13" s="800"/>
      <c r="H13" s="800"/>
      <c r="I13" s="800"/>
      <c r="J13" s="800"/>
      <c r="K13" s="800"/>
      <c r="L13" s="801"/>
      <c r="M13" s="2"/>
    </row>
    <row r="14" spans="1:16" s="147" customFormat="1" x14ac:dyDescent="0.25">
      <c r="A14" s="184"/>
      <c r="B14" s="185"/>
      <c r="C14" s="186"/>
      <c r="D14" s="186"/>
      <c r="E14" s="186"/>
      <c r="F14" s="186"/>
      <c r="G14" s="186"/>
      <c r="H14" s="186"/>
      <c r="I14" s="186"/>
      <c r="J14" s="186"/>
      <c r="K14" s="186"/>
      <c r="L14" s="187"/>
    </row>
    <row r="15" spans="1:16" s="147" customFormat="1" x14ac:dyDescent="0.25">
      <c r="A15" s="184"/>
      <c r="B15" s="702" t="str">
        <f>IF(Intro!$G$28="English",O15,P15)</f>
        <v>Identifiez et expliquez tout effet négatif à l'égard des facteurs suivants en raison de l'importation des marchandises en cause depuis le 1er janvier 2023. Fournissez des pièces justificatives dans la mesure du possible.</v>
      </c>
      <c r="C15" s="703"/>
      <c r="D15" s="703"/>
      <c r="E15" s="703"/>
      <c r="F15" s="703"/>
      <c r="G15" s="703"/>
      <c r="H15" s="703"/>
      <c r="I15" s="703"/>
      <c r="J15" s="703"/>
      <c r="K15" s="703"/>
      <c r="L15" s="704"/>
      <c r="O15" s="147"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147"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147" customFormat="1" x14ac:dyDescent="0.25">
      <c r="A16" s="184"/>
      <c r="B16" s="702"/>
      <c r="C16" s="703"/>
      <c r="D16" s="703"/>
      <c r="E16" s="703"/>
      <c r="F16" s="703"/>
      <c r="G16" s="703"/>
      <c r="H16" s="703"/>
      <c r="I16" s="703"/>
      <c r="J16" s="703"/>
      <c r="K16" s="703"/>
      <c r="L16" s="704"/>
      <c r="O16" s="146" t="s">
        <v>296</v>
      </c>
      <c r="P16" s="146" t="s">
        <v>598</v>
      </c>
    </row>
    <row r="17" spans="1:16" s="147" customFormat="1" x14ac:dyDescent="0.25">
      <c r="A17" s="184"/>
      <c r="B17" s="185"/>
      <c r="C17" s="186"/>
      <c r="D17" s="186"/>
      <c r="E17" s="186"/>
      <c r="F17" s="186"/>
      <c r="G17" s="186"/>
      <c r="H17" s="186"/>
      <c r="I17" s="186"/>
      <c r="J17" s="186"/>
      <c r="K17" s="186"/>
      <c r="L17" s="187"/>
    </row>
    <row r="18" spans="1:16" s="147" customFormat="1" x14ac:dyDescent="0.25">
      <c r="A18" s="184"/>
      <c r="B18" s="1054" t="str">
        <f>IF(Intro!$G$28="English",O18,P18)</f>
        <v>Rendement du capital investi</v>
      </c>
      <c r="C18" s="1055"/>
      <c r="D18" s="805"/>
      <c r="E18" s="805"/>
      <c r="F18" s="805"/>
      <c r="G18" s="805"/>
      <c r="H18" s="805"/>
      <c r="I18" s="805"/>
      <c r="J18" s="805"/>
      <c r="K18" s="805"/>
      <c r="L18" s="812"/>
      <c r="O18" s="12" t="s">
        <v>87</v>
      </c>
      <c r="P18" s="147" t="s">
        <v>88</v>
      </c>
    </row>
    <row r="19" spans="1:16" s="147" customFormat="1" x14ac:dyDescent="0.25">
      <c r="A19" s="184"/>
      <c r="B19" s="1056"/>
      <c r="C19" s="1057"/>
      <c r="D19" s="805"/>
      <c r="E19" s="805"/>
      <c r="F19" s="805"/>
      <c r="G19" s="805"/>
      <c r="H19" s="805"/>
      <c r="I19" s="805"/>
      <c r="J19" s="805"/>
      <c r="K19" s="805"/>
      <c r="L19" s="812"/>
      <c r="O19" s="12"/>
    </row>
    <row r="20" spans="1:16" s="147" customFormat="1" x14ac:dyDescent="0.25">
      <c r="A20" s="184"/>
      <c r="B20" s="1056"/>
      <c r="C20" s="1057"/>
      <c r="D20" s="805"/>
      <c r="E20" s="805"/>
      <c r="F20" s="805"/>
      <c r="G20" s="805"/>
      <c r="H20" s="805"/>
      <c r="I20" s="805"/>
      <c r="J20" s="805"/>
      <c r="K20" s="805"/>
      <c r="L20" s="812"/>
      <c r="O20" s="12"/>
    </row>
    <row r="21" spans="1:16" s="147" customFormat="1" x14ac:dyDescent="0.25">
      <c r="A21" s="184"/>
      <c r="B21" s="1052" t="str">
        <f>IF(Intro!$G$28="English",$O$16,$P$16)</f>
        <v>Sélectionnez oui ou non</v>
      </c>
      <c r="C21" s="1053"/>
      <c r="D21" s="805"/>
      <c r="E21" s="805"/>
      <c r="F21" s="805"/>
      <c r="G21" s="805"/>
      <c r="H21" s="805"/>
      <c r="I21" s="805"/>
      <c r="J21" s="805"/>
      <c r="K21" s="805"/>
      <c r="L21" s="812"/>
      <c r="O21" s="12"/>
    </row>
    <row r="22" spans="1:16" s="147" customFormat="1" x14ac:dyDescent="0.25">
      <c r="A22" s="184"/>
      <c r="B22" s="1058"/>
      <c r="C22" s="1059"/>
      <c r="D22" s="805"/>
      <c r="E22" s="805"/>
      <c r="F22" s="805"/>
      <c r="G22" s="805"/>
      <c r="H22" s="805"/>
      <c r="I22" s="805"/>
      <c r="J22" s="805"/>
      <c r="K22" s="805"/>
      <c r="L22" s="812"/>
      <c r="O22" s="12"/>
    </row>
    <row r="23" spans="1:16" s="147" customFormat="1" x14ac:dyDescent="0.25">
      <c r="A23" s="184"/>
      <c r="B23" s="1050"/>
      <c r="C23" s="1051"/>
      <c r="D23" s="805"/>
      <c r="E23" s="805"/>
      <c r="F23" s="805"/>
      <c r="G23" s="805"/>
      <c r="H23" s="805"/>
      <c r="I23" s="805"/>
      <c r="J23" s="805"/>
      <c r="K23" s="805"/>
      <c r="L23" s="812"/>
      <c r="O23" s="12"/>
    </row>
    <row r="24" spans="1:16" s="147" customFormat="1" x14ac:dyDescent="0.25">
      <c r="A24" s="184"/>
      <c r="B24" s="1048"/>
      <c r="C24" s="1049"/>
      <c r="D24" s="805"/>
      <c r="E24" s="805"/>
      <c r="F24" s="805"/>
      <c r="G24" s="805"/>
      <c r="H24" s="805"/>
      <c r="I24" s="805"/>
      <c r="J24" s="805"/>
      <c r="K24" s="805"/>
      <c r="L24" s="812"/>
      <c r="O24" s="12"/>
    </row>
    <row r="25" spans="1:16" s="147" customFormat="1" x14ac:dyDescent="0.25">
      <c r="A25" s="184"/>
      <c r="B25" s="1048"/>
      <c r="C25" s="1049"/>
      <c r="D25" s="805"/>
      <c r="E25" s="805"/>
      <c r="F25" s="805"/>
      <c r="G25" s="805"/>
      <c r="H25" s="805"/>
      <c r="I25" s="805"/>
      <c r="J25" s="805"/>
      <c r="K25" s="805"/>
      <c r="L25" s="812"/>
      <c r="O25" s="12"/>
    </row>
    <row r="26" spans="1:16" s="147" customFormat="1" x14ac:dyDescent="0.25">
      <c r="A26" s="184"/>
      <c r="B26" s="1048"/>
      <c r="C26" s="1049"/>
      <c r="D26" s="805"/>
      <c r="E26" s="805"/>
      <c r="F26" s="805"/>
      <c r="G26" s="805"/>
      <c r="H26" s="805"/>
      <c r="I26" s="805"/>
      <c r="J26" s="805"/>
      <c r="K26" s="805"/>
      <c r="L26" s="812"/>
      <c r="O26" s="12"/>
    </row>
    <row r="27" spans="1:16" s="147" customFormat="1" x14ac:dyDescent="0.25">
      <c r="A27" s="184"/>
      <c r="B27" s="1052"/>
      <c r="C27" s="1053"/>
      <c r="D27" s="805"/>
      <c r="E27" s="805"/>
      <c r="F27" s="805"/>
      <c r="G27" s="805"/>
      <c r="H27" s="805"/>
      <c r="I27" s="805"/>
      <c r="J27" s="805"/>
      <c r="K27" s="805"/>
      <c r="L27" s="812"/>
      <c r="O27" s="12"/>
    </row>
    <row r="28" spans="1:16" s="147" customFormat="1" x14ac:dyDescent="0.25">
      <c r="A28" s="184"/>
      <c r="B28" s="1054" t="str">
        <f>IF(Intro!$G$28="English",O28,P28)</f>
        <v>Croissance</v>
      </c>
      <c r="C28" s="1055"/>
      <c r="D28" s="805"/>
      <c r="E28" s="805"/>
      <c r="F28" s="805"/>
      <c r="G28" s="805"/>
      <c r="H28" s="805"/>
      <c r="I28" s="805"/>
      <c r="J28" s="805"/>
      <c r="K28" s="805"/>
      <c r="L28" s="812"/>
      <c r="O28" s="12" t="s">
        <v>89</v>
      </c>
      <c r="P28" s="12" t="s">
        <v>90</v>
      </c>
    </row>
    <row r="29" spans="1:16" s="147" customFormat="1" x14ac:dyDescent="0.25">
      <c r="A29" s="184"/>
      <c r="B29" s="1056"/>
      <c r="C29" s="1057"/>
      <c r="D29" s="805"/>
      <c r="E29" s="805"/>
      <c r="F29" s="805"/>
      <c r="G29" s="805"/>
      <c r="H29" s="805"/>
      <c r="I29" s="805"/>
      <c r="J29" s="805"/>
      <c r="K29" s="805"/>
      <c r="L29" s="812"/>
    </row>
    <row r="30" spans="1:16" s="147" customFormat="1" x14ac:dyDescent="0.25">
      <c r="A30" s="184"/>
      <c r="B30" s="1056"/>
      <c r="C30" s="1057"/>
      <c r="D30" s="805"/>
      <c r="E30" s="805"/>
      <c r="F30" s="805"/>
      <c r="G30" s="805"/>
      <c r="H30" s="805"/>
      <c r="I30" s="805"/>
      <c r="J30" s="805"/>
      <c r="K30" s="805"/>
      <c r="L30" s="812"/>
    </row>
    <row r="31" spans="1:16" s="147" customFormat="1" x14ac:dyDescent="0.25">
      <c r="A31" s="184"/>
      <c r="B31" s="1052" t="str">
        <f>IF(Intro!$G$28="English",$O$16,$P$16)</f>
        <v>Sélectionnez oui ou non</v>
      </c>
      <c r="C31" s="1053"/>
      <c r="D31" s="805"/>
      <c r="E31" s="805"/>
      <c r="F31" s="805"/>
      <c r="G31" s="805"/>
      <c r="H31" s="805"/>
      <c r="I31" s="805"/>
      <c r="J31" s="805"/>
      <c r="K31" s="805"/>
      <c r="L31" s="812"/>
    </row>
    <row r="32" spans="1:16" s="147" customFormat="1" x14ac:dyDescent="0.25">
      <c r="A32" s="184"/>
      <c r="B32" s="1058"/>
      <c r="C32" s="1059"/>
      <c r="D32" s="805"/>
      <c r="E32" s="805"/>
      <c r="F32" s="805"/>
      <c r="G32" s="805"/>
      <c r="H32" s="805"/>
      <c r="I32" s="805"/>
      <c r="J32" s="805"/>
      <c r="K32" s="805"/>
      <c r="L32" s="812"/>
    </row>
    <row r="33" spans="1:16" s="147" customFormat="1" x14ac:dyDescent="0.25">
      <c r="A33" s="184"/>
      <c r="B33" s="1050"/>
      <c r="C33" s="1051"/>
      <c r="D33" s="805"/>
      <c r="E33" s="805"/>
      <c r="F33" s="805"/>
      <c r="G33" s="805"/>
      <c r="H33" s="805"/>
      <c r="I33" s="805"/>
      <c r="J33" s="805"/>
      <c r="K33" s="805"/>
      <c r="L33" s="812"/>
      <c r="O33" s="12"/>
    </row>
    <row r="34" spans="1:16" s="147" customFormat="1" x14ac:dyDescent="0.25">
      <c r="A34" s="184"/>
      <c r="B34" s="1048"/>
      <c r="C34" s="1049"/>
      <c r="D34" s="805"/>
      <c r="E34" s="805"/>
      <c r="F34" s="805"/>
      <c r="G34" s="805"/>
      <c r="H34" s="805"/>
      <c r="I34" s="805"/>
      <c r="J34" s="805"/>
      <c r="K34" s="805"/>
      <c r="L34" s="812"/>
      <c r="O34" s="12"/>
    </row>
    <row r="35" spans="1:16" s="147" customFormat="1" x14ac:dyDescent="0.25">
      <c r="A35" s="184"/>
      <c r="B35" s="1048"/>
      <c r="C35" s="1049"/>
      <c r="D35" s="805"/>
      <c r="E35" s="805"/>
      <c r="F35" s="805"/>
      <c r="G35" s="805"/>
      <c r="H35" s="805"/>
      <c r="I35" s="805"/>
      <c r="J35" s="805"/>
      <c r="K35" s="805"/>
      <c r="L35" s="812"/>
      <c r="O35" s="12"/>
    </row>
    <row r="36" spans="1:16" s="147" customFormat="1" x14ac:dyDescent="0.25">
      <c r="A36" s="184"/>
      <c r="B36" s="1048"/>
      <c r="C36" s="1049"/>
      <c r="D36" s="805"/>
      <c r="E36" s="805"/>
      <c r="F36" s="805"/>
      <c r="G36" s="805"/>
      <c r="H36" s="805"/>
      <c r="I36" s="805"/>
      <c r="J36" s="805"/>
      <c r="K36" s="805"/>
      <c r="L36" s="812"/>
      <c r="O36" s="12"/>
    </row>
    <row r="37" spans="1:16" s="147" customFormat="1" x14ac:dyDescent="0.25">
      <c r="A37" s="184"/>
      <c r="B37" s="1052"/>
      <c r="C37" s="1053"/>
      <c r="D37" s="805"/>
      <c r="E37" s="805"/>
      <c r="F37" s="805"/>
      <c r="G37" s="805"/>
      <c r="H37" s="805"/>
      <c r="I37" s="805"/>
      <c r="J37" s="805"/>
      <c r="K37" s="805"/>
      <c r="L37" s="812"/>
    </row>
    <row r="38" spans="1:16" s="147" customFormat="1" x14ac:dyDescent="0.25">
      <c r="A38" s="184"/>
      <c r="B38" s="1054" t="str">
        <f>IF(Intro!$G$28="English",O38,P38)</f>
        <v>Capacité de réunir des capitaux</v>
      </c>
      <c r="C38" s="1055"/>
      <c r="D38" s="805"/>
      <c r="E38" s="805"/>
      <c r="F38" s="805"/>
      <c r="G38" s="805"/>
      <c r="H38" s="805"/>
      <c r="I38" s="805"/>
      <c r="J38" s="805"/>
      <c r="K38" s="805"/>
      <c r="L38" s="812"/>
      <c r="O38" s="12" t="s">
        <v>91</v>
      </c>
      <c r="P38" s="12" t="s">
        <v>92</v>
      </c>
    </row>
    <row r="39" spans="1:16" s="147" customFormat="1" x14ac:dyDescent="0.25">
      <c r="A39" s="184"/>
      <c r="B39" s="1056"/>
      <c r="C39" s="1057"/>
      <c r="D39" s="805"/>
      <c r="E39" s="805"/>
      <c r="F39" s="805"/>
      <c r="G39" s="805"/>
      <c r="H39" s="805"/>
      <c r="I39" s="805"/>
      <c r="J39" s="805"/>
      <c r="K39" s="805"/>
      <c r="L39" s="812"/>
    </row>
    <row r="40" spans="1:16" s="147" customFormat="1" x14ac:dyDescent="0.25">
      <c r="A40" s="184"/>
      <c r="B40" s="1056"/>
      <c r="C40" s="1057"/>
      <c r="D40" s="805"/>
      <c r="E40" s="805"/>
      <c r="F40" s="805"/>
      <c r="G40" s="805"/>
      <c r="H40" s="805"/>
      <c r="I40" s="805"/>
      <c r="J40" s="805"/>
      <c r="K40" s="805"/>
      <c r="L40" s="812"/>
    </row>
    <row r="41" spans="1:16" s="147" customFormat="1" x14ac:dyDescent="0.25">
      <c r="A41" s="184"/>
      <c r="B41" s="1052" t="str">
        <f>IF(Intro!$G$28="English",$O$16,$P$16)</f>
        <v>Sélectionnez oui ou non</v>
      </c>
      <c r="C41" s="1053"/>
      <c r="D41" s="805"/>
      <c r="E41" s="805"/>
      <c r="F41" s="805"/>
      <c r="G41" s="805"/>
      <c r="H41" s="805"/>
      <c r="I41" s="805"/>
      <c r="J41" s="805"/>
      <c r="K41" s="805"/>
      <c r="L41" s="812"/>
    </row>
    <row r="42" spans="1:16" s="147" customFormat="1" x14ac:dyDescent="0.25">
      <c r="A42" s="184"/>
      <c r="B42" s="1058"/>
      <c r="C42" s="1059"/>
      <c r="D42" s="805"/>
      <c r="E42" s="805"/>
      <c r="F42" s="805"/>
      <c r="G42" s="805"/>
      <c r="H42" s="805"/>
      <c r="I42" s="805"/>
      <c r="J42" s="805"/>
      <c r="K42" s="805"/>
      <c r="L42" s="812"/>
      <c r="O42" s="12"/>
    </row>
    <row r="43" spans="1:16" s="147" customFormat="1" x14ac:dyDescent="0.25">
      <c r="A43" s="184"/>
      <c r="B43" s="1050"/>
      <c r="C43" s="1051"/>
      <c r="D43" s="805"/>
      <c r="E43" s="805"/>
      <c r="F43" s="805"/>
      <c r="G43" s="805"/>
      <c r="H43" s="805"/>
      <c r="I43" s="805"/>
      <c r="J43" s="805"/>
      <c r="K43" s="805"/>
      <c r="L43" s="812"/>
      <c r="O43" s="12"/>
    </row>
    <row r="44" spans="1:16" s="147" customFormat="1" x14ac:dyDescent="0.25">
      <c r="A44" s="184"/>
      <c r="B44" s="1048"/>
      <c r="C44" s="1049"/>
      <c r="D44" s="805"/>
      <c r="E44" s="805"/>
      <c r="F44" s="805"/>
      <c r="G44" s="805"/>
      <c r="H44" s="805"/>
      <c r="I44" s="805"/>
      <c r="J44" s="805"/>
      <c r="K44" s="805"/>
      <c r="L44" s="812"/>
      <c r="O44" s="12"/>
    </row>
    <row r="45" spans="1:16" s="147" customFormat="1" x14ac:dyDescent="0.25">
      <c r="A45" s="184"/>
      <c r="B45" s="1048"/>
      <c r="C45" s="1049"/>
      <c r="D45" s="805"/>
      <c r="E45" s="805"/>
      <c r="F45" s="805"/>
      <c r="G45" s="805"/>
      <c r="H45" s="805"/>
      <c r="I45" s="805"/>
      <c r="J45" s="805"/>
      <c r="K45" s="805"/>
      <c r="L45" s="812"/>
      <c r="O45" s="12"/>
    </row>
    <row r="46" spans="1:16" s="147" customFormat="1" x14ac:dyDescent="0.25">
      <c r="A46" s="184"/>
      <c r="B46" s="1048"/>
      <c r="C46" s="1049"/>
      <c r="D46" s="805"/>
      <c r="E46" s="805"/>
      <c r="F46" s="805"/>
      <c r="G46" s="805"/>
      <c r="H46" s="805"/>
      <c r="I46" s="805"/>
      <c r="J46" s="805"/>
      <c r="K46" s="805"/>
      <c r="L46" s="812"/>
      <c r="O46" s="12"/>
    </row>
    <row r="47" spans="1:16" s="147" customFormat="1" x14ac:dyDescent="0.25">
      <c r="A47" s="184"/>
      <c r="B47" s="1052"/>
      <c r="C47" s="1053"/>
      <c r="D47" s="805"/>
      <c r="E47" s="805"/>
      <c r="F47" s="805"/>
      <c r="G47" s="805"/>
      <c r="H47" s="805"/>
      <c r="I47" s="805"/>
      <c r="J47" s="805"/>
      <c r="K47" s="805"/>
      <c r="L47" s="812"/>
      <c r="O47" s="12"/>
    </row>
    <row r="48" spans="1:16" s="147" customFormat="1" x14ac:dyDescent="0.25">
      <c r="A48" s="184"/>
      <c r="B48" s="1054" t="str">
        <f>IF(Intro!$G$28="English",O48,P48)</f>
        <v xml:space="preserve">Projets de développement de la production </v>
      </c>
      <c r="C48" s="1055"/>
      <c r="D48" s="805"/>
      <c r="E48" s="805"/>
      <c r="F48" s="805"/>
      <c r="G48" s="805"/>
      <c r="H48" s="805"/>
      <c r="I48" s="805"/>
      <c r="J48" s="805"/>
      <c r="K48" s="805"/>
      <c r="L48" s="812"/>
      <c r="O48" s="12" t="s">
        <v>93</v>
      </c>
      <c r="P48" s="12" t="s">
        <v>94</v>
      </c>
    </row>
    <row r="49" spans="1:16" s="147" customFormat="1" x14ac:dyDescent="0.25">
      <c r="A49" s="184"/>
      <c r="B49" s="1056"/>
      <c r="C49" s="1057"/>
      <c r="D49" s="805"/>
      <c r="E49" s="805"/>
      <c r="F49" s="805"/>
      <c r="G49" s="805"/>
      <c r="H49" s="805"/>
      <c r="I49" s="805"/>
      <c r="J49" s="805"/>
      <c r="K49" s="805"/>
      <c r="L49" s="812"/>
      <c r="O49" s="12"/>
    </row>
    <row r="50" spans="1:16" s="147" customFormat="1" x14ac:dyDescent="0.25">
      <c r="A50" s="184"/>
      <c r="B50" s="1056"/>
      <c r="C50" s="1057"/>
      <c r="D50" s="805"/>
      <c r="E50" s="805"/>
      <c r="F50" s="805"/>
      <c r="G50" s="805"/>
      <c r="H50" s="805"/>
      <c r="I50" s="805"/>
      <c r="J50" s="805"/>
      <c r="K50" s="805"/>
      <c r="L50" s="812"/>
      <c r="O50" s="12"/>
    </row>
    <row r="51" spans="1:16" s="147" customFormat="1" x14ac:dyDescent="0.25">
      <c r="A51" s="184"/>
      <c r="B51" s="1052" t="str">
        <f>IF(Intro!$G$28="English",$O$16,$P$16)</f>
        <v>Sélectionnez oui ou non</v>
      </c>
      <c r="C51" s="1053"/>
      <c r="D51" s="805"/>
      <c r="E51" s="805"/>
      <c r="F51" s="805"/>
      <c r="G51" s="805"/>
      <c r="H51" s="805"/>
      <c r="I51" s="805"/>
      <c r="J51" s="805"/>
      <c r="K51" s="805"/>
      <c r="L51" s="812"/>
      <c r="O51" s="12"/>
    </row>
    <row r="52" spans="1:16" s="147" customFormat="1" x14ac:dyDescent="0.25">
      <c r="A52" s="184"/>
      <c r="B52" s="1058"/>
      <c r="C52" s="1059"/>
      <c r="D52" s="805"/>
      <c r="E52" s="805"/>
      <c r="F52" s="805"/>
      <c r="G52" s="805"/>
      <c r="H52" s="805"/>
      <c r="I52" s="805"/>
      <c r="J52" s="805"/>
      <c r="K52" s="805"/>
      <c r="L52" s="812"/>
      <c r="O52" s="12"/>
    </row>
    <row r="53" spans="1:16" s="147" customFormat="1" x14ac:dyDescent="0.25">
      <c r="A53" s="184"/>
      <c r="B53" s="1050"/>
      <c r="C53" s="1051"/>
      <c r="D53" s="805"/>
      <c r="E53" s="805"/>
      <c r="F53" s="805"/>
      <c r="G53" s="805"/>
      <c r="H53" s="805"/>
      <c r="I53" s="805"/>
      <c r="J53" s="805"/>
      <c r="K53" s="805"/>
      <c r="L53" s="812"/>
      <c r="O53" s="12"/>
    </row>
    <row r="54" spans="1:16" s="147" customFormat="1" x14ac:dyDescent="0.25">
      <c r="A54" s="184"/>
      <c r="B54" s="1048"/>
      <c r="C54" s="1049"/>
      <c r="D54" s="805"/>
      <c r="E54" s="805"/>
      <c r="F54" s="805"/>
      <c r="G54" s="805"/>
      <c r="H54" s="805"/>
      <c r="I54" s="805"/>
      <c r="J54" s="805"/>
      <c r="K54" s="805"/>
      <c r="L54" s="812"/>
      <c r="O54" s="12"/>
    </row>
    <row r="55" spans="1:16" s="147" customFormat="1" x14ac:dyDescent="0.25">
      <c r="A55" s="184"/>
      <c r="B55" s="1048"/>
      <c r="C55" s="1049"/>
      <c r="D55" s="805"/>
      <c r="E55" s="805"/>
      <c r="F55" s="805"/>
      <c r="G55" s="805"/>
      <c r="H55" s="805"/>
      <c r="I55" s="805"/>
      <c r="J55" s="805"/>
      <c r="K55" s="805"/>
      <c r="L55" s="812"/>
      <c r="O55" s="12"/>
    </row>
    <row r="56" spans="1:16" s="147" customFormat="1" x14ac:dyDescent="0.25">
      <c r="A56" s="184"/>
      <c r="B56" s="1048"/>
      <c r="C56" s="1049"/>
      <c r="D56" s="805"/>
      <c r="E56" s="805"/>
      <c r="F56" s="805"/>
      <c r="G56" s="805"/>
      <c r="H56" s="805"/>
      <c r="I56" s="805"/>
      <c r="J56" s="805"/>
      <c r="K56" s="805"/>
      <c r="L56" s="812"/>
      <c r="O56" s="12"/>
    </row>
    <row r="57" spans="1:16" s="147" customFormat="1" x14ac:dyDescent="0.25">
      <c r="A57" s="184"/>
      <c r="B57" s="1052"/>
      <c r="C57" s="1053"/>
      <c r="D57" s="805"/>
      <c r="E57" s="805"/>
      <c r="F57" s="805"/>
      <c r="G57" s="805"/>
      <c r="H57" s="805"/>
      <c r="I57" s="805"/>
      <c r="J57" s="805"/>
      <c r="K57" s="805"/>
      <c r="L57" s="812"/>
      <c r="O57" s="12"/>
    </row>
    <row r="58" spans="1:16" s="147" customFormat="1" x14ac:dyDescent="0.25">
      <c r="A58" s="184"/>
      <c r="B58" s="1054" t="str">
        <f>IF(Intro!$G$28="English",O58,P58)</f>
        <v>Les niveaux d’emploi de votre entreprise</v>
      </c>
      <c r="C58" s="1055"/>
      <c r="D58" s="805"/>
      <c r="E58" s="805"/>
      <c r="F58" s="805"/>
      <c r="G58" s="805"/>
      <c r="H58" s="805"/>
      <c r="I58" s="805"/>
      <c r="J58" s="805"/>
      <c r="K58" s="805"/>
      <c r="L58" s="812"/>
      <c r="O58" s="12" t="s">
        <v>243</v>
      </c>
      <c r="P58" s="12" t="s">
        <v>244</v>
      </c>
    </row>
    <row r="59" spans="1:16" s="147" customFormat="1" x14ac:dyDescent="0.25">
      <c r="A59" s="184"/>
      <c r="B59" s="1056"/>
      <c r="C59" s="1057"/>
      <c r="D59" s="805"/>
      <c r="E59" s="805"/>
      <c r="F59" s="805"/>
      <c r="G59" s="805"/>
      <c r="H59" s="805"/>
      <c r="I59" s="805"/>
      <c r="J59" s="805"/>
      <c r="K59" s="805"/>
      <c r="L59" s="812"/>
      <c r="O59" s="12"/>
    </row>
    <row r="60" spans="1:16" s="147" customFormat="1" x14ac:dyDescent="0.25">
      <c r="A60" s="184"/>
      <c r="B60" s="1056"/>
      <c r="C60" s="1057"/>
      <c r="D60" s="805"/>
      <c r="E60" s="805"/>
      <c r="F60" s="805"/>
      <c r="G60" s="805"/>
      <c r="H60" s="805"/>
      <c r="I60" s="805"/>
      <c r="J60" s="805"/>
      <c r="K60" s="805"/>
      <c r="L60" s="812"/>
      <c r="O60" s="12"/>
    </row>
    <row r="61" spans="1:16" s="147" customFormat="1" x14ac:dyDescent="0.25">
      <c r="A61" s="184"/>
      <c r="B61" s="1052" t="str">
        <f>IF(Intro!$G$28="English",$O$16,$P$16)</f>
        <v>Sélectionnez oui ou non</v>
      </c>
      <c r="C61" s="1053"/>
      <c r="D61" s="805"/>
      <c r="E61" s="805"/>
      <c r="F61" s="805"/>
      <c r="G61" s="805"/>
      <c r="H61" s="805"/>
      <c r="I61" s="805"/>
      <c r="J61" s="805"/>
      <c r="K61" s="805"/>
      <c r="L61" s="812"/>
      <c r="O61" s="12"/>
    </row>
    <row r="62" spans="1:16" s="147" customFormat="1" x14ac:dyDescent="0.25">
      <c r="A62" s="184"/>
      <c r="B62" s="1058"/>
      <c r="C62" s="1059"/>
      <c r="D62" s="805"/>
      <c r="E62" s="805"/>
      <c r="F62" s="805"/>
      <c r="G62" s="805"/>
      <c r="H62" s="805"/>
      <c r="I62" s="805"/>
      <c r="J62" s="805"/>
      <c r="K62" s="805"/>
      <c r="L62" s="812"/>
      <c r="O62" s="12"/>
    </row>
    <row r="63" spans="1:16" s="147" customFormat="1" x14ac:dyDescent="0.25">
      <c r="A63" s="184"/>
      <c r="B63" s="1050"/>
      <c r="C63" s="1051"/>
      <c r="D63" s="805"/>
      <c r="E63" s="805"/>
      <c r="F63" s="805"/>
      <c r="G63" s="805"/>
      <c r="H63" s="805"/>
      <c r="I63" s="805"/>
      <c r="J63" s="805"/>
      <c r="K63" s="805"/>
      <c r="L63" s="812"/>
      <c r="O63" s="12"/>
    </row>
    <row r="64" spans="1:16" s="147" customFormat="1" x14ac:dyDescent="0.25">
      <c r="A64" s="184"/>
      <c r="B64" s="1048"/>
      <c r="C64" s="1049"/>
      <c r="D64" s="805"/>
      <c r="E64" s="805"/>
      <c r="F64" s="805"/>
      <c r="G64" s="805"/>
      <c r="H64" s="805"/>
      <c r="I64" s="805"/>
      <c r="J64" s="805"/>
      <c r="K64" s="805"/>
      <c r="L64" s="812"/>
      <c r="O64" s="12"/>
    </row>
    <row r="65" spans="1:16" s="147" customFormat="1" x14ac:dyDescent="0.25">
      <c r="A65" s="184"/>
      <c r="B65" s="1048"/>
      <c r="C65" s="1049"/>
      <c r="D65" s="805"/>
      <c r="E65" s="805"/>
      <c r="F65" s="805"/>
      <c r="G65" s="805"/>
      <c r="H65" s="805"/>
      <c r="I65" s="805"/>
      <c r="J65" s="805"/>
      <c r="K65" s="805"/>
      <c r="L65" s="812"/>
      <c r="O65" s="12"/>
    </row>
    <row r="66" spans="1:16" s="147" customFormat="1" x14ac:dyDescent="0.25">
      <c r="A66" s="184"/>
      <c r="B66" s="1048"/>
      <c r="C66" s="1049"/>
      <c r="D66" s="805"/>
      <c r="E66" s="805"/>
      <c r="F66" s="805"/>
      <c r="G66" s="805"/>
      <c r="H66" s="805"/>
      <c r="I66" s="805"/>
      <c r="J66" s="805"/>
      <c r="K66" s="805"/>
      <c r="L66" s="812"/>
      <c r="O66" s="12"/>
    </row>
    <row r="67" spans="1:16" s="147" customFormat="1" x14ac:dyDescent="0.25">
      <c r="A67" s="184"/>
      <c r="B67" s="1052"/>
      <c r="C67" s="1053"/>
      <c r="D67" s="805"/>
      <c r="E67" s="805"/>
      <c r="F67" s="805"/>
      <c r="G67" s="805"/>
      <c r="H67" s="805"/>
      <c r="I67" s="805"/>
      <c r="J67" s="805"/>
      <c r="K67" s="805"/>
      <c r="L67" s="812"/>
      <c r="O67" s="12"/>
    </row>
    <row r="68" spans="1:16" s="147" customFormat="1" x14ac:dyDescent="0.25">
      <c r="A68" s="184"/>
      <c r="B68" s="1054" t="str">
        <f>IF(Intro!$G$28="English",O68,P68)</f>
        <v>Les salaires de vos employés</v>
      </c>
      <c r="C68" s="1055"/>
      <c r="D68" s="805"/>
      <c r="E68" s="805"/>
      <c r="F68" s="805"/>
      <c r="G68" s="805"/>
      <c r="H68" s="805"/>
      <c r="I68" s="805"/>
      <c r="J68" s="805"/>
      <c r="K68" s="805"/>
      <c r="L68" s="812"/>
      <c r="O68" s="12" t="s">
        <v>245</v>
      </c>
      <c r="P68" s="12" t="s">
        <v>246</v>
      </c>
    </row>
    <row r="69" spans="1:16" s="147" customFormat="1" x14ac:dyDescent="0.25">
      <c r="A69" s="184"/>
      <c r="B69" s="1056"/>
      <c r="C69" s="1057"/>
      <c r="D69" s="805"/>
      <c r="E69" s="805"/>
      <c r="F69" s="805"/>
      <c r="G69" s="805"/>
      <c r="H69" s="805"/>
      <c r="I69" s="805"/>
      <c r="J69" s="805"/>
      <c r="K69" s="805"/>
      <c r="L69" s="812"/>
      <c r="O69" s="12"/>
    </row>
    <row r="70" spans="1:16" s="147" customFormat="1" x14ac:dyDescent="0.25">
      <c r="A70" s="184"/>
      <c r="B70" s="1056"/>
      <c r="C70" s="1057"/>
      <c r="D70" s="805"/>
      <c r="E70" s="805"/>
      <c r="F70" s="805"/>
      <c r="G70" s="805"/>
      <c r="H70" s="805"/>
      <c r="I70" s="805"/>
      <c r="J70" s="805"/>
      <c r="K70" s="805"/>
      <c r="L70" s="812"/>
      <c r="O70" s="12"/>
    </row>
    <row r="71" spans="1:16" s="147" customFormat="1" x14ac:dyDescent="0.25">
      <c r="A71" s="184"/>
      <c r="B71" s="1052" t="str">
        <f>IF(Intro!$G$28="English",$O$16,$P$16)</f>
        <v>Sélectionnez oui ou non</v>
      </c>
      <c r="C71" s="1053"/>
      <c r="D71" s="805"/>
      <c r="E71" s="805"/>
      <c r="F71" s="805"/>
      <c r="G71" s="805"/>
      <c r="H71" s="805"/>
      <c r="I71" s="805"/>
      <c r="J71" s="805"/>
      <c r="K71" s="805"/>
      <c r="L71" s="812"/>
      <c r="O71" s="12"/>
    </row>
    <row r="72" spans="1:16" s="147" customFormat="1" x14ac:dyDescent="0.25">
      <c r="A72" s="184"/>
      <c r="B72" s="1058"/>
      <c r="C72" s="1059"/>
      <c r="D72" s="805"/>
      <c r="E72" s="805"/>
      <c r="F72" s="805"/>
      <c r="G72" s="805"/>
      <c r="H72" s="805"/>
      <c r="I72" s="805"/>
      <c r="J72" s="805"/>
      <c r="K72" s="805"/>
      <c r="L72" s="812"/>
      <c r="O72" s="12"/>
    </row>
    <row r="73" spans="1:16" s="147" customFormat="1" x14ac:dyDescent="0.25">
      <c r="A73" s="184"/>
      <c r="B73" s="1050"/>
      <c r="C73" s="1051"/>
      <c r="D73" s="805"/>
      <c r="E73" s="805"/>
      <c r="F73" s="805"/>
      <c r="G73" s="805"/>
      <c r="H73" s="805"/>
      <c r="I73" s="805"/>
      <c r="J73" s="805"/>
      <c r="K73" s="805"/>
      <c r="L73" s="812"/>
      <c r="O73" s="12"/>
    </row>
    <row r="74" spans="1:16" s="147" customFormat="1" x14ac:dyDescent="0.25">
      <c r="A74" s="184"/>
      <c r="B74" s="1048"/>
      <c r="C74" s="1049"/>
      <c r="D74" s="805"/>
      <c r="E74" s="805"/>
      <c r="F74" s="805"/>
      <c r="G74" s="805"/>
      <c r="H74" s="805"/>
      <c r="I74" s="805"/>
      <c r="J74" s="805"/>
      <c r="K74" s="805"/>
      <c r="L74" s="812"/>
      <c r="O74" s="12"/>
    </row>
    <row r="75" spans="1:16" s="147" customFormat="1" x14ac:dyDescent="0.25">
      <c r="A75" s="184"/>
      <c r="B75" s="1048"/>
      <c r="C75" s="1049"/>
      <c r="D75" s="805"/>
      <c r="E75" s="805"/>
      <c r="F75" s="805"/>
      <c r="G75" s="805"/>
      <c r="H75" s="805"/>
      <c r="I75" s="805"/>
      <c r="J75" s="805"/>
      <c r="K75" s="805"/>
      <c r="L75" s="812"/>
      <c r="O75" s="12"/>
    </row>
    <row r="76" spans="1:16" s="147" customFormat="1" x14ac:dyDescent="0.25">
      <c r="A76" s="184"/>
      <c r="B76" s="1048"/>
      <c r="C76" s="1049"/>
      <c r="D76" s="805"/>
      <c r="E76" s="805"/>
      <c r="F76" s="805"/>
      <c r="G76" s="805"/>
      <c r="H76" s="805"/>
      <c r="I76" s="805"/>
      <c r="J76" s="805"/>
      <c r="K76" s="805"/>
      <c r="L76" s="812"/>
      <c r="O76" s="12"/>
    </row>
    <row r="77" spans="1:16" s="147" customFormat="1" x14ac:dyDescent="0.25">
      <c r="A77" s="184"/>
      <c r="B77" s="1052"/>
      <c r="C77" s="1053"/>
      <c r="D77" s="805"/>
      <c r="E77" s="805"/>
      <c r="F77" s="805"/>
      <c r="G77" s="805"/>
      <c r="H77" s="805"/>
      <c r="I77" s="805"/>
      <c r="J77" s="805"/>
      <c r="K77" s="805"/>
      <c r="L77" s="812"/>
      <c r="O77" s="12"/>
    </row>
    <row r="78" spans="1:16" s="147" customFormat="1" x14ac:dyDescent="0.25">
      <c r="A78" s="184"/>
      <c r="B78" s="1054" t="str">
        <f>IF(Intro!$G$28="English",O78,P78)</f>
        <v>Le nombre d’heures de travail</v>
      </c>
      <c r="C78" s="1055"/>
      <c r="D78" s="805"/>
      <c r="E78" s="805"/>
      <c r="F78" s="805"/>
      <c r="G78" s="805"/>
      <c r="H78" s="805"/>
      <c r="I78" s="805"/>
      <c r="J78" s="805"/>
      <c r="K78" s="805"/>
      <c r="L78" s="812"/>
      <c r="O78" s="12" t="s">
        <v>247</v>
      </c>
      <c r="P78" s="12" t="s">
        <v>248</v>
      </c>
    </row>
    <row r="79" spans="1:16" s="147" customFormat="1" x14ac:dyDescent="0.25">
      <c r="A79" s="184"/>
      <c r="B79" s="1056"/>
      <c r="C79" s="1057"/>
      <c r="D79" s="805"/>
      <c r="E79" s="805"/>
      <c r="F79" s="805"/>
      <c r="G79" s="805"/>
      <c r="H79" s="805"/>
      <c r="I79" s="805"/>
      <c r="J79" s="805"/>
      <c r="K79" s="805"/>
      <c r="L79" s="812"/>
      <c r="O79" s="12"/>
    </row>
    <row r="80" spans="1:16" s="147" customFormat="1" x14ac:dyDescent="0.25">
      <c r="A80" s="184"/>
      <c r="B80" s="1056"/>
      <c r="C80" s="1057"/>
      <c r="D80" s="805"/>
      <c r="E80" s="805"/>
      <c r="F80" s="805"/>
      <c r="G80" s="805"/>
      <c r="H80" s="805"/>
      <c r="I80" s="805"/>
      <c r="J80" s="805"/>
      <c r="K80" s="805"/>
      <c r="L80" s="812"/>
      <c r="O80" s="12"/>
    </row>
    <row r="81" spans="1:16" s="147" customFormat="1" x14ac:dyDescent="0.25">
      <c r="A81" s="184"/>
      <c r="B81" s="1052" t="str">
        <f>IF(Intro!$G$28="English",$O$16,$P$16)</f>
        <v>Sélectionnez oui ou non</v>
      </c>
      <c r="C81" s="1053"/>
      <c r="D81" s="805"/>
      <c r="E81" s="805"/>
      <c r="F81" s="805"/>
      <c r="G81" s="805"/>
      <c r="H81" s="805"/>
      <c r="I81" s="805"/>
      <c r="J81" s="805"/>
      <c r="K81" s="805"/>
      <c r="L81" s="812"/>
      <c r="O81" s="12"/>
    </row>
    <row r="82" spans="1:16" s="147" customFormat="1" x14ac:dyDescent="0.25">
      <c r="A82" s="184"/>
      <c r="B82" s="1058"/>
      <c r="C82" s="1059"/>
      <c r="D82" s="805"/>
      <c r="E82" s="805"/>
      <c r="F82" s="805"/>
      <c r="G82" s="805"/>
      <c r="H82" s="805"/>
      <c r="I82" s="805"/>
      <c r="J82" s="805"/>
      <c r="K82" s="805"/>
      <c r="L82" s="812"/>
      <c r="O82" s="12"/>
    </row>
    <row r="83" spans="1:16" s="147" customFormat="1" x14ac:dyDescent="0.25">
      <c r="A83" s="184"/>
      <c r="B83" s="1050"/>
      <c r="C83" s="1051"/>
      <c r="D83" s="805"/>
      <c r="E83" s="805"/>
      <c r="F83" s="805"/>
      <c r="G83" s="805"/>
      <c r="H83" s="805"/>
      <c r="I83" s="805"/>
      <c r="J83" s="805"/>
      <c r="K83" s="805"/>
      <c r="L83" s="812"/>
      <c r="O83" s="12"/>
    </row>
    <row r="84" spans="1:16" s="147" customFormat="1" x14ac:dyDescent="0.25">
      <c r="A84" s="184"/>
      <c r="B84" s="1048"/>
      <c r="C84" s="1049"/>
      <c r="D84" s="805"/>
      <c r="E84" s="805"/>
      <c r="F84" s="805"/>
      <c r="G84" s="805"/>
      <c r="H84" s="805"/>
      <c r="I84" s="805"/>
      <c r="J84" s="805"/>
      <c r="K84" s="805"/>
      <c r="L84" s="812"/>
      <c r="O84" s="12"/>
    </row>
    <row r="85" spans="1:16" s="147" customFormat="1" x14ac:dyDescent="0.25">
      <c r="A85" s="184"/>
      <c r="B85" s="1048"/>
      <c r="C85" s="1049"/>
      <c r="D85" s="805"/>
      <c r="E85" s="805"/>
      <c r="F85" s="805"/>
      <c r="G85" s="805"/>
      <c r="H85" s="805"/>
      <c r="I85" s="805"/>
      <c r="J85" s="805"/>
      <c r="K85" s="805"/>
      <c r="L85" s="812"/>
      <c r="O85" s="12"/>
    </row>
    <row r="86" spans="1:16" s="147" customFormat="1" x14ac:dyDescent="0.25">
      <c r="A86" s="184"/>
      <c r="B86" s="1048"/>
      <c r="C86" s="1049"/>
      <c r="D86" s="805"/>
      <c r="E86" s="805"/>
      <c r="F86" s="805"/>
      <c r="G86" s="805"/>
      <c r="H86" s="805"/>
      <c r="I86" s="805"/>
      <c r="J86" s="805"/>
      <c r="K86" s="805"/>
      <c r="L86" s="812"/>
      <c r="O86" s="12"/>
    </row>
    <row r="87" spans="1:16" s="147" customFormat="1" x14ac:dyDescent="0.25">
      <c r="A87" s="184"/>
      <c r="B87" s="1052"/>
      <c r="C87" s="1053"/>
      <c r="D87" s="805"/>
      <c r="E87" s="805"/>
      <c r="F87" s="805"/>
      <c r="G87" s="805"/>
      <c r="H87" s="805"/>
      <c r="I87" s="805"/>
      <c r="J87" s="805"/>
      <c r="K87" s="805"/>
      <c r="L87" s="812"/>
      <c r="O87" s="12"/>
    </row>
    <row r="88" spans="1:16" s="147" customFormat="1" x14ac:dyDescent="0.25">
      <c r="A88" s="184"/>
      <c r="B88" s="1054" t="str">
        <f>IF(Intro!$G$28="English",O88,P88)</f>
        <v>Le régime de pension</v>
      </c>
      <c r="C88" s="1055"/>
      <c r="D88" s="805"/>
      <c r="E88" s="805"/>
      <c r="F88" s="805"/>
      <c r="G88" s="805"/>
      <c r="H88" s="805"/>
      <c r="I88" s="805"/>
      <c r="J88" s="805"/>
      <c r="K88" s="805"/>
      <c r="L88" s="812"/>
      <c r="O88" s="12" t="s">
        <v>249</v>
      </c>
      <c r="P88" s="12" t="s">
        <v>250</v>
      </c>
    </row>
    <row r="89" spans="1:16" s="147" customFormat="1" x14ac:dyDescent="0.25">
      <c r="A89" s="184"/>
      <c r="B89" s="1056"/>
      <c r="C89" s="1057"/>
      <c r="D89" s="805"/>
      <c r="E89" s="805"/>
      <c r="F89" s="805"/>
      <c r="G89" s="805"/>
      <c r="H89" s="805"/>
      <c r="I89" s="805"/>
      <c r="J89" s="805"/>
      <c r="K89" s="805"/>
      <c r="L89" s="812"/>
      <c r="O89" s="12"/>
    </row>
    <row r="90" spans="1:16" s="147" customFormat="1" x14ac:dyDescent="0.25">
      <c r="A90" s="184"/>
      <c r="B90" s="1056"/>
      <c r="C90" s="1057"/>
      <c r="D90" s="805"/>
      <c r="E90" s="805"/>
      <c r="F90" s="805"/>
      <c r="G90" s="805"/>
      <c r="H90" s="805"/>
      <c r="I90" s="805"/>
      <c r="J90" s="805"/>
      <c r="K90" s="805"/>
      <c r="L90" s="812"/>
      <c r="O90" s="12"/>
    </row>
    <row r="91" spans="1:16" s="147" customFormat="1" x14ac:dyDescent="0.25">
      <c r="A91" s="184"/>
      <c r="B91" s="1052" t="str">
        <f>IF(Intro!$G$28="English",$O$16,$P$16)</f>
        <v>Sélectionnez oui ou non</v>
      </c>
      <c r="C91" s="1053"/>
      <c r="D91" s="805"/>
      <c r="E91" s="805"/>
      <c r="F91" s="805"/>
      <c r="G91" s="805"/>
      <c r="H91" s="805"/>
      <c r="I91" s="805"/>
      <c r="J91" s="805"/>
      <c r="K91" s="805"/>
      <c r="L91" s="812"/>
      <c r="O91" s="12"/>
    </row>
    <row r="92" spans="1:16" s="147" customFormat="1" x14ac:dyDescent="0.25">
      <c r="A92" s="184"/>
      <c r="B92" s="1058"/>
      <c r="C92" s="1059"/>
      <c r="D92" s="805"/>
      <c r="E92" s="805"/>
      <c r="F92" s="805"/>
      <c r="G92" s="805"/>
      <c r="H92" s="805"/>
      <c r="I92" s="805"/>
      <c r="J92" s="805"/>
      <c r="K92" s="805"/>
      <c r="L92" s="812"/>
      <c r="O92" s="12"/>
    </row>
    <row r="93" spans="1:16" s="147" customFormat="1" x14ac:dyDescent="0.25">
      <c r="A93" s="184"/>
      <c r="B93" s="1050"/>
      <c r="C93" s="1051"/>
      <c r="D93" s="805"/>
      <c r="E93" s="805"/>
      <c r="F93" s="805"/>
      <c r="G93" s="805"/>
      <c r="H93" s="805"/>
      <c r="I93" s="805"/>
      <c r="J93" s="805"/>
      <c r="K93" s="805"/>
      <c r="L93" s="812"/>
      <c r="O93" s="12"/>
    </row>
    <row r="94" spans="1:16" s="147" customFormat="1" x14ac:dyDescent="0.25">
      <c r="A94" s="184"/>
      <c r="B94" s="1048"/>
      <c r="C94" s="1049"/>
      <c r="D94" s="805"/>
      <c r="E94" s="805"/>
      <c r="F94" s="805"/>
      <c r="G94" s="805"/>
      <c r="H94" s="805"/>
      <c r="I94" s="805"/>
      <c r="J94" s="805"/>
      <c r="K94" s="805"/>
      <c r="L94" s="812"/>
      <c r="O94" s="12"/>
    </row>
    <row r="95" spans="1:16" s="147" customFormat="1" x14ac:dyDescent="0.25">
      <c r="A95" s="184"/>
      <c r="B95" s="1048"/>
      <c r="C95" s="1049"/>
      <c r="D95" s="805"/>
      <c r="E95" s="805"/>
      <c r="F95" s="805"/>
      <c r="G95" s="805"/>
      <c r="H95" s="805"/>
      <c r="I95" s="805"/>
      <c r="J95" s="805"/>
      <c r="K95" s="805"/>
      <c r="L95" s="812"/>
      <c r="O95" s="12"/>
    </row>
    <row r="96" spans="1:16" s="147" customFormat="1" x14ac:dyDescent="0.25">
      <c r="A96" s="184"/>
      <c r="B96" s="1048"/>
      <c r="C96" s="1049"/>
      <c r="D96" s="805"/>
      <c r="E96" s="805"/>
      <c r="F96" s="805"/>
      <c r="G96" s="805"/>
      <c r="H96" s="805"/>
      <c r="I96" s="805"/>
      <c r="J96" s="805"/>
      <c r="K96" s="805"/>
      <c r="L96" s="812"/>
      <c r="O96" s="12"/>
    </row>
    <row r="97" spans="1:16" s="147" customFormat="1" x14ac:dyDescent="0.25">
      <c r="A97" s="184"/>
      <c r="B97" s="1052"/>
      <c r="C97" s="1053"/>
      <c r="D97" s="805"/>
      <c r="E97" s="805"/>
      <c r="F97" s="805"/>
      <c r="G97" s="805"/>
      <c r="H97" s="805"/>
      <c r="I97" s="805"/>
      <c r="J97" s="805"/>
      <c r="K97" s="805"/>
      <c r="L97" s="812"/>
      <c r="O97" s="12"/>
    </row>
    <row r="98" spans="1:16" s="147" customFormat="1" x14ac:dyDescent="0.25">
      <c r="A98" s="184"/>
      <c r="B98" s="1054" t="str">
        <f>IF(Intro!$G$28="English",O98,P98)</f>
        <v>Les avantages sociaux</v>
      </c>
      <c r="C98" s="1055"/>
      <c r="D98" s="805"/>
      <c r="E98" s="805"/>
      <c r="F98" s="805"/>
      <c r="G98" s="805"/>
      <c r="H98" s="805"/>
      <c r="I98" s="805"/>
      <c r="J98" s="805"/>
      <c r="K98" s="805"/>
      <c r="L98" s="812"/>
      <c r="O98" s="12" t="s">
        <v>251</v>
      </c>
      <c r="P98" s="12" t="s">
        <v>252</v>
      </c>
    </row>
    <row r="99" spans="1:16" s="147" customFormat="1" x14ac:dyDescent="0.25">
      <c r="A99" s="184"/>
      <c r="B99" s="1056"/>
      <c r="C99" s="1057"/>
      <c r="D99" s="805"/>
      <c r="E99" s="805"/>
      <c r="F99" s="805"/>
      <c r="G99" s="805"/>
      <c r="H99" s="805"/>
      <c r="I99" s="805"/>
      <c r="J99" s="805"/>
      <c r="K99" s="805"/>
      <c r="L99" s="812"/>
    </row>
    <row r="100" spans="1:16" s="147" customFormat="1" x14ac:dyDescent="0.25">
      <c r="A100" s="184"/>
      <c r="B100" s="1056"/>
      <c r="C100" s="1057"/>
      <c r="D100" s="805"/>
      <c r="E100" s="805"/>
      <c r="F100" s="805"/>
      <c r="G100" s="805"/>
      <c r="H100" s="805"/>
      <c r="I100" s="805"/>
      <c r="J100" s="805"/>
      <c r="K100" s="805"/>
      <c r="L100" s="812"/>
    </row>
    <row r="101" spans="1:16" s="147" customFormat="1" x14ac:dyDescent="0.25">
      <c r="A101" s="184"/>
      <c r="B101" s="1052" t="str">
        <f>IF(Intro!$G$28="English",$O$16,$P$16)</f>
        <v>Sélectionnez oui ou non</v>
      </c>
      <c r="C101" s="1053"/>
      <c r="D101" s="805"/>
      <c r="E101" s="805"/>
      <c r="F101" s="805"/>
      <c r="G101" s="805"/>
      <c r="H101" s="805"/>
      <c r="I101" s="805"/>
      <c r="J101" s="805"/>
      <c r="K101" s="805"/>
      <c r="L101" s="812"/>
      <c r="O101" s="12"/>
    </row>
    <row r="102" spans="1:16" s="147" customFormat="1" x14ac:dyDescent="0.25">
      <c r="A102" s="184"/>
      <c r="B102" s="1058"/>
      <c r="C102" s="1059"/>
      <c r="D102" s="805"/>
      <c r="E102" s="805"/>
      <c r="F102" s="805"/>
      <c r="G102" s="805"/>
      <c r="H102" s="805"/>
      <c r="I102" s="805"/>
      <c r="J102" s="805"/>
      <c r="K102" s="805"/>
      <c r="L102" s="812"/>
      <c r="O102" s="12"/>
    </row>
    <row r="103" spans="1:16" s="147" customFormat="1" x14ac:dyDescent="0.25">
      <c r="A103" s="184"/>
      <c r="B103" s="1050"/>
      <c r="C103" s="1051"/>
      <c r="D103" s="805"/>
      <c r="E103" s="805"/>
      <c r="F103" s="805"/>
      <c r="G103" s="805"/>
      <c r="H103" s="805"/>
      <c r="I103" s="805"/>
      <c r="J103" s="805"/>
      <c r="K103" s="805"/>
      <c r="L103" s="812"/>
      <c r="O103" s="12"/>
    </row>
    <row r="104" spans="1:16" s="147" customFormat="1" x14ac:dyDescent="0.25">
      <c r="A104" s="184"/>
      <c r="B104" s="1048"/>
      <c r="C104" s="1049"/>
      <c r="D104" s="805"/>
      <c r="E104" s="805"/>
      <c r="F104" s="805"/>
      <c r="G104" s="805"/>
      <c r="H104" s="805"/>
      <c r="I104" s="805"/>
      <c r="J104" s="805"/>
      <c r="K104" s="805"/>
      <c r="L104" s="812"/>
      <c r="O104" s="12"/>
    </row>
    <row r="105" spans="1:16" s="147" customFormat="1" x14ac:dyDescent="0.25">
      <c r="A105" s="184"/>
      <c r="B105" s="1048"/>
      <c r="C105" s="1049"/>
      <c r="D105" s="805"/>
      <c r="E105" s="805"/>
      <c r="F105" s="805"/>
      <c r="G105" s="805"/>
      <c r="H105" s="805"/>
      <c r="I105" s="805"/>
      <c r="J105" s="805"/>
      <c r="K105" s="805"/>
      <c r="L105" s="812"/>
      <c r="O105" s="12"/>
    </row>
    <row r="106" spans="1:16" s="147" customFormat="1" x14ac:dyDescent="0.25">
      <c r="A106" s="184"/>
      <c r="B106" s="1048"/>
      <c r="C106" s="1049"/>
      <c r="D106" s="805"/>
      <c r="E106" s="805"/>
      <c r="F106" s="805"/>
      <c r="G106" s="805"/>
      <c r="H106" s="805"/>
      <c r="I106" s="805"/>
      <c r="J106" s="805"/>
      <c r="K106" s="805"/>
      <c r="L106" s="812"/>
      <c r="O106" s="12"/>
    </row>
    <row r="107" spans="1:16" s="147" customFormat="1" x14ac:dyDescent="0.25">
      <c r="A107" s="184"/>
      <c r="B107" s="1052"/>
      <c r="C107" s="1053"/>
      <c r="D107" s="805"/>
      <c r="E107" s="805"/>
      <c r="F107" s="805"/>
      <c r="G107" s="805"/>
      <c r="H107" s="805"/>
      <c r="I107" s="805"/>
      <c r="J107" s="805"/>
      <c r="K107" s="805"/>
      <c r="L107" s="812"/>
      <c r="O107" s="12"/>
    </row>
    <row r="108" spans="1:16" s="147" customFormat="1" x14ac:dyDescent="0.25">
      <c r="A108" s="184"/>
      <c r="B108" s="1054" t="str">
        <f>IF(Intro!$G$28="English",O108,P108)</f>
        <v>La formation et la sécurité des travailleurs.</v>
      </c>
      <c r="C108" s="1055"/>
      <c r="D108" s="805"/>
      <c r="E108" s="805"/>
      <c r="F108" s="805"/>
      <c r="G108" s="805"/>
      <c r="H108" s="805"/>
      <c r="I108" s="805"/>
      <c r="J108" s="805"/>
      <c r="K108" s="805"/>
      <c r="L108" s="812"/>
      <c r="O108" s="12" t="s">
        <v>253</v>
      </c>
      <c r="P108" s="12" t="s">
        <v>254</v>
      </c>
    </row>
    <row r="109" spans="1:16" s="147" customFormat="1" x14ac:dyDescent="0.25">
      <c r="A109" s="184"/>
      <c r="B109" s="1056"/>
      <c r="C109" s="1057"/>
      <c r="D109" s="805"/>
      <c r="E109" s="805"/>
      <c r="F109" s="805"/>
      <c r="G109" s="805"/>
      <c r="H109" s="805"/>
      <c r="I109" s="805"/>
      <c r="J109" s="805"/>
      <c r="K109" s="805"/>
      <c r="L109" s="812"/>
      <c r="O109" s="12"/>
      <c r="P109" s="12"/>
    </row>
    <row r="110" spans="1:16" s="147" customFormat="1" x14ac:dyDescent="0.25">
      <c r="A110" s="184"/>
      <c r="B110" s="1056"/>
      <c r="C110" s="1057"/>
      <c r="D110" s="805"/>
      <c r="E110" s="805"/>
      <c r="F110" s="805"/>
      <c r="G110" s="805"/>
      <c r="H110" s="805"/>
      <c r="I110" s="805"/>
      <c r="J110" s="805"/>
      <c r="K110" s="805"/>
      <c r="L110" s="812"/>
      <c r="O110" s="12"/>
    </row>
    <row r="111" spans="1:16" s="147" customFormat="1" x14ac:dyDescent="0.25">
      <c r="A111" s="184"/>
      <c r="B111" s="1052" t="str">
        <f>IF(Intro!$G$28="English",$O$16,$P$16)</f>
        <v>Sélectionnez oui ou non</v>
      </c>
      <c r="C111" s="1053"/>
      <c r="D111" s="805"/>
      <c r="E111" s="805"/>
      <c r="F111" s="805"/>
      <c r="G111" s="805"/>
      <c r="H111" s="805"/>
      <c r="I111" s="805"/>
      <c r="J111" s="805"/>
      <c r="K111" s="805"/>
      <c r="L111" s="812"/>
      <c r="O111" s="12"/>
    </row>
    <row r="112" spans="1:16" s="147" customFormat="1" x14ac:dyDescent="0.25">
      <c r="A112" s="184"/>
      <c r="B112" s="1058"/>
      <c r="C112" s="1059"/>
      <c r="D112" s="805"/>
      <c r="E112" s="805"/>
      <c r="F112" s="805"/>
      <c r="G112" s="805"/>
      <c r="H112" s="805"/>
      <c r="I112" s="805"/>
      <c r="J112" s="805"/>
      <c r="K112" s="805"/>
      <c r="L112" s="812"/>
      <c r="O112" s="12"/>
    </row>
    <row r="113" spans="1:16" s="147" customFormat="1" x14ac:dyDescent="0.25">
      <c r="A113" s="184"/>
      <c r="B113" s="1050"/>
      <c r="C113" s="1051"/>
      <c r="D113" s="805"/>
      <c r="E113" s="805"/>
      <c r="F113" s="805"/>
      <c r="G113" s="805"/>
      <c r="H113" s="805"/>
      <c r="I113" s="805"/>
      <c r="J113" s="805"/>
      <c r="K113" s="805"/>
      <c r="L113" s="812"/>
      <c r="O113" s="12"/>
    </row>
    <row r="114" spans="1:16" s="147" customFormat="1" x14ac:dyDescent="0.25">
      <c r="A114" s="184"/>
      <c r="B114" s="1048"/>
      <c r="C114" s="1049"/>
      <c r="D114" s="805"/>
      <c r="E114" s="805"/>
      <c r="F114" s="805"/>
      <c r="G114" s="805"/>
      <c r="H114" s="805"/>
      <c r="I114" s="805"/>
      <c r="J114" s="805"/>
      <c r="K114" s="805"/>
      <c r="L114" s="812"/>
      <c r="O114" s="12"/>
    </row>
    <row r="115" spans="1:16" s="147" customFormat="1" x14ac:dyDescent="0.25">
      <c r="A115" s="184"/>
      <c r="B115" s="1048"/>
      <c r="C115" s="1049"/>
      <c r="D115" s="805"/>
      <c r="E115" s="805"/>
      <c r="F115" s="805"/>
      <c r="G115" s="805"/>
      <c r="H115" s="805"/>
      <c r="I115" s="805"/>
      <c r="J115" s="805"/>
      <c r="K115" s="805"/>
      <c r="L115" s="812"/>
      <c r="O115" s="12"/>
    </row>
    <row r="116" spans="1:16" s="147" customFormat="1" x14ac:dyDescent="0.25">
      <c r="A116" s="184"/>
      <c r="B116" s="1048"/>
      <c r="C116" s="1049"/>
      <c r="D116" s="805"/>
      <c r="E116" s="805"/>
      <c r="F116" s="805"/>
      <c r="G116" s="805"/>
      <c r="H116" s="805"/>
      <c r="I116" s="805"/>
      <c r="J116" s="805"/>
      <c r="K116" s="805"/>
      <c r="L116" s="812"/>
      <c r="O116" s="12"/>
    </row>
    <row r="117" spans="1:16" s="147" customFormat="1" x14ac:dyDescent="0.25">
      <c r="A117" s="184"/>
      <c r="B117" s="1052"/>
      <c r="C117" s="1053"/>
      <c r="D117" s="805"/>
      <c r="E117" s="805"/>
      <c r="F117" s="805"/>
      <c r="G117" s="805"/>
      <c r="H117" s="805"/>
      <c r="I117" s="805"/>
      <c r="J117" s="805"/>
      <c r="K117" s="805"/>
      <c r="L117" s="812"/>
      <c r="O117" s="12"/>
    </row>
    <row r="118" spans="1:16" s="147" customFormat="1" x14ac:dyDescent="0.25">
      <c r="A118" s="184"/>
      <c r="B118" s="1054" t="str">
        <f>IF(Intro!$G$28="English",O118,P118)</f>
        <v xml:space="preserve">Autres facteurs pertinents </v>
      </c>
      <c r="C118" s="1055"/>
      <c r="D118" s="805"/>
      <c r="E118" s="805"/>
      <c r="F118" s="805"/>
      <c r="G118" s="805"/>
      <c r="H118" s="805"/>
      <c r="I118" s="805"/>
      <c r="J118" s="805"/>
      <c r="K118" s="805"/>
      <c r="L118" s="812"/>
      <c r="O118" s="12" t="s">
        <v>95</v>
      </c>
      <c r="P118" s="12" t="s">
        <v>96</v>
      </c>
    </row>
    <row r="119" spans="1:16" s="147" customFormat="1" x14ac:dyDescent="0.25">
      <c r="A119" s="184"/>
      <c r="B119" s="1056"/>
      <c r="C119" s="1057"/>
      <c r="D119" s="805"/>
      <c r="E119" s="805"/>
      <c r="F119" s="805"/>
      <c r="G119" s="805"/>
      <c r="H119" s="805"/>
      <c r="I119" s="805"/>
      <c r="J119" s="805"/>
      <c r="K119" s="805"/>
      <c r="L119" s="812"/>
    </row>
    <row r="120" spans="1:16" s="147" customFormat="1" x14ac:dyDescent="0.25">
      <c r="A120" s="184"/>
      <c r="B120" s="1056"/>
      <c r="C120" s="1057"/>
      <c r="D120" s="805"/>
      <c r="E120" s="805"/>
      <c r="F120" s="805"/>
      <c r="G120" s="805"/>
      <c r="H120" s="805"/>
      <c r="I120" s="805"/>
      <c r="J120" s="805"/>
      <c r="K120" s="805"/>
      <c r="L120" s="812"/>
      <c r="O120" s="12"/>
    </row>
    <row r="121" spans="1:16" s="147" customFormat="1" x14ac:dyDescent="0.25">
      <c r="A121" s="184"/>
      <c r="B121" s="1052" t="str">
        <f>IF(Intro!$G$28="English",$O$16,$P$16)</f>
        <v>Sélectionnez oui ou non</v>
      </c>
      <c r="C121" s="1053"/>
      <c r="D121" s="805"/>
      <c r="E121" s="805"/>
      <c r="F121" s="805"/>
      <c r="G121" s="805"/>
      <c r="H121" s="805"/>
      <c r="I121" s="805"/>
      <c r="J121" s="805"/>
      <c r="K121" s="805"/>
      <c r="L121" s="812"/>
      <c r="O121" s="12"/>
    </row>
    <row r="122" spans="1:16" s="147" customFormat="1" x14ac:dyDescent="0.25">
      <c r="A122" s="184"/>
      <c r="B122" s="1058"/>
      <c r="C122" s="1059"/>
      <c r="D122" s="805"/>
      <c r="E122" s="805"/>
      <c r="F122" s="805"/>
      <c r="G122" s="805"/>
      <c r="H122" s="805"/>
      <c r="I122" s="805"/>
      <c r="J122" s="805"/>
      <c r="K122" s="805"/>
      <c r="L122" s="812"/>
      <c r="O122" s="12"/>
    </row>
    <row r="123" spans="1:16" s="147" customFormat="1" x14ac:dyDescent="0.25">
      <c r="A123" s="184"/>
      <c r="B123" s="1050"/>
      <c r="C123" s="1051"/>
      <c r="D123" s="805"/>
      <c r="E123" s="805"/>
      <c r="F123" s="805"/>
      <c r="G123" s="805"/>
      <c r="H123" s="805"/>
      <c r="I123" s="805"/>
      <c r="J123" s="805"/>
      <c r="K123" s="805"/>
      <c r="L123" s="812"/>
      <c r="O123" s="12"/>
    </row>
    <row r="124" spans="1:16" s="147" customFormat="1" x14ac:dyDescent="0.25">
      <c r="A124" s="184"/>
      <c r="B124" s="1048"/>
      <c r="C124" s="1049"/>
      <c r="D124" s="805"/>
      <c r="E124" s="805"/>
      <c r="F124" s="805"/>
      <c r="G124" s="805"/>
      <c r="H124" s="805"/>
      <c r="I124" s="805"/>
      <c r="J124" s="805"/>
      <c r="K124" s="805"/>
      <c r="L124" s="812"/>
      <c r="O124" s="12"/>
    </row>
    <row r="125" spans="1:16" s="147" customFormat="1" x14ac:dyDescent="0.25">
      <c r="A125" s="184"/>
      <c r="B125" s="1048"/>
      <c r="C125" s="1049"/>
      <c r="D125" s="805"/>
      <c r="E125" s="805"/>
      <c r="F125" s="805"/>
      <c r="G125" s="805"/>
      <c r="H125" s="805"/>
      <c r="I125" s="805"/>
      <c r="J125" s="805"/>
      <c r="K125" s="805"/>
      <c r="L125" s="812"/>
      <c r="O125" s="12"/>
    </row>
    <row r="126" spans="1:16" s="147" customFormat="1" x14ac:dyDescent="0.25">
      <c r="A126" s="184"/>
      <c r="B126" s="1048"/>
      <c r="C126" s="1049"/>
      <c r="D126" s="805"/>
      <c r="E126" s="805"/>
      <c r="F126" s="805"/>
      <c r="G126" s="805"/>
      <c r="H126" s="805"/>
      <c r="I126" s="805"/>
      <c r="J126" s="805"/>
      <c r="K126" s="805"/>
      <c r="L126" s="812"/>
      <c r="O126" s="12"/>
    </row>
    <row r="127" spans="1:16" s="147" customFormat="1" x14ac:dyDescent="0.25">
      <c r="A127" s="184"/>
      <c r="B127" s="1052"/>
      <c r="C127" s="1053"/>
      <c r="D127" s="805"/>
      <c r="E127" s="805"/>
      <c r="F127" s="805"/>
      <c r="G127" s="805"/>
      <c r="H127" s="805"/>
      <c r="I127" s="805"/>
      <c r="J127" s="805"/>
      <c r="K127" s="805"/>
      <c r="L127" s="812"/>
      <c r="O127" s="12"/>
    </row>
    <row r="128" spans="1:16" s="147" customFormat="1" x14ac:dyDescent="0.25">
      <c r="A128" s="184"/>
      <c r="B128" s="191"/>
      <c r="C128" s="192"/>
      <c r="D128" s="192"/>
      <c r="E128" s="192"/>
      <c r="F128" s="192"/>
      <c r="G128" s="192"/>
      <c r="H128" s="192"/>
      <c r="I128" s="192"/>
      <c r="J128" s="192"/>
      <c r="K128" s="192"/>
      <c r="L128" s="193"/>
    </row>
  </sheetData>
  <sheetProtection algorithmName="SHA-512" hashValue="UFBhKyx8sK+KHuiI6V1ihyc3QXcwoipEoU2d9+SbQhQS01/cE8hxQAz5j2g3ox4O86gN4v0kdpcpSRlvHmtA0w==" saltValue="qmO3FOUBbdVcJq8EAug6Kg==" spinCount="100000" sheet="1" objects="1" scenarios="1" selectLockedCells="1"/>
  <mergeCells count="108">
    <mergeCell ref="D28:L37"/>
    <mergeCell ref="B13:L13"/>
    <mergeCell ref="B18:C20"/>
    <mergeCell ref="B21:C21"/>
    <mergeCell ref="B22:C22"/>
    <mergeCell ref="B27:C27"/>
    <mergeCell ref="B28:C30"/>
    <mergeCell ref="B31:C31"/>
    <mergeCell ref="B32:C32"/>
    <mergeCell ref="B37:C37"/>
    <mergeCell ref="B33:C33"/>
    <mergeCell ref="B34:C34"/>
    <mergeCell ref="B35:C35"/>
    <mergeCell ref="B36:C36"/>
    <mergeCell ref="B4:L4"/>
    <mergeCell ref="B5:L5"/>
    <mergeCell ref="B6:L6"/>
    <mergeCell ref="B8:L8"/>
    <mergeCell ref="B9:L9"/>
    <mergeCell ref="B10:L10"/>
    <mergeCell ref="B12:L12"/>
    <mergeCell ref="B15:L16"/>
    <mergeCell ref="D18:L27"/>
    <mergeCell ref="B23:C23"/>
    <mergeCell ref="B24:C24"/>
    <mergeCell ref="B25:C25"/>
    <mergeCell ref="B26:C26"/>
    <mergeCell ref="D68:L77"/>
    <mergeCell ref="D78:L87"/>
    <mergeCell ref="D88:L97"/>
    <mergeCell ref="D38:L47"/>
    <mergeCell ref="D48:L57"/>
    <mergeCell ref="D58:L67"/>
    <mergeCell ref="D98:L107"/>
    <mergeCell ref="D108:L117"/>
    <mergeCell ref="D118:L127"/>
    <mergeCell ref="B38:C40"/>
    <mergeCell ref="B41:C41"/>
    <mergeCell ref="B87:C87"/>
    <mergeCell ref="B84:C84"/>
    <mergeCell ref="B85:C85"/>
    <mergeCell ref="B86:C86"/>
    <mergeCell ref="B42:C42"/>
    <mergeCell ref="B47:C47"/>
    <mergeCell ref="B48:C50"/>
    <mergeCell ref="B51:C51"/>
    <mergeCell ref="B52:C52"/>
    <mergeCell ref="B43:C43"/>
    <mergeCell ref="B63:C63"/>
    <mergeCell ref="B64:C64"/>
    <mergeCell ref="B65:C65"/>
    <mergeCell ref="B66:C66"/>
    <mergeCell ref="B73:C73"/>
    <mergeCell ref="B74:C74"/>
    <mergeCell ref="B75:C75"/>
    <mergeCell ref="B76:C76"/>
    <mergeCell ref="B57:C57"/>
    <mergeCell ref="B58:C60"/>
    <mergeCell ref="B61:C61"/>
    <mergeCell ref="B62:C62"/>
    <mergeCell ref="B88:C90"/>
    <mergeCell ref="B91:C91"/>
    <mergeCell ref="B92:C92"/>
    <mergeCell ref="B97:C97"/>
    <mergeCell ref="B98:C100"/>
    <mergeCell ref="B101:C101"/>
    <mergeCell ref="B102:C102"/>
    <mergeCell ref="B107:C107"/>
    <mergeCell ref="B108:C110"/>
    <mergeCell ref="B93:C93"/>
    <mergeCell ref="B94:C94"/>
    <mergeCell ref="B95:C95"/>
    <mergeCell ref="B96:C96"/>
    <mergeCell ref="B103:C103"/>
    <mergeCell ref="B104:C104"/>
    <mergeCell ref="B105:C105"/>
    <mergeCell ref="B106:C106"/>
    <mergeCell ref="B111:C111"/>
    <mergeCell ref="B112:C112"/>
    <mergeCell ref="B117:C117"/>
    <mergeCell ref="B118:C120"/>
    <mergeCell ref="B121:C121"/>
    <mergeCell ref="B122:C122"/>
    <mergeCell ref="B127:C127"/>
    <mergeCell ref="B113:C113"/>
    <mergeCell ref="B114:C114"/>
    <mergeCell ref="B115:C115"/>
    <mergeCell ref="B116:C116"/>
    <mergeCell ref="B123:C123"/>
    <mergeCell ref="B124:C124"/>
    <mergeCell ref="B125:C125"/>
    <mergeCell ref="B126:C126"/>
    <mergeCell ref="B44:C44"/>
    <mergeCell ref="B45:C45"/>
    <mergeCell ref="B46:C46"/>
    <mergeCell ref="B53:C53"/>
    <mergeCell ref="B54:C54"/>
    <mergeCell ref="B55:C55"/>
    <mergeCell ref="B56:C56"/>
    <mergeCell ref="B83:C83"/>
    <mergeCell ref="B67:C67"/>
    <mergeCell ref="B68:C70"/>
    <mergeCell ref="B71:C71"/>
    <mergeCell ref="B72:C72"/>
    <mergeCell ref="B77:C77"/>
    <mergeCell ref="B78:C80"/>
    <mergeCell ref="B81:C81"/>
    <mergeCell ref="B82:C82"/>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8 D18 D28 D38 D48 D58 D68 D78 D88 D98 D10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Variables!$D$56:$D$57</xm:f>
          </x14:formula1>
          <xm:sqref>B112 B122 B22 B32 B42 B52 B62 B72 B82 B92 B102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2026-05-07T16:55:34Z</cp:lastPrinted>
  <dcterms:created xsi:type="dcterms:W3CDTF">2023-04-17T11:18:56Z</dcterms:created>
  <dcterms:modified xsi:type="dcterms:W3CDTF">2026-05-15T15:08:10Z</dcterms:modified>
</cp:coreProperties>
</file>